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saveExternalLinkValues="0" updateLinks="never" codeName="ThisWorkbook" hidePivotFieldList="1" autoCompressPictures="0"/>
  <xr:revisionPtr revIDLastSave="0" documentId="13_ncr:1_{9FDF5EFC-5792-4CC6-A85A-B7A5677F92B2}" xr6:coauthVersionLast="41" xr6:coauthVersionMax="41" xr10:uidLastSave="{00000000-0000-0000-0000-000000000000}"/>
  <bookViews>
    <workbookView xWindow="-28920" yWindow="9090" windowWidth="29040" windowHeight="15840" tabRatio="886" activeTab="1" xr2:uid="{00000000-000D-0000-FFFF-FFFF00000000}"/>
  </bookViews>
  <sheets>
    <sheet name="Cover" sheetId="2118" r:id="rId1"/>
    <sheet name="Contents" sheetId="2129" r:id="rId2"/>
    <sheet name="General Information" sheetId="2130" r:id="rId3"/>
    <sheet name="Exchanges_2012USD" sheetId="2155" r:id="rId4"/>
    <sheet name="matrix" sheetId="2168" r:id="rId5"/>
    <sheet name="Sources" sheetId="2133" r:id="rId6"/>
    <sheet name="Mineral Use Compiled" sheetId="2120" r:id="rId7"/>
    <sheet name="Corr_Activity_Minerals_to_EPA" sheetId="2148" r:id="rId8"/>
    <sheet name="Corr_ElemFlows_Minerals_to_EPA" sheetId="2126" r:id="rId9"/>
    <sheet name="Sector Output_New" sheetId="2162" r:id="rId10"/>
    <sheet name="Activities_new" sheetId="2167" r:id="rId11"/>
    <sheet name="dropdowns" sheetId="2105" state="hidden" r:id="rId12"/>
  </sheets>
  <externalReferences>
    <externalReference r:id="rId13"/>
    <externalReference r:id="rId14"/>
    <externalReference r:id="rId15"/>
    <externalReference r:id="rId16"/>
  </externalReferences>
  <definedNames>
    <definedName name="_321100_fr" localSheetId="9">#REF!</definedName>
    <definedName name="_321100_fr">#REF!</definedName>
    <definedName name="_xlnm._FilterDatabase" localSheetId="8" hidden="1">Corr_ElemFlows_Minerals_to_EPA!$B$4:$D$21</definedName>
    <definedName name="_xlnm._FilterDatabase" localSheetId="3" hidden="1">Exchanges_2012USD!$B$5:$Z$53</definedName>
    <definedName name="_xlnm._FilterDatabase" localSheetId="6" hidden="1">'Mineral Use Compiled'!$B$5:$T$83</definedName>
    <definedName name="_xlnm._FilterDatabase" localSheetId="9" hidden="1">'Sector Output_New'!$A$2:$L$394</definedName>
    <definedName name="_xlcn.LinkedTable_Table11" hidden="1">Cover!$A$4:$H$3550</definedName>
    <definedName name="_xlcn.LinkedTable_Table21" hidden="1">Contents!$A$4:$F$1797</definedName>
    <definedName name="cf_geothermal">[1]Conversion_efficiency!$D$9</definedName>
    <definedName name="cf_hydro">[1]Conversion_efficiency!$D$5</definedName>
    <definedName name="cf_solarpv">[1]Conversion_efficiency!$D$7</definedName>
    <definedName name="cf_wind">[1]Conversion_efficiency!$D$6</definedName>
    <definedName name="Flowtype" localSheetId="10">#REF!</definedName>
    <definedName name="Flowtype" localSheetId="1">#REF!</definedName>
    <definedName name="Flowtype" localSheetId="3">#REF!</definedName>
    <definedName name="Flowtype" localSheetId="9">#REF!</definedName>
    <definedName name="Flowtype">#REF!</definedName>
    <definedName name="Flowtypes" localSheetId="10">#REF!</definedName>
    <definedName name="Flowtypes" localSheetId="1">#REF!</definedName>
    <definedName name="Flowtypes" localSheetId="3">#REF!</definedName>
    <definedName name="Flowtypes" localSheetId="9">#REF!</definedName>
    <definedName name="Flowtypes">#REF!</definedName>
    <definedName name="Flowtyyoe2" localSheetId="9">[2]Exchanges!#REF!</definedName>
    <definedName name="Flowtyyoe2">[2]Exchanges!#REF!</definedName>
    <definedName name="Level_of_Resolution">'[3]General information'!$C$31:$C$36</definedName>
    <definedName name="matrix1">[4]US_all!$AI$5:$AW$393</definedName>
    <definedName name="matrix2" localSheetId="9">#REF!</definedName>
    <definedName name="matrix2">#REF!</definedName>
    <definedName name="matrix3" localSheetId="9">#REF!</definedName>
    <definedName name="matrix3">#REF!</definedName>
    <definedName name="matrix4">[4]US_all!$AY$5:$BM$393</definedName>
    <definedName name="PEF_OGE_imports">[1]Conversion_efficiency!$D$13</definedName>
    <definedName name="year">[1]Year!$C$1</definedName>
  </definedNames>
  <calcPr calcId="181029"/>
  <pivotCaches>
    <pivotCache cacheId="7" r:id="rId17"/>
  </pivotCaches>
  <extLst>
    <ext xmlns:x15="http://schemas.microsoft.com/office/spreadsheetml/2010/11/main" uri="{FCE2AD5D-F65C-4FA6-A056-5C36A1767C68}">
      <x15:dataModel>
        <x15:modelTables>
          <x15:modelTable id="Table2-41f0df97-fc9a-413a-b3f1-c99e5ace2ab3" name="Table2" connection="LinkedTable_Table2"/>
          <x15:modelTable id="Table1-20e9df4c-8f91-44dc-ad3d-4cf22984fef5" name="Table1" connection="LinkedTable_Table1"/>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E22" i="2120" l="1"/>
  <c r="K53" i="2155"/>
  <c r="K52" i="2155"/>
  <c r="K51" i="2155"/>
  <c r="K50" i="2155"/>
  <c r="K49" i="2155"/>
  <c r="K48" i="2155"/>
  <c r="K47" i="2155"/>
  <c r="K46" i="2155"/>
  <c r="K45" i="2155"/>
  <c r="K44" i="2155"/>
  <c r="K43" i="2155"/>
  <c r="K42" i="2155"/>
  <c r="K41" i="2155"/>
  <c r="K40" i="2155"/>
  <c r="K39" i="2155"/>
  <c r="K38" i="2155"/>
  <c r="K37" i="2155"/>
  <c r="K36" i="2155"/>
  <c r="K35" i="2155"/>
  <c r="K34" i="2155"/>
  <c r="K33" i="2155"/>
  <c r="K32" i="2155"/>
  <c r="K31" i="2155"/>
  <c r="K30" i="2155"/>
  <c r="K29" i="2155"/>
  <c r="K28" i="2155"/>
  <c r="K26" i="2155"/>
  <c r="K25" i="2155"/>
  <c r="K24" i="2155"/>
  <c r="K23" i="2155"/>
  <c r="K22" i="2155"/>
  <c r="K21" i="2155"/>
  <c r="K20" i="2155"/>
  <c r="K19" i="2155"/>
  <c r="K18" i="2155"/>
  <c r="K17" i="2155"/>
  <c r="K16" i="2155"/>
  <c r="K15" i="2155"/>
  <c r="K14" i="2155"/>
  <c r="K13" i="2155"/>
  <c r="K12" i="2155"/>
  <c r="K11" i="2155"/>
  <c r="K10" i="2155"/>
  <c r="K9" i="2155"/>
  <c r="K8" i="2155"/>
  <c r="K7" i="2155"/>
  <c r="K6" i="2155"/>
  <c r="D29" i="2120"/>
  <c r="E14" i="2120"/>
  <c r="C7" i="2162" l="1"/>
  <c r="C8" i="2162"/>
  <c r="C9" i="2162"/>
  <c r="C10" i="2162"/>
  <c r="C11" i="2162"/>
  <c r="C12" i="2162"/>
  <c r="C13" i="2162"/>
  <c r="C14" i="2162"/>
  <c r="C15" i="2162"/>
  <c r="C16" i="2162"/>
  <c r="C17" i="2162"/>
  <c r="C18" i="2162"/>
  <c r="C19" i="2162"/>
  <c r="C20" i="2162"/>
  <c r="C21" i="2162"/>
  <c r="C22" i="2162"/>
  <c r="C23" i="2162"/>
  <c r="C24" i="2162"/>
  <c r="C25" i="2162"/>
  <c r="C26" i="2162"/>
  <c r="C27" i="2162"/>
  <c r="C28" i="2162"/>
  <c r="C29" i="2162"/>
  <c r="C30" i="2162"/>
  <c r="C31" i="2162"/>
  <c r="C32" i="2162"/>
  <c r="C33" i="2162"/>
  <c r="C34" i="2162"/>
  <c r="C35" i="2162"/>
  <c r="C36" i="2162"/>
  <c r="C37" i="2162"/>
  <c r="C38" i="2162"/>
  <c r="C39" i="2162"/>
  <c r="C40" i="2162"/>
  <c r="C41" i="2162"/>
  <c r="C42" i="2162"/>
  <c r="C43" i="2162"/>
  <c r="C44" i="2162"/>
  <c r="C45" i="2162"/>
  <c r="C46" i="2162"/>
  <c r="C47" i="2162"/>
  <c r="C48" i="2162"/>
  <c r="C49" i="2162"/>
  <c r="C50" i="2162"/>
  <c r="C51" i="2162"/>
  <c r="C52" i="2162"/>
  <c r="C53" i="2162"/>
  <c r="C54" i="2162"/>
  <c r="C55" i="2162"/>
  <c r="C56" i="2162"/>
  <c r="C57" i="2162"/>
  <c r="C58" i="2162"/>
  <c r="C59" i="2162"/>
  <c r="C60" i="2162"/>
  <c r="C61" i="2162"/>
  <c r="C62" i="2162"/>
  <c r="C63" i="2162"/>
  <c r="C64" i="2162"/>
  <c r="C65" i="2162"/>
  <c r="C66" i="2162"/>
  <c r="C67" i="2162"/>
  <c r="C68" i="2162"/>
  <c r="C69" i="2162"/>
  <c r="C70" i="2162"/>
  <c r="C71" i="2162"/>
  <c r="C72" i="2162"/>
  <c r="C73" i="2162"/>
  <c r="C74" i="2162"/>
  <c r="C75" i="2162"/>
  <c r="C76" i="2162"/>
  <c r="C77" i="2162"/>
  <c r="C78" i="2162"/>
  <c r="C79" i="2162"/>
  <c r="C80" i="2162"/>
  <c r="C81" i="2162"/>
  <c r="C82" i="2162"/>
  <c r="C83" i="2162"/>
  <c r="C84" i="2162"/>
  <c r="C85" i="2162"/>
  <c r="C86" i="2162"/>
  <c r="C87" i="2162"/>
  <c r="C88" i="2162"/>
  <c r="C89" i="2162"/>
  <c r="C90" i="2162"/>
  <c r="C91" i="2162"/>
  <c r="C92" i="2162"/>
  <c r="C93" i="2162"/>
  <c r="C94" i="2162"/>
  <c r="C95" i="2162"/>
  <c r="C96" i="2162"/>
  <c r="C97" i="2162"/>
  <c r="C98" i="2162"/>
  <c r="C99" i="2162"/>
  <c r="C100" i="2162"/>
  <c r="C101" i="2162"/>
  <c r="C102" i="2162"/>
  <c r="C103" i="2162"/>
  <c r="C104" i="2162"/>
  <c r="C105" i="2162"/>
  <c r="C106" i="2162"/>
  <c r="C107" i="2162"/>
  <c r="C108" i="2162"/>
  <c r="C109" i="2162"/>
  <c r="C110" i="2162"/>
  <c r="C111" i="2162"/>
  <c r="C112" i="2162"/>
  <c r="C113" i="2162"/>
  <c r="C114" i="2162"/>
  <c r="C115" i="2162"/>
  <c r="C116" i="2162"/>
  <c r="C117" i="2162"/>
  <c r="C118" i="2162"/>
  <c r="C119" i="2162"/>
  <c r="C120" i="2162"/>
  <c r="C121" i="2162"/>
  <c r="C122" i="2162"/>
  <c r="C123" i="2162"/>
  <c r="C124" i="2162"/>
  <c r="C125" i="2162"/>
  <c r="C126" i="2162"/>
  <c r="C127" i="2162"/>
  <c r="C128" i="2162"/>
  <c r="C129" i="2162"/>
  <c r="C130" i="2162"/>
  <c r="C131" i="2162"/>
  <c r="C132" i="2162"/>
  <c r="C133" i="2162"/>
  <c r="C134" i="2162"/>
  <c r="C135" i="2162"/>
  <c r="C136" i="2162"/>
  <c r="C137" i="2162"/>
  <c r="C138" i="2162"/>
  <c r="C139" i="2162"/>
  <c r="C140" i="2162"/>
  <c r="C141" i="2162"/>
  <c r="C142" i="2162"/>
  <c r="C143" i="2162"/>
  <c r="C144" i="2162"/>
  <c r="C145" i="2162"/>
  <c r="C146" i="2162"/>
  <c r="C147" i="2162"/>
  <c r="C148" i="2162"/>
  <c r="C149" i="2162"/>
  <c r="C150" i="2162"/>
  <c r="C151" i="2162"/>
  <c r="C152" i="2162"/>
  <c r="C153" i="2162"/>
  <c r="C154" i="2162"/>
  <c r="C155" i="2162"/>
  <c r="C156" i="2162"/>
  <c r="C157" i="2162"/>
  <c r="C158" i="2162"/>
  <c r="C159" i="2162"/>
  <c r="C160" i="2162"/>
  <c r="C161" i="2162"/>
  <c r="C162" i="2162"/>
  <c r="C163" i="2162"/>
  <c r="C164" i="2162"/>
  <c r="C165" i="2162"/>
  <c r="C166" i="2162"/>
  <c r="C167" i="2162"/>
  <c r="C168" i="2162"/>
  <c r="C169" i="2162"/>
  <c r="C170" i="2162"/>
  <c r="C171" i="2162"/>
  <c r="C172" i="2162"/>
  <c r="C173" i="2162"/>
  <c r="C174" i="2162"/>
  <c r="C175" i="2162"/>
  <c r="C176" i="2162"/>
  <c r="C177" i="2162"/>
  <c r="C178" i="2162"/>
  <c r="C179" i="2162"/>
  <c r="C180" i="2162"/>
  <c r="C181" i="2162"/>
  <c r="C182" i="2162"/>
  <c r="C183" i="2162"/>
  <c r="C184" i="2162"/>
  <c r="C185" i="2162"/>
  <c r="C186" i="2162"/>
  <c r="C187" i="2162"/>
  <c r="C188" i="2162"/>
  <c r="C189" i="2162"/>
  <c r="C190" i="2162"/>
  <c r="C191" i="2162"/>
  <c r="C192" i="2162"/>
  <c r="C193" i="2162"/>
  <c r="C194" i="2162"/>
  <c r="C195" i="2162"/>
  <c r="C196" i="2162"/>
  <c r="C197" i="2162"/>
  <c r="C198" i="2162"/>
  <c r="C199" i="2162"/>
  <c r="C200" i="2162"/>
  <c r="C201" i="2162"/>
  <c r="C202" i="2162"/>
  <c r="C203" i="2162"/>
  <c r="C204" i="2162"/>
  <c r="C205" i="2162"/>
  <c r="C206" i="2162"/>
  <c r="C207" i="2162"/>
  <c r="C208" i="2162"/>
  <c r="C209" i="2162"/>
  <c r="C210" i="2162"/>
  <c r="C211" i="2162"/>
  <c r="C212" i="2162"/>
  <c r="C213" i="2162"/>
  <c r="C214" i="2162"/>
  <c r="C215" i="2162"/>
  <c r="C216" i="2162"/>
  <c r="C217" i="2162"/>
  <c r="C218" i="2162"/>
  <c r="C219" i="2162"/>
  <c r="C220" i="2162"/>
  <c r="C221" i="2162"/>
  <c r="C222" i="2162"/>
  <c r="C223" i="2162"/>
  <c r="C224" i="2162"/>
  <c r="C225" i="2162"/>
  <c r="C226" i="2162"/>
  <c r="C227" i="2162"/>
  <c r="C228" i="2162"/>
  <c r="C229" i="2162"/>
  <c r="C230" i="2162"/>
  <c r="C231" i="2162"/>
  <c r="C232" i="2162"/>
  <c r="C233" i="2162"/>
  <c r="C234" i="2162"/>
  <c r="C235" i="2162"/>
  <c r="C236" i="2162"/>
  <c r="C237" i="2162"/>
  <c r="C238" i="2162"/>
  <c r="C239" i="2162"/>
  <c r="C240" i="2162"/>
  <c r="C241" i="2162"/>
  <c r="C242" i="2162"/>
  <c r="C243" i="2162"/>
  <c r="C244" i="2162"/>
  <c r="C245" i="2162"/>
  <c r="C246" i="2162"/>
  <c r="C247" i="2162"/>
  <c r="C248" i="2162"/>
  <c r="C249" i="2162"/>
  <c r="C250" i="2162"/>
  <c r="C251" i="2162"/>
  <c r="C252" i="2162"/>
  <c r="C253" i="2162"/>
  <c r="C254" i="2162"/>
  <c r="C255" i="2162"/>
  <c r="C256" i="2162"/>
  <c r="C257" i="2162"/>
  <c r="C258" i="2162"/>
  <c r="C259" i="2162"/>
  <c r="C260" i="2162"/>
  <c r="C261" i="2162"/>
  <c r="C262" i="2162"/>
  <c r="C263" i="2162"/>
  <c r="C264" i="2162"/>
  <c r="C265" i="2162"/>
  <c r="C266" i="2162"/>
  <c r="C267" i="2162"/>
  <c r="C268" i="2162"/>
  <c r="C269" i="2162"/>
  <c r="C270" i="2162"/>
  <c r="C271" i="2162"/>
  <c r="C272" i="2162"/>
  <c r="C273" i="2162"/>
  <c r="C274" i="2162"/>
  <c r="C275" i="2162"/>
  <c r="C276" i="2162"/>
  <c r="C277" i="2162"/>
  <c r="C278" i="2162"/>
  <c r="C279" i="2162"/>
  <c r="C280" i="2162"/>
  <c r="C281" i="2162"/>
  <c r="C282" i="2162"/>
  <c r="C283" i="2162"/>
  <c r="C284" i="2162"/>
  <c r="C285" i="2162"/>
  <c r="C286" i="2162"/>
  <c r="C287" i="2162"/>
  <c r="C288" i="2162"/>
  <c r="C289" i="2162"/>
  <c r="C290" i="2162"/>
  <c r="C291" i="2162"/>
  <c r="C292" i="2162"/>
  <c r="C293" i="2162"/>
  <c r="C294" i="2162"/>
  <c r="C295" i="2162"/>
  <c r="C296" i="2162"/>
  <c r="C297" i="2162"/>
  <c r="C298" i="2162"/>
  <c r="C299" i="2162"/>
  <c r="C300" i="2162"/>
  <c r="C301" i="2162"/>
  <c r="C302" i="2162"/>
  <c r="C303" i="2162"/>
  <c r="C304" i="2162"/>
  <c r="C305" i="2162"/>
  <c r="C306" i="2162"/>
  <c r="C307" i="2162"/>
  <c r="C308" i="2162"/>
  <c r="C309" i="2162"/>
  <c r="C310" i="2162"/>
  <c r="C311" i="2162"/>
  <c r="C312" i="2162"/>
  <c r="C313" i="2162"/>
  <c r="C314" i="2162"/>
  <c r="C315" i="2162"/>
  <c r="C316" i="2162"/>
  <c r="C317" i="2162"/>
  <c r="C318" i="2162"/>
  <c r="C319" i="2162"/>
  <c r="C320" i="2162"/>
  <c r="C321" i="2162"/>
  <c r="C322" i="2162"/>
  <c r="C323" i="2162"/>
  <c r="C324" i="2162"/>
  <c r="C325" i="2162"/>
  <c r="C326" i="2162"/>
  <c r="C327" i="2162"/>
  <c r="C328" i="2162"/>
  <c r="C329" i="2162"/>
  <c r="C330" i="2162"/>
  <c r="C331" i="2162"/>
  <c r="C332" i="2162"/>
  <c r="C333" i="2162"/>
  <c r="C334" i="2162"/>
  <c r="C335" i="2162"/>
  <c r="C336" i="2162"/>
  <c r="C337" i="2162"/>
  <c r="C338" i="2162"/>
  <c r="C339" i="2162"/>
  <c r="C340" i="2162"/>
  <c r="C341" i="2162"/>
  <c r="C342" i="2162"/>
  <c r="C343" i="2162"/>
  <c r="C344" i="2162"/>
  <c r="C345" i="2162"/>
  <c r="C346" i="2162"/>
  <c r="C347" i="2162"/>
  <c r="C348" i="2162"/>
  <c r="C349" i="2162"/>
  <c r="C350" i="2162"/>
  <c r="C351" i="2162"/>
  <c r="C352" i="2162"/>
  <c r="C353" i="2162"/>
  <c r="C354" i="2162"/>
  <c r="C355" i="2162"/>
  <c r="C356" i="2162"/>
  <c r="C357" i="2162"/>
  <c r="C358" i="2162"/>
  <c r="C359" i="2162"/>
  <c r="C360" i="2162"/>
  <c r="C361" i="2162"/>
  <c r="C362" i="2162"/>
  <c r="C363" i="2162"/>
  <c r="C364" i="2162"/>
  <c r="C365" i="2162"/>
  <c r="C366" i="2162"/>
  <c r="C367" i="2162"/>
  <c r="C368" i="2162"/>
  <c r="C369" i="2162"/>
  <c r="C370" i="2162"/>
  <c r="C371" i="2162"/>
  <c r="C372" i="2162"/>
  <c r="C373" i="2162"/>
  <c r="C374" i="2162"/>
  <c r="C375" i="2162"/>
  <c r="C376" i="2162"/>
  <c r="C377" i="2162"/>
  <c r="C378" i="2162"/>
  <c r="C379" i="2162"/>
  <c r="C380" i="2162"/>
  <c r="C381" i="2162"/>
  <c r="C382" i="2162"/>
  <c r="C383" i="2162"/>
  <c r="C384" i="2162"/>
  <c r="C385" i="2162"/>
  <c r="C386" i="2162"/>
  <c r="C387" i="2162"/>
  <c r="C388" i="2162"/>
  <c r="C389" i="2162"/>
  <c r="C390" i="2162"/>
  <c r="C391" i="2162"/>
  <c r="C392" i="2162"/>
  <c r="C393" i="2162"/>
  <c r="C394" i="2162"/>
  <c r="C395" i="2162"/>
  <c r="C396" i="2162"/>
  <c r="C397" i="2162"/>
  <c r="C398" i="2162"/>
  <c r="C399" i="2162"/>
  <c r="C400" i="2162"/>
  <c r="C401" i="2162"/>
  <c r="C402" i="2162"/>
  <c r="C403" i="2162"/>
  <c r="C404" i="2162"/>
  <c r="C405" i="2162"/>
  <c r="C406" i="2162"/>
  <c r="C407" i="2162"/>
  <c r="C408" i="2162"/>
  <c r="C409" i="2162"/>
  <c r="C410" i="2162"/>
  <c r="C6" i="2162"/>
  <c r="A3" i="2167"/>
  <c r="A2" i="2167"/>
  <c r="H410" i="2162" l="1"/>
  <c r="G410" i="2162"/>
  <c r="F410" i="2162"/>
  <c r="B410" i="2162"/>
  <c r="H409" i="2162"/>
  <c r="G409" i="2162"/>
  <c r="F409" i="2162"/>
  <c r="B409" i="2162"/>
  <c r="H408" i="2162"/>
  <c r="G408" i="2162"/>
  <c r="F408" i="2162"/>
  <c r="B408" i="2162"/>
  <c r="H407" i="2162"/>
  <c r="G407" i="2162"/>
  <c r="F407" i="2162"/>
  <c r="B407" i="2162"/>
  <c r="H406" i="2162"/>
  <c r="G406" i="2162"/>
  <c r="F406" i="2162"/>
  <c r="B406" i="2162"/>
  <c r="H405" i="2162"/>
  <c r="G405" i="2162"/>
  <c r="F405" i="2162"/>
  <c r="B405" i="2162"/>
  <c r="H404" i="2162"/>
  <c r="G404" i="2162"/>
  <c r="F404" i="2162"/>
  <c r="B404" i="2162"/>
  <c r="H403" i="2162"/>
  <c r="G403" i="2162"/>
  <c r="F403" i="2162"/>
  <c r="B403" i="2162"/>
  <c r="H402" i="2162"/>
  <c r="G402" i="2162"/>
  <c r="F402" i="2162"/>
  <c r="B402" i="2162"/>
  <c r="H401" i="2162"/>
  <c r="G401" i="2162"/>
  <c r="F401" i="2162"/>
  <c r="B401" i="2162"/>
  <c r="H400" i="2162"/>
  <c r="G400" i="2162"/>
  <c r="F400" i="2162"/>
  <c r="B400" i="2162"/>
  <c r="H399" i="2162"/>
  <c r="G399" i="2162"/>
  <c r="F399" i="2162"/>
  <c r="B399" i="2162"/>
  <c r="H398" i="2162"/>
  <c r="G398" i="2162"/>
  <c r="F398" i="2162"/>
  <c r="B398" i="2162"/>
  <c r="H397" i="2162"/>
  <c r="G397" i="2162"/>
  <c r="F397" i="2162"/>
  <c r="H396" i="2162"/>
  <c r="G396" i="2162"/>
  <c r="F396" i="2162"/>
  <c r="H395" i="2162"/>
  <c r="G395" i="2162"/>
  <c r="F395" i="2162"/>
  <c r="B395" i="2162"/>
  <c r="H394" i="2162"/>
  <c r="G394" i="2162"/>
  <c r="F394" i="2162"/>
  <c r="B394" i="2162"/>
  <c r="H393" i="2162"/>
  <c r="G393" i="2162"/>
  <c r="F393" i="2162"/>
  <c r="H392" i="2162"/>
  <c r="G392" i="2162"/>
  <c r="F392" i="2162"/>
  <c r="H391" i="2162"/>
  <c r="G391" i="2162"/>
  <c r="F391" i="2162"/>
  <c r="B391" i="2162"/>
  <c r="H390" i="2162"/>
  <c r="G390" i="2162"/>
  <c r="F390" i="2162"/>
  <c r="B390" i="2162"/>
  <c r="H389" i="2162"/>
  <c r="G389" i="2162"/>
  <c r="F389" i="2162"/>
  <c r="H388" i="2162"/>
  <c r="G388" i="2162"/>
  <c r="F388" i="2162"/>
  <c r="H387" i="2162"/>
  <c r="G387" i="2162"/>
  <c r="F387" i="2162"/>
  <c r="B387" i="2162"/>
  <c r="H386" i="2162"/>
  <c r="G386" i="2162"/>
  <c r="F386" i="2162"/>
  <c r="B386" i="2162"/>
  <c r="H385" i="2162"/>
  <c r="G385" i="2162"/>
  <c r="F385" i="2162"/>
  <c r="H384" i="2162"/>
  <c r="G384" i="2162"/>
  <c r="F384" i="2162"/>
  <c r="H383" i="2162"/>
  <c r="G383" i="2162"/>
  <c r="F383" i="2162"/>
  <c r="B383" i="2162"/>
  <c r="H382" i="2162"/>
  <c r="G382" i="2162"/>
  <c r="F382" i="2162"/>
  <c r="B382" i="2162"/>
  <c r="H381" i="2162"/>
  <c r="G381" i="2162"/>
  <c r="F381" i="2162"/>
  <c r="H380" i="2162"/>
  <c r="G380" i="2162"/>
  <c r="F380" i="2162"/>
  <c r="H379" i="2162"/>
  <c r="G379" i="2162"/>
  <c r="F379" i="2162"/>
  <c r="B379" i="2162"/>
  <c r="H378" i="2162"/>
  <c r="G378" i="2162"/>
  <c r="F378" i="2162"/>
  <c r="B378" i="2162"/>
  <c r="H377" i="2162"/>
  <c r="G377" i="2162"/>
  <c r="F377" i="2162"/>
  <c r="H376" i="2162"/>
  <c r="G376" i="2162"/>
  <c r="F376" i="2162"/>
  <c r="H375" i="2162"/>
  <c r="G375" i="2162"/>
  <c r="F375" i="2162"/>
  <c r="B375" i="2162"/>
  <c r="H374" i="2162"/>
  <c r="G374" i="2162"/>
  <c r="F374" i="2162"/>
  <c r="B374" i="2162"/>
  <c r="H373" i="2162"/>
  <c r="G373" i="2162"/>
  <c r="F373" i="2162"/>
  <c r="H372" i="2162"/>
  <c r="G372" i="2162"/>
  <c r="F372" i="2162"/>
  <c r="H371" i="2162"/>
  <c r="G371" i="2162"/>
  <c r="F371" i="2162"/>
  <c r="B371" i="2162"/>
  <c r="H370" i="2162"/>
  <c r="G370" i="2162"/>
  <c r="F370" i="2162"/>
  <c r="B370" i="2162"/>
  <c r="H369" i="2162"/>
  <c r="G369" i="2162"/>
  <c r="F369" i="2162"/>
  <c r="H368" i="2162"/>
  <c r="G368" i="2162"/>
  <c r="F368" i="2162"/>
  <c r="H367" i="2162"/>
  <c r="G367" i="2162"/>
  <c r="F367" i="2162"/>
  <c r="B367" i="2162"/>
  <c r="H366" i="2162"/>
  <c r="G366" i="2162"/>
  <c r="F366" i="2162"/>
  <c r="B366" i="2162"/>
  <c r="H365" i="2162"/>
  <c r="G365" i="2162"/>
  <c r="F365" i="2162"/>
  <c r="H364" i="2162"/>
  <c r="G364" i="2162"/>
  <c r="F364" i="2162"/>
  <c r="H363" i="2162"/>
  <c r="G363" i="2162"/>
  <c r="F363" i="2162"/>
  <c r="B363" i="2162"/>
  <c r="H362" i="2162"/>
  <c r="G362" i="2162"/>
  <c r="F362" i="2162"/>
  <c r="B362" i="2162"/>
  <c r="H361" i="2162"/>
  <c r="G361" i="2162"/>
  <c r="F361" i="2162"/>
  <c r="H360" i="2162"/>
  <c r="G360" i="2162"/>
  <c r="F360" i="2162"/>
  <c r="H359" i="2162"/>
  <c r="G359" i="2162"/>
  <c r="F359" i="2162"/>
  <c r="B359" i="2162"/>
  <c r="H358" i="2162"/>
  <c r="G358" i="2162"/>
  <c r="F358" i="2162"/>
  <c r="B358" i="2162"/>
  <c r="H357" i="2162"/>
  <c r="G357" i="2162"/>
  <c r="F357" i="2162"/>
  <c r="H356" i="2162"/>
  <c r="G356" i="2162"/>
  <c r="F356" i="2162"/>
  <c r="H355" i="2162"/>
  <c r="G355" i="2162"/>
  <c r="F355" i="2162"/>
  <c r="B355" i="2162"/>
  <c r="H354" i="2162"/>
  <c r="G354" i="2162"/>
  <c r="F354" i="2162"/>
  <c r="B354" i="2162"/>
  <c r="H353" i="2162"/>
  <c r="G353" i="2162"/>
  <c r="F353" i="2162"/>
  <c r="H352" i="2162"/>
  <c r="G352" i="2162"/>
  <c r="F352" i="2162"/>
  <c r="H351" i="2162"/>
  <c r="G351" i="2162"/>
  <c r="F351" i="2162"/>
  <c r="B351" i="2162"/>
  <c r="H350" i="2162"/>
  <c r="G350" i="2162"/>
  <c r="F350" i="2162"/>
  <c r="B350" i="2162"/>
  <c r="H349" i="2162"/>
  <c r="G349" i="2162"/>
  <c r="F349" i="2162"/>
  <c r="H348" i="2162"/>
  <c r="G348" i="2162"/>
  <c r="F348" i="2162"/>
  <c r="H347" i="2162"/>
  <c r="G347" i="2162"/>
  <c r="F347" i="2162"/>
  <c r="B347" i="2162"/>
  <c r="H346" i="2162"/>
  <c r="G346" i="2162"/>
  <c r="F346" i="2162"/>
  <c r="B346" i="2162"/>
  <c r="H345" i="2162"/>
  <c r="G345" i="2162"/>
  <c r="F345" i="2162"/>
  <c r="H344" i="2162"/>
  <c r="G344" i="2162"/>
  <c r="F344" i="2162"/>
  <c r="H343" i="2162"/>
  <c r="G343" i="2162"/>
  <c r="F343" i="2162"/>
  <c r="B343" i="2162"/>
  <c r="H342" i="2162"/>
  <c r="G342" i="2162"/>
  <c r="F342" i="2162"/>
  <c r="B342" i="2162"/>
  <c r="H341" i="2162"/>
  <c r="G341" i="2162"/>
  <c r="F341" i="2162"/>
  <c r="H340" i="2162"/>
  <c r="G340" i="2162"/>
  <c r="F340" i="2162"/>
  <c r="H339" i="2162"/>
  <c r="G339" i="2162"/>
  <c r="F339" i="2162"/>
  <c r="B339" i="2162"/>
  <c r="H338" i="2162"/>
  <c r="G338" i="2162"/>
  <c r="F338" i="2162"/>
  <c r="B338" i="2162"/>
  <c r="H337" i="2162"/>
  <c r="G337" i="2162"/>
  <c r="F337" i="2162"/>
  <c r="H336" i="2162"/>
  <c r="G336" i="2162"/>
  <c r="F336" i="2162"/>
  <c r="H335" i="2162"/>
  <c r="G335" i="2162"/>
  <c r="F335" i="2162"/>
  <c r="B335" i="2162"/>
  <c r="H334" i="2162"/>
  <c r="G334" i="2162"/>
  <c r="F334" i="2162"/>
  <c r="B334" i="2162"/>
  <c r="H333" i="2162"/>
  <c r="G333" i="2162"/>
  <c r="F333" i="2162"/>
  <c r="H332" i="2162"/>
  <c r="G332" i="2162"/>
  <c r="F332" i="2162"/>
  <c r="H331" i="2162"/>
  <c r="G331" i="2162"/>
  <c r="F331" i="2162"/>
  <c r="B331" i="2162"/>
  <c r="H330" i="2162"/>
  <c r="G330" i="2162"/>
  <c r="F330" i="2162"/>
  <c r="B330" i="2162"/>
  <c r="H329" i="2162"/>
  <c r="G329" i="2162"/>
  <c r="F329" i="2162"/>
  <c r="H328" i="2162"/>
  <c r="G328" i="2162"/>
  <c r="F328" i="2162"/>
  <c r="H327" i="2162"/>
  <c r="G327" i="2162"/>
  <c r="F327" i="2162"/>
  <c r="B327" i="2162"/>
  <c r="H326" i="2162"/>
  <c r="G326" i="2162"/>
  <c r="F326" i="2162"/>
  <c r="B326" i="2162"/>
  <c r="H325" i="2162"/>
  <c r="G325" i="2162"/>
  <c r="F325" i="2162"/>
  <c r="B325" i="2162"/>
  <c r="H324" i="2162"/>
  <c r="G324" i="2162"/>
  <c r="F324" i="2162"/>
  <c r="B324" i="2162"/>
  <c r="H323" i="2162"/>
  <c r="G323" i="2162"/>
  <c r="F323" i="2162"/>
  <c r="H322" i="2162"/>
  <c r="G322" i="2162"/>
  <c r="F322" i="2162"/>
  <c r="H321" i="2162"/>
  <c r="G321" i="2162"/>
  <c r="F321" i="2162"/>
  <c r="B321" i="2162"/>
  <c r="H320" i="2162"/>
  <c r="G320" i="2162"/>
  <c r="F320" i="2162"/>
  <c r="B320" i="2162"/>
  <c r="H319" i="2162"/>
  <c r="G319" i="2162"/>
  <c r="F319" i="2162"/>
  <c r="H318" i="2162"/>
  <c r="G318" i="2162"/>
  <c r="F318" i="2162"/>
  <c r="H317" i="2162"/>
  <c r="G317" i="2162"/>
  <c r="F317" i="2162"/>
  <c r="B317" i="2162"/>
  <c r="H316" i="2162"/>
  <c r="G316" i="2162"/>
  <c r="F316" i="2162"/>
  <c r="B316" i="2162"/>
  <c r="H315" i="2162"/>
  <c r="G315" i="2162"/>
  <c r="F315" i="2162"/>
  <c r="H314" i="2162"/>
  <c r="G314" i="2162"/>
  <c r="F314" i="2162"/>
  <c r="H313" i="2162"/>
  <c r="G313" i="2162"/>
  <c r="F313" i="2162"/>
  <c r="B313" i="2162"/>
  <c r="H312" i="2162"/>
  <c r="G312" i="2162"/>
  <c r="F312" i="2162"/>
  <c r="B312" i="2162"/>
  <c r="H311" i="2162"/>
  <c r="G311" i="2162"/>
  <c r="F311" i="2162"/>
  <c r="H310" i="2162"/>
  <c r="G310" i="2162"/>
  <c r="F310" i="2162"/>
  <c r="H309" i="2162"/>
  <c r="G309" i="2162"/>
  <c r="F309" i="2162"/>
  <c r="B309" i="2162"/>
  <c r="H308" i="2162"/>
  <c r="G308" i="2162"/>
  <c r="F308" i="2162"/>
  <c r="B308" i="2162"/>
  <c r="H307" i="2162"/>
  <c r="G307" i="2162"/>
  <c r="F307" i="2162"/>
  <c r="H306" i="2162"/>
  <c r="G306" i="2162"/>
  <c r="F306" i="2162"/>
  <c r="H305" i="2162"/>
  <c r="G305" i="2162"/>
  <c r="F305" i="2162"/>
  <c r="B305" i="2162"/>
  <c r="H304" i="2162"/>
  <c r="G304" i="2162"/>
  <c r="F304" i="2162"/>
  <c r="B304" i="2162"/>
  <c r="H303" i="2162"/>
  <c r="G303" i="2162"/>
  <c r="F303" i="2162"/>
  <c r="H302" i="2162"/>
  <c r="G302" i="2162"/>
  <c r="F302" i="2162"/>
  <c r="H301" i="2162"/>
  <c r="G301" i="2162"/>
  <c r="F301" i="2162"/>
  <c r="B301" i="2162"/>
  <c r="H300" i="2162"/>
  <c r="G300" i="2162"/>
  <c r="F300" i="2162"/>
  <c r="B300" i="2162"/>
  <c r="H299" i="2162"/>
  <c r="G299" i="2162"/>
  <c r="F299" i="2162"/>
  <c r="H298" i="2162"/>
  <c r="G298" i="2162"/>
  <c r="F298" i="2162"/>
  <c r="H297" i="2162"/>
  <c r="G297" i="2162"/>
  <c r="F297" i="2162"/>
  <c r="B297" i="2162"/>
  <c r="H296" i="2162"/>
  <c r="G296" i="2162"/>
  <c r="F296" i="2162"/>
  <c r="B296" i="2162"/>
  <c r="H295" i="2162"/>
  <c r="G295" i="2162"/>
  <c r="F295" i="2162"/>
  <c r="H294" i="2162"/>
  <c r="G294" i="2162"/>
  <c r="F294" i="2162"/>
  <c r="H293" i="2162"/>
  <c r="G293" i="2162"/>
  <c r="F293" i="2162"/>
  <c r="B293" i="2162"/>
  <c r="H292" i="2162"/>
  <c r="G292" i="2162"/>
  <c r="F292" i="2162"/>
  <c r="B292" i="2162"/>
  <c r="H291" i="2162"/>
  <c r="G291" i="2162"/>
  <c r="F291" i="2162"/>
  <c r="H290" i="2162"/>
  <c r="G290" i="2162"/>
  <c r="F290" i="2162"/>
  <c r="H289" i="2162"/>
  <c r="G289" i="2162"/>
  <c r="F289" i="2162"/>
  <c r="B289" i="2162"/>
  <c r="H288" i="2162"/>
  <c r="G288" i="2162"/>
  <c r="F288" i="2162"/>
  <c r="B288" i="2162"/>
  <c r="H287" i="2162"/>
  <c r="G287" i="2162"/>
  <c r="F287" i="2162"/>
  <c r="H286" i="2162"/>
  <c r="G286" i="2162"/>
  <c r="F286" i="2162"/>
  <c r="H285" i="2162"/>
  <c r="G285" i="2162"/>
  <c r="F285" i="2162"/>
  <c r="B285" i="2162"/>
  <c r="H284" i="2162"/>
  <c r="G284" i="2162"/>
  <c r="F284" i="2162"/>
  <c r="B284" i="2162"/>
  <c r="H283" i="2162"/>
  <c r="G283" i="2162"/>
  <c r="F283" i="2162"/>
  <c r="H282" i="2162"/>
  <c r="G282" i="2162"/>
  <c r="F282" i="2162"/>
  <c r="H281" i="2162"/>
  <c r="G281" i="2162"/>
  <c r="F281" i="2162"/>
  <c r="B281" i="2162"/>
  <c r="H280" i="2162"/>
  <c r="G280" i="2162"/>
  <c r="F280" i="2162"/>
  <c r="B280" i="2162"/>
  <c r="H279" i="2162"/>
  <c r="G279" i="2162"/>
  <c r="F279" i="2162"/>
  <c r="H278" i="2162"/>
  <c r="G278" i="2162"/>
  <c r="F278" i="2162"/>
  <c r="H277" i="2162"/>
  <c r="G277" i="2162"/>
  <c r="F277" i="2162"/>
  <c r="B277" i="2162"/>
  <c r="H276" i="2162"/>
  <c r="G276" i="2162"/>
  <c r="F276" i="2162"/>
  <c r="B276" i="2162"/>
  <c r="H275" i="2162"/>
  <c r="G275" i="2162"/>
  <c r="F275" i="2162"/>
  <c r="H274" i="2162"/>
  <c r="G274" i="2162"/>
  <c r="F274" i="2162"/>
  <c r="H273" i="2162"/>
  <c r="G273" i="2162"/>
  <c r="F273" i="2162"/>
  <c r="B273" i="2162"/>
  <c r="H272" i="2162"/>
  <c r="G272" i="2162"/>
  <c r="F272" i="2162"/>
  <c r="B272" i="2162"/>
  <c r="H271" i="2162"/>
  <c r="G271" i="2162"/>
  <c r="F271" i="2162"/>
  <c r="H270" i="2162"/>
  <c r="G270" i="2162"/>
  <c r="F270" i="2162"/>
  <c r="H269" i="2162"/>
  <c r="G269" i="2162"/>
  <c r="F269" i="2162"/>
  <c r="B269" i="2162"/>
  <c r="H268" i="2162"/>
  <c r="G268" i="2162"/>
  <c r="F268" i="2162"/>
  <c r="B268" i="2162"/>
  <c r="H267" i="2162"/>
  <c r="G267" i="2162"/>
  <c r="F267" i="2162"/>
  <c r="H266" i="2162"/>
  <c r="G266" i="2162"/>
  <c r="F266" i="2162"/>
  <c r="H265" i="2162"/>
  <c r="G265" i="2162"/>
  <c r="F265" i="2162"/>
  <c r="B265" i="2162"/>
  <c r="H264" i="2162"/>
  <c r="G264" i="2162"/>
  <c r="F264" i="2162"/>
  <c r="B264" i="2162"/>
  <c r="H263" i="2162"/>
  <c r="G263" i="2162"/>
  <c r="F263" i="2162"/>
  <c r="H262" i="2162"/>
  <c r="G262" i="2162"/>
  <c r="F262" i="2162"/>
  <c r="H261" i="2162"/>
  <c r="G261" i="2162"/>
  <c r="F261" i="2162"/>
  <c r="B261" i="2162"/>
  <c r="H260" i="2162"/>
  <c r="G260" i="2162"/>
  <c r="F260" i="2162"/>
  <c r="B260" i="2162"/>
  <c r="H259" i="2162"/>
  <c r="G259" i="2162"/>
  <c r="F259" i="2162"/>
  <c r="H258" i="2162"/>
  <c r="G258" i="2162"/>
  <c r="F258" i="2162"/>
  <c r="H257" i="2162"/>
  <c r="G257" i="2162"/>
  <c r="F257" i="2162"/>
  <c r="B257" i="2162"/>
  <c r="H256" i="2162"/>
  <c r="G256" i="2162"/>
  <c r="F256" i="2162"/>
  <c r="B256" i="2162"/>
  <c r="H255" i="2162"/>
  <c r="G255" i="2162"/>
  <c r="F255" i="2162"/>
  <c r="H254" i="2162"/>
  <c r="G254" i="2162"/>
  <c r="F254" i="2162"/>
  <c r="H253" i="2162"/>
  <c r="G253" i="2162"/>
  <c r="F253" i="2162"/>
  <c r="B253" i="2162"/>
  <c r="H252" i="2162"/>
  <c r="G252" i="2162"/>
  <c r="F252" i="2162"/>
  <c r="B252" i="2162"/>
  <c r="H251" i="2162"/>
  <c r="G251" i="2162"/>
  <c r="F251" i="2162"/>
  <c r="H250" i="2162"/>
  <c r="G250" i="2162"/>
  <c r="F250" i="2162"/>
  <c r="H249" i="2162"/>
  <c r="G249" i="2162"/>
  <c r="F249" i="2162"/>
  <c r="B249" i="2162"/>
  <c r="H248" i="2162"/>
  <c r="G248" i="2162"/>
  <c r="F248" i="2162"/>
  <c r="B248" i="2162"/>
  <c r="H247" i="2162"/>
  <c r="G247" i="2162"/>
  <c r="F247" i="2162"/>
  <c r="H246" i="2162"/>
  <c r="G246" i="2162"/>
  <c r="F246" i="2162"/>
  <c r="H245" i="2162"/>
  <c r="G245" i="2162"/>
  <c r="F245" i="2162"/>
  <c r="B245" i="2162"/>
  <c r="H244" i="2162"/>
  <c r="G244" i="2162"/>
  <c r="F244" i="2162"/>
  <c r="B244" i="2162"/>
  <c r="H243" i="2162"/>
  <c r="G243" i="2162"/>
  <c r="F243" i="2162"/>
  <c r="H242" i="2162"/>
  <c r="G242" i="2162"/>
  <c r="F242" i="2162"/>
  <c r="H241" i="2162"/>
  <c r="G241" i="2162"/>
  <c r="F241" i="2162"/>
  <c r="B241" i="2162"/>
  <c r="H240" i="2162"/>
  <c r="G240" i="2162"/>
  <c r="F240" i="2162"/>
  <c r="B240" i="2162"/>
  <c r="H239" i="2162"/>
  <c r="G239" i="2162"/>
  <c r="F239" i="2162"/>
  <c r="H238" i="2162"/>
  <c r="G238" i="2162"/>
  <c r="F238" i="2162"/>
  <c r="H237" i="2162"/>
  <c r="G237" i="2162"/>
  <c r="F237" i="2162"/>
  <c r="B237" i="2162"/>
  <c r="H236" i="2162"/>
  <c r="G236" i="2162"/>
  <c r="F236" i="2162"/>
  <c r="B236" i="2162"/>
  <c r="H235" i="2162"/>
  <c r="G235" i="2162"/>
  <c r="F235" i="2162"/>
  <c r="H234" i="2162"/>
  <c r="G234" i="2162"/>
  <c r="F234" i="2162"/>
  <c r="H233" i="2162"/>
  <c r="G233" i="2162"/>
  <c r="F233" i="2162"/>
  <c r="B233" i="2162"/>
  <c r="H232" i="2162"/>
  <c r="G232" i="2162"/>
  <c r="F232" i="2162"/>
  <c r="B232" i="2162"/>
  <c r="H231" i="2162"/>
  <c r="G231" i="2162"/>
  <c r="F231" i="2162"/>
  <c r="H230" i="2162"/>
  <c r="G230" i="2162"/>
  <c r="F230" i="2162"/>
  <c r="H229" i="2162"/>
  <c r="G229" i="2162"/>
  <c r="F229" i="2162"/>
  <c r="B229" i="2162"/>
  <c r="H228" i="2162"/>
  <c r="G228" i="2162"/>
  <c r="F228" i="2162"/>
  <c r="B228" i="2162"/>
  <c r="H227" i="2162"/>
  <c r="G227" i="2162"/>
  <c r="F227" i="2162"/>
  <c r="H226" i="2162"/>
  <c r="G226" i="2162"/>
  <c r="F226" i="2162"/>
  <c r="H225" i="2162"/>
  <c r="G225" i="2162"/>
  <c r="F225" i="2162"/>
  <c r="B225" i="2162"/>
  <c r="H224" i="2162"/>
  <c r="G224" i="2162"/>
  <c r="F224" i="2162"/>
  <c r="B224" i="2162"/>
  <c r="H223" i="2162"/>
  <c r="G223" i="2162"/>
  <c r="F223" i="2162"/>
  <c r="H222" i="2162"/>
  <c r="G222" i="2162"/>
  <c r="F222" i="2162"/>
  <c r="H221" i="2162"/>
  <c r="G221" i="2162"/>
  <c r="F221" i="2162"/>
  <c r="B221" i="2162"/>
  <c r="H220" i="2162"/>
  <c r="G220" i="2162"/>
  <c r="F220" i="2162"/>
  <c r="B220" i="2162"/>
  <c r="H219" i="2162"/>
  <c r="G219" i="2162"/>
  <c r="F219" i="2162"/>
  <c r="H218" i="2162"/>
  <c r="G218" i="2162"/>
  <c r="F218" i="2162"/>
  <c r="H217" i="2162"/>
  <c r="G217" i="2162"/>
  <c r="F217" i="2162"/>
  <c r="B217" i="2162"/>
  <c r="H216" i="2162"/>
  <c r="G216" i="2162"/>
  <c r="F216" i="2162"/>
  <c r="B216" i="2162"/>
  <c r="H215" i="2162"/>
  <c r="G215" i="2162"/>
  <c r="F215" i="2162"/>
  <c r="H214" i="2162"/>
  <c r="G214" i="2162"/>
  <c r="F214" i="2162"/>
  <c r="H213" i="2162"/>
  <c r="G213" i="2162"/>
  <c r="F213" i="2162"/>
  <c r="B213" i="2162"/>
  <c r="H212" i="2162"/>
  <c r="G212" i="2162"/>
  <c r="F212" i="2162"/>
  <c r="B212" i="2162"/>
  <c r="H211" i="2162"/>
  <c r="G211" i="2162"/>
  <c r="F211" i="2162"/>
  <c r="H210" i="2162"/>
  <c r="G210" i="2162"/>
  <c r="F210" i="2162"/>
  <c r="H209" i="2162"/>
  <c r="G209" i="2162"/>
  <c r="F209" i="2162"/>
  <c r="B209" i="2162"/>
  <c r="H208" i="2162"/>
  <c r="G208" i="2162"/>
  <c r="F208" i="2162"/>
  <c r="B208" i="2162"/>
  <c r="H207" i="2162"/>
  <c r="G207" i="2162"/>
  <c r="F207" i="2162"/>
  <c r="H206" i="2162"/>
  <c r="G206" i="2162"/>
  <c r="F206" i="2162"/>
  <c r="H205" i="2162"/>
  <c r="G205" i="2162"/>
  <c r="F205" i="2162"/>
  <c r="B205" i="2162"/>
  <c r="H204" i="2162"/>
  <c r="G204" i="2162"/>
  <c r="F204" i="2162"/>
  <c r="B204" i="2162"/>
  <c r="H203" i="2162"/>
  <c r="G203" i="2162"/>
  <c r="F203" i="2162"/>
  <c r="H202" i="2162"/>
  <c r="G202" i="2162"/>
  <c r="F202" i="2162"/>
  <c r="H201" i="2162"/>
  <c r="G201" i="2162"/>
  <c r="F201" i="2162"/>
  <c r="B201" i="2162"/>
  <c r="H200" i="2162"/>
  <c r="G200" i="2162"/>
  <c r="F200" i="2162"/>
  <c r="B200" i="2162"/>
  <c r="H199" i="2162"/>
  <c r="G199" i="2162"/>
  <c r="F199" i="2162"/>
  <c r="H198" i="2162"/>
  <c r="G198" i="2162"/>
  <c r="F198" i="2162"/>
  <c r="H197" i="2162"/>
  <c r="G197" i="2162"/>
  <c r="F197" i="2162"/>
  <c r="B197" i="2162"/>
  <c r="H196" i="2162"/>
  <c r="G196" i="2162"/>
  <c r="F196" i="2162"/>
  <c r="B196" i="2162"/>
  <c r="H195" i="2162"/>
  <c r="G195" i="2162"/>
  <c r="F195" i="2162"/>
  <c r="H194" i="2162"/>
  <c r="G194" i="2162"/>
  <c r="F194" i="2162"/>
  <c r="H193" i="2162"/>
  <c r="G193" i="2162"/>
  <c r="F193" i="2162"/>
  <c r="B193" i="2162"/>
  <c r="H192" i="2162"/>
  <c r="G192" i="2162"/>
  <c r="F192" i="2162"/>
  <c r="B192" i="2162"/>
  <c r="H191" i="2162"/>
  <c r="G191" i="2162"/>
  <c r="F191" i="2162"/>
  <c r="H190" i="2162"/>
  <c r="G190" i="2162"/>
  <c r="F190" i="2162"/>
  <c r="H189" i="2162"/>
  <c r="G189" i="2162"/>
  <c r="F189" i="2162"/>
  <c r="B189" i="2162"/>
  <c r="H188" i="2162"/>
  <c r="G188" i="2162"/>
  <c r="F188" i="2162"/>
  <c r="B188" i="2162"/>
  <c r="H187" i="2162"/>
  <c r="G187" i="2162"/>
  <c r="F187" i="2162"/>
  <c r="H186" i="2162"/>
  <c r="G186" i="2162"/>
  <c r="F186" i="2162"/>
  <c r="H185" i="2162"/>
  <c r="G185" i="2162"/>
  <c r="F185" i="2162"/>
  <c r="B185" i="2162"/>
  <c r="H184" i="2162"/>
  <c r="G184" i="2162"/>
  <c r="F184" i="2162"/>
  <c r="B184" i="2162"/>
  <c r="H183" i="2162"/>
  <c r="G183" i="2162"/>
  <c r="F183" i="2162"/>
  <c r="H182" i="2162"/>
  <c r="G182" i="2162"/>
  <c r="F182" i="2162"/>
  <c r="H181" i="2162"/>
  <c r="G181" i="2162"/>
  <c r="F181" i="2162"/>
  <c r="B181" i="2162"/>
  <c r="H180" i="2162"/>
  <c r="G180" i="2162"/>
  <c r="F180" i="2162"/>
  <c r="B180" i="2162"/>
  <c r="H179" i="2162"/>
  <c r="G179" i="2162"/>
  <c r="F179" i="2162"/>
  <c r="H178" i="2162"/>
  <c r="G178" i="2162"/>
  <c r="F178" i="2162"/>
  <c r="H177" i="2162"/>
  <c r="G177" i="2162"/>
  <c r="F177" i="2162"/>
  <c r="B177" i="2162"/>
  <c r="H176" i="2162"/>
  <c r="G176" i="2162"/>
  <c r="F176" i="2162"/>
  <c r="B176" i="2162"/>
  <c r="H175" i="2162"/>
  <c r="G175" i="2162"/>
  <c r="F175" i="2162"/>
  <c r="H174" i="2162"/>
  <c r="G174" i="2162"/>
  <c r="F174" i="2162"/>
  <c r="H173" i="2162"/>
  <c r="G173" i="2162"/>
  <c r="F173" i="2162"/>
  <c r="B173" i="2162"/>
  <c r="H172" i="2162"/>
  <c r="G172" i="2162"/>
  <c r="F172" i="2162"/>
  <c r="B172" i="2162"/>
  <c r="H171" i="2162"/>
  <c r="G171" i="2162"/>
  <c r="F171" i="2162"/>
  <c r="H170" i="2162"/>
  <c r="G170" i="2162"/>
  <c r="F170" i="2162"/>
  <c r="H169" i="2162"/>
  <c r="G169" i="2162"/>
  <c r="F169" i="2162"/>
  <c r="B169" i="2162"/>
  <c r="H168" i="2162"/>
  <c r="G168" i="2162"/>
  <c r="F168" i="2162"/>
  <c r="B168" i="2162"/>
  <c r="H167" i="2162"/>
  <c r="G167" i="2162"/>
  <c r="F167" i="2162"/>
  <c r="H166" i="2162"/>
  <c r="G166" i="2162"/>
  <c r="F166" i="2162"/>
  <c r="H165" i="2162"/>
  <c r="G165" i="2162"/>
  <c r="F165" i="2162"/>
  <c r="B165" i="2162"/>
  <c r="H164" i="2162"/>
  <c r="G164" i="2162"/>
  <c r="F164" i="2162"/>
  <c r="B164" i="2162"/>
  <c r="H163" i="2162"/>
  <c r="G163" i="2162"/>
  <c r="F163" i="2162"/>
  <c r="H162" i="2162"/>
  <c r="G162" i="2162"/>
  <c r="F162" i="2162"/>
  <c r="H161" i="2162"/>
  <c r="G161" i="2162"/>
  <c r="F161" i="2162"/>
  <c r="B161" i="2162"/>
  <c r="H160" i="2162"/>
  <c r="G160" i="2162"/>
  <c r="F160" i="2162"/>
  <c r="B160" i="2162"/>
  <c r="H159" i="2162"/>
  <c r="G159" i="2162"/>
  <c r="F159" i="2162"/>
  <c r="H158" i="2162"/>
  <c r="G158" i="2162"/>
  <c r="F158" i="2162"/>
  <c r="H157" i="2162"/>
  <c r="G157" i="2162"/>
  <c r="F157" i="2162"/>
  <c r="B157" i="2162"/>
  <c r="H156" i="2162"/>
  <c r="G156" i="2162"/>
  <c r="F156" i="2162"/>
  <c r="B156" i="2162"/>
  <c r="H155" i="2162"/>
  <c r="G155" i="2162"/>
  <c r="F155" i="2162"/>
  <c r="H154" i="2162"/>
  <c r="G154" i="2162"/>
  <c r="F154" i="2162"/>
  <c r="H153" i="2162"/>
  <c r="G153" i="2162"/>
  <c r="F153" i="2162"/>
  <c r="B153" i="2162"/>
  <c r="H152" i="2162"/>
  <c r="G152" i="2162"/>
  <c r="F152" i="2162"/>
  <c r="B152" i="2162"/>
  <c r="H151" i="2162"/>
  <c r="G151" i="2162"/>
  <c r="F151" i="2162"/>
  <c r="H150" i="2162"/>
  <c r="G150" i="2162"/>
  <c r="F150" i="2162"/>
  <c r="H149" i="2162"/>
  <c r="G149" i="2162"/>
  <c r="F149" i="2162"/>
  <c r="B149" i="2162"/>
  <c r="H148" i="2162"/>
  <c r="G148" i="2162"/>
  <c r="F148" i="2162"/>
  <c r="H147" i="2162"/>
  <c r="G147" i="2162"/>
  <c r="F147" i="2162"/>
  <c r="H146" i="2162"/>
  <c r="G146" i="2162"/>
  <c r="F146" i="2162"/>
  <c r="H145" i="2162"/>
  <c r="G145" i="2162"/>
  <c r="F145" i="2162"/>
  <c r="B145" i="2162"/>
  <c r="H144" i="2162"/>
  <c r="G144" i="2162"/>
  <c r="F144" i="2162"/>
  <c r="B144" i="2162"/>
  <c r="H143" i="2162"/>
  <c r="G143" i="2162"/>
  <c r="F143" i="2162"/>
  <c r="H142" i="2162"/>
  <c r="G142" i="2162"/>
  <c r="F142" i="2162"/>
  <c r="B142" i="2162"/>
  <c r="H141" i="2162"/>
  <c r="G141" i="2162"/>
  <c r="F141" i="2162"/>
  <c r="B141" i="2162"/>
  <c r="H140" i="2162"/>
  <c r="G140" i="2162"/>
  <c r="F140" i="2162"/>
  <c r="H139" i="2162"/>
  <c r="G139" i="2162"/>
  <c r="F139" i="2162"/>
  <c r="H138" i="2162"/>
  <c r="G138" i="2162"/>
  <c r="F138" i="2162"/>
  <c r="H137" i="2162"/>
  <c r="G137" i="2162"/>
  <c r="F137" i="2162"/>
  <c r="B137" i="2162"/>
  <c r="H136" i="2162"/>
  <c r="G136" i="2162"/>
  <c r="F136" i="2162"/>
  <c r="B136" i="2162"/>
  <c r="H135" i="2162"/>
  <c r="G135" i="2162"/>
  <c r="F135" i="2162"/>
  <c r="H134" i="2162"/>
  <c r="G134" i="2162"/>
  <c r="F134" i="2162"/>
  <c r="B134" i="2162"/>
  <c r="H133" i="2162"/>
  <c r="G133" i="2162"/>
  <c r="F133" i="2162"/>
  <c r="B133" i="2162"/>
  <c r="H132" i="2162"/>
  <c r="G132" i="2162"/>
  <c r="F132" i="2162"/>
  <c r="B132" i="2162"/>
  <c r="H131" i="2162"/>
  <c r="G131" i="2162"/>
  <c r="F131" i="2162"/>
  <c r="H130" i="2162"/>
  <c r="G130" i="2162"/>
  <c r="F130" i="2162"/>
  <c r="B130" i="2162"/>
  <c r="H129" i="2162"/>
  <c r="G129" i="2162"/>
  <c r="F129" i="2162"/>
  <c r="B129" i="2162"/>
  <c r="H128" i="2162"/>
  <c r="G128" i="2162"/>
  <c r="F128" i="2162"/>
  <c r="H127" i="2162"/>
  <c r="G127" i="2162"/>
  <c r="F127" i="2162"/>
  <c r="H126" i="2162"/>
  <c r="G126" i="2162"/>
  <c r="F126" i="2162"/>
  <c r="H125" i="2162"/>
  <c r="G125" i="2162"/>
  <c r="F125" i="2162"/>
  <c r="B125" i="2162"/>
  <c r="H124" i="2162"/>
  <c r="G124" i="2162"/>
  <c r="F124" i="2162"/>
  <c r="B124" i="2162"/>
  <c r="H123" i="2162"/>
  <c r="G123" i="2162"/>
  <c r="F123" i="2162"/>
  <c r="H122" i="2162"/>
  <c r="G122" i="2162"/>
  <c r="F122" i="2162"/>
  <c r="B122" i="2162"/>
  <c r="H121" i="2162"/>
  <c r="G121" i="2162"/>
  <c r="F121" i="2162"/>
  <c r="B121" i="2162"/>
  <c r="H120" i="2162"/>
  <c r="G120" i="2162"/>
  <c r="F120" i="2162"/>
  <c r="H119" i="2162"/>
  <c r="G119" i="2162"/>
  <c r="F119" i="2162"/>
  <c r="H118" i="2162"/>
  <c r="G118" i="2162"/>
  <c r="F118" i="2162"/>
  <c r="H117" i="2162"/>
  <c r="G117" i="2162"/>
  <c r="F117" i="2162"/>
  <c r="B117" i="2162"/>
  <c r="H116" i="2162"/>
  <c r="G116" i="2162"/>
  <c r="F116" i="2162"/>
  <c r="H115" i="2162"/>
  <c r="G115" i="2162"/>
  <c r="F115" i="2162"/>
  <c r="H114" i="2162"/>
  <c r="G114" i="2162"/>
  <c r="F114" i="2162"/>
  <c r="H113" i="2162"/>
  <c r="G113" i="2162"/>
  <c r="F113" i="2162"/>
  <c r="B113" i="2162"/>
  <c r="H112" i="2162"/>
  <c r="G112" i="2162"/>
  <c r="F112" i="2162"/>
  <c r="H111" i="2162"/>
  <c r="G111" i="2162"/>
  <c r="F111" i="2162"/>
  <c r="H110" i="2162"/>
  <c r="G110" i="2162"/>
  <c r="F110" i="2162"/>
  <c r="H109" i="2162"/>
  <c r="G109" i="2162"/>
  <c r="F109" i="2162"/>
  <c r="B109" i="2162"/>
  <c r="H108" i="2162"/>
  <c r="G108" i="2162"/>
  <c r="F108" i="2162"/>
  <c r="H107" i="2162"/>
  <c r="G107" i="2162"/>
  <c r="F107" i="2162"/>
  <c r="H106" i="2162"/>
  <c r="G106" i="2162"/>
  <c r="F106" i="2162"/>
  <c r="H105" i="2162"/>
  <c r="G105" i="2162"/>
  <c r="F105" i="2162"/>
  <c r="B105" i="2162"/>
  <c r="H104" i="2162"/>
  <c r="G104" i="2162"/>
  <c r="F104" i="2162"/>
  <c r="B104" i="2162"/>
  <c r="H103" i="2162"/>
  <c r="G103" i="2162"/>
  <c r="F103" i="2162"/>
  <c r="H102" i="2162"/>
  <c r="G102" i="2162"/>
  <c r="F102" i="2162"/>
  <c r="B102" i="2162"/>
  <c r="H101" i="2162"/>
  <c r="G101" i="2162"/>
  <c r="F101" i="2162"/>
  <c r="B101" i="2162"/>
  <c r="H100" i="2162"/>
  <c r="G100" i="2162"/>
  <c r="F100" i="2162"/>
  <c r="H99" i="2162"/>
  <c r="G99" i="2162"/>
  <c r="F99" i="2162"/>
  <c r="H98" i="2162"/>
  <c r="G98" i="2162"/>
  <c r="F98" i="2162"/>
  <c r="H97" i="2162"/>
  <c r="G97" i="2162"/>
  <c r="F97" i="2162"/>
  <c r="B97" i="2162"/>
  <c r="H96" i="2162"/>
  <c r="G96" i="2162"/>
  <c r="F96" i="2162"/>
  <c r="B96" i="2162"/>
  <c r="H95" i="2162"/>
  <c r="G95" i="2162"/>
  <c r="F95" i="2162"/>
  <c r="H94" i="2162"/>
  <c r="G94" i="2162"/>
  <c r="F94" i="2162"/>
  <c r="B94" i="2162"/>
  <c r="H93" i="2162"/>
  <c r="G93" i="2162"/>
  <c r="F93" i="2162"/>
  <c r="B93" i="2162"/>
  <c r="H92" i="2162"/>
  <c r="G92" i="2162"/>
  <c r="F92" i="2162"/>
  <c r="B92" i="2162"/>
  <c r="H91" i="2162"/>
  <c r="G91" i="2162"/>
  <c r="F91" i="2162"/>
  <c r="H90" i="2162"/>
  <c r="G90" i="2162"/>
  <c r="F90" i="2162"/>
  <c r="B90" i="2162"/>
  <c r="H89" i="2162"/>
  <c r="G89" i="2162"/>
  <c r="F89" i="2162"/>
  <c r="B89" i="2162"/>
  <c r="H88" i="2162"/>
  <c r="G88" i="2162"/>
  <c r="F88" i="2162"/>
  <c r="H87" i="2162"/>
  <c r="G87" i="2162"/>
  <c r="F87" i="2162"/>
  <c r="H86" i="2162"/>
  <c r="G86" i="2162"/>
  <c r="F86" i="2162"/>
  <c r="H85" i="2162"/>
  <c r="G85" i="2162"/>
  <c r="F85" i="2162"/>
  <c r="B85" i="2162"/>
  <c r="H84" i="2162"/>
  <c r="G84" i="2162"/>
  <c r="F84" i="2162"/>
  <c r="B84" i="2162"/>
  <c r="H83" i="2162"/>
  <c r="G83" i="2162"/>
  <c r="F83" i="2162"/>
  <c r="H82" i="2162"/>
  <c r="G82" i="2162"/>
  <c r="F82" i="2162"/>
  <c r="B82" i="2162"/>
  <c r="H81" i="2162"/>
  <c r="G81" i="2162"/>
  <c r="F81" i="2162"/>
  <c r="B81" i="2162"/>
  <c r="H80" i="2162"/>
  <c r="G80" i="2162"/>
  <c r="F80" i="2162"/>
  <c r="H79" i="2162"/>
  <c r="G79" i="2162"/>
  <c r="F79" i="2162"/>
  <c r="H78" i="2162"/>
  <c r="G78" i="2162"/>
  <c r="F78" i="2162"/>
  <c r="H77" i="2162"/>
  <c r="G77" i="2162"/>
  <c r="F77" i="2162"/>
  <c r="B77" i="2162"/>
  <c r="H76" i="2162"/>
  <c r="G76" i="2162"/>
  <c r="F76" i="2162"/>
  <c r="H75" i="2162"/>
  <c r="G75" i="2162"/>
  <c r="F75" i="2162"/>
  <c r="H74" i="2162"/>
  <c r="G74" i="2162"/>
  <c r="F74" i="2162"/>
  <c r="H73" i="2162"/>
  <c r="G73" i="2162"/>
  <c r="F73" i="2162"/>
  <c r="B73" i="2162"/>
  <c r="H72" i="2162"/>
  <c r="G72" i="2162"/>
  <c r="F72" i="2162"/>
  <c r="B72" i="2162"/>
  <c r="H71" i="2162"/>
  <c r="G71" i="2162"/>
  <c r="F71" i="2162"/>
  <c r="H70" i="2162"/>
  <c r="G70" i="2162"/>
  <c r="F70" i="2162"/>
  <c r="B70" i="2162"/>
  <c r="H69" i="2162"/>
  <c r="G69" i="2162"/>
  <c r="F69" i="2162"/>
  <c r="B69" i="2162"/>
  <c r="H68" i="2162"/>
  <c r="G68" i="2162"/>
  <c r="F68" i="2162"/>
  <c r="H67" i="2162"/>
  <c r="G67" i="2162"/>
  <c r="F67" i="2162"/>
  <c r="H66" i="2162"/>
  <c r="G66" i="2162"/>
  <c r="F66" i="2162"/>
  <c r="H65" i="2162"/>
  <c r="G65" i="2162"/>
  <c r="F65" i="2162"/>
  <c r="B65" i="2162"/>
  <c r="H64" i="2162"/>
  <c r="G64" i="2162"/>
  <c r="F64" i="2162"/>
  <c r="B64" i="2162"/>
  <c r="H63" i="2162"/>
  <c r="G63" i="2162"/>
  <c r="F63" i="2162"/>
  <c r="H62" i="2162"/>
  <c r="G62" i="2162"/>
  <c r="F62" i="2162"/>
  <c r="B62" i="2162"/>
  <c r="H61" i="2162"/>
  <c r="G61" i="2162"/>
  <c r="F61" i="2162"/>
  <c r="B61" i="2162"/>
  <c r="H60" i="2162"/>
  <c r="G60" i="2162"/>
  <c r="F60" i="2162"/>
  <c r="B60" i="2162"/>
  <c r="H59" i="2162"/>
  <c r="G59" i="2162"/>
  <c r="F59" i="2162"/>
  <c r="H58" i="2162"/>
  <c r="G58" i="2162"/>
  <c r="F58" i="2162"/>
  <c r="B58" i="2162"/>
  <c r="H57" i="2162"/>
  <c r="G57" i="2162"/>
  <c r="F57" i="2162"/>
  <c r="B57" i="2162"/>
  <c r="H56" i="2162"/>
  <c r="G56" i="2162"/>
  <c r="F56" i="2162"/>
  <c r="H55" i="2162"/>
  <c r="G55" i="2162"/>
  <c r="F55" i="2162"/>
  <c r="H54" i="2162"/>
  <c r="G54" i="2162"/>
  <c r="F54" i="2162"/>
  <c r="H53" i="2162"/>
  <c r="G53" i="2162"/>
  <c r="F53" i="2162"/>
  <c r="B53" i="2162"/>
  <c r="H52" i="2162"/>
  <c r="G52" i="2162"/>
  <c r="F52" i="2162"/>
  <c r="B52" i="2162"/>
  <c r="H51" i="2162"/>
  <c r="G51" i="2162"/>
  <c r="F51" i="2162"/>
  <c r="H50" i="2162"/>
  <c r="G50" i="2162"/>
  <c r="F50" i="2162"/>
  <c r="B50" i="2162"/>
  <c r="H49" i="2162"/>
  <c r="G49" i="2162"/>
  <c r="F49" i="2162"/>
  <c r="B49" i="2162"/>
  <c r="H48" i="2162"/>
  <c r="G48" i="2162"/>
  <c r="F48" i="2162"/>
  <c r="B48" i="2162"/>
  <c r="H47" i="2162"/>
  <c r="G47" i="2162"/>
  <c r="F47" i="2162"/>
  <c r="H46" i="2162"/>
  <c r="G46" i="2162"/>
  <c r="F46" i="2162"/>
  <c r="B46" i="2162"/>
  <c r="H45" i="2162"/>
  <c r="G45" i="2162"/>
  <c r="F45" i="2162"/>
  <c r="B45" i="2162"/>
  <c r="H44" i="2162"/>
  <c r="G44" i="2162"/>
  <c r="F44" i="2162"/>
  <c r="H43" i="2162"/>
  <c r="G43" i="2162"/>
  <c r="F43" i="2162"/>
  <c r="H42" i="2162"/>
  <c r="G42" i="2162"/>
  <c r="F42" i="2162"/>
  <c r="H41" i="2162"/>
  <c r="G41" i="2162"/>
  <c r="F41" i="2162"/>
  <c r="B41" i="2162"/>
  <c r="H40" i="2162"/>
  <c r="G40" i="2162"/>
  <c r="F40" i="2162"/>
  <c r="B40" i="2162"/>
  <c r="H39" i="2162"/>
  <c r="G39" i="2162"/>
  <c r="F39" i="2162"/>
  <c r="H38" i="2162"/>
  <c r="G38" i="2162"/>
  <c r="F38" i="2162"/>
  <c r="B38" i="2162"/>
  <c r="H37" i="2162"/>
  <c r="G37" i="2162"/>
  <c r="F37" i="2162"/>
  <c r="B37" i="2162"/>
  <c r="H36" i="2162"/>
  <c r="G36" i="2162"/>
  <c r="F36" i="2162"/>
  <c r="B36" i="2162"/>
  <c r="H35" i="2162"/>
  <c r="G35" i="2162"/>
  <c r="F35" i="2162"/>
  <c r="H34" i="2162"/>
  <c r="G34" i="2162"/>
  <c r="F34" i="2162"/>
  <c r="B34" i="2162"/>
  <c r="H33" i="2162"/>
  <c r="G33" i="2162"/>
  <c r="F33" i="2162"/>
  <c r="B33" i="2162"/>
  <c r="H32" i="2162"/>
  <c r="G32" i="2162"/>
  <c r="F32" i="2162"/>
  <c r="H31" i="2162"/>
  <c r="G31" i="2162"/>
  <c r="F31" i="2162"/>
  <c r="H30" i="2162"/>
  <c r="G30" i="2162"/>
  <c r="F30" i="2162"/>
  <c r="H29" i="2162"/>
  <c r="G29" i="2162"/>
  <c r="F29" i="2162"/>
  <c r="B29" i="2162"/>
  <c r="H28" i="2162"/>
  <c r="G28" i="2162"/>
  <c r="F28" i="2162"/>
  <c r="B28" i="2162"/>
  <c r="H27" i="2162"/>
  <c r="G27" i="2162"/>
  <c r="F27" i="2162"/>
  <c r="H26" i="2162"/>
  <c r="G26" i="2162"/>
  <c r="F26" i="2162"/>
  <c r="B26" i="2162"/>
  <c r="H25" i="2162"/>
  <c r="G25" i="2162"/>
  <c r="F25" i="2162"/>
  <c r="B25" i="2162"/>
  <c r="H24" i="2162"/>
  <c r="G24" i="2162"/>
  <c r="F24" i="2162"/>
  <c r="H23" i="2162"/>
  <c r="G23" i="2162"/>
  <c r="F23" i="2162"/>
  <c r="H22" i="2162"/>
  <c r="G22" i="2162"/>
  <c r="F22" i="2162"/>
  <c r="H21" i="2162"/>
  <c r="G21" i="2162"/>
  <c r="F21" i="2162"/>
  <c r="B21" i="2162"/>
  <c r="H20" i="2162"/>
  <c r="G20" i="2162"/>
  <c r="F20" i="2162"/>
  <c r="H19" i="2162"/>
  <c r="G19" i="2162"/>
  <c r="F19" i="2162"/>
  <c r="H18" i="2162"/>
  <c r="G18" i="2162"/>
  <c r="F18" i="2162"/>
  <c r="H17" i="2162"/>
  <c r="G17" i="2162"/>
  <c r="F17" i="2162"/>
  <c r="B17" i="2162"/>
  <c r="H16" i="2162"/>
  <c r="G16" i="2162"/>
  <c r="F16" i="2162"/>
  <c r="B16" i="2162"/>
  <c r="H15" i="2162"/>
  <c r="G15" i="2162"/>
  <c r="F15" i="2162"/>
  <c r="H14" i="2162"/>
  <c r="G14" i="2162"/>
  <c r="F14" i="2162"/>
  <c r="B14" i="2162"/>
  <c r="H13" i="2162"/>
  <c r="G13" i="2162"/>
  <c r="F13" i="2162"/>
  <c r="B13" i="2162"/>
  <c r="H12" i="2162"/>
  <c r="G12" i="2162"/>
  <c r="F12" i="2162"/>
  <c r="H11" i="2162"/>
  <c r="G11" i="2162"/>
  <c r="F11" i="2162"/>
  <c r="H10" i="2162"/>
  <c r="G10" i="2162"/>
  <c r="F10" i="2162"/>
  <c r="H9" i="2162"/>
  <c r="G9" i="2162"/>
  <c r="F9" i="2162"/>
  <c r="B9" i="2162"/>
  <c r="H8" i="2162"/>
  <c r="G8" i="2162"/>
  <c r="F8" i="2162"/>
  <c r="B8" i="2162"/>
  <c r="H7" i="2162"/>
  <c r="G7" i="2162"/>
  <c r="F7" i="2162"/>
  <c r="H6" i="2162"/>
  <c r="G6" i="2162"/>
  <c r="F6" i="2162"/>
  <c r="B6" i="2162"/>
  <c r="A3" i="2162"/>
  <c r="A2" i="2162"/>
  <c r="B10" i="2162" l="1"/>
  <c r="B20" i="2162"/>
  <c r="B68" i="2162"/>
  <c r="B118" i="2162"/>
  <c r="B146" i="2162"/>
  <c r="B194" i="2162"/>
  <c r="B199" i="2162"/>
  <c r="B226" i="2162"/>
  <c r="B234" i="2162"/>
  <c r="B242" i="2162"/>
  <c r="B250" i="2162"/>
  <c r="B258" i="2162"/>
  <c r="B266" i="2162"/>
  <c r="B274" i="2162"/>
  <c r="B24" i="2162"/>
  <c r="B30" i="2162"/>
  <c r="B78" i="2162"/>
  <c r="B98" i="2162"/>
  <c r="B106" i="2162"/>
  <c r="B116" i="2162"/>
  <c r="B119" i="2162"/>
  <c r="B158" i="2162"/>
  <c r="B163" i="2162"/>
  <c r="B190" i="2162"/>
  <c r="B195" i="2162"/>
  <c r="B222" i="2162"/>
  <c r="B32" i="2162"/>
  <c r="B39" i="2162"/>
  <c r="B56" i="2162"/>
  <c r="B63" i="2162"/>
  <c r="B80" i="2162"/>
  <c r="B86" i="2162"/>
  <c r="B100" i="2162"/>
  <c r="B114" i="2162"/>
  <c r="B174" i="2162"/>
  <c r="B179" i="2162"/>
  <c r="B206" i="2162"/>
  <c r="B211" i="2162"/>
  <c r="B23" i="2162"/>
  <c r="B44" i="2162"/>
  <c r="B112" i="2162"/>
  <c r="B126" i="2162"/>
  <c r="B135" i="2162"/>
  <c r="B162" i="2162"/>
  <c r="B167" i="2162"/>
  <c r="B7" i="2162"/>
  <c r="B18" i="2162"/>
  <c r="B31" i="2162"/>
  <c r="B66" i="2162"/>
  <c r="B76" i="2162"/>
  <c r="B110" i="2162"/>
  <c r="B128" i="2162"/>
  <c r="B138" i="2162"/>
  <c r="B148" i="2162"/>
  <c r="B151" i="2162"/>
  <c r="B178" i="2162"/>
  <c r="B183" i="2162"/>
  <c r="B210" i="2162"/>
  <c r="B215" i="2162"/>
  <c r="B12" i="2162"/>
  <c r="B54" i="2162"/>
  <c r="B74" i="2162"/>
  <c r="B87" i="2162"/>
  <c r="B103" i="2162"/>
  <c r="B120" i="2162"/>
  <c r="B127" i="2162"/>
  <c r="B140" i="2162"/>
  <c r="B154" i="2162"/>
  <c r="B159" i="2162"/>
  <c r="B170" i="2162"/>
  <c r="B175" i="2162"/>
  <c r="B186" i="2162"/>
  <c r="B191" i="2162"/>
  <c r="B202" i="2162"/>
  <c r="B207" i="2162"/>
  <c r="B218" i="2162"/>
  <c r="B223" i="2162"/>
  <c r="B230" i="2162"/>
  <c r="B238" i="2162"/>
  <c r="B246" i="2162"/>
  <c r="B254" i="2162"/>
  <c r="B262" i="2162"/>
  <c r="B270" i="2162"/>
  <c r="B278" i="2162"/>
  <c r="B22" i="2162"/>
  <c r="B42" i="2162"/>
  <c r="B55" i="2162"/>
  <c r="B71" i="2162"/>
  <c r="B88" i="2162"/>
  <c r="B95" i="2162"/>
  <c r="B108" i="2162"/>
  <c r="B150" i="2162"/>
  <c r="B155" i="2162"/>
  <c r="B166" i="2162"/>
  <c r="B171" i="2162"/>
  <c r="B182" i="2162"/>
  <c r="B187" i="2162"/>
  <c r="B198" i="2162"/>
  <c r="B203" i="2162"/>
  <c r="B214" i="2162"/>
  <c r="B219" i="2162"/>
  <c r="B15" i="2162"/>
  <c r="B47" i="2162"/>
  <c r="B79" i="2162"/>
  <c r="B111" i="2162"/>
  <c r="B143" i="2162"/>
  <c r="B332" i="2162"/>
  <c r="B340" i="2162"/>
  <c r="B348" i="2162"/>
  <c r="B356" i="2162"/>
  <c r="B364" i="2162"/>
  <c r="B372" i="2162"/>
  <c r="B380" i="2162"/>
  <c r="B388" i="2162"/>
  <c r="B396" i="2162"/>
  <c r="B227" i="2162"/>
  <c r="B231" i="2162"/>
  <c r="B235" i="2162"/>
  <c r="B239" i="2162"/>
  <c r="B243" i="2162"/>
  <c r="B247" i="2162"/>
  <c r="B251" i="2162"/>
  <c r="B255" i="2162"/>
  <c r="B259" i="2162"/>
  <c r="B263" i="2162"/>
  <c r="B267" i="2162"/>
  <c r="B271" i="2162"/>
  <c r="B275" i="2162"/>
  <c r="B279" i="2162"/>
  <c r="B283" i="2162"/>
  <c r="B287" i="2162"/>
  <c r="B291" i="2162"/>
  <c r="B295" i="2162"/>
  <c r="B299" i="2162"/>
  <c r="B303" i="2162"/>
  <c r="B307" i="2162"/>
  <c r="B311" i="2162"/>
  <c r="B315" i="2162"/>
  <c r="B319" i="2162"/>
  <c r="B323" i="2162"/>
  <c r="B11" i="2162"/>
  <c r="B19" i="2162"/>
  <c r="B27" i="2162"/>
  <c r="B35" i="2162"/>
  <c r="B43" i="2162"/>
  <c r="B51" i="2162"/>
  <c r="B59" i="2162"/>
  <c r="B67" i="2162"/>
  <c r="B75" i="2162"/>
  <c r="B83" i="2162"/>
  <c r="B91" i="2162"/>
  <c r="B99" i="2162"/>
  <c r="B107" i="2162"/>
  <c r="B115" i="2162"/>
  <c r="B123" i="2162"/>
  <c r="B131" i="2162"/>
  <c r="B139" i="2162"/>
  <c r="B147" i="2162"/>
  <c r="B282" i="2162"/>
  <c r="B286" i="2162"/>
  <c r="B290" i="2162"/>
  <c r="B294" i="2162"/>
  <c r="B298" i="2162"/>
  <c r="B302" i="2162"/>
  <c r="B306" i="2162"/>
  <c r="B310" i="2162"/>
  <c r="B314" i="2162"/>
  <c r="B318" i="2162"/>
  <c r="B322" i="2162"/>
  <c r="B328" i="2162"/>
  <c r="B336" i="2162"/>
  <c r="B344" i="2162"/>
  <c r="B352" i="2162"/>
  <c r="B360" i="2162"/>
  <c r="B368" i="2162"/>
  <c r="B376" i="2162"/>
  <c r="B384" i="2162"/>
  <c r="B392" i="2162"/>
  <c r="B329" i="2162"/>
  <c r="B333" i="2162"/>
  <c r="B337" i="2162"/>
  <c r="B341" i="2162"/>
  <c r="B345" i="2162"/>
  <c r="B349" i="2162"/>
  <c r="B353" i="2162"/>
  <c r="B357" i="2162"/>
  <c r="B361" i="2162"/>
  <c r="B365" i="2162"/>
  <c r="B369" i="2162"/>
  <c r="B373" i="2162"/>
  <c r="B377" i="2162"/>
  <c r="B381" i="2162"/>
  <c r="B385" i="2162"/>
  <c r="B389" i="2162"/>
  <c r="B393" i="2162"/>
  <c r="B397" i="2162"/>
  <c r="W55" i="2155"/>
  <c r="X55" i="2155"/>
  <c r="B55" i="2155"/>
  <c r="D55" i="2155"/>
  <c r="H55" i="2155"/>
  <c r="I55" i="2155"/>
  <c r="L55" i="2155"/>
  <c r="I55" i="2120"/>
  <c r="K55" i="2155" s="1"/>
  <c r="W54" i="2155" l="1"/>
  <c r="X54" i="2155"/>
  <c r="I54" i="2155"/>
  <c r="L54" i="2155"/>
  <c r="H54" i="2155"/>
  <c r="D54" i="2155"/>
  <c r="B54" i="2155"/>
  <c r="I54" i="2120"/>
  <c r="K54" i="2155" s="1"/>
  <c r="X53" i="2155" l="1"/>
  <c r="W53" i="2155"/>
  <c r="X52" i="2155"/>
  <c r="W52" i="2155"/>
  <c r="X51" i="2155"/>
  <c r="W51" i="2155"/>
  <c r="X50" i="2155"/>
  <c r="W50" i="2155"/>
  <c r="X49" i="2155"/>
  <c r="W49" i="2155"/>
  <c r="X48" i="2155"/>
  <c r="W48" i="2155"/>
  <c r="X47" i="2155"/>
  <c r="W47" i="2155"/>
  <c r="X46" i="2155"/>
  <c r="W46" i="2155"/>
  <c r="X45" i="2155"/>
  <c r="W45" i="2155"/>
  <c r="X44" i="2155"/>
  <c r="W44" i="2155"/>
  <c r="X43" i="2155"/>
  <c r="W43" i="2155"/>
  <c r="X42" i="2155"/>
  <c r="W42" i="2155"/>
  <c r="X41" i="2155"/>
  <c r="W41" i="2155"/>
  <c r="X40" i="2155"/>
  <c r="W40" i="2155"/>
  <c r="X39" i="2155"/>
  <c r="W39" i="2155"/>
  <c r="X38" i="2155"/>
  <c r="W38" i="2155"/>
  <c r="X37" i="2155"/>
  <c r="W37" i="2155"/>
  <c r="X36" i="2155"/>
  <c r="W36" i="2155"/>
  <c r="X35" i="2155"/>
  <c r="W35" i="2155"/>
  <c r="X34" i="2155"/>
  <c r="W34" i="2155"/>
  <c r="X33" i="2155"/>
  <c r="W33" i="2155"/>
  <c r="X32" i="2155"/>
  <c r="W32" i="2155"/>
  <c r="X31" i="2155"/>
  <c r="W31" i="2155"/>
  <c r="X30" i="2155"/>
  <c r="W30" i="2155"/>
  <c r="X29" i="2155"/>
  <c r="W29" i="2155"/>
  <c r="X28" i="2155"/>
  <c r="W28" i="2155"/>
  <c r="X27" i="2155"/>
  <c r="W27" i="2155"/>
  <c r="X26" i="2155"/>
  <c r="W26" i="2155"/>
  <c r="X25" i="2155"/>
  <c r="W25" i="2155"/>
  <c r="X24" i="2155"/>
  <c r="W24" i="2155"/>
  <c r="X23" i="2155"/>
  <c r="W23" i="2155"/>
  <c r="X22" i="2155"/>
  <c r="W22" i="2155"/>
  <c r="X21" i="2155"/>
  <c r="W21" i="2155"/>
  <c r="X20" i="2155"/>
  <c r="W20" i="2155"/>
  <c r="X19" i="2155"/>
  <c r="W19" i="2155"/>
  <c r="X18" i="2155"/>
  <c r="W18" i="2155"/>
  <c r="X17" i="2155"/>
  <c r="W17" i="2155"/>
  <c r="X16" i="2155"/>
  <c r="W16" i="2155"/>
  <c r="X15" i="2155"/>
  <c r="W15" i="2155"/>
  <c r="X14" i="2155"/>
  <c r="W14" i="2155"/>
  <c r="X13" i="2155"/>
  <c r="W13" i="2155"/>
  <c r="X12" i="2155"/>
  <c r="W12" i="2155"/>
  <c r="X11" i="2155"/>
  <c r="W11" i="2155"/>
  <c r="X10" i="2155"/>
  <c r="W10" i="2155"/>
  <c r="X9" i="2155"/>
  <c r="W9" i="2155"/>
  <c r="X8" i="2155"/>
  <c r="W8" i="2155"/>
  <c r="X7" i="2155"/>
  <c r="W7" i="2155"/>
  <c r="X6" i="2155"/>
  <c r="W6" i="2155"/>
  <c r="B3" i="2120" l="1"/>
  <c r="P7" i="2120" l="1"/>
  <c r="F7" i="2155" s="1"/>
  <c r="P8" i="2120"/>
  <c r="F8" i="2155" s="1"/>
  <c r="P9" i="2120"/>
  <c r="P10" i="2120"/>
  <c r="F10" i="2155" s="1"/>
  <c r="P11" i="2120"/>
  <c r="F11" i="2155" s="1"/>
  <c r="P12" i="2120"/>
  <c r="F12" i="2155" s="1"/>
  <c r="P13" i="2120"/>
  <c r="F13" i="2155" s="1"/>
  <c r="P14" i="2120"/>
  <c r="F14" i="2155" s="1"/>
  <c r="P15" i="2120"/>
  <c r="P16" i="2120"/>
  <c r="F16" i="2155" s="1"/>
  <c r="P17" i="2120"/>
  <c r="F17" i="2155" s="1"/>
  <c r="P18" i="2120"/>
  <c r="F18" i="2155" s="1"/>
  <c r="P19" i="2120"/>
  <c r="P20" i="2120"/>
  <c r="F20" i="2155" s="1"/>
  <c r="P21" i="2120"/>
  <c r="F21" i="2155" s="1"/>
  <c r="P22" i="2120"/>
  <c r="F22" i="2155" s="1"/>
  <c r="P23" i="2120"/>
  <c r="P24" i="2120"/>
  <c r="F24" i="2155" s="1"/>
  <c r="P25" i="2120"/>
  <c r="F25" i="2155" s="1"/>
  <c r="P26" i="2120"/>
  <c r="F26" i="2155" s="1"/>
  <c r="P27" i="2120"/>
  <c r="P28" i="2120"/>
  <c r="F28" i="2155" s="1"/>
  <c r="P29" i="2120"/>
  <c r="F29" i="2155" s="1"/>
  <c r="P30" i="2120"/>
  <c r="F30" i="2155" s="1"/>
  <c r="P31" i="2120"/>
  <c r="P32" i="2120"/>
  <c r="F32" i="2155" s="1"/>
  <c r="P33" i="2120"/>
  <c r="F33" i="2155" s="1"/>
  <c r="P34" i="2120"/>
  <c r="F34" i="2155" s="1"/>
  <c r="P35" i="2120"/>
  <c r="F35" i="2155" s="1"/>
  <c r="P36" i="2120"/>
  <c r="P37" i="2120"/>
  <c r="F37" i="2155" s="1"/>
  <c r="P38" i="2120"/>
  <c r="F38" i="2155" s="1"/>
  <c r="P39" i="2120"/>
  <c r="F39" i="2155" s="1"/>
  <c r="P40" i="2120"/>
  <c r="P41" i="2120"/>
  <c r="F41" i="2155" s="1"/>
  <c r="P42" i="2120"/>
  <c r="F42" i="2155" s="1"/>
  <c r="P43" i="2120"/>
  <c r="F43" i="2155" s="1"/>
  <c r="P44" i="2120"/>
  <c r="P45" i="2120"/>
  <c r="F45" i="2155" s="1"/>
  <c r="P46" i="2120"/>
  <c r="F46" i="2155" s="1"/>
  <c r="P47" i="2120"/>
  <c r="F47" i="2155" s="1"/>
  <c r="P48" i="2120"/>
  <c r="P49" i="2120"/>
  <c r="F49" i="2155" s="1"/>
  <c r="P50" i="2120"/>
  <c r="F50" i="2155" s="1"/>
  <c r="P51" i="2120"/>
  <c r="F51" i="2155" s="1"/>
  <c r="P52" i="2120"/>
  <c r="P53" i="2120"/>
  <c r="F53" i="2155" s="1"/>
  <c r="P6" i="2120"/>
  <c r="F6" i="2155" s="1"/>
  <c r="L7" i="2120"/>
  <c r="B7" i="2155" s="1"/>
  <c r="N7" i="2120"/>
  <c r="O7" i="2120"/>
  <c r="Q7" i="2120"/>
  <c r="H7" i="2155" s="1"/>
  <c r="R7" i="2120"/>
  <c r="I7" i="2155" s="1"/>
  <c r="G7" i="2120"/>
  <c r="I7" i="2120" s="1"/>
  <c r="K7" i="2120"/>
  <c r="L8" i="2120"/>
  <c r="N8" i="2120"/>
  <c r="D8" i="2155" s="1"/>
  <c r="O8" i="2120"/>
  <c r="Q8" i="2120"/>
  <c r="H8" i="2155" s="1"/>
  <c r="R8" i="2120"/>
  <c r="G8" i="2120"/>
  <c r="I8" i="2120" s="1"/>
  <c r="K8" i="2120"/>
  <c r="L8" i="2155" s="1"/>
  <c r="L9" i="2120"/>
  <c r="N9" i="2120"/>
  <c r="D9" i="2155" s="1"/>
  <c r="O9" i="2120"/>
  <c r="Q9" i="2120"/>
  <c r="H9" i="2155" s="1"/>
  <c r="R9" i="2120"/>
  <c r="G9" i="2120"/>
  <c r="I9" i="2120" s="1"/>
  <c r="K9" i="2120"/>
  <c r="L9" i="2155" s="1"/>
  <c r="L10" i="2120"/>
  <c r="B10" i="2155" s="1"/>
  <c r="N10" i="2120"/>
  <c r="D10" i="2155" s="1"/>
  <c r="O10" i="2120"/>
  <c r="Q10" i="2120"/>
  <c r="H10" i="2155" s="1"/>
  <c r="R10" i="2120"/>
  <c r="I10" i="2155" s="1"/>
  <c r="G10" i="2120"/>
  <c r="I10" i="2120"/>
  <c r="K10" i="2120"/>
  <c r="L10" i="2155" s="1"/>
  <c r="L11" i="2120"/>
  <c r="B11" i="2155" s="1"/>
  <c r="N11" i="2120"/>
  <c r="O11" i="2120"/>
  <c r="Q11" i="2120"/>
  <c r="R11" i="2120"/>
  <c r="I11" i="2155" s="1"/>
  <c r="G11" i="2120"/>
  <c r="I11" i="2120" s="1"/>
  <c r="K11" i="2120"/>
  <c r="L11" i="2155" s="1"/>
  <c r="L12" i="2120"/>
  <c r="N12" i="2120"/>
  <c r="D12" i="2155" s="1"/>
  <c r="O12" i="2120"/>
  <c r="Q12" i="2120"/>
  <c r="H12" i="2155" s="1"/>
  <c r="R12" i="2120"/>
  <c r="G12" i="2120"/>
  <c r="I12" i="2120" s="1"/>
  <c r="K12" i="2120"/>
  <c r="L13" i="2120"/>
  <c r="N13" i="2120"/>
  <c r="D13" i="2155" s="1"/>
  <c r="O13" i="2120"/>
  <c r="Q13" i="2120"/>
  <c r="H13" i="2155" s="1"/>
  <c r="R13" i="2120"/>
  <c r="G13" i="2120"/>
  <c r="I13" i="2120" s="1"/>
  <c r="K13" i="2120"/>
  <c r="L14" i="2120"/>
  <c r="N14" i="2120"/>
  <c r="O14" i="2120"/>
  <c r="Q14" i="2120"/>
  <c r="R14" i="2120"/>
  <c r="I14" i="2155" s="1"/>
  <c r="G14" i="2120"/>
  <c r="I14" i="2120" s="1"/>
  <c r="K14" i="2120"/>
  <c r="L14" i="2155" s="1"/>
  <c r="L15" i="2120"/>
  <c r="B15" i="2155" s="1"/>
  <c r="N15" i="2120"/>
  <c r="D15" i="2155" s="1"/>
  <c r="O15" i="2120"/>
  <c r="Q15" i="2120"/>
  <c r="H15" i="2155" s="1"/>
  <c r="R15" i="2120"/>
  <c r="G15" i="2120"/>
  <c r="I15" i="2120" s="1"/>
  <c r="K15" i="2120"/>
  <c r="L16" i="2120"/>
  <c r="N16" i="2120"/>
  <c r="O16" i="2120"/>
  <c r="Q16" i="2120"/>
  <c r="H16" i="2155" s="1"/>
  <c r="R16" i="2120"/>
  <c r="G16" i="2120"/>
  <c r="I16" i="2120" s="1"/>
  <c r="K16" i="2120"/>
  <c r="L16" i="2155" s="1"/>
  <c r="L17" i="2120"/>
  <c r="N17" i="2120"/>
  <c r="D17" i="2155" s="1"/>
  <c r="O17" i="2120"/>
  <c r="Q17" i="2120"/>
  <c r="H17" i="2155" s="1"/>
  <c r="R17" i="2120"/>
  <c r="G17" i="2120"/>
  <c r="I17" i="2120" s="1"/>
  <c r="K17" i="2120"/>
  <c r="L17" i="2155" s="1"/>
  <c r="L18" i="2120"/>
  <c r="B18" i="2155" s="1"/>
  <c r="N18" i="2120"/>
  <c r="D18" i="2155" s="1"/>
  <c r="O18" i="2120"/>
  <c r="Q18" i="2120"/>
  <c r="R18" i="2120"/>
  <c r="I18" i="2155" s="1"/>
  <c r="D19" i="2126"/>
  <c r="G18" i="2120" s="1"/>
  <c r="I18" i="2120" s="1"/>
  <c r="K18" i="2120"/>
  <c r="L18" i="2155" s="1"/>
  <c r="L19" i="2120"/>
  <c r="B19" i="2155" s="1"/>
  <c r="N19" i="2120"/>
  <c r="D19" i="2155" s="1"/>
  <c r="O19" i="2120"/>
  <c r="Q19" i="2120"/>
  <c r="R19" i="2120"/>
  <c r="I19" i="2155" s="1"/>
  <c r="G19" i="2120"/>
  <c r="I19" i="2120"/>
  <c r="K19" i="2120"/>
  <c r="L19" i="2155" s="1"/>
  <c r="L20" i="2120"/>
  <c r="B20" i="2155" s="1"/>
  <c r="N20" i="2120"/>
  <c r="D20" i="2155" s="1"/>
  <c r="O20" i="2120"/>
  <c r="Q20" i="2120"/>
  <c r="H20" i="2155" s="1"/>
  <c r="R20" i="2120"/>
  <c r="I20" i="2155" s="1"/>
  <c r="G20" i="2120"/>
  <c r="I20" i="2120"/>
  <c r="K20" i="2120"/>
  <c r="L20" i="2155" s="1"/>
  <c r="L21" i="2120"/>
  <c r="B21" i="2155" s="1"/>
  <c r="N21" i="2120"/>
  <c r="O21" i="2120"/>
  <c r="Q21" i="2120"/>
  <c r="R21" i="2120"/>
  <c r="I21" i="2155" s="1"/>
  <c r="G21" i="2120"/>
  <c r="I21" i="2120" s="1"/>
  <c r="K21" i="2120"/>
  <c r="L21" i="2155" s="1"/>
  <c r="L22" i="2120"/>
  <c r="B22" i="2155" s="1"/>
  <c r="N22" i="2120"/>
  <c r="D22" i="2155" s="1"/>
  <c r="O22" i="2120"/>
  <c r="Q22" i="2120"/>
  <c r="R22" i="2120"/>
  <c r="I22" i="2155" s="1"/>
  <c r="G22" i="2120"/>
  <c r="I22" i="2120" s="1"/>
  <c r="K22" i="2120"/>
  <c r="L22" i="2155" s="1"/>
  <c r="L23" i="2120"/>
  <c r="B23" i="2155" s="1"/>
  <c r="N23" i="2120"/>
  <c r="D23" i="2155" s="1"/>
  <c r="O23" i="2120"/>
  <c r="Q23" i="2120"/>
  <c r="R23" i="2120"/>
  <c r="I23" i="2155" s="1"/>
  <c r="D31" i="2126"/>
  <c r="G23" i="2120" s="1"/>
  <c r="I23" i="2120" s="1"/>
  <c r="K23" i="2120"/>
  <c r="L23" i="2155" s="1"/>
  <c r="L24" i="2120"/>
  <c r="N24" i="2120"/>
  <c r="D24" i="2155" s="1"/>
  <c r="O24" i="2120"/>
  <c r="Q24" i="2120"/>
  <c r="H24" i="2155" s="1"/>
  <c r="R24" i="2120"/>
  <c r="I24" i="2155" s="1"/>
  <c r="G24" i="2120"/>
  <c r="I24" i="2120"/>
  <c r="K24" i="2120"/>
  <c r="L24" i="2155" s="1"/>
  <c r="L25" i="2120"/>
  <c r="B25" i="2155" s="1"/>
  <c r="N25" i="2120"/>
  <c r="D25" i="2155" s="1"/>
  <c r="O25" i="2120"/>
  <c r="Q25" i="2120"/>
  <c r="H25" i="2155" s="1"/>
  <c r="R25" i="2120"/>
  <c r="I25" i="2155" s="1"/>
  <c r="G25" i="2120"/>
  <c r="I25" i="2120" s="1"/>
  <c r="K25" i="2120"/>
  <c r="L25" i="2155" s="1"/>
  <c r="L26" i="2120"/>
  <c r="B26" i="2155" s="1"/>
  <c r="N26" i="2120"/>
  <c r="D26" i="2155" s="1"/>
  <c r="O26" i="2120"/>
  <c r="Q26" i="2120"/>
  <c r="R26" i="2120"/>
  <c r="I26" i="2155" s="1"/>
  <c r="D37" i="2126"/>
  <c r="G26" i="2120" s="1"/>
  <c r="I26" i="2120" s="1"/>
  <c r="K26" i="2120"/>
  <c r="L26" i="2155" s="1"/>
  <c r="L27" i="2120"/>
  <c r="B27" i="2155" s="1"/>
  <c r="N27" i="2120"/>
  <c r="O27" i="2120"/>
  <c r="Q27" i="2120"/>
  <c r="H27" i="2155" s="1"/>
  <c r="R27" i="2120"/>
  <c r="I27" i="2155" s="1"/>
  <c r="D40" i="2126"/>
  <c r="G27" i="2120" s="1"/>
  <c r="I27" i="2120" s="1"/>
  <c r="K27" i="2155" s="1"/>
  <c r="K27" i="2120"/>
  <c r="L27" i="2155" s="1"/>
  <c r="L28" i="2120"/>
  <c r="B28" i="2155" s="1"/>
  <c r="N28" i="2120"/>
  <c r="O28" i="2120"/>
  <c r="Q28" i="2120"/>
  <c r="H28" i="2155" s="1"/>
  <c r="R28" i="2120"/>
  <c r="I28" i="2155" s="1"/>
  <c r="G28" i="2120"/>
  <c r="I28" i="2120" s="1"/>
  <c r="K28" i="2120"/>
  <c r="L28" i="2155" s="1"/>
  <c r="L29" i="2120"/>
  <c r="N29" i="2120"/>
  <c r="D29" i="2155" s="1"/>
  <c r="O29" i="2120"/>
  <c r="Q29" i="2120"/>
  <c r="H29" i="2155" s="1"/>
  <c r="R29" i="2120"/>
  <c r="G29" i="2120"/>
  <c r="I29" i="2120" s="1"/>
  <c r="K29" i="2120"/>
  <c r="L29" i="2155" s="1"/>
  <c r="L30" i="2120"/>
  <c r="N30" i="2120"/>
  <c r="D30" i="2155" s="1"/>
  <c r="O30" i="2120"/>
  <c r="Q30" i="2120"/>
  <c r="H30" i="2155" s="1"/>
  <c r="R30" i="2120"/>
  <c r="G30" i="2120"/>
  <c r="I30" i="2120" s="1"/>
  <c r="K30" i="2120"/>
  <c r="L30" i="2155" s="1"/>
  <c r="L31" i="2120"/>
  <c r="B31" i="2155" s="1"/>
  <c r="N31" i="2120"/>
  <c r="D31" i="2155" s="1"/>
  <c r="O31" i="2120"/>
  <c r="Q31" i="2120"/>
  <c r="R31" i="2120"/>
  <c r="I31" i="2155" s="1"/>
  <c r="G31" i="2120"/>
  <c r="I31" i="2120" s="1"/>
  <c r="K31" i="2120"/>
  <c r="L31" i="2155" s="1"/>
  <c r="L32" i="2120"/>
  <c r="B32" i="2155" s="1"/>
  <c r="N32" i="2120"/>
  <c r="O32" i="2120"/>
  <c r="Q32" i="2120"/>
  <c r="R32" i="2120"/>
  <c r="I32" i="2155" s="1"/>
  <c r="G32" i="2120"/>
  <c r="I32" i="2120" s="1"/>
  <c r="K32" i="2120"/>
  <c r="L32" i="2155" s="1"/>
  <c r="L33" i="2120"/>
  <c r="B33" i="2155" s="1"/>
  <c r="N33" i="2120"/>
  <c r="O33" i="2120"/>
  <c r="Q33" i="2120"/>
  <c r="R33" i="2120"/>
  <c r="I33" i="2155" s="1"/>
  <c r="G33" i="2120"/>
  <c r="I33" i="2120" s="1"/>
  <c r="K33" i="2120"/>
  <c r="L33" i="2155" s="1"/>
  <c r="L34" i="2120"/>
  <c r="B34" i="2155" s="1"/>
  <c r="N34" i="2120"/>
  <c r="O34" i="2120"/>
  <c r="Q34" i="2120"/>
  <c r="R34" i="2120"/>
  <c r="I34" i="2155" s="1"/>
  <c r="G34" i="2120"/>
  <c r="I34" i="2120" s="1"/>
  <c r="K34" i="2120"/>
  <c r="L34" i="2155" s="1"/>
  <c r="L35" i="2120"/>
  <c r="B35" i="2155" s="1"/>
  <c r="N35" i="2120"/>
  <c r="D35" i="2155" s="1"/>
  <c r="O35" i="2120"/>
  <c r="Q35" i="2120"/>
  <c r="H35" i="2155" s="1"/>
  <c r="R35" i="2120"/>
  <c r="I35" i="2155" s="1"/>
  <c r="G35" i="2120"/>
  <c r="I35" i="2120" s="1"/>
  <c r="K35" i="2120"/>
  <c r="L35" i="2155" s="1"/>
  <c r="L36" i="2120"/>
  <c r="B36" i="2155" s="1"/>
  <c r="N36" i="2120"/>
  <c r="D36" i="2155" s="1"/>
  <c r="O36" i="2120"/>
  <c r="Q36" i="2120"/>
  <c r="H36" i="2155" s="1"/>
  <c r="R36" i="2120"/>
  <c r="I36" i="2155" s="1"/>
  <c r="G36" i="2120"/>
  <c r="I36" i="2120" s="1"/>
  <c r="K36" i="2120"/>
  <c r="L36" i="2155" s="1"/>
  <c r="L37" i="2120"/>
  <c r="B37" i="2155" s="1"/>
  <c r="N37" i="2120"/>
  <c r="O37" i="2120"/>
  <c r="Q37" i="2120"/>
  <c r="H37" i="2155" s="1"/>
  <c r="R37" i="2120"/>
  <c r="I37" i="2155" s="1"/>
  <c r="G37" i="2120"/>
  <c r="I37" i="2120" s="1"/>
  <c r="K37" i="2120"/>
  <c r="L38" i="2120"/>
  <c r="N38" i="2120"/>
  <c r="O38" i="2120"/>
  <c r="Q38" i="2120"/>
  <c r="H38" i="2155" s="1"/>
  <c r="R38" i="2120"/>
  <c r="G38" i="2120"/>
  <c r="I38" i="2120" s="1"/>
  <c r="K38" i="2120"/>
  <c r="L38" i="2155" s="1"/>
  <c r="L39" i="2120"/>
  <c r="B39" i="2155" s="1"/>
  <c r="N39" i="2120"/>
  <c r="D39" i="2155" s="1"/>
  <c r="O39" i="2120"/>
  <c r="Q39" i="2120"/>
  <c r="R39" i="2120"/>
  <c r="I39" i="2155" s="1"/>
  <c r="G39" i="2120"/>
  <c r="I39" i="2120" s="1"/>
  <c r="K39" i="2120"/>
  <c r="L39" i="2155" s="1"/>
  <c r="L40" i="2120"/>
  <c r="B40" i="2155" s="1"/>
  <c r="N40" i="2120"/>
  <c r="O40" i="2120"/>
  <c r="Q40" i="2120"/>
  <c r="H40" i="2155" s="1"/>
  <c r="R40" i="2120"/>
  <c r="G40" i="2120"/>
  <c r="I40" i="2120" s="1"/>
  <c r="K40" i="2120"/>
  <c r="L41" i="2120"/>
  <c r="N41" i="2120"/>
  <c r="O41" i="2120"/>
  <c r="Q41" i="2120"/>
  <c r="H41" i="2155" s="1"/>
  <c r="R41" i="2120"/>
  <c r="G41" i="2120"/>
  <c r="I41" i="2120" s="1"/>
  <c r="K41" i="2120"/>
  <c r="L42" i="2120"/>
  <c r="B42" i="2155" s="1"/>
  <c r="N42" i="2120"/>
  <c r="D42" i="2155" s="1"/>
  <c r="O42" i="2120"/>
  <c r="Q42" i="2120"/>
  <c r="R42" i="2120"/>
  <c r="I42" i="2155" s="1"/>
  <c r="G42" i="2120"/>
  <c r="I42" i="2120"/>
  <c r="K42" i="2120"/>
  <c r="L42" i="2155" s="1"/>
  <c r="L43" i="2120"/>
  <c r="N43" i="2120"/>
  <c r="D43" i="2155" s="1"/>
  <c r="O43" i="2120"/>
  <c r="Q43" i="2120"/>
  <c r="H43" i="2155" s="1"/>
  <c r="R43" i="2120"/>
  <c r="G43" i="2120"/>
  <c r="I43" i="2120" s="1"/>
  <c r="K43" i="2120"/>
  <c r="L44" i="2120"/>
  <c r="N44" i="2120"/>
  <c r="D44" i="2155" s="1"/>
  <c r="O44" i="2120"/>
  <c r="Q44" i="2120"/>
  <c r="R44" i="2120"/>
  <c r="G44" i="2120"/>
  <c r="I44" i="2120" s="1"/>
  <c r="K44" i="2120"/>
  <c r="L44" i="2155" s="1"/>
  <c r="L45" i="2120"/>
  <c r="B45" i="2155" s="1"/>
  <c r="N45" i="2120"/>
  <c r="O45" i="2120"/>
  <c r="Q45" i="2120"/>
  <c r="H45" i="2155" s="1"/>
  <c r="R45" i="2120"/>
  <c r="I45" i="2155" s="1"/>
  <c r="G45" i="2120"/>
  <c r="I45" i="2120" s="1"/>
  <c r="K45" i="2120"/>
  <c r="L45" i="2155" s="1"/>
  <c r="L46" i="2120"/>
  <c r="B46" i="2155" s="1"/>
  <c r="N46" i="2120"/>
  <c r="O46" i="2120"/>
  <c r="Q46" i="2120"/>
  <c r="H46" i="2155" s="1"/>
  <c r="R46" i="2120"/>
  <c r="I46" i="2155" s="1"/>
  <c r="G46" i="2120"/>
  <c r="I46" i="2120" s="1"/>
  <c r="K46" i="2120"/>
  <c r="L46" i="2155" s="1"/>
  <c r="L47" i="2120"/>
  <c r="B47" i="2155" s="1"/>
  <c r="N47" i="2120"/>
  <c r="D47" i="2155" s="1"/>
  <c r="O47" i="2120"/>
  <c r="Q47" i="2120"/>
  <c r="H47" i="2155" s="1"/>
  <c r="R47" i="2120"/>
  <c r="I47" i="2155" s="1"/>
  <c r="D74" i="2126"/>
  <c r="G47" i="2120" s="1"/>
  <c r="K47" i="2120"/>
  <c r="L47" i="2155" s="1"/>
  <c r="L48" i="2120"/>
  <c r="B48" i="2155" s="1"/>
  <c r="N48" i="2120"/>
  <c r="D48" i="2155" s="1"/>
  <c r="O48" i="2120"/>
  <c r="Q48" i="2120"/>
  <c r="H48" i="2155" s="1"/>
  <c r="R48" i="2120"/>
  <c r="I48" i="2155" s="1"/>
  <c r="G48" i="2120"/>
  <c r="I48" i="2120"/>
  <c r="K48" i="2120"/>
  <c r="L48" i="2155" s="1"/>
  <c r="L49" i="2120"/>
  <c r="B49" i="2155" s="1"/>
  <c r="N49" i="2120"/>
  <c r="D49" i="2155" s="1"/>
  <c r="O49" i="2120"/>
  <c r="Q49" i="2120"/>
  <c r="H49" i="2155" s="1"/>
  <c r="R49" i="2120"/>
  <c r="I49" i="2155" s="1"/>
  <c r="G49" i="2120"/>
  <c r="I49" i="2120" s="1"/>
  <c r="K49" i="2120"/>
  <c r="L49" i="2155" s="1"/>
  <c r="L50" i="2120"/>
  <c r="B50" i="2155" s="1"/>
  <c r="N50" i="2120"/>
  <c r="D50" i="2155" s="1"/>
  <c r="O50" i="2120"/>
  <c r="Q50" i="2120"/>
  <c r="R50" i="2120"/>
  <c r="I50" i="2155" s="1"/>
  <c r="G50" i="2120"/>
  <c r="I50" i="2120" s="1"/>
  <c r="K50" i="2120"/>
  <c r="L50" i="2155" s="1"/>
  <c r="L51" i="2120"/>
  <c r="B51" i="2155" s="1"/>
  <c r="N51" i="2120"/>
  <c r="D51" i="2155" s="1"/>
  <c r="O51" i="2120"/>
  <c r="Q51" i="2120"/>
  <c r="H51" i="2155" s="1"/>
  <c r="R51" i="2120"/>
  <c r="I51" i="2155" s="1"/>
  <c r="G51" i="2120"/>
  <c r="I51" i="2120"/>
  <c r="K51" i="2120"/>
  <c r="L51" i="2155" s="1"/>
  <c r="L52" i="2120"/>
  <c r="B52" i="2155" s="1"/>
  <c r="N52" i="2120"/>
  <c r="D52" i="2155" s="1"/>
  <c r="O52" i="2120"/>
  <c r="Q52" i="2120"/>
  <c r="H52" i="2155" s="1"/>
  <c r="R52" i="2120"/>
  <c r="I52" i="2155" s="1"/>
  <c r="G52" i="2120"/>
  <c r="I52" i="2120"/>
  <c r="K52" i="2120"/>
  <c r="L52" i="2155" s="1"/>
  <c r="L53" i="2120"/>
  <c r="B53" i="2155" s="1"/>
  <c r="N53" i="2120"/>
  <c r="D53" i="2155" s="1"/>
  <c r="O53" i="2120"/>
  <c r="Q53" i="2120"/>
  <c r="H53" i="2155" s="1"/>
  <c r="R53" i="2120"/>
  <c r="I53" i="2155" s="1"/>
  <c r="G53" i="2120"/>
  <c r="I53" i="2120" s="1"/>
  <c r="K53" i="2120"/>
  <c r="L53" i="2155" s="1"/>
  <c r="B3" i="2148"/>
  <c r="B2" i="2148"/>
  <c r="G96" i="2120"/>
  <c r="I96" i="2120" s="1"/>
  <c r="K88" i="2120"/>
  <c r="L88" i="2120"/>
  <c r="M88" i="2120"/>
  <c r="N88" i="2120"/>
  <c r="O88" i="2120"/>
  <c r="P88" i="2120"/>
  <c r="Q88" i="2120"/>
  <c r="R88" i="2120"/>
  <c r="S88" i="2120"/>
  <c r="K89" i="2120"/>
  <c r="L89" i="2120"/>
  <c r="M89" i="2120"/>
  <c r="N89" i="2120"/>
  <c r="O89" i="2120"/>
  <c r="P89" i="2120"/>
  <c r="Q89" i="2120"/>
  <c r="R89" i="2120"/>
  <c r="S89" i="2120"/>
  <c r="K90" i="2120"/>
  <c r="L90" i="2120"/>
  <c r="M90" i="2120"/>
  <c r="N90" i="2120"/>
  <c r="O90" i="2120"/>
  <c r="P90" i="2120"/>
  <c r="Q90" i="2120"/>
  <c r="R90" i="2120"/>
  <c r="S90" i="2120"/>
  <c r="K91" i="2120"/>
  <c r="L91" i="2120"/>
  <c r="M91" i="2120"/>
  <c r="N91" i="2120"/>
  <c r="O91" i="2120"/>
  <c r="P91" i="2120"/>
  <c r="Q91" i="2120"/>
  <c r="R91" i="2120"/>
  <c r="S91" i="2120"/>
  <c r="K92" i="2120"/>
  <c r="L92" i="2120"/>
  <c r="M92" i="2120"/>
  <c r="N92" i="2120"/>
  <c r="O92" i="2120"/>
  <c r="P92" i="2120"/>
  <c r="Q92" i="2120"/>
  <c r="R92" i="2120"/>
  <c r="S92" i="2120"/>
  <c r="K93" i="2120"/>
  <c r="L93" i="2120"/>
  <c r="M93" i="2120"/>
  <c r="N93" i="2120"/>
  <c r="O93" i="2120"/>
  <c r="P93" i="2120"/>
  <c r="Q93" i="2120"/>
  <c r="R93" i="2120"/>
  <c r="S93" i="2120"/>
  <c r="K94" i="2120"/>
  <c r="L94" i="2120"/>
  <c r="M94" i="2120"/>
  <c r="N94" i="2120"/>
  <c r="O94" i="2120"/>
  <c r="P94" i="2120"/>
  <c r="Q94" i="2120"/>
  <c r="R94" i="2120"/>
  <c r="S94" i="2120"/>
  <c r="K95" i="2120"/>
  <c r="L95" i="2120"/>
  <c r="M95" i="2120"/>
  <c r="N95" i="2120"/>
  <c r="O95" i="2120"/>
  <c r="P95" i="2120"/>
  <c r="Q95" i="2120"/>
  <c r="R95" i="2120"/>
  <c r="S95" i="2120"/>
  <c r="K96" i="2120"/>
  <c r="L96" i="2120"/>
  <c r="M96" i="2120"/>
  <c r="N96" i="2120"/>
  <c r="O96" i="2120"/>
  <c r="P96" i="2120"/>
  <c r="Q96" i="2120"/>
  <c r="R96" i="2120"/>
  <c r="S96" i="2120"/>
  <c r="K97" i="2120"/>
  <c r="L97" i="2120"/>
  <c r="M97" i="2120"/>
  <c r="N97" i="2120"/>
  <c r="O97" i="2120"/>
  <c r="P97" i="2120"/>
  <c r="Q97" i="2120"/>
  <c r="R97" i="2120"/>
  <c r="S97" i="2120"/>
  <c r="K98" i="2120"/>
  <c r="L98" i="2120"/>
  <c r="M98" i="2120"/>
  <c r="N98" i="2120"/>
  <c r="O98" i="2120"/>
  <c r="P98" i="2120"/>
  <c r="Q98" i="2120"/>
  <c r="R98" i="2120"/>
  <c r="S98" i="2120"/>
  <c r="K99" i="2120"/>
  <c r="L99" i="2120"/>
  <c r="M99" i="2120"/>
  <c r="N99" i="2120"/>
  <c r="O99" i="2120"/>
  <c r="P99" i="2120"/>
  <c r="Q99" i="2120"/>
  <c r="R99" i="2120"/>
  <c r="S99" i="2120"/>
  <c r="K100" i="2120"/>
  <c r="L100" i="2120"/>
  <c r="M100" i="2120"/>
  <c r="N100" i="2120"/>
  <c r="O100" i="2120"/>
  <c r="P100" i="2120"/>
  <c r="Q100" i="2120"/>
  <c r="R100" i="2120"/>
  <c r="S100" i="2120"/>
  <c r="K101" i="2120"/>
  <c r="L101" i="2120"/>
  <c r="M101" i="2120"/>
  <c r="N101" i="2120"/>
  <c r="O101" i="2120"/>
  <c r="P101" i="2120"/>
  <c r="Q101" i="2120"/>
  <c r="R101" i="2120"/>
  <c r="S101" i="2120"/>
  <c r="K102" i="2120"/>
  <c r="L102" i="2120"/>
  <c r="M102" i="2120"/>
  <c r="N102" i="2120"/>
  <c r="O102" i="2120"/>
  <c r="P102" i="2120"/>
  <c r="Q102" i="2120"/>
  <c r="R102" i="2120"/>
  <c r="S102" i="2120"/>
  <c r="K103" i="2120"/>
  <c r="L103" i="2120"/>
  <c r="M103" i="2120"/>
  <c r="N103" i="2120"/>
  <c r="O103" i="2120"/>
  <c r="P103" i="2120"/>
  <c r="Q103" i="2120"/>
  <c r="R103" i="2120"/>
  <c r="S103" i="2120"/>
  <c r="K104" i="2120"/>
  <c r="L104" i="2120"/>
  <c r="M104" i="2120"/>
  <c r="N104" i="2120"/>
  <c r="O104" i="2120"/>
  <c r="P104" i="2120"/>
  <c r="Q104" i="2120"/>
  <c r="R104" i="2120"/>
  <c r="S104" i="2120"/>
  <c r="K105" i="2120"/>
  <c r="L105" i="2120"/>
  <c r="M105" i="2120"/>
  <c r="N105" i="2120"/>
  <c r="O105" i="2120"/>
  <c r="P105" i="2120"/>
  <c r="Q105" i="2120"/>
  <c r="R105" i="2120"/>
  <c r="S105" i="2120"/>
  <c r="K106" i="2120"/>
  <c r="L106" i="2120"/>
  <c r="M106" i="2120"/>
  <c r="N106" i="2120"/>
  <c r="O106" i="2120"/>
  <c r="P106" i="2120"/>
  <c r="Q106" i="2120"/>
  <c r="R106" i="2120"/>
  <c r="S106" i="2120"/>
  <c r="K107" i="2120"/>
  <c r="L107" i="2120"/>
  <c r="M107" i="2120"/>
  <c r="N107" i="2120"/>
  <c r="O107" i="2120"/>
  <c r="P107" i="2120"/>
  <c r="Q107" i="2120"/>
  <c r="R107" i="2120"/>
  <c r="S107" i="2120"/>
  <c r="K108" i="2120"/>
  <c r="L108" i="2120"/>
  <c r="M108" i="2120"/>
  <c r="N108" i="2120"/>
  <c r="O108" i="2120"/>
  <c r="P108" i="2120"/>
  <c r="Q108" i="2120"/>
  <c r="R108" i="2120"/>
  <c r="S108" i="2120"/>
  <c r="K109" i="2120"/>
  <c r="L109" i="2120"/>
  <c r="M109" i="2120"/>
  <c r="N109" i="2120"/>
  <c r="O109" i="2120"/>
  <c r="P109" i="2120"/>
  <c r="Q109" i="2120"/>
  <c r="R109" i="2120"/>
  <c r="S109" i="2120"/>
  <c r="K110" i="2120"/>
  <c r="L110" i="2120"/>
  <c r="M110" i="2120"/>
  <c r="N110" i="2120"/>
  <c r="O110" i="2120"/>
  <c r="P110" i="2120"/>
  <c r="Q110" i="2120"/>
  <c r="R110" i="2120"/>
  <c r="S110" i="2120"/>
  <c r="K111" i="2120"/>
  <c r="L111" i="2120"/>
  <c r="M111" i="2120"/>
  <c r="N111" i="2120"/>
  <c r="O111" i="2120"/>
  <c r="P111" i="2120"/>
  <c r="Q111" i="2120"/>
  <c r="R111" i="2120"/>
  <c r="S111" i="2120"/>
  <c r="K112" i="2120"/>
  <c r="L112" i="2120"/>
  <c r="M112" i="2120"/>
  <c r="N112" i="2120"/>
  <c r="O112" i="2120"/>
  <c r="P112" i="2120"/>
  <c r="Q112" i="2120"/>
  <c r="R112" i="2120"/>
  <c r="S112" i="2120"/>
  <c r="K113" i="2120"/>
  <c r="L113" i="2120"/>
  <c r="M113" i="2120"/>
  <c r="N113" i="2120"/>
  <c r="O113" i="2120"/>
  <c r="P113" i="2120"/>
  <c r="Q113" i="2120"/>
  <c r="R113" i="2120"/>
  <c r="S113" i="2120"/>
  <c r="G88" i="2120"/>
  <c r="J88" i="2120" s="1"/>
  <c r="H88" i="2120"/>
  <c r="G89" i="2120"/>
  <c r="I89" i="2120" s="1"/>
  <c r="H89" i="2120"/>
  <c r="G90" i="2120"/>
  <c r="J90" i="2120" s="1"/>
  <c r="H90" i="2120"/>
  <c r="G91" i="2120"/>
  <c r="J91" i="2120" s="1"/>
  <c r="H91" i="2120"/>
  <c r="H92" i="2120"/>
  <c r="H93" i="2120"/>
  <c r="G94" i="2120"/>
  <c r="I94" i="2120" s="1"/>
  <c r="T94" i="2120" s="1"/>
  <c r="J94" i="2120"/>
  <c r="H94" i="2120"/>
  <c r="H95" i="2120"/>
  <c r="H96" i="2120"/>
  <c r="G97" i="2120"/>
  <c r="J97" i="2120" s="1"/>
  <c r="H97" i="2120"/>
  <c r="G98" i="2120"/>
  <c r="J98" i="2120"/>
  <c r="H98" i="2120"/>
  <c r="G99" i="2120"/>
  <c r="J99" i="2120" s="1"/>
  <c r="H99" i="2120"/>
  <c r="G100" i="2120"/>
  <c r="J100" i="2120"/>
  <c r="H100" i="2120"/>
  <c r="G101" i="2120"/>
  <c r="I101" i="2120" s="1"/>
  <c r="H101" i="2120"/>
  <c r="G102" i="2120"/>
  <c r="J102" i="2120" s="1"/>
  <c r="H102" i="2120"/>
  <c r="G103" i="2120"/>
  <c r="J103" i="2120" s="1"/>
  <c r="H103" i="2120"/>
  <c r="H104" i="2120"/>
  <c r="G105" i="2120"/>
  <c r="H105" i="2120"/>
  <c r="G106" i="2120"/>
  <c r="I106" i="2120" s="1"/>
  <c r="H106" i="2120"/>
  <c r="G107" i="2120"/>
  <c r="J107" i="2120" s="1"/>
  <c r="H107" i="2120"/>
  <c r="G108" i="2120"/>
  <c r="I108" i="2120" s="1"/>
  <c r="T108" i="2120" s="1"/>
  <c r="J108" i="2120"/>
  <c r="H108" i="2120"/>
  <c r="G109" i="2120"/>
  <c r="H109" i="2120"/>
  <c r="H110" i="2120"/>
  <c r="G111" i="2120"/>
  <c r="J111" i="2120" s="1"/>
  <c r="H111" i="2120"/>
  <c r="G112" i="2120"/>
  <c r="I112" i="2120" s="1"/>
  <c r="T112" i="2120" s="1"/>
  <c r="J112" i="2120"/>
  <c r="H112" i="2120"/>
  <c r="H113" i="2120"/>
  <c r="S87" i="2120"/>
  <c r="R87" i="2120"/>
  <c r="Q87" i="2120"/>
  <c r="P87" i="2120"/>
  <c r="O87" i="2120"/>
  <c r="N87" i="2120"/>
  <c r="M87" i="2120"/>
  <c r="L87" i="2120"/>
  <c r="K87" i="2120"/>
  <c r="H87" i="2120"/>
  <c r="G87" i="2120"/>
  <c r="J87" i="2120" s="1"/>
  <c r="K58" i="2120"/>
  <c r="L58" i="2120"/>
  <c r="M58" i="2120"/>
  <c r="N58" i="2120"/>
  <c r="O58" i="2120"/>
  <c r="P58" i="2120"/>
  <c r="Q58" i="2120"/>
  <c r="R58" i="2120"/>
  <c r="S58" i="2120"/>
  <c r="K59" i="2120"/>
  <c r="L59" i="2120"/>
  <c r="M59" i="2120"/>
  <c r="N59" i="2120"/>
  <c r="O59" i="2120"/>
  <c r="P59" i="2120"/>
  <c r="Q59" i="2120"/>
  <c r="R59" i="2120"/>
  <c r="S59" i="2120"/>
  <c r="K60" i="2120"/>
  <c r="L60" i="2120"/>
  <c r="M60" i="2120"/>
  <c r="N60" i="2120"/>
  <c r="O60" i="2120"/>
  <c r="P60" i="2120"/>
  <c r="Q60" i="2120"/>
  <c r="R60" i="2120"/>
  <c r="S60" i="2120"/>
  <c r="K61" i="2120"/>
  <c r="L61" i="2120"/>
  <c r="M61" i="2120"/>
  <c r="N61" i="2120"/>
  <c r="O61" i="2120"/>
  <c r="P61" i="2120"/>
  <c r="Q61" i="2120"/>
  <c r="R61" i="2120"/>
  <c r="S61" i="2120"/>
  <c r="K62" i="2120"/>
  <c r="L62" i="2120"/>
  <c r="M62" i="2120"/>
  <c r="N62" i="2120"/>
  <c r="O62" i="2120"/>
  <c r="P62" i="2120"/>
  <c r="Q62" i="2120"/>
  <c r="R62" i="2120"/>
  <c r="S62" i="2120"/>
  <c r="K63" i="2120"/>
  <c r="L63" i="2120"/>
  <c r="M63" i="2120"/>
  <c r="N63" i="2120"/>
  <c r="O63" i="2120"/>
  <c r="P63" i="2120"/>
  <c r="Q63" i="2120"/>
  <c r="R63" i="2120"/>
  <c r="S63" i="2120"/>
  <c r="K64" i="2120"/>
  <c r="L64" i="2120"/>
  <c r="M64" i="2120"/>
  <c r="N64" i="2120"/>
  <c r="O64" i="2120"/>
  <c r="P64" i="2120"/>
  <c r="Q64" i="2120"/>
  <c r="R64" i="2120"/>
  <c r="S64" i="2120"/>
  <c r="K65" i="2120"/>
  <c r="L65" i="2120"/>
  <c r="M65" i="2120"/>
  <c r="N65" i="2120"/>
  <c r="O65" i="2120"/>
  <c r="P65" i="2120"/>
  <c r="Q65" i="2120"/>
  <c r="R65" i="2120"/>
  <c r="S65" i="2120"/>
  <c r="K66" i="2120"/>
  <c r="L66" i="2120"/>
  <c r="M66" i="2120"/>
  <c r="N66" i="2120"/>
  <c r="O66" i="2120"/>
  <c r="P66" i="2120"/>
  <c r="Q66" i="2120"/>
  <c r="R66" i="2120"/>
  <c r="S66" i="2120"/>
  <c r="K67" i="2120"/>
  <c r="L67" i="2120"/>
  <c r="M67" i="2120"/>
  <c r="N67" i="2120"/>
  <c r="O67" i="2120"/>
  <c r="P67" i="2120"/>
  <c r="Q67" i="2120"/>
  <c r="R67" i="2120"/>
  <c r="S67" i="2120"/>
  <c r="K68" i="2120"/>
  <c r="L68" i="2120"/>
  <c r="M68" i="2120"/>
  <c r="N68" i="2120"/>
  <c r="O68" i="2120"/>
  <c r="P68" i="2120"/>
  <c r="Q68" i="2120"/>
  <c r="R68" i="2120"/>
  <c r="S68" i="2120"/>
  <c r="K69" i="2120"/>
  <c r="L69" i="2120"/>
  <c r="M69" i="2120"/>
  <c r="N69" i="2120"/>
  <c r="O69" i="2120"/>
  <c r="P69" i="2120"/>
  <c r="Q69" i="2120"/>
  <c r="R69" i="2120"/>
  <c r="S69" i="2120"/>
  <c r="K70" i="2120"/>
  <c r="L70" i="2120"/>
  <c r="M70" i="2120"/>
  <c r="N70" i="2120"/>
  <c r="O70" i="2120"/>
  <c r="P70" i="2120"/>
  <c r="Q70" i="2120"/>
  <c r="R70" i="2120"/>
  <c r="S70" i="2120"/>
  <c r="K71" i="2120"/>
  <c r="L71" i="2120"/>
  <c r="M71" i="2120"/>
  <c r="N71" i="2120"/>
  <c r="O71" i="2120"/>
  <c r="P71" i="2120"/>
  <c r="Q71" i="2120"/>
  <c r="R71" i="2120"/>
  <c r="S71" i="2120"/>
  <c r="K72" i="2120"/>
  <c r="L72" i="2120"/>
  <c r="M72" i="2120"/>
  <c r="N72" i="2120"/>
  <c r="O72" i="2120"/>
  <c r="P72" i="2120"/>
  <c r="Q72" i="2120"/>
  <c r="R72" i="2120"/>
  <c r="S72" i="2120"/>
  <c r="K73" i="2120"/>
  <c r="L73" i="2120"/>
  <c r="M73" i="2120"/>
  <c r="N73" i="2120"/>
  <c r="O73" i="2120"/>
  <c r="P73" i="2120"/>
  <c r="Q73" i="2120"/>
  <c r="R73" i="2120"/>
  <c r="S73" i="2120"/>
  <c r="K74" i="2120"/>
  <c r="L74" i="2120"/>
  <c r="M74" i="2120"/>
  <c r="N74" i="2120"/>
  <c r="O74" i="2120"/>
  <c r="P74" i="2120"/>
  <c r="Q74" i="2120"/>
  <c r="R74" i="2120"/>
  <c r="S74" i="2120"/>
  <c r="K75" i="2120"/>
  <c r="L75" i="2120"/>
  <c r="M75" i="2120"/>
  <c r="N75" i="2120"/>
  <c r="O75" i="2120"/>
  <c r="P75" i="2120"/>
  <c r="Q75" i="2120"/>
  <c r="R75" i="2120"/>
  <c r="S75" i="2120"/>
  <c r="K76" i="2120"/>
  <c r="L76" i="2120"/>
  <c r="M76" i="2120"/>
  <c r="N76" i="2120"/>
  <c r="O76" i="2120"/>
  <c r="P76" i="2120"/>
  <c r="Q76" i="2120"/>
  <c r="R76" i="2120"/>
  <c r="S76" i="2120"/>
  <c r="K77" i="2120"/>
  <c r="L77" i="2120"/>
  <c r="M77" i="2120"/>
  <c r="N77" i="2120"/>
  <c r="O77" i="2120"/>
  <c r="P77" i="2120"/>
  <c r="Q77" i="2120"/>
  <c r="R77" i="2120"/>
  <c r="S77" i="2120"/>
  <c r="K78" i="2120"/>
  <c r="L78" i="2120"/>
  <c r="M78" i="2120"/>
  <c r="N78" i="2120"/>
  <c r="O78" i="2120"/>
  <c r="P78" i="2120"/>
  <c r="Q78" i="2120"/>
  <c r="R78" i="2120"/>
  <c r="S78" i="2120"/>
  <c r="K79" i="2120"/>
  <c r="L79" i="2120"/>
  <c r="M79" i="2120"/>
  <c r="N79" i="2120"/>
  <c r="O79" i="2120"/>
  <c r="P79" i="2120"/>
  <c r="Q79" i="2120"/>
  <c r="R79" i="2120"/>
  <c r="S79" i="2120"/>
  <c r="K80" i="2120"/>
  <c r="L80" i="2120"/>
  <c r="M80" i="2120"/>
  <c r="N80" i="2120"/>
  <c r="O80" i="2120"/>
  <c r="P80" i="2120"/>
  <c r="Q80" i="2120"/>
  <c r="R80" i="2120"/>
  <c r="S80" i="2120"/>
  <c r="K81" i="2120"/>
  <c r="L81" i="2120"/>
  <c r="M81" i="2120"/>
  <c r="N81" i="2120"/>
  <c r="O81" i="2120"/>
  <c r="P81" i="2120"/>
  <c r="Q81" i="2120"/>
  <c r="R81" i="2120"/>
  <c r="S81" i="2120"/>
  <c r="K82" i="2120"/>
  <c r="L82" i="2120"/>
  <c r="M82" i="2120"/>
  <c r="N82" i="2120"/>
  <c r="O82" i="2120"/>
  <c r="P82" i="2120"/>
  <c r="Q82" i="2120"/>
  <c r="R82" i="2120"/>
  <c r="S82" i="2120"/>
  <c r="K83" i="2120"/>
  <c r="L83" i="2120"/>
  <c r="M83" i="2120"/>
  <c r="N83" i="2120"/>
  <c r="O83" i="2120"/>
  <c r="P83" i="2120"/>
  <c r="Q83" i="2120"/>
  <c r="R83" i="2120"/>
  <c r="S83" i="2120"/>
  <c r="K84" i="2120"/>
  <c r="L84" i="2120"/>
  <c r="M84" i="2120"/>
  <c r="N84" i="2120"/>
  <c r="O84" i="2120"/>
  <c r="P84" i="2120"/>
  <c r="Q84" i="2120"/>
  <c r="R84" i="2120"/>
  <c r="S84" i="2120"/>
  <c r="G58" i="2120"/>
  <c r="H58" i="2120"/>
  <c r="H59" i="2120"/>
  <c r="H60" i="2120"/>
  <c r="G61" i="2120"/>
  <c r="J61" i="2120" s="1"/>
  <c r="H61" i="2120"/>
  <c r="G62" i="2120"/>
  <c r="H62" i="2120"/>
  <c r="G63" i="2120"/>
  <c r="I63" i="2120"/>
  <c r="H63" i="2120"/>
  <c r="G64" i="2120"/>
  <c r="H64" i="2120"/>
  <c r="G65" i="2120"/>
  <c r="J65" i="2120"/>
  <c r="H65" i="2120"/>
  <c r="G66" i="2120"/>
  <c r="H66" i="2120"/>
  <c r="G67" i="2120"/>
  <c r="I67" i="2120" s="1"/>
  <c r="H67" i="2120"/>
  <c r="G68" i="2120"/>
  <c r="H68" i="2120"/>
  <c r="G69" i="2120"/>
  <c r="J69" i="2120" s="1"/>
  <c r="H69" i="2120"/>
  <c r="G70" i="2120"/>
  <c r="H70" i="2120"/>
  <c r="G71" i="2120"/>
  <c r="I71" i="2120" s="1"/>
  <c r="H71" i="2120"/>
  <c r="G72" i="2120"/>
  <c r="H72" i="2120"/>
  <c r="G73" i="2120"/>
  <c r="J73" i="2120"/>
  <c r="H73" i="2120"/>
  <c r="G74" i="2120"/>
  <c r="J74" i="2120" s="1"/>
  <c r="H74" i="2120"/>
  <c r="G75" i="2120"/>
  <c r="I75" i="2120"/>
  <c r="H75" i="2120"/>
  <c r="G76" i="2120"/>
  <c r="I76" i="2120" s="1"/>
  <c r="H76" i="2120"/>
  <c r="G77" i="2120"/>
  <c r="J77" i="2120" s="1"/>
  <c r="H77" i="2120"/>
  <c r="G78" i="2120"/>
  <c r="H78" i="2120"/>
  <c r="G79" i="2120"/>
  <c r="I79" i="2120" s="1"/>
  <c r="H79" i="2120"/>
  <c r="G80" i="2120"/>
  <c r="H80" i="2120"/>
  <c r="G81" i="2120"/>
  <c r="I81" i="2120" s="1"/>
  <c r="H81" i="2120"/>
  <c r="G82" i="2120"/>
  <c r="H82" i="2120"/>
  <c r="G83" i="2120"/>
  <c r="I83" i="2120"/>
  <c r="H83" i="2120"/>
  <c r="G84" i="2120"/>
  <c r="H84" i="2120"/>
  <c r="S57" i="2120"/>
  <c r="R57" i="2120"/>
  <c r="Q57" i="2120"/>
  <c r="P57" i="2120"/>
  <c r="O57" i="2120"/>
  <c r="N57" i="2120"/>
  <c r="M57" i="2120"/>
  <c r="L57" i="2120"/>
  <c r="K57" i="2120"/>
  <c r="H57" i="2120"/>
  <c r="G57" i="2120"/>
  <c r="J57" i="2120" s="1"/>
  <c r="M7" i="2120"/>
  <c r="S7" i="2120"/>
  <c r="M8" i="2120"/>
  <c r="C8" i="2155" s="1"/>
  <c r="S8" i="2120"/>
  <c r="M9" i="2120"/>
  <c r="S9" i="2120"/>
  <c r="M10" i="2120"/>
  <c r="C10" i="2155" s="1"/>
  <c r="S10" i="2120"/>
  <c r="M11" i="2120"/>
  <c r="S11" i="2120"/>
  <c r="M12" i="2120"/>
  <c r="C12" i="2155" s="1"/>
  <c r="S12" i="2120"/>
  <c r="M13" i="2120"/>
  <c r="S13" i="2120"/>
  <c r="M14" i="2120"/>
  <c r="C14" i="2155" s="1"/>
  <c r="S14" i="2120"/>
  <c r="M15" i="2120"/>
  <c r="S15" i="2120"/>
  <c r="M16" i="2120"/>
  <c r="C16" i="2155" s="1"/>
  <c r="S16" i="2120"/>
  <c r="M17" i="2120"/>
  <c r="S17" i="2120"/>
  <c r="M18" i="2120"/>
  <c r="C18" i="2155" s="1"/>
  <c r="S18" i="2120"/>
  <c r="M19" i="2120"/>
  <c r="S19" i="2120"/>
  <c r="M20" i="2120"/>
  <c r="C20" i="2155" s="1"/>
  <c r="S20" i="2120"/>
  <c r="M21" i="2120"/>
  <c r="S21" i="2120"/>
  <c r="M22" i="2120"/>
  <c r="C22" i="2155" s="1"/>
  <c r="S22" i="2120"/>
  <c r="M23" i="2120"/>
  <c r="S23" i="2120"/>
  <c r="M24" i="2120"/>
  <c r="C24" i="2155" s="1"/>
  <c r="S24" i="2120"/>
  <c r="M25" i="2120"/>
  <c r="S25" i="2120"/>
  <c r="M26" i="2120"/>
  <c r="C26" i="2155" s="1"/>
  <c r="S26" i="2120"/>
  <c r="M27" i="2120"/>
  <c r="S27" i="2120"/>
  <c r="M28" i="2120"/>
  <c r="C28" i="2155" s="1"/>
  <c r="S28" i="2120"/>
  <c r="M29" i="2120"/>
  <c r="S29" i="2120"/>
  <c r="M30" i="2120"/>
  <c r="C30" i="2155" s="1"/>
  <c r="S30" i="2120"/>
  <c r="M31" i="2120"/>
  <c r="S31" i="2120"/>
  <c r="M32" i="2120"/>
  <c r="C32" i="2155" s="1"/>
  <c r="S32" i="2120"/>
  <c r="M33" i="2120"/>
  <c r="S33" i="2120"/>
  <c r="M34" i="2120"/>
  <c r="C34" i="2155" s="1"/>
  <c r="S34" i="2120"/>
  <c r="M35" i="2120"/>
  <c r="S35" i="2120"/>
  <c r="M36" i="2120"/>
  <c r="C36" i="2155" s="1"/>
  <c r="S36" i="2120"/>
  <c r="M37" i="2120"/>
  <c r="S37" i="2120"/>
  <c r="M38" i="2120"/>
  <c r="C38" i="2155" s="1"/>
  <c r="S38" i="2120"/>
  <c r="M39" i="2120"/>
  <c r="S39" i="2120"/>
  <c r="M40" i="2120"/>
  <c r="C40" i="2155" s="1"/>
  <c r="S40" i="2120"/>
  <c r="M41" i="2120"/>
  <c r="S41" i="2120"/>
  <c r="M42" i="2120"/>
  <c r="C42" i="2155" s="1"/>
  <c r="S42" i="2120"/>
  <c r="M43" i="2120"/>
  <c r="S43" i="2120"/>
  <c r="M44" i="2120"/>
  <c r="C44" i="2155" s="1"/>
  <c r="S44" i="2120"/>
  <c r="M45" i="2120"/>
  <c r="S45" i="2120"/>
  <c r="M46" i="2120"/>
  <c r="C46" i="2155" s="1"/>
  <c r="S46" i="2120"/>
  <c r="M47" i="2120"/>
  <c r="S47" i="2120"/>
  <c r="M48" i="2120"/>
  <c r="C48" i="2155" s="1"/>
  <c r="S48" i="2120"/>
  <c r="M49" i="2120"/>
  <c r="S49" i="2120"/>
  <c r="M50" i="2120"/>
  <c r="C50" i="2155" s="1"/>
  <c r="S50" i="2120"/>
  <c r="M51" i="2120"/>
  <c r="S51" i="2120"/>
  <c r="M52" i="2120"/>
  <c r="C52" i="2155" s="1"/>
  <c r="S52" i="2120"/>
  <c r="M53" i="2120"/>
  <c r="S53" i="2120"/>
  <c r="J24" i="2120"/>
  <c r="T24" i="2120" s="1"/>
  <c r="H7" i="2120"/>
  <c r="H8" i="2120"/>
  <c r="H9" i="2120"/>
  <c r="H10" i="2120"/>
  <c r="H11" i="2120"/>
  <c r="H12" i="2120"/>
  <c r="H13" i="2120"/>
  <c r="H14" i="2120"/>
  <c r="H15" i="2120"/>
  <c r="H16" i="2120"/>
  <c r="H17" i="2120"/>
  <c r="H18" i="2120"/>
  <c r="H19" i="2120"/>
  <c r="H20" i="2120"/>
  <c r="J21" i="2120"/>
  <c r="H21" i="2120"/>
  <c r="H22" i="2120"/>
  <c r="H23" i="2120"/>
  <c r="H24" i="2120"/>
  <c r="J25" i="2120"/>
  <c r="H25" i="2120"/>
  <c r="H26" i="2120"/>
  <c r="H27" i="2120"/>
  <c r="H28" i="2120"/>
  <c r="J29" i="2120"/>
  <c r="T29" i="2120" s="1"/>
  <c r="H29" i="2120"/>
  <c r="H30" i="2120"/>
  <c r="J31" i="2120"/>
  <c r="H31" i="2120"/>
  <c r="H32" i="2120"/>
  <c r="J33" i="2120"/>
  <c r="H33" i="2120"/>
  <c r="H34" i="2120"/>
  <c r="J35" i="2120"/>
  <c r="T35" i="2120" s="1"/>
  <c r="H35" i="2120"/>
  <c r="H36" i="2120"/>
  <c r="H37" i="2120"/>
  <c r="H38" i="2120"/>
  <c r="J39" i="2120"/>
  <c r="H39" i="2120"/>
  <c r="J40" i="2120"/>
  <c r="H40" i="2120"/>
  <c r="H41" i="2120"/>
  <c r="J42" i="2120"/>
  <c r="T42" i="2120" s="1"/>
  <c r="H42" i="2120"/>
  <c r="H43" i="2120"/>
  <c r="J44" i="2120"/>
  <c r="T44" i="2120" s="1"/>
  <c r="H44" i="2120"/>
  <c r="H45" i="2120"/>
  <c r="J46" i="2120"/>
  <c r="T46" i="2120" s="1"/>
  <c r="H46" i="2120"/>
  <c r="H47" i="2120"/>
  <c r="J48" i="2120"/>
  <c r="H48" i="2120"/>
  <c r="H49" i="2120"/>
  <c r="J50" i="2120"/>
  <c r="H50" i="2120"/>
  <c r="H51" i="2120"/>
  <c r="J52" i="2120"/>
  <c r="T52" i="2120" s="1"/>
  <c r="H52" i="2120"/>
  <c r="H53" i="2120"/>
  <c r="J9" i="2120"/>
  <c r="J11" i="2120"/>
  <c r="J15" i="2120"/>
  <c r="T15" i="2120" s="1"/>
  <c r="J17" i="2120"/>
  <c r="J79" i="2120"/>
  <c r="J28" i="2120"/>
  <c r="T28" i="2120" s="1"/>
  <c r="J20" i="2120"/>
  <c r="I65" i="2120"/>
  <c r="J63" i="2120"/>
  <c r="J51" i="2120"/>
  <c r="J43" i="2120"/>
  <c r="T43" i="2120" s="1"/>
  <c r="J36" i="2120"/>
  <c r="J32" i="2120"/>
  <c r="T32" i="2120" s="1"/>
  <c r="J76" i="2120"/>
  <c r="J19" i="2120"/>
  <c r="T19" i="2120" s="1"/>
  <c r="J22" i="2120"/>
  <c r="I73" i="2120"/>
  <c r="T73" i="2120" s="1"/>
  <c r="I98" i="2120"/>
  <c r="J53" i="2120"/>
  <c r="J49" i="2120"/>
  <c r="J45" i="2120"/>
  <c r="J41" i="2120"/>
  <c r="J38" i="2120"/>
  <c r="J34" i="2120"/>
  <c r="T34" i="2120" s="1"/>
  <c r="J30" i="2120"/>
  <c r="I100" i="2120"/>
  <c r="I77" i="2120"/>
  <c r="I69" i="2120"/>
  <c r="I61" i="2120"/>
  <c r="I91" i="2120"/>
  <c r="T91" i="2120" s="1"/>
  <c r="I103" i="2120"/>
  <c r="I107" i="2120"/>
  <c r="T107" i="2120" s="1"/>
  <c r="I111" i="2120"/>
  <c r="T111" i="2120" s="1"/>
  <c r="J83" i="2120"/>
  <c r="J75" i="2120"/>
  <c r="J71" i="2120"/>
  <c r="J7" i="2120"/>
  <c r="T7" i="2120" s="1"/>
  <c r="J16" i="2120"/>
  <c r="T16" i="2120" s="1"/>
  <c r="J12" i="2120"/>
  <c r="J10" i="2120"/>
  <c r="T10" i="2120" s="1"/>
  <c r="J8" i="2120"/>
  <c r="T8" i="2120" s="1"/>
  <c r="T98" i="2120"/>
  <c r="T103" i="2120"/>
  <c r="S6" i="2120"/>
  <c r="R6" i="2120"/>
  <c r="I6" i="2155" s="1"/>
  <c r="Q6" i="2120"/>
  <c r="H6" i="2155" s="1"/>
  <c r="K6" i="2120"/>
  <c r="L6" i="2155" s="1"/>
  <c r="M6" i="2120"/>
  <c r="N6" i="2120"/>
  <c r="O6" i="2120"/>
  <c r="L6" i="2120"/>
  <c r="D22" i="2126"/>
  <c r="G95" i="2120" s="1"/>
  <c r="I95" i="2120" s="1"/>
  <c r="H6" i="2120"/>
  <c r="G6" i="2120"/>
  <c r="J6" i="2120" s="1"/>
  <c r="G60" i="2120"/>
  <c r="J60" i="2120" s="1"/>
  <c r="G104" i="2120"/>
  <c r="I104" i="2120" s="1"/>
  <c r="D20" i="2126"/>
  <c r="G92" i="2120" s="1"/>
  <c r="J23" i="2120"/>
  <c r="G59" i="2120"/>
  <c r="I59" i="2120" s="1"/>
  <c r="G113" i="2120"/>
  <c r="G93" i="2120"/>
  <c r="I93" i="2120" s="1"/>
  <c r="J27" i="2120"/>
  <c r="T27" i="2120" s="1"/>
  <c r="J113" i="2120"/>
  <c r="I113" i="2120"/>
  <c r="J14" i="2120"/>
  <c r="T14" i="2120" s="1"/>
  <c r="B2" i="2118"/>
  <c r="B2" i="2129" s="1"/>
  <c r="B3" i="2126"/>
  <c r="B2" i="2126"/>
  <c r="B2" i="2120"/>
  <c r="T30" i="2120" l="1"/>
  <c r="T49" i="2120"/>
  <c r="T51" i="2120"/>
  <c r="T11" i="2120"/>
  <c r="T33" i="2120"/>
  <c r="T38" i="2120"/>
  <c r="T9" i="2120"/>
  <c r="T21" i="2120"/>
  <c r="T36" i="2120"/>
  <c r="D46" i="2155"/>
  <c r="D41" i="2155"/>
  <c r="H23" i="2155"/>
  <c r="J37" i="2120"/>
  <c r="T37" i="2120" s="1"/>
  <c r="H50" i="2155"/>
  <c r="L41" i="2155"/>
  <c r="D38" i="2155"/>
  <c r="T40" i="2120"/>
  <c r="J26" i="2120"/>
  <c r="I87" i="2120"/>
  <c r="T87" i="2120" s="1"/>
  <c r="T65" i="2120"/>
  <c r="J13" i="2120"/>
  <c r="T13" i="2120" s="1"/>
  <c r="J18" i="2120"/>
  <c r="T18" i="2120" s="1"/>
  <c r="G110" i="2120"/>
  <c r="I99" i="2120"/>
  <c r="T99" i="2120" s="1"/>
  <c r="I90" i="2120"/>
  <c r="I74" i="2120"/>
  <c r="T74" i="2120" s="1"/>
  <c r="J81" i="2120"/>
  <c r="T81" i="2120" s="1"/>
  <c r="H44" i="2155"/>
  <c r="I40" i="2155"/>
  <c r="B24" i="2155"/>
  <c r="D16" i="2155"/>
  <c r="B14" i="2155"/>
  <c r="H11" i="2155"/>
  <c r="I60" i="2120"/>
  <c r="T60" i="2120" s="1"/>
  <c r="T113" i="2120"/>
  <c r="T12" i="2120"/>
  <c r="J67" i="2120"/>
  <c r="T67" i="2120" s="1"/>
  <c r="I97" i="2120"/>
  <c r="I88" i="2120"/>
  <c r="I102" i="2120"/>
  <c r="T90" i="2120"/>
  <c r="H26" i="2155"/>
  <c r="H21" i="2155"/>
  <c r="I15" i="2155"/>
  <c r="L13" i="2155"/>
  <c r="T45" i="2120"/>
  <c r="T25" i="2120"/>
  <c r="T75" i="2120"/>
  <c r="T100" i="2120"/>
  <c r="T97" i="2120"/>
  <c r="T88" i="2120"/>
  <c r="I6" i="2120"/>
  <c r="T69" i="2120"/>
  <c r="T63" i="2120"/>
  <c r="J96" i="2120"/>
  <c r="T96" i="2120" s="1"/>
  <c r="J95" i="2120"/>
  <c r="T95" i="2120" s="1"/>
  <c r="T23" i="2120"/>
  <c r="T61" i="2120"/>
  <c r="T102" i="2120"/>
  <c r="J104" i="2120"/>
  <c r="T104" i="2120" s="1"/>
  <c r="T77" i="2120"/>
  <c r="J106" i="2120"/>
  <c r="T106" i="2120" s="1"/>
  <c r="J92" i="2120"/>
  <c r="I92" i="2120"/>
  <c r="T92" i="2120" s="1"/>
  <c r="J59" i="2120"/>
  <c r="T59" i="2120" s="1"/>
  <c r="B6" i="2155"/>
  <c r="C49" i="2155"/>
  <c r="C33" i="2155"/>
  <c r="T83" i="2120"/>
  <c r="J72" i="2120"/>
  <c r="I72" i="2120"/>
  <c r="T72" i="2120" s="1"/>
  <c r="J64" i="2120"/>
  <c r="I64" i="2120"/>
  <c r="J109" i="2120"/>
  <c r="I109" i="2120"/>
  <c r="T109" i="2120" s="1"/>
  <c r="C6" i="2155"/>
  <c r="I57" i="2120"/>
  <c r="T57" i="2120" s="1"/>
  <c r="C47" i="2155"/>
  <c r="C39" i="2155"/>
  <c r="C31" i="2155"/>
  <c r="C23" i="2155"/>
  <c r="C15" i="2155"/>
  <c r="C7" i="2155"/>
  <c r="J78" i="2120"/>
  <c r="I78" i="2120"/>
  <c r="I70" i="2120"/>
  <c r="J70" i="2120"/>
  <c r="J62" i="2120"/>
  <c r="I62" i="2120"/>
  <c r="J93" i="2120"/>
  <c r="T93" i="2120" s="1"/>
  <c r="I84" i="2120"/>
  <c r="J84" i="2120"/>
  <c r="T76" i="2120"/>
  <c r="J68" i="2120"/>
  <c r="I68" i="2120"/>
  <c r="C53" i="2155"/>
  <c r="C37" i="2155"/>
  <c r="C29" i="2155"/>
  <c r="C21" i="2155"/>
  <c r="C13" i="2155"/>
  <c r="T79" i="2120"/>
  <c r="T71" i="2120"/>
  <c r="J105" i="2120"/>
  <c r="I105" i="2120"/>
  <c r="C51" i="2155"/>
  <c r="C43" i="2155"/>
  <c r="C35" i="2155"/>
  <c r="C27" i="2155"/>
  <c r="C19" i="2155"/>
  <c r="C11" i="2155"/>
  <c r="I82" i="2120"/>
  <c r="J82" i="2120"/>
  <c r="J66" i="2120"/>
  <c r="I66" i="2120"/>
  <c r="C45" i="2155"/>
  <c r="D6" i="2155"/>
  <c r="C41" i="2155"/>
  <c r="C25" i="2155"/>
  <c r="C17" i="2155"/>
  <c r="C9" i="2155"/>
  <c r="I80" i="2120"/>
  <c r="J80" i="2120"/>
  <c r="I58" i="2120"/>
  <c r="J58" i="2120"/>
  <c r="J47" i="2120"/>
  <c r="I47" i="2120"/>
  <c r="I44" i="2155"/>
  <c r="B44" i="2155"/>
  <c r="H42" i="2155"/>
  <c r="L40" i="2155"/>
  <c r="H39" i="2155"/>
  <c r="L37" i="2155"/>
  <c r="H34" i="2155"/>
  <c r="D33" i="2155"/>
  <c r="I30" i="2155"/>
  <c r="B29" i="2155"/>
  <c r="D28" i="2155"/>
  <c r="H22" i="2155"/>
  <c r="H19" i="2155"/>
  <c r="B17" i="2155"/>
  <c r="I12" i="2155"/>
  <c r="D7" i="2155"/>
  <c r="F40" i="2155"/>
  <c r="F27" i="2155"/>
  <c r="F19" i="2155"/>
  <c r="J101" i="2120"/>
  <c r="T101" i="2120" s="1"/>
  <c r="J89" i="2120"/>
  <c r="T89" i="2120" s="1"/>
  <c r="T41" i="2120"/>
  <c r="H33" i="2155"/>
  <c r="D32" i="2155"/>
  <c r="I29" i="2155"/>
  <c r="D27" i="2155"/>
  <c r="D21" i="2155"/>
  <c r="I17" i="2155"/>
  <c r="B16" i="2155"/>
  <c r="L12" i="2155"/>
  <c r="B9" i="2155"/>
  <c r="F44" i="2155"/>
  <c r="D45" i="2155"/>
  <c r="B41" i="2155"/>
  <c r="D40" i="2155"/>
  <c r="B38" i="2155"/>
  <c r="D37" i="2155"/>
  <c r="D34" i="2155"/>
  <c r="H32" i="2155"/>
  <c r="H18" i="2155"/>
  <c r="I16" i="2155"/>
  <c r="L15" i="2155"/>
  <c r="D14" i="2155"/>
  <c r="B13" i="2155"/>
  <c r="B12" i="2155"/>
  <c r="D11" i="2155"/>
  <c r="I9" i="2155"/>
  <c r="B8" i="2155"/>
  <c r="F48" i="2155"/>
  <c r="F31" i="2155"/>
  <c r="F23" i="2155"/>
  <c r="F15" i="2155"/>
  <c r="L43" i="2155"/>
  <c r="I43" i="2155"/>
  <c r="B43" i="2155"/>
  <c r="I41" i="2155"/>
  <c r="I38" i="2155"/>
  <c r="H31" i="2155"/>
  <c r="B30" i="2155"/>
  <c r="T17" i="2120"/>
  <c r="H14" i="2155"/>
  <c r="I13" i="2155"/>
  <c r="I8" i="2155"/>
  <c r="L7" i="2155"/>
  <c r="F52" i="2155"/>
  <c r="F36" i="2155"/>
  <c r="F9" i="2155"/>
  <c r="T20" i="2120"/>
  <c r="T53" i="2120"/>
  <c r="T50" i="2120"/>
  <c r="T48" i="2120"/>
  <c r="T39" i="2120"/>
  <c r="T31" i="2120"/>
  <c r="T26" i="2120"/>
  <c r="T22" i="2120"/>
  <c r="T82" i="2120" l="1"/>
  <c r="T6" i="2120"/>
  <c r="J110" i="2120"/>
  <c r="I110" i="2120"/>
  <c r="T110" i="2120" s="1"/>
  <c r="T58" i="2120"/>
  <c r="T105" i="2120"/>
  <c r="T66" i="2120"/>
  <c r="T68" i="2120"/>
  <c r="T47" i="2120"/>
  <c r="T84" i="2120"/>
  <c r="T80" i="2120"/>
  <c r="T70" i="2120"/>
  <c r="T64" i="2120"/>
  <c r="T62" i="2120"/>
  <c r="T78" i="21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3" authorId="0" shapeId="0" xr:uid="{00000000-0006-0000-0400-000001000000}">
      <text>
        <r>
          <rPr>
            <b/>
            <sz val="9"/>
            <color indexed="81"/>
            <rFont val="Tahoma"/>
            <family val="2"/>
          </rPr>
          <t>See EPA Report "Guidance on LCA Data Quality Assessment" 2016 for the interpretation of these data quality scores.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4" authorId="0" shapeId="0" xr:uid="{EA48008B-C5C8-4892-97F3-330EF132AD0E}">
      <text>
        <r>
          <rPr>
            <b/>
            <sz val="9"/>
            <color indexed="81"/>
            <rFont val="Tahoma"/>
            <family val="2"/>
          </rPr>
          <t>Author:</t>
        </r>
        <r>
          <rPr>
            <sz val="9"/>
            <color indexed="81"/>
            <rFont val="Tahoma"/>
            <family val="2"/>
          </rPr>
          <t xml:space="preserve">
Estimate based on price of domestically produced dimensional stone.</t>
        </r>
      </text>
    </comment>
    <comment ref="I18" authorId="0" shapeId="0" xr:uid="{00000000-0006-0000-0700-000004000000}">
      <text>
        <r>
          <rPr>
            <b/>
            <sz val="9"/>
            <color indexed="81"/>
            <rFont val="Tahoma"/>
            <family val="2"/>
          </rPr>
          <t>Author:</t>
        </r>
        <r>
          <rPr>
            <sz val="9"/>
            <color indexed="81"/>
            <rFont val="Tahoma"/>
            <family val="2"/>
          </rPr>
          <t xml:space="preserve">
Iron content based on the iron content of US reserves.</t>
        </r>
      </text>
    </comment>
    <comment ref="J18" authorId="0" shapeId="0" xr:uid="{00000000-0006-0000-0700-000005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D27" authorId="0" shapeId="0" xr:uid="{0276A031-8A79-4139-8DB9-9E7E707899C5}">
      <text>
        <r>
          <rPr>
            <b/>
            <sz val="9"/>
            <color indexed="81"/>
            <rFont val="Tahoma"/>
            <family val="2"/>
          </rPr>
          <t>Author:</t>
        </r>
        <r>
          <rPr>
            <sz val="9"/>
            <color indexed="81"/>
            <rFont val="Tahoma"/>
            <family val="2"/>
          </rPr>
          <t xml:space="preserve">
Estimated based on 2015 production.</t>
        </r>
      </text>
    </comment>
    <comment ref="D29" authorId="0" shapeId="0" xr:uid="{EE8EFA2B-A7F1-4357-B7B6-36455ABDADE7}">
      <text>
        <r>
          <rPr>
            <b/>
            <sz val="9"/>
            <color indexed="81"/>
            <rFont val="Tahoma"/>
            <family val="2"/>
          </rPr>
          <t>Author:</t>
        </r>
        <r>
          <rPr>
            <sz val="9"/>
            <color indexed="81"/>
            <rFont val="Tahoma"/>
            <family val="2"/>
          </rPr>
          <t xml:space="preserve">
Estimated based on Rio Tinto's claim that their California mine produces "more than 40% of global demand (http://www.riotinto.com/energyandminerals/boron-4638.aspx). This amount is applied to the USGS estimate of global production (http://minerals.usgs.gov/minerals/pubs/commodity/boron/mcs-2016-boron.pdf).</t>
        </r>
      </text>
    </comment>
    <comment ref="D42" authorId="0" shapeId="0" xr:uid="{03F9809F-65A9-4771-BA8F-0CCDA13802DB}">
      <text>
        <r>
          <rPr>
            <b/>
            <sz val="9"/>
            <color indexed="81"/>
            <rFont val="Tahoma"/>
            <family val="2"/>
          </rPr>
          <t>Author:</t>
        </r>
        <r>
          <rPr>
            <sz val="9"/>
            <color indexed="81"/>
            <rFont val="Tahoma"/>
            <family val="2"/>
          </rPr>
          <t xml:space="preserve">
Estimated based on 2013 production.</t>
        </r>
      </text>
    </comment>
    <comment ref="B59" authorId="0" shapeId="0" xr:uid="{00000000-0006-0000-0700-000009000000}">
      <text>
        <r>
          <rPr>
            <b/>
            <sz val="9"/>
            <color indexed="81"/>
            <rFont val="Tahoma"/>
            <family val="2"/>
          </rPr>
          <t>Author:</t>
        </r>
        <r>
          <rPr>
            <sz val="9"/>
            <color indexed="81"/>
            <rFont val="Tahoma"/>
            <family val="2"/>
          </rPr>
          <t xml:space="preserve">
Separated because of a different Fe concentration in ore.</t>
        </r>
      </text>
    </comment>
    <comment ref="F60" authorId="0" shapeId="0" xr:uid="{00000000-0006-0000-0700-00000A000000}">
      <text>
        <r>
          <rPr>
            <b/>
            <sz val="9"/>
            <color indexed="81"/>
            <rFont val="Tahoma"/>
            <family val="2"/>
          </rPr>
          <t>Author:</t>
        </r>
        <r>
          <rPr>
            <sz val="9"/>
            <color indexed="81"/>
            <rFont val="Tahoma"/>
            <family val="2"/>
          </rPr>
          <t xml:space="preserve">
unlike some other minerals, values for Manganese are given in metric tons gross weight rather than mass of Mn content.</t>
        </r>
      </text>
    </comment>
    <comment ref="J60" authorId="0" shapeId="0" xr:uid="{00000000-0006-0000-0700-00000B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 ref="F62" authorId="0" shapeId="0" xr:uid="{00000000-0006-0000-0700-00000C000000}">
      <text>
        <r>
          <rPr>
            <b/>
            <sz val="9"/>
            <color indexed="81"/>
            <rFont val="Tahoma"/>
            <family val="2"/>
          </rPr>
          <t>Author:</t>
        </r>
        <r>
          <rPr>
            <sz val="9"/>
            <color indexed="81"/>
            <rFont val="Tahoma"/>
            <family val="2"/>
          </rPr>
          <t xml:space="preserve">
Data in kilograms of metal listed.</t>
        </r>
      </text>
    </comment>
    <comment ref="I93" authorId="0" shapeId="0" xr:uid="{00000000-0006-0000-0700-00000D000000}">
      <text>
        <r>
          <rPr>
            <b/>
            <sz val="9"/>
            <color indexed="81"/>
            <rFont val="Tahoma"/>
            <family val="2"/>
          </rPr>
          <t>Author:</t>
        </r>
        <r>
          <rPr>
            <sz val="9"/>
            <color indexed="81"/>
            <rFont val="Tahoma"/>
            <family val="2"/>
          </rPr>
          <t xml:space="preserve">
Iron content based on the iron content of US reserves.</t>
        </r>
      </text>
    </comment>
    <comment ref="J93" authorId="0" shapeId="0" xr:uid="{00000000-0006-0000-0700-00000E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F95" authorId="0" shapeId="0" xr:uid="{00000000-0006-0000-0700-00000F000000}">
      <text>
        <r>
          <rPr>
            <b/>
            <sz val="9"/>
            <color indexed="81"/>
            <rFont val="Tahoma"/>
            <family val="2"/>
          </rPr>
          <t>Author:</t>
        </r>
        <r>
          <rPr>
            <sz val="9"/>
            <color indexed="81"/>
            <rFont val="Tahoma"/>
            <family val="2"/>
          </rPr>
          <t xml:space="preserve">
unlike some other minerals, values for Manganese are given in metric tons gross weight rather than mass of Mn content.</t>
        </r>
      </text>
    </comment>
    <comment ref="J95" authorId="0" shapeId="0" xr:uid="{00000000-0006-0000-0700-000010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 ref="F98" authorId="0" shapeId="0" xr:uid="{00000000-0006-0000-0700-000011000000}">
      <text>
        <r>
          <rPr>
            <b/>
            <sz val="9"/>
            <color indexed="81"/>
            <rFont val="Tahoma"/>
            <family val="2"/>
          </rPr>
          <t>Author:</t>
        </r>
        <r>
          <rPr>
            <sz val="9"/>
            <color indexed="81"/>
            <rFont val="Tahoma"/>
            <family val="2"/>
          </rPr>
          <t xml:space="preserve">
Data in kilograms of metal listed.</t>
        </r>
      </text>
    </comment>
    <comment ref="D113" authorId="0" shapeId="0" xr:uid="{00000000-0006-0000-0700-000012000000}">
      <text>
        <r>
          <rPr>
            <b/>
            <sz val="9"/>
            <color indexed="81"/>
            <rFont val="Tahoma"/>
            <family val="2"/>
          </rPr>
          <t>Author:</t>
        </r>
        <r>
          <rPr>
            <sz val="9"/>
            <color indexed="81"/>
            <rFont val="Tahoma"/>
            <family val="2"/>
          </rPr>
          <t xml:space="preserve">
Estimated based on 2015 production (the most recent available).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9" authorId="0" shapeId="0" xr:uid="{00000000-0006-0000-0900-000001000000}">
      <text>
        <r>
          <rPr>
            <b/>
            <sz val="9"/>
            <color indexed="81"/>
            <rFont val="Tahoma"/>
            <family val="2"/>
          </rPr>
          <t>Author:</t>
        </r>
        <r>
          <rPr>
            <sz val="9"/>
            <color indexed="81"/>
            <rFont val="Tahoma"/>
            <family val="2"/>
          </rPr>
          <t xml:space="preserve">
Iron content based on the iron content of US reserves.</t>
        </r>
      </text>
    </comment>
    <comment ref="D20" authorId="0" shapeId="0" xr:uid="{00000000-0006-0000-0900-000002000000}">
      <text>
        <r>
          <rPr>
            <b/>
            <sz val="9"/>
            <color indexed="81"/>
            <rFont val="Tahoma"/>
            <family val="2"/>
          </rPr>
          <t>Author:</t>
        </r>
        <r>
          <rPr>
            <sz val="9"/>
            <color indexed="81"/>
            <rFont val="Tahoma"/>
            <family val="2"/>
          </rPr>
          <t xml:space="preserve">
Iron content based on the iron content of reserves by country of import (import share X mass of reserve Fe content / mass of crude iron ore)</t>
        </r>
      </text>
    </comment>
    <comment ref="D22" authorId="0" shapeId="0" xr:uid="{00000000-0006-0000-0900-000003000000}">
      <text>
        <r>
          <rPr>
            <b/>
            <sz val="9"/>
            <color indexed="81"/>
            <rFont val="Tahoma"/>
            <family val="2"/>
          </rPr>
          <t>Author:</t>
        </r>
        <r>
          <rPr>
            <sz val="9"/>
            <color indexed="81"/>
            <rFont val="Tahoma"/>
            <family val="2"/>
          </rPr>
          <t xml:space="preserve">
Adjusted by percentage of imports from each country and percentage of Mn in ore from each country.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9" authorId="0" shapeId="0" xr:uid="{63FA4D2E-60A6-4A86-B084-442D1F2F7FAD}">
      <text>
        <r>
          <rPr>
            <b/>
            <sz val="9"/>
            <color indexed="81"/>
            <rFont val="Tahoma"/>
            <family val="2"/>
          </rPr>
          <t>Author:</t>
        </r>
        <r>
          <rPr>
            <sz val="9"/>
            <color indexed="81"/>
            <rFont val="Tahoma"/>
            <family val="2"/>
          </rPr>
          <t xml:space="preserve">
includes imports to oil and gas extraction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Table1" type="102" refreshedVersion="5" minRefreshableVersion="5">
    <extLst>
      <ext xmlns:x15="http://schemas.microsoft.com/office/spreadsheetml/2010/11/main" uri="{DE250136-89BD-433C-8126-D09CA5730AF9}">
        <x15:connection id="Table1-20e9df4c-8f91-44dc-ad3d-4cf22984fef5">
          <x15:rangePr sourceName="_xlcn.LinkedTable_Table11"/>
        </x15:connection>
      </ext>
    </extLst>
  </connection>
  <connection id="2" xr16:uid="{00000000-0015-0000-FFFF-FFFF01000000}" name="LinkedTable_Table2" type="102" refreshedVersion="5" minRefreshableVersion="5">
    <extLst>
      <ext xmlns:x15="http://schemas.microsoft.com/office/spreadsheetml/2010/11/main" uri="{DE250136-89BD-433C-8126-D09CA5730AF9}">
        <x15:connection id="Table2-41f0df97-fc9a-413a-b3f1-c99e5ace2ab3">
          <x15:rangePr sourceName="_xlcn.LinkedTable_Table21"/>
        </x15:connection>
      </ext>
    </extLst>
  </connection>
  <connection id="3" xr16:uid="{00000000-0015-0000-FFFF-FFFF02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<sst xmlns="http://schemas.openxmlformats.org/spreadsheetml/2006/main" count="3465" uniqueCount="968">
  <si>
    <t>Amount</t>
  </si>
  <si>
    <t>Category</t>
  </si>
  <si>
    <t>kg</t>
  </si>
  <si>
    <t>Unit process</t>
  </si>
  <si>
    <t>m2</t>
  </si>
  <si>
    <t>MJ</t>
  </si>
  <si>
    <t>Description</t>
  </si>
  <si>
    <t>Item(s)</t>
  </si>
  <si>
    <t>Number of items</t>
  </si>
  <si>
    <t>kg*a</t>
  </si>
  <si>
    <t>m3</t>
  </si>
  <si>
    <t>kBq</t>
  </si>
  <si>
    <t>m2*a</t>
  </si>
  <si>
    <t>m3*a</t>
  </si>
  <si>
    <t>t*km</t>
  </si>
  <si>
    <t>m</t>
  </si>
  <si>
    <t>Items*km</t>
  </si>
  <si>
    <t>Items*Length</t>
  </si>
  <si>
    <t>Mass*time</t>
  </si>
  <si>
    <t>m3*km</t>
  </si>
  <si>
    <t>Volume*Length</t>
  </si>
  <si>
    <t>Goods transport (mass*distance)</t>
  </si>
  <si>
    <t>Length</t>
  </si>
  <si>
    <t>p*km</t>
  </si>
  <si>
    <t>Person transport</t>
  </si>
  <si>
    <t>Mass</t>
  </si>
  <si>
    <t>Net calorific value</t>
  </si>
  <si>
    <t>Normal Volume</t>
  </si>
  <si>
    <t>Gross calorific value</t>
  </si>
  <si>
    <t>Radioactivity</t>
  </si>
  <si>
    <t>Area</t>
  </si>
  <si>
    <t>Area*time</t>
  </si>
  <si>
    <t>Volume</t>
  </si>
  <si>
    <t>m*a</t>
  </si>
  <si>
    <t>Length*time</t>
  </si>
  <si>
    <t>MJ/kg*d</t>
  </si>
  <si>
    <t>Energy/mass*time</t>
  </si>
  <si>
    <t>kWh/m2*d</t>
  </si>
  <si>
    <t>Energy/area*time</t>
  </si>
  <si>
    <t>v*km</t>
  </si>
  <si>
    <t>Vehicle transport</t>
  </si>
  <si>
    <t>Energy</t>
  </si>
  <si>
    <t>None</t>
  </si>
  <si>
    <t>Modeling and validation</t>
  </si>
  <si>
    <t>Subcategory</t>
  </si>
  <si>
    <t>General information</t>
  </si>
  <si>
    <t>List of options for dropdown lists</t>
  </si>
  <si>
    <t>Allocation</t>
  </si>
  <si>
    <t>Physical</t>
  </si>
  <si>
    <t>Economic</t>
  </si>
  <si>
    <t>Causal</t>
  </si>
  <si>
    <t>Infrastructure process</t>
  </si>
  <si>
    <t>Inputs/Outputs</t>
  </si>
  <si>
    <t>Intended application</t>
  </si>
  <si>
    <t>Flow properties</t>
  </si>
  <si>
    <t>Reference unit</t>
  </si>
  <si>
    <t>Input groups</t>
  </si>
  <si>
    <t>Output groups</t>
  </si>
  <si>
    <t>Uncertainty Distributions</t>
  </si>
  <si>
    <t>Logarithmic normal distribution</t>
  </si>
  <si>
    <t>Normal distribution</t>
  </si>
  <si>
    <t>Triangle distribution</t>
  </si>
  <si>
    <t>Uniform distribution</t>
  </si>
  <si>
    <t>No distribution</t>
  </si>
  <si>
    <t>mass</t>
  </si>
  <si>
    <t>energy</t>
  </si>
  <si>
    <t>area</t>
  </si>
  <si>
    <t>area*time</t>
  </si>
  <si>
    <t>energy/area*time</t>
  </si>
  <si>
    <t>energy/mass*time</t>
  </si>
  <si>
    <t>items</t>
  </si>
  <si>
    <t>items*length</t>
  </si>
  <si>
    <t>length</t>
  </si>
  <si>
    <t>length*area</t>
  </si>
  <si>
    <t>length*area/time</t>
  </si>
  <si>
    <t>length*time</t>
  </si>
  <si>
    <t>mass/time</t>
  </si>
  <si>
    <t>mass*length</t>
  </si>
  <si>
    <t>mass*time</t>
  </si>
  <si>
    <t>mechanical filtration (occ.)</t>
  </si>
  <si>
    <t>mole*area/mass</t>
  </si>
  <si>
    <t>mole*area*time/mass</t>
  </si>
  <si>
    <t>person transport</t>
  </si>
  <si>
    <t>radioactivity</t>
  </si>
  <si>
    <t>vehicle transport</t>
  </si>
  <si>
    <t>volume</t>
  </si>
  <si>
    <t>volume*length</t>
  </si>
  <si>
    <t>volume*time</t>
  </si>
  <si>
    <t>Unit groups</t>
  </si>
  <si>
    <t>groundwater replenishment (transf.)</t>
  </si>
  <si>
    <t>(mm*m2)/a</t>
  </si>
  <si>
    <t>mm*m2</t>
  </si>
  <si>
    <t>cm*m2/d</t>
  </si>
  <si>
    <t>kg/a</t>
  </si>
  <si>
    <t>Erosion Resistance (Occ.)</t>
  </si>
  <si>
    <t>Erosion Resistance (Transf.)</t>
  </si>
  <si>
    <t>Groundwater replenishment (Occ.)</t>
  </si>
  <si>
    <t>Groundwater replenishment (Transf.)</t>
  </si>
  <si>
    <t>Mechanical Filtration (Occ.)</t>
  </si>
  <si>
    <t>Mechanical Filtration (Transf.)</t>
  </si>
  <si>
    <t>Physicochemical Filtration (Occ.)</t>
  </si>
  <si>
    <t>Physicochemical Filtration (Transf.)</t>
  </si>
  <si>
    <t>Volume*Time</t>
  </si>
  <si>
    <t>cm*m3</t>
  </si>
  <si>
    <t>(cmol*m2)/kg</t>
  </si>
  <si>
    <t>(cmol*m2*a)/kg</t>
  </si>
  <si>
    <t>System process</t>
  </si>
  <si>
    <t>Time Comment</t>
  </si>
  <si>
    <t>Geography Comment</t>
  </si>
  <si>
    <t>Data Quality</t>
  </si>
  <si>
    <t>Flow Reliability</t>
  </si>
  <si>
    <t>Flow Representativeness</t>
  </si>
  <si>
    <t>Temporal correlation</t>
  </si>
  <si>
    <t>Geographical correlation</t>
  </si>
  <si>
    <t>Technological correlation</t>
  </si>
  <si>
    <t>#</t>
  </si>
  <si>
    <t>Dataset name</t>
  </si>
  <si>
    <t>Dataset Reviewer(s)</t>
  </si>
  <si>
    <t>Activity name</t>
  </si>
  <si>
    <t>Tag</t>
  </si>
  <si>
    <t>General Information</t>
  </si>
  <si>
    <t>Exchanges</t>
  </si>
  <si>
    <t>Information relevant to the satellite account as a whole such as a description of the dataset, the geography, and the time period for which the data are relevant.</t>
  </si>
  <si>
    <t>A table providing the elementary flows and amounts associated with each activity together with metadata relevant for understanding the data sources and quality.</t>
  </si>
  <si>
    <t>Other Information</t>
  </si>
  <si>
    <t>Year</t>
  </si>
  <si>
    <t>US</t>
  </si>
  <si>
    <t>CAS</t>
  </si>
  <si>
    <t>resource</t>
  </si>
  <si>
    <t>Sources</t>
  </si>
  <si>
    <t xml:space="preserve">The numbered list of references for data sources used in the dataset. </t>
  </si>
  <si>
    <t>Elementary Flow Information</t>
  </si>
  <si>
    <t>Activity Information</t>
  </si>
  <si>
    <t>Flow Quantity</t>
  </si>
  <si>
    <t>Uncertainty Information</t>
  </si>
  <si>
    <t>Name</t>
  </si>
  <si>
    <t>CAS Number (if applicable)</t>
  </si>
  <si>
    <t>UUID</t>
  </si>
  <si>
    <t>Code</t>
  </si>
  <si>
    <t>Distribution</t>
  </si>
  <si>
    <t>Expected value</t>
  </si>
  <si>
    <t>Dispersion</t>
  </si>
  <si>
    <t>Minimum</t>
  </si>
  <si>
    <t>Maximum</t>
  </si>
  <si>
    <t>Other Comments</t>
  </si>
  <si>
    <t>Data collection methods</t>
  </si>
  <si>
    <t>Oilseed farming</t>
  </si>
  <si>
    <t>1111A0</t>
  </si>
  <si>
    <t>Grain farming</t>
  </si>
  <si>
    <t>1111B0</t>
  </si>
  <si>
    <t>Vegetable and melon farming</t>
  </si>
  <si>
    <t>Fruit and tree nut farming</t>
  </si>
  <si>
    <t>Greenhouse, nursery, and floriculture production</t>
  </si>
  <si>
    <t>Other crop farming</t>
  </si>
  <si>
    <t>Beef cattle ranching and farming, including feedlots and dual-purpose ranching and farming</t>
  </si>
  <si>
    <t>1121A0</t>
  </si>
  <si>
    <t>Dairy cattle and milk production</t>
  </si>
  <si>
    <t>Animal production, except cattle and poultry and eggs</t>
  </si>
  <si>
    <t>112A00</t>
  </si>
  <si>
    <t>Poultry and egg production</t>
  </si>
  <si>
    <t>Forestry and logging</t>
  </si>
  <si>
    <t>Fishing, hunting and trapping</t>
  </si>
  <si>
    <t>Support activities for agriculture and forestry</t>
  </si>
  <si>
    <t>Oil and gas extraction</t>
  </si>
  <si>
    <t>Coal mining</t>
  </si>
  <si>
    <t>Iron, gold, silver, and other metal ore mining</t>
  </si>
  <si>
    <t>2122A0</t>
  </si>
  <si>
    <t>Copper, nickel, lead, and zinc mining</t>
  </si>
  <si>
    <t>Stone mining and quarrying</t>
  </si>
  <si>
    <t>Other nonmetallic mineral mining and quarrying</t>
  </si>
  <si>
    <t>2123A0</t>
  </si>
  <si>
    <t>Drilling oil and gas wells</t>
  </si>
  <si>
    <t>Other support activities for mining</t>
  </si>
  <si>
    <t>21311A</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</si>
  <si>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</si>
  <si>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</si>
  <si>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</si>
  <si>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</si>
  <si>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</si>
  <si>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</si>
  <si>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</si>
  <si>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</si>
  <si>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</si>
  <si>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2332A0</t>
  </si>
  <si>
    <t>Other nonresidential structures</t>
  </si>
  <si>
    <t>Single-family residential structures</t>
  </si>
  <si>
    <t>Multifamily residential structures</t>
  </si>
  <si>
    <t>Other residential structures</t>
  </si>
  <si>
    <t>2334A0</t>
  </si>
  <si>
    <t>Sawmills and wood preservation</t>
  </si>
  <si>
    <t>Veneer, plywood, and engineered wood product manufacturing</t>
  </si>
  <si>
    <t>Millwork</t>
  </si>
  <si>
    <t>All other wood product manufacturing</t>
  </si>
  <si>
    <t>3219A0</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</si>
  <si>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</si>
  <si>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</si>
  <si>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</si>
  <si>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</si>
  <si>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</si>
  <si>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</si>
  <si>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</si>
  <si>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</si>
  <si>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</si>
  <si>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</si>
  <si>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</si>
  <si>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</si>
  <si>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</si>
  <si>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</si>
  <si>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</si>
  <si>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Secondary smelting and alloying of aluminum</t>
  </si>
  <si>
    <t>Aluminum product manufacturing from purchased aluminum</t>
  </si>
  <si>
    <t>33131B</t>
  </si>
  <si>
    <t>Copper rolling, drawing, extruding and alloying</t>
  </si>
  <si>
    <t>Nonferrous metal (except copper and aluminum) rolling, drawing, extruding and alloying</t>
  </si>
  <si>
    <t>Ferrous metal foundries</t>
  </si>
  <si>
    <t>Nonferrous metal foundries</t>
  </si>
  <si>
    <t>All other forging, stamping, and sintering</t>
  </si>
  <si>
    <t>33211A</t>
  </si>
  <si>
    <t>Custom roll forming</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</si>
  <si>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</si>
  <si>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</si>
  <si>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</si>
  <si>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</si>
  <si>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</si>
  <si>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</si>
  <si>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</si>
  <si>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</si>
  <si>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</si>
  <si>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</si>
  <si>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</si>
  <si>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Valve and fittings other than plumbing</t>
  </si>
  <si>
    <t>33291A</t>
  </si>
  <si>
    <t>Plumbing fixture fitting and trim manufacturing</t>
  </si>
  <si>
    <t>Ball and roller bearing manufacturing</t>
  </si>
  <si>
    <t>Ammunition, arms, ordnance, and accessories manufacturing</t>
  </si>
  <si>
    <t>33299A</t>
  </si>
  <si>
    <t>Fabricated pipe and pipe fitting manufacturing</t>
  </si>
  <si>
    <t>Other fabricated metal manufacturing</t>
  </si>
  <si>
    <t>Farm machinery and equipment manufacturing</t>
  </si>
  <si>
    <t>Lawn and garden equipment manufacturing</t>
  </si>
  <si>
    <t>Construction machinery manufacturing</t>
  </si>
  <si>
    <t>Mining and oil and gas field machinery manufacturing</t>
  </si>
  <si>
    <t>Other industrial machinery manufacturing</t>
  </si>
  <si>
    <t>33329A</t>
  </si>
  <si>
    <t>Semiconductor machinery manufacturing</t>
  </si>
  <si>
    <t>Optical instrument and lens manufacturing</t>
  </si>
  <si>
    <t>Photographic and photocopying equipment manufacturing</t>
  </si>
  <si>
    <t>Heating equipment (except warm air furnaces) manufacturing</t>
  </si>
  <si>
    <t>Air conditioning, refrigeration, and warm air heating equipment manufacturing</t>
  </si>
  <si>
    <t>Industrial mold manufacturing</t>
  </si>
  <si>
    <t>Special tool, die, jig, and fixture manufacturing</t>
  </si>
  <si>
    <t>Cutting and machine tool accessory, rolling mill, and other metalworking machinery manufacturing</t>
  </si>
  <si>
    <t>33351B</t>
  </si>
  <si>
    <t>Turbine and turbine generator set units manufacturing</t>
  </si>
  <si>
    <t>Speed changer, industrial high-speed drive, and gear manufacturing</t>
  </si>
  <si>
    <t>Mechanical power transmission equipment manufacturing</t>
  </si>
  <si>
    <t>Other engine equipment manufacturing</t>
  </si>
  <si>
    <t>Pump and pumping equipment manufacturing</t>
  </si>
  <si>
    <t>33391A</t>
  </si>
  <si>
    <t>Air and gas compressor manufacturing</t>
  </si>
  <si>
    <t>Material handling equipment manufacturing</t>
  </si>
  <si>
    <t>Power-driven handtool manufacturing</t>
  </si>
  <si>
    <t>Other general purpose machinery manufacturing</t>
  </si>
  <si>
    <t>33399A</t>
  </si>
  <si>
    <t>Packaging machinery manufacturing</t>
  </si>
  <si>
    <t>Industrial process furnace and oven manufacturing</t>
  </si>
  <si>
    <t>Fluid power process machinery</t>
  </si>
  <si>
    <t>33399B</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</si>
  <si>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</si>
  <si>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</si>
  <si>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</si>
  <si>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</si>
  <si>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</si>
  <si>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</si>
  <si>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Audio and video equipment manufacturing</t>
  </si>
  <si>
    <t>Other electronic component manufacturing</t>
  </si>
  <si>
    <t>33441A</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</si>
  <si>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</si>
  <si>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</si>
  <si>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</si>
  <si>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</si>
  <si>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</si>
  <si>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</si>
  <si>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</si>
  <si>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</si>
  <si>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</si>
  <si>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</si>
  <si>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</si>
  <si>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33451A</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</si>
  <si>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</si>
  <si>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</si>
  <si>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</si>
  <si>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</si>
  <si>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</si>
  <si>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</si>
  <si>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</si>
  <si>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</si>
  <si>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</si>
  <si>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</si>
  <si>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</si>
  <si>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</si>
  <si>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</si>
  <si>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</si>
  <si>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</si>
  <si>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</si>
  <si>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</si>
  <si>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</si>
  <si>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</si>
  <si>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</si>
  <si>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</si>
  <si>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</si>
  <si>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</si>
  <si>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</si>
  <si>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</si>
  <si>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</si>
  <si>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</si>
  <si>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steering, suspension component (except spring), and brake systems manufacturing</t>
  </si>
  <si>
    <t>3363A0</t>
  </si>
  <si>
    <t>Motor vehicle transmission and power train parts manufacturing</t>
  </si>
  <si>
    <t>Motor vehicle seating and interior trim manufacturing</t>
  </si>
  <si>
    <t>Motor vehicle metal stamping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</si>
  <si>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</si>
  <si>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</si>
  <si>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</si>
  <si>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</si>
  <si>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</si>
  <si>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33641A</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</si>
  <si>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</si>
  <si>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</si>
  <si>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</si>
  <si>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</si>
  <si>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</si>
  <si>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</si>
  <si>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</si>
  <si>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</si>
  <si>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</si>
  <si>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</si>
  <si>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Institutional furniture manufacturing</t>
  </si>
  <si>
    <t>Office furniture and custom architectural woodwork and millwork manufacturing</t>
  </si>
  <si>
    <t>33721A</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</si>
  <si>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</si>
  <si>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</si>
  <si>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</si>
  <si>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</si>
  <si>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</si>
  <si>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</si>
  <si>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</si>
  <si>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</si>
  <si>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</si>
  <si>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</si>
  <si>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</si>
  <si>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</si>
  <si>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</si>
  <si>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</si>
  <si>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</si>
  <si>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</si>
  <si>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</si>
  <si>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</si>
  <si>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</si>
  <si>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</si>
  <si>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</si>
  <si>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</si>
  <si>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</si>
  <si>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Fluid milk and butter manufacturing</t>
  </si>
  <si>
    <t>31151A</t>
  </si>
  <si>
    <t>Cheese manufacturing</t>
  </si>
  <si>
    <t>Dry, condensed, and evaporated dairy product manufacturing</t>
  </si>
  <si>
    <t>Ice cream and frozen dessert manufacturing</t>
  </si>
  <si>
    <t>Animal (except poultry) slaughtering, rendering, and processing</t>
  </si>
  <si>
    <t>31161A</t>
  </si>
  <si>
    <t>Poultry processing</t>
  </si>
  <si>
    <t>Seafood product preparation and packaging</t>
  </si>
  <si>
    <t>Bread and bakery product manufacturing</t>
  </si>
  <si>
    <t>Cookie, cracker, pasta, and tortilla manufacturing</t>
  </si>
  <si>
    <t>3118A0</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</si>
  <si>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</si>
  <si>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</si>
  <si>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</si>
  <si>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</si>
  <si>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</si>
  <si>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</si>
  <si>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</si>
  <si>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</si>
  <si>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</si>
  <si>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</si>
  <si>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</si>
  <si>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</si>
  <si>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</si>
  <si>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</si>
  <si>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</si>
  <si>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</si>
  <si>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</si>
  <si>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</si>
  <si>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</si>
  <si>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</si>
  <si>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</si>
  <si>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</si>
  <si>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</si>
  <si>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</si>
  <si>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</si>
  <si>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</si>
  <si>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</si>
  <si>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</si>
  <si>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</si>
  <si>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</si>
  <si>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</si>
  <si>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</si>
  <si>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</si>
  <si>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</si>
  <si>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organic chemical manufacturing</t>
  </si>
  <si>
    <t>Plastics material and resin manufacturing</t>
  </si>
  <si>
    <t>Synthetic rubber and artificial and synthetic fibers and filaments manufacturing</t>
  </si>
  <si>
    <t>3252A0</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</si>
  <si>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</si>
  <si>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</si>
  <si>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</si>
  <si>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</si>
  <si>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</si>
  <si>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</si>
  <si>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</si>
  <si>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</si>
  <si>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</si>
  <si>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</si>
  <si>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</si>
  <si>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</si>
  <si>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3259A0</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</si>
  <si>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</si>
  <si>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</si>
  <si>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</si>
  <si>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</si>
  <si>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</si>
  <si>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</si>
  <si>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</si>
  <si>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</si>
  <si>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</si>
  <si>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</si>
  <si>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parts dealers</t>
  </si>
  <si>
    <t>Food and beverage stores</t>
  </si>
  <si>
    <t>General merchandise stores</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</si>
  <si>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</si>
  <si>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</si>
  <si>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</si>
  <si>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</si>
  <si>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</si>
  <si>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</si>
  <si>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</si>
  <si>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48A000</t>
  </si>
  <si>
    <t>Couriers and messengers</t>
  </si>
  <si>
    <t>Warehousing and storage</t>
  </si>
  <si>
    <t>Newspaper publishers</t>
  </si>
  <si>
    <t>Periodical Publishers</t>
  </si>
  <si>
    <t>Book publishers</t>
  </si>
  <si>
    <t>Directory, mailing list, and other publishers</t>
  </si>
  <si>
    <t>5111A0</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</si>
  <si>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</si>
  <si>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</si>
  <si>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</si>
  <si>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</si>
  <si>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</si>
  <si>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</si>
  <si>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</si>
  <si>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</si>
  <si>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517A00</t>
  </si>
  <si>
    <t>Data processing, hosting, and related services</t>
  </si>
  <si>
    <t>News syndicates, libraries, archives and all other information services</t>
  </si>
  <si>
    <t>5191A0</t>
  </si>
  <si>
    <t>Internet publishing and broadcasting and Web search portals</t>
  </si>
  <si>
    <t>Monetary authorities and depository credit intermediation</t>
  </si>
  <si>
    <t>52A000</t>
  </si>
  <si>
    <t>Nondepository credit intermediation and related activities</t>
  </si>
  <si>
    <t>522A00</t>
  </si>
  <si>
    <t>Securities and commodity contracts intermediation and brokerage</t>
  </si>
  <si>
    <t>523A00</t>
  </si>
  <si>
    <t>Other financial investment activities</t>
  </si>
  <si>
    <t>Insurance agencies, brokerages, and related activities</t>
  </si>
  <si>
    <t>Funds, trusts, and other financial vehicles</t>
  </si>
  <si>
    <t>Other real estate</t>
  </si>
  <si>
    <t>531ORE</t>
  </si>
  <si>
    <t>Automotive equipment rental and leasing</t>
  </si>
  <si>
    <t>532A00</t>
  </si>
  <si>
    <t>Commercial and industrial machinery and equipment rental and leasing</t>
  </si>
  <si>
    <t>Lessors of nonfinancial intangible assets</t>
  </si>
  <si>
    <t>Legal services</t>
  </si>
  <si>
    <t>Custom computer programming services</t>
  </si>
  <si>
    <t>Computer systems design services</t>
  </si>
  <si>
    <t>Other computer related services, including facilities management</t>
  </si>
  <si>
    <t>54151A</t>
  </si>
  <si>
    <t>Accounting, tax preparation, bookkeeping, and payroll services</t>
  </si>
  <si>
    <t>Architectural, engineering, and related services</t>
  </si>
  <si>
    <t>Specialized design services</t>
  </si>
  <si>
    <t>Management consulting services</t>
  </si>
  <si>
    <t>Environmental and other technical consulting services</t>
  </si>
  <si>
    <t>5416A0</t>
  </si>
  <si>
    <t>Scientific research and development services</t>
  </si>
  <si>
    <t>Advertising, public relations, and related services</t>
  </si>
  <si>
    <t>5419A0</t>
  </si>
  <si>
    <t>Photographic services</t>
  </si>
  <si>
    <t>Veterinary services</t>
  </si>
  <si>
    <t>Management of companies and enterprises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</si>
  <si>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</si>
  <si>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</si>
  <si>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</si>
  <si>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</si>
  <si>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</si>
  <si>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</si>
  <si>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</si>
  <si>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</si>
  <si>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</si>
  <si>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Elementary and secondary schools</t>
  </si>
  <si>
    <t>Junior colleges, colleges, universities, and professional schools</t>
  </si>
  <si>
    <t>611A00</t>
  </si>
  <si>
    <t>Other educational services</t>
  </si>
  <si>
    <t>611B00</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</si>
  <si>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</si>
  <si>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</si>
  <si>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</si>
  <si>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</si>
  <si>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</si>
  <si>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</si>
  <si>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</si>
  <si>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</si>
  <si>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</si>
  <si>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623A00</t>
  </si>
  <si>
    <t>623B00</t>
  </si>
  <si>
    <t>Individual and family services</t>
  </si>
  <si>
    <t>Community food, housing, and other relief services, including rehabilitation services</t>
  </si>
  <si>
    <t>624A00</t>
  </si>
  <si>
    <t>Child day care services</t>
  </si>
  <si>
    <t>Performing arts companies</t>
  </si>
  <si>
    <t>Spectator sports</t>
  </si>
  <si>
    <t>Promoters of performing arts and sports and agents for public figures</t>
  </si>
  <si>
    <t>711A00</t>
  </si>
  <si>
    <t>Independent artists, writers, and performers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</si>
  <si>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</si>
  <si>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</si>
  <si>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</si>
  <si>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</si>
  <si>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</si>
  <si>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</si>
  <si>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</si>
  <si>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</si>
  <si>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722A00</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</si>
  <si>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</si>
  <si>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</si>
  <si>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</si>
  <si>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</si>
  <si>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</si>
  <si>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</si>
  <si>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</si>
  <si>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</si>
  <si>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</si>
  <si>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</si>
  <si>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813A00</t>
  </si>
  <si>
    <t>Civic, social, professional, and similar organizations</t>
  </si>
  <si>
    <t>813B00</t>
  </si>
  <si>
    <t>Private households</t>
  </si>
  <si>
    <t>Federal general government (defense)</t>
  </si>
  <si>
    <t>S00500</t>
  </si>
  <si>
    <t>Federal general government (nondefense)</t>
  </si>
  <si>
    <t>S00600</t>
  </si>
  <si>
    <t>Postal service</t>
  </si>
  <si>
    <t>Federal electric utilities</t>
  </si>
  <si>
    <t>S00101</t>
  </si>
  <si>
    <t>Other federal government enterprises</t>
  </si>
  <si>
    <t>S00102</t>
  </si>
  <si>
    <t>State and local government passenger transit</t>
  </si>
  <si>
    <t>S00201</t>
  </si>
  <si>
    <t>State and local government electric utilities</t>
  </si>
  <si>
    <t>S00202</t>
  </si>
  <si>
    <t>Other state and local government enterprises</t>
  </si>
  <si>
    <t>S00203</t>
  </si>
  <si>
    <t>Additional information</t>
  </si>
  <si>
    <t>No</t>
  </si>
  <si>
    <t>Doi</t>
  </si>
  <si>
    <t>Text reference</t>
  </si>
  <si>
    <t>in ground</t>
  </si>
  <si>
    <t>Unit (per USD2013 output)</t>
  </si>
  <si>
    <t>This dataset represents U.S. national totals normalized by national total sector output in dollars.</t>
  </si>
  <si>
    <t>List of sector names and codes for use in "Exchanges".</t>
  </si>
  <si>
    <t>Source</t>
  </si>
  <si>
    <t>Activity code</t>
  </si>
  <si>
    <t>Region</t>
  </si>
  <si>
    <t>Mining</t>
  </si>
  <si>
    <t>Allocation group</t>
  </si>
  <si>
    <t>&lt;commercial&gt;</t>
  </si>
  <si>
    <t>&lt;industrial&gt;</t>
  </si>
  <si>
    <t/>
  </si>
  <si>
    <t>BEA GDP by Industry</t>
  </si>
  <si>
    <t>Dataset</t>
  </si>
  <si>
    <t>Supporting information and calculation worksheets (in grey)</t>
  </si>
  <si>
    <t>Final data worksheets (in blue)</t>
  </si>
  <si>
    <t>Reference worksheet (in green)</t>
  </si>
  <si>
    <t>Activity Location</t>
  </si>
  <si>
    <t>Flow Location</t>
  </si>
  <si>
    <t>Troy Hawkins and Ben Morelli, Eastern Research Group, Inc.</t>
  </si>
  <si>
    <t>Commodity Name, Combined (USGS)</t>
  </si>
  <si>
    <t>Barite; sold or used, mine</t>
  </si>
  <si>
    <t>1,000 t</t>
  </si>
  <si>
    <t>Beryllium; mine shipments</t>
  </si>
  <si>
    <t>t beryllium</t>
  </si>
  <si>
    <t>Clays; Ball clay</t>
  </si>
  <si>
    <t>Clays; Bentonite</t>
  </si>
  <si>
    <t>Clays; Common clay</t>
  </si>
  <si>
    <t>Clays; Fire clay</t>
  </si>
  <si>
    <t>Clays; Fuller's earth</t>
  </si>
  <si>
    <t>Clays; Kaolin</t>
  </si>
  <si>
    <t>t cobalt</t>
  </si>
  <si>
    <t>Copper; mine</t>
  </si>
  <si>
    <t>1,000 t copper</t>
  </si>
  <si>
    <t>Diatomite; diatomite</t>
  </si>
  <si>
    <t>Feldspar; marketable</t>
  </si>
  <si>
    <t>Gold; mine</t>
  </si>
  <si>
    <t>t gold</t>
  </si>
  <si>
    <t>Gypsum; crude</t>
  </si>
  <si>
    <t>million t</t>
  </si>
  <si>
    <t>t</t>
  </si>
  <si>
    <t>Kyanite and related; mine</t>
  </si>
  <si>
    <t>Lead; mine, concentrates</t>
  </si>
  <si>
    <t>1,000 t lead</t>
  </si>
  <si>
    <t>Lime; lime</t>
  </si>
  <si>
    <t>Magnesium; magnesium compounds</t>
  </si>
  <si>
    <t>1,000 t Mg content</t>
  </si>
  <si>
    <t>Mica; mine</t>
  </si>
  <si>
    <t>Molybdenum; mine</t>
  </si>
  <si>
    <t>t Mo</t>
  </si>
  <si>
    <t>Nickel; mine</t>
  </si>
  <si>
    <t>t Ni</t>
  </si>
  <si>
    <t>Peat; peat</t>
  </si>
  <si>
    <t>Perlite; perlite</t>
  </si>
  <si>
    <t>Phosphate Rock; marketable</t>
  </si>
  <si>
    <t>Platinum group metals; platinum</t>
  </si>
  <si>
    <t>Platinum group metals; palladium</t>
  </si>
  <si>
    <t>Potash; marketable</t>
  </si>
  <si>
    <t>1,000 t K20</t>
  </si>
  <si>
    <t>Pumice and Pumicite; mine</t>
  </si>
  <si>
    <t>Rare Earths; bastnasite concentrates</t>
  </si>
  <si>
    <t>Rhenium; rhenium</t>
  </si>
  <si>
    <t>kg rhenium content</t>
  </si>
  <si>
    <t>Salt; salt</t>
  </si>
  <si>
    <t>Sand and Gravel; sand and gravel (construction)</t>
  </si>
  <si>
    <t>Sand and Gravel; sand and gravel (industrial)</t>
  </si>
  <si>
    <t>Silver; mine</t>
  </si>
  <si>
    <t>t Ag</t>
  </si>
  <si>
    <t>Stone; Stone (crushed)</t>
  </si>
  <si>
    <t>Stone; Stone (dimension)</t>
  </si>
  <si>
    <t>Talc and pyrophyllite; mine</t>
  </si>
  <si>
    <t>Titanium and Titanium Dioxide; mineral concentrate</t>
  </si>
  <si>
    <t>1,000 t TiO2</t>
  </si>
  <si>
    <t>t tungsten</t>
  </si>
  <si>
    <t>Vermiculite; vermiculite</t>
  </si>
  <si>
    <t>Zinc; mine, zinc in concentrate</t>
  </si>
  <si>
    <t>1,000 t zinc content</t>
  </si>
  <si>
    <t>1,000 t-dry</t>
  </si>
  <si>
    <t>Boron; Colemanite</t>
  </si>
  <si>
    <t>Boron; Ulexite</t>
  </si>
  <si>
    <t>Chromium; Mine</t>
  </si>
  <si>
    <t>1,000 t chromium</t>
  </si>
  <si>
    <t>Clays; artificially activated clay and earth</t>
  </si>
  <si>
    <t>Clays; other</t>
  </si>
  <si>
    <t>Gallium; primary</t>
  </si>
  <si>
    <t>kg gallium</t>
  </si>
  <si>
    <t>Graphite; mine</t>
  </si>
  <si>
    <t>Iodine; iodine</t>
  </si>
  <si>
    <t>t elemental iodine</t>
  </si>
  <si>
    <t>Lithium; lithium</t>
  </si>
  <si>
    <t>t lithium</t>
  </si>
  <si>
    <t>Niobium (Columbium); niobium content of ores, concentrate, ferroniobium alloys, metal, powder</t>
  </si>
  <si>
    <t>t Nb</t>
  </si>
  <si>
    <t>Platinum group metals; rhodium</t>
  </si>
  <si>
    <t>Platinum group metals; ruthenium</t>
  </si>
  <si>
    <t>Platinum group metals; iridium</t>
  </si>
  <si>
    <t>Platinum group metals; osmium</t>
  </si>
  <si>
    <t>t Sr</t>
  </si>
  <si>
    <t>Tantalum; mine</t>
  </si>
  <si>
    <t>t Tantalum</t>
  </si>
  <si>
    <t>Tungsten; concentrate</t>
  </si>
  <si>
    <t>Zirconium and Hafnium; zirconium, ores and concentrates</t>
  </si>
  <si>
    <t>t ZrO2</t>
  </si>
  <si>
    <t>kg-Be</t>
  </si>
  <si>
    <t>kg-Cr</t>
  </si>
  <si>
    <t>kg-Co</t>
  </si>
  <si>
    <t>kg-Cu</t>
  </si>
  <si>
    <t>Fluorspar; fluorspar equivalent from phosphate rock</t>
  </si>
  <si>
    <t>kg-Garnet</t>
  </si>
  <si>
    <t>Garnet (Industrial); crude</t>
  </si>
  <si>
    <t>t garnet</t>
  </si>
  <si>
    <t>kg-Au</t>
  </si>
  <si>
    <t>kg-Pb</t>
  </si>
  <si>
    <t>kg-Mg</t>
  </si>
  <si>
    <t>kg-Mo</t>
  </si>
  <si>
    <t>kg-Ni</t>
  </si>
  <si>
    <t>kg-Ag</t>
  </si>
  <si>
    <t>Soda Ash; soda ash</t>
  </si>
  <si>
    <t>kg-W</t>
  </si>
  <si>
    <t>kg-Zn</t>
  </si>
  <si>
    <t>Cobalt; cobalt content</t>
  </si>
  <si>
    <t>Fluorspar; acid grade</t>
  </si>
  <si>
    <t>Fluorspar; metallurgical grade</t>
  </si>
  <si>
    <t>Fluorspar; hydrofluoric acid</t>
  </si>
  <si>
    <t>Fluorspar; cryolite</t>
  </si>
  <si>
    <t>kg-I</t>
  </si>
  <si>
    <t>kg-Li</t>
  </si>
  <si>
    <t>kg-Nb</t>
  </si>
  <si>
    <t>kg-Sr</t>
  </si>
  <si>
    <t>kg-Ta</t>
  </si>
  <si>
    <t>Zirconium and Hafnium; hafnium, unwrought, powder and scrap</t>
  </si>
  <si>
    <t>Production (original)</t>
  </si>
  <si>
    <t>Imports (original)</t>
  </si>
  <si>
    <t>Production (EPA)</t>
  </si>
  <si>
    <t>Imports (EPA)</t>
  </si>
  <si>
    <t>Units (EPA)</t>
  </si>
  <si>
    <t>Units (original)</t>
  </si>
  <si>
    <t>Conversion Factor (original to EPA)</t>
  </si>
  <si>
    <t>Activity (IO2007)</t>
  </si>
  <si>
    <t>Code (IO2007)</t>
  </si>
  <si>
    <t>Activity Category</t>
  </si>
  <si>
    <t>Domestic Percent of Use</t>
  </si>
  <si>
    <t>Note</t>
  </si>
  <si>
    <t>Bauxite</t>
  </si>
  <si>
    <t>t REOxide</t>
  </si>
  <si>
    <t>Asbestos; Asbestos imports for consumption</t>
  </si>
  <si>
    <t>Nepheline syenite</t>
  </si>
  <si>
    <t>Fluorspar; aluminum fluoride</t>
  </si>
  <si>
    <t>Corr_Activity_Minerals_to_EPA</t>
  </si>
  <si>
    <t>Corr_ElemFlows_Minerals_to_EPA</t>
  </si>
  <si>
    <t>Strontium; Celestite</t>
  </si>
  <si>
    <t>Strontium; Strontium compounds</t>
  </si>
  <si>
    <t>kg-Mn</t>
  </si>
  <si>
    <t>kg-Fe</t>
  </si>
  <si>
    <t>Boron</t>
  </si>
  <si>
    <t>Flow property</t>
  </si>
  <si>
    <t>Reference Unit</t>
  </si>
  <si>
    <t>Barite</t>
  </si>
  <si>
    <t>08a91e70-3ddc-11dd-97f9-0050c2490048</t>
  </si>
  <si>
    <t>733b2c7c-60ef-4c1b-b9cb-c010e3fd2275</t>
  </si>
  <si>
    <t>Beryllium</t>
  </si>
  <si>
    <t>b4da1495-2556-46e0-a4d4-a8c9cc75014e</t>
  </si>
  <si>
    <t>094ded20-e873-4338-8d81-b570a1d65acc</t>
  </si>
  <si>
    <t>in water</t>
  </si>
  <si>
    <t>Cerium</t>
  </si>
  <si>
    <t>bdb1d022-b426-48ac-853f-5ae6e5786873</t>
  </si>
  <si>
    <t>Chromium</t>
  </si>
  <si>
    <t>08a91e70-3ddc-11dd-9f78-0050c2490048</t>
  </si>
  <si>
    <t>Clay, bentonite</t>
  </si>
  <si>
    <t>93806a54-46f5-409c-99c5-4144a1e73b5d</t>
  </si>
  <si>
    <t>Clay, unspecified</t>
  </si>
  <si>
    <t>f7519ca9-5ffc-41c3-a33e-806da82cfc0e</t>
  </si>
  <si>
    <t>Cobalt</t>
  </si>
  <si>
    <t>0bd9a952-58ff-42d9-9e02-2d76dff6d120</t>
  </si>
  <si>
    <t>Colemanite</t>
  </si>
  <si>
    <t>ec72c523-9e1a-466a-98c3-e4098e90fd27</t>
  </si>
  <si>
    <t>Copper</t>
  </si>
  <si>
    <t>fe0acd60-3ddc-11dd-ae5c-0050c2490048</t>
  </si>
  <si>
    <t>Diatomite</t>
  </si>
  <si>
    <t>9877ce00-65f8-4c0c-9fcf-92aa53a2c9c0</t>
  </si>
  <si>
    <t>Feldspar</t>
  </si>
  <si>
    <t>26296ec9-ff93-41e6-bbbf-6175af04284d</t>
  </si>
  <si>
    <t>Fluorspar</t>
  </si>
  <si>
    <t>08a91e70-3ddc-11dd-97f7-0050c2490048</t>
  </si>
  <si>
    <t>9b69a732-a021-42eb-9f38-6cc9d9b83d72</t>
  </si>
  <si>
    <t>Gold</t>
  </si>
  <si>
    <t>fe0acd60-3ddc-11dd-a2bf-0050c2490048</t>
  </si>
  <si>
    <t>Gypsum</t>
  </si>
  <si>
    <t>11a2a7b1-ab2f-47b8-9e29-6f33d5207fa6</t>
  </si>
  <si>
    <t>Iodine</t>
  </si>
  <si>
    <t>c50538ea-8461-47f0-8f6d-f946dee801d7</t>
  </si>
  <si>
    <t>Iridium</t>
  </si>
  <si>
    <t>afb5140a-1ed1-4c08-becb-6fc27781d831</t>
  </si>
  <si>
    <t>Iron</t>
  </si>
  <si>
    <t>08a91e70-3ddc-11dd-959a-0050c2490048</t>
  </si>
  <si>
    <t>Kaolin</t>
  </si>
  <si>
    <t>fe0acd60-3ddc-11dd-aab8-0050c2490048</t>
  </si>
  <si>
    <t>Lead</t>
  </si>
  <si>
    <t>fe0acd60-3ddc-11dd-ae5d-0050c2490048</t>
  </si>
  <si>
    <t>Limestone</t>
  </si>
  <si>
    <t>537b8312-3f27-4d3c-859f-55d3f944f42d</t>
  </si>
  <si>
    <t>1aeadede-4403-45c1-aed8-b742a0d57a02</t>
  </si>
  <si>
    <t>Magnesium</t>
  </si>
  <si>
    <t>fe0acd60-3ddc-11dd-aac3-0050c2490048</t>
  </si>
  <si>
    <t>Manganese</t>
  </si>
  <si>
    <t>fe0acd60-3ddc-11dd-9e5c-0050c2490048</t>
  </si>
  <si>
    <t>Molybdenum</t>
  </si>
  <si>
    <t>fe0acd60-3ddc-11dd-a2be-0050c2490048</t>
  </si>
  <si>
    <t>Nepheline</t>
  </si>
  <si>
    <t>08a91e70-3ddc-11dd-93f2-0050c2490048</t>
  </si>
  <si>
    <t>Nickel</t>
  </si>
  <si>
    <t>08a91e70-3ddc-11dd-96d1-0050c2490048</t>
  </si>
  <si>
    <t>Osmium</t>
  </si>
  <si>
    <t>d4f74ad1-5f43-4b1c-8aa6-d7b8b2c40707</t>
  </si>
  <si>
    <t>Palladium</t>
  </si>
  <si>
    <t>e2fb2bc2-6555-11dd-ad8b-0800200c9a66</t>
  </si>
  <si>
    <t>Peat</t>
  </si>
  <si>
    <t>384e875d-2237-4d74-8f62-6b04173f656b</t>
  </si>
  <si>
    <t>Perlite</t>
  </si>
  <si>
    <t>09a68c14-01f6-4dee-ba29-8b7f400b72b5</t>
  </si>
  <si>
    <t>Phosphate ore</t>
  </si>
  <si>
    <t>fe3009be-3a28-4e9a-b521-b57eae0f1443</t>
  </si>
  <si>
    <t>Platinum</t>
  </si>
  <si>
    <t>041fab30-6556-11dd-ad8b-0800200c9a66</t>
  </si>
  <si>
    <t>Potassium</t>
  </si>
  <si>
    <t>38a037a3-47a7-4df7-a986-84e60f50f62e</t>
  </si>
  <si>
    <t>Pumice</t>
  </si>
  <si>
    <t>4402f445-984c-4728-be22-6f9aea1146b9</t>
  </si>
  <si>
    <t>Rhenium, in crude ore</t>
  </si>
  <si>
    <t>a3930b4d-74da-4489-9a50-d175c25d4fe8</t>
  </si>
  <si>
    <t>Rhodium</t>
  </si>
  <si>
    <t>1729c889-6556-11dd-ad8b-0800200c9a66</t>
  </si>
  <si>
    <t>Ruthenium</t>
  </si>
  <si>
    <t>58693e74-99e3-4562-b7ba-62b2df9616a9</t>
  </si>
  <si>
    <t>Silver</t>
  </si>
  <si>
    <t>172ab2d8-6556-11dd-ad8b-0800200c9a66</t>
  </si>
  <si>
    <t>4d81f2d8-1e44-44d0-8439-a1121c8bce27</t>
  </si>
  <si>
    <t>Sodium chloride</t>
  </si>
  <si>
    <t>a2b40a28-3aa6-470d-a3fd-994cd18c0371</t>
  </si>
  <si>
    <t>033f8342-fd62-405e-a512-3fa8619e6ded</t>
  </si>
  <si>
    <t>Strontium</t>
  </si>
  <si>
    <t>f11aaecf-25cf-4fed-9eb7-2cfb900c368c</t>
  </si>
  <si>
    <t>Talc</t>
  </si>
  <si>
    <t>bc97531c-12d8-4113-bcb2-663a47d12d0f</t>
  </si>
  <si>
    <t>daea7dff-7a8a-447a-b205-f358deddadb9</t>
  </si>
  <si>
    <t>Titanium</t>
  </si>
  <si>
    <t>2906898f-6556-11dd-ad8b-0800200c9a66</t>
  </si>
  <si>
    <t>Tungsten</t>
  </si>
  <si>
    <t>0e8ab9d2-cc60-4fbb-9cd8-2cc9a7e3d56d</t>
  </si>
  <si>
    <t>Ulexite</t>
  </si>
  <si>
    <t>d0696f95-6cb3-453b-b849-c99ba9c90c28</t>
  </si>
  <si>
    <t>Vermiculite</t>
  </si>
  <si>
    <t>bea19217-6a28-4711-8142-2e71090c0b46</t>
  </si>
  <si>
    <t>Zinc</t>
  </si>
  <si>
    <t>64b1ce4a-6556-11dd-ad8b-0800200c9a66</t>
  </si>
  <si>
    <t>Zirconium</t>
  </si>
  <si>
    <t>76bcc22f-224c-40a4-9b22-9621467498cf</t>
  </si>
  <si>
    <t>Sand and gravel</t>
  </si>
  <si>
    <t>Stone</t>
  </si>
  <si>
    <t>Capitalized "Stone" for consistency, was originally lower case.</t>
  </si>
  <si>
    <t>Tantalum</t>
  </si>
  <si>
    <t>Asbestos</t>
  </si>
  <si>
    <t>Capitalized "Tantalum" for consistency, was originally lower case.</t>
  </si>
  <si>
    <t>Iron Ore, US production</t>
  </si>
  <si>
    <t>Iron Ore, US imports</t>
  </si>
  <si>
    <t>Manganese; manganese ore, US imports</t>
  </si>
  <si>
    <t>kg-Ti</t>
  </si>
  <si>
    <t>Hafnium</t>
  </si>
  <si>
    <t>Capitalized "Gallium" for consistency, was originally lower case.</t>
  </si>
  <si>
    <t>Gallium</t>
  </si>
  <si>
    <t>Graphite</t>
  </si>
  <si>
    <t>Lithium</t>
  </si>
  <si>
    <t>Mica</t>
  </si>
  <si>
    <t>Garnet</t>
  </si>
  <si>
    <t>Kyanite</t>
  </si>
  <si>
    <t>Capitalized "Lithium" for consistency, was originally lower case.</t>
  </si>
  <si>
    <t>kg-K</t>
  </si>
  <si>
    <t>kg-Zr</t>
  </si>
  <si>
    <t>Niobium</t>
  </si>
  <si>
    <t>Sodium carbonate</t>
  </si>
  <si>
    <t>Capitalized "Sodium" for consistency, was originally lower case.</t>
  </si>
  <si>
    <t>Zeolites</t>
  </si>
  <si>
    <t>kg-Ce</t>
  </si>
  <si>
    <t>Zeolites; zeolites, natural</t>
  </si>
  <si>
    <t>Report</t>
  </si>
  <si>
    <t>USGS Mineral Commodity Summaries</t>
  </si>
  <si>
    <t>IMPORT ONLY FLOWS</t>
  </si>
  <si>
    <t>Mineral Use Compiled</t>
  </si>
  <si>
    <t xml:space="preserve">Use of mineral resources extracted from their natural state by extractive sectors of the U.S. economy. </t>
  </si>
  <si>
    <t>FLOWS FOR USE-BASED FACTORS</t>
  </si>
  <si>
    <t>This table contains the gross output by sector values from the Bureau of Economic Analysis (BEA) used to normalize values to sector (industry) output. The values are from the BEA Gross Output statistics.</t>
  </si>
  <si>
    <t>Report describing the production and consumption of mineral resources in the United States, updated on an annual basis. Values for 2014 were used to create the exchanges.</t>
  </si>
  <si>
    <t>12a76745-b9f2-3450-b681-075d265b254d</t>
  </si>
  <si>
    <t>8f51ae91-a3e8-3d33-ae21-5ee502c074fe</t>
  </si>
  <si>
    <t>ae096570-ac22-3699-9691-4ca0169c9273</t>
  </si>
  <si>
    <t>729136d0-7c24-3c53-a41d-3d1b4aa10f2d</t>
  </si>
  <si>
    <t>034b3607-09e0-37f5-a792-9efc409663f1</t>
  </si>
  <si>
    <t>f12cdf98-9882-3362-a1b3-845e505b7de7</t>
  </si>
  <si>
    <t>ebfbc6fd-57a4-38ac-8ecb-d87d453cb083</t>
  </si>
  <si>
    <t>615486d0-49e4-331a-8e90-f26136f4b55f</t>
  </si>
  <si>
    <t>This table relates the mineral commodities included in the "Mineral Use Compiled" worksheet to the elementary flows of the USEEIO Model.</t>
  </si>
  <si>
    <t xml:space="preserve">This table relates the mineral commodities included in the "Mineral Use Compiled" worksheet to the sectors of the USEEIO dataset (activities). </t>
  </si>
  <si>
    <t>41d06180-1d62-3216-ab67-43ac09273107</t>
  </si>
  <si>
    <t>Original Dataset Creator(s)</t>
  </si>
  <si>
    <t>Revision By</t>
  </si>
  <si>
    <t>Wesley Ingwersen</t>
  </si>
  <si>
    <t>Sarah Cashman, Eastern Research Group, Inc.; Wesley Ingwersen, USEPA; Yi Yang, CSRA</t>
  </si>
  <si>
    <t>USGS 2016</t>
  </si>
  <si>
    <t>USDA 2016</t>
  </si>
  <si>
    <t xml:space="preserve">Industrial roundwood </t>
  </si>
  <si>
    <t>Fuel wood</t>
  </si>
  <si>
    <t>Industrial roundwood</t>
  </si>
  <si>
    <t>2007 Gross Industry Output, million USD2012</t>
  </si>
  <si>
    <t>2007 Gross Industry Output, million USD2007</t>
  </si>
  <si>
    <t>2012 Gross Industry Output, million USD2012</t>
  </si>
  <si>
    <t>&lt;electricity&gt;</t>
  </si>
  <si>
    <t>Office and commercial structures</t>
  </si>
  <si>
    <t>Transportation structures and highways and streets</t>
  </si>
  <si>
    <t>Nonferrous Metal (except Aluminum) Smelting and Refining</t>
  </si>
  <si>
    <t>Metal crown, closure, and other metal stamping (except automotive)</t>
  </si>
  <si>
    <t>Other commercial and service industry machinery manufacturing</t>
  </si>
  <si>
    <t>Industrial and commercial fan and blower and air purification equipment manufacturing</t>
  </si>
  <si>
    <t>Machine tool manufacturing</t>
  </si>
  <si>
    <t>Other Motor Vehicle Parts Manufacturing</t>
  </si>
  <si>
    <t>Paper Bag and Coated and Treated Paper Manufacturing</t>
  </si>
  <si>
    <t>Other Basic Inorganic Chemical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</si>
  <si>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</si>
  <si>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</si>
  <si>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</si>
  <si>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</si>
  <si>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</si>
  <si>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Drugs and druggists’ sundries</t>
  </si>
  <si>
    <t xml:space="preserve">Grocery and related product wholesalers </t>
  </si>
  <si>
    <t>Petroleum and petroleum products</t>
  </si>
  <si>
    <t>Other nondurable goods merchant wholesalers</t>
  </si>
  <si>
    <t>Wholesale electronic markets and agents and brokers</t>
  </si>
  <si>
    <t>Customs duties</t>
  </si>
  <si>
    <t>Building material and garden equipment and supplies dealers</t>
  </si>
  <si>
    <t>Health and personal care stores</t>
  </si>
  <si>
    <t>Gasoline stations</t>
  </si>
  <si>
    <t>Clothing and clothing accessories stores</t>
  </si>
  <si>
    <t>Nonstore retailers</t>
  </si>
  <si>
    <t>All other retail</t>
  </si>
  <si>
    <t>&lt;transport&gt;</t>
  </si>
  <si>
    <t>Direct life insurance carriers</t>
  </si>
  <si>
    <t>Insurance carriers, except direct life</t>
  </si>
  <si>
    <t>Owner-occupied housing</t>
  </si>
  <si>
    <t>Tenant-occupied housing</t>
  </si>
  <si>
    <t>General and consumer goods rental</t>
  </si>
  <si>
    <t xml:space="preserve">All other miscellaneous professional, scientific, and technical services </t>
  </si>
  <si>
    <t>Residential mental health, substance abuse, and other residential care facilities</t>
  </si>
  <si>
    <t>State and local government educational services</t>
  </si>
  <si>
    <t>State and local government hospitals and health services</t>
  </si>
  <si>
    <t>State and local government other services</t>
  </si>
  <si>
    <t>Row Labels</t>
  </si>
  <si>
    <t>Grand Total</t>
  </si>
  <si>
    <t>Column Labels</t>
  </si>
  <si>
    <t>Sum of Amount</t>
  </si>
  <si>
    <t>Other mineral</t>
  </si>
  <si>
    <t>Metal</t>
  </si>
  <si>
    <t>Fossil fuel</t>
  </si>
  <si>
    <t>Biomass</t>
  </si>
  <si>
    <t>IO2012 code</t>
  </si>
  <si>
    <t>2332D0</t>
  </si>
  <si>
    <t>2332C0</t>
  </si>
  <si>
    <t>332119</t>
  </si>
  <si>
    <t>33712N</t>
  </si>
  <si>
    <t>423A00</t>
  </si>
  <si>
    <t>424A00</t>
  </si>
  <si>
    <t>4200ID</t>
  </si>
  <si>
    <t>4B0000</t>
  </si>
  <si>
    <t>5241XX</t>
  </si>
  <si>
    <t>531HSO</t>
  </si>
  <si>
    <t>531HST</t>
  </si>
  <si>
    <t>GSLGE</t>
  </si>
  <si>
    <t>GSLGH</t>
  </si>
  <si>
    <t>GSLGO</t>
  </si>
  <si>
    <t>Modified Mineral Use Satellite Account for Use with the USEEIO Model, for submission with journal article "Capital in the American Carbon, Energy, and Material Footprint "</t>
  </si>
  <si>
    <t>Prepared for Berrill and Miller et al.'s extension to U.S. EPA's Environmentally-Extended Input Output (EE-IO) model of the U.S. economy.</t>
  </si>
  <si>
    <t xml:space="preserve">The goal of this extension to USEEIO is to reflect material consumption intensities for the years 2007 and 2012 to match with the benchmark IO tables from BEA </t>
  </si>
  <si>
    <t>Current revised dataset creator</t>
  </si>
  <si>
    <t>Peter Berrill, Center for Industrial Ecology, Yale University</t>
  </si>
  <si>
    <t>2012; 2017</t>
  </si>
  <si>
    <t>USGS. 2017. 'Mineral Commodity Summaries 2017.' U.S. Geological Survey, Reston, Virginia, USA. https://minerals.usgs.gov/minerals/pubs/mcs/2017/mcs2017.pdf                                                          USGS. 2012. 'Mineral Commodity Summaries 2012.' U.S. Geological Survey, Reston, Virginia, USA. https://minerals.usgs.gov/minerals/pubs/mcs/2017/mcs2012/pdf</t>
  </si>
  <si>
    <t>BEA. 2018. 'Industry Economic Accounts: Gross Domestic Product by Industry.' U.S. Bureau of Economic Analysis. Washington, D.C. USA. AccessedJanuary 2019: https://apps.bea.gov/iTable/index_industry_gdpIndy.cfm</t>
  </si>
  <si>
    <t>Gross output for 417 sectors of the U.S. economy including private (manufacturing and non-manufacturing) industries and government in current dollars, and corresponding quantity and price indexes (2012=100), for the years 1997-2017. These data are from the GDP by Industry accounts, and are aggregated to match the sector definition in the BEA benchmark input output tables</t>
  </si>
  <si>
    <t>Exchanges_2012USD</t>
  </si>
  <si>
    <t>matrix</t>
  </si>
  <si>
    <t>A matrix of material intensity flows per sector, that is called by a matlab script and forms part of the overall stressor matrix S.</t>
  </si>
  <si>
    <t>Activities_new</t>
  </si>
  <si>
    <t>Last updated: 3/29/2019</t>
  </si>
  <si>
    <t>This table provides the data compiled from the USGS Mineral Commodity Summaries used to create the Mineral Resource Use satellite account. Data for 2012 were obtained from the 2017 Mineral Commodity Summaries to ensure the most recent revisions were incorporated. Data for 2007 were obtained from the 2012 Mineral Commodity Summaries.</t>
  </si>
  <si>
    <t>Sector Output_New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</si>
</sst>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8" formatCode="&quot;$&quot;#,##0.00_);[Red]\(&quot;$&quot;#,##0.00\)"/>
    <numFmt numFmtId="43" formatCode="_(* #,##0.00_);_(* \(#,##0.00\);_(* &quot;-&quot;??_);_(@_)"/>
    <numFmt numFmtId="164" formatCode="0.0%"/>
    <numFmt numFmtId="165" formatCode="0.00E+0;[=0]&quot;0&quot;;General"/>
    <numFmt numFmtId="166" formatCode="0.00%;[=0]&quot;0&quot;;General"/>
    <numFmt numFmtId="167" formatCode="[=0]&quot;&quot;;General"/>
    <numFmt numFmtId="168" formatCode="0.0%;[=0]&quot;0%&quot;;0.0%"/>
    <numFmt numFmtId="169" formatCode="_ [$€-2]\ * #,##0.00_ ;_ [$€-2]\ * \-#,##0.00_ ;_ [$€-2]\ * &quot;-&quot;??_ "/>
    <numFmt numFmtId="170" formatCode="#,##0.0&quot; dt&quot;;[Red]#,##0.0&quot; dt&quot;"/>
    <numFmt numFmtId="171" formatCode="#,##0&quot; kg&quot;;[Red]#,##0&quot; kg&quot;"/>
    <numFmt numFmtId="172" formatCode="#,##0.0&quot; m3&quot;;[Red]#,##0.0&quot; m3&quot;"/>
    <numFmt numFmtId="173" formatCode="#,##0&quot; m2a&quot;;[Red]#,##0&quot; m2a&quot;"/>
    <numFmt numFmtId="174" formatCode="#,##0.0&quot; ZKh&quot;;[Red]#,##0.0&quot; ZKh&quot;"/>
    <numFmt numFmtId="175" formatCode="#,##0&quot; m2&quot;;[Red]#,##0&quot; m2&quot;"/>
    <numFmt numFmtId="176" formatCode="#,##0&quot; Liter&quot;;[Red]#,##0&quot; Liter&quot;"/>
    <numFmt numFmtId="177" formatCode="0.00E+0;[=0]&quot;-&quot;;0.00E+0"/>
    <numFmt numFmtId="178" formatCode="0.0E+0;[=0]&quot;-&quot;;0.0E+0"/>
    <numFmt numFmtId="179" formatCode="0.00E+0;[=0]&quot;0&quot;;[Red]0.00E+0"/>
    <numFmt numFmtId="180" formatCode="mmm\ dd\,\ yyyy"/>
    <numFmt numFmtId="181" formatCode="mmm\-yyyy"/>
    <numFmt numFmtId="182" formatCode="yyyy"/>
    <numFmt numFmtId="183" formatCode="0.00E+0;[=0]&quot;0&quot;;0.00E+0"/>
    <numFmt numFmtId="184" formatCode="_(* #,##0_);_(* \(#,##0\);_(* &quot;-&quot;??_);_(@_)"/>
    <numFmt numFmtId="185" formatCode="_(* #,##0.0_);_(* \(#,##0.0\);_(* &quot;-&quot;??_);_(@_)"/>
  </numFmts>
  <fonts count="8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name val="Helv"/>
    </font>
    <font>
      <sz val="9"/>
      <name val="Arial"/>
      <family val="2"/>
    </font>
    <font>
      <b/>
      <sz val="12"/>
      <name val="Times New Roman"/>
      <family val="1"/>
    </font>
    <font>
      <sz val="10"/>
      <name val="Helv"/>
    </font>
    <font>
      <sz val="10"/>
      <name val="Arial"/>
      <family val="2"/>
    </font>
    <font>
      <sz val="9"/>
      <name val="Helvetica"/>
      <family val="2"/>
    </font>
    <font>
      <sz val="8"/>
      <name val="Helvetica"/>
      <family val="2"/>
    </font>
    <font>
      <sz val="10"/>
      <name val="Helvetica"/>
      <family val="2"/>
    </font>
    <font>
      <sz val="7"/>
      <name val="Helvetica"/>
      <family val="2"/>
    </font>
    <font>
      <sz val="10"/>
      <name val="Trebuchet MS"/>
      <family val="2"/>
    </font>
    <font>
      <sz val="10"/>
      <name val="Arial"/>
      <family val="2"/>
    </font>
    <font>
      <sz val="11"/>
      <color theme="1"/>
      <name val="Calibri"/>
      <family val="2"/>
      <scheme val="minor"/>
    </font>
    <font>
      <u/>
      <sz val="10"/>
      <color indexed="12"/>
      <name val="Arial"/>
      <family val="2"/>
    </font>
    <font>
      <sz val="8"/>
      <name val="Helvetica"/>
      <family val="2"/>
    </font>
    <font>
      <u/>
      <sz val="8.25"/>
      <color theme="10"/>
      <name val="Calibri"/>
      <family val="2"/>
    </font>
    <font>
      <sz val="12"/>
      <color theme="1"/>
      <name val="Calibri"/>
      <family val="2"/>
      <scheme val="minor"/>
    </font>
    <font>
      <sz val="9"/>
      <name val="Helvetica"/>
      <family val="2"/>
    </font>
    <font>
      <u/>
      <sz val="12"/>
      <color theme="10"/>
      <name val="Calibri"/>
      <family val="2"/>
      <scheme val="minor"/>
    </font>
    <font>
      <u/>
      <sz val="11"/>
      <color theme="11"/>
      <name val="Calibri"/>
      <family val="2"/>
      <scheme val="minor"/>
    </font>
    <font>
      <u/>
      <sz val="11"/>
      <color theme="10"/>
      <name val="Calibri"/>
      <family val="2"/>
      <scheme val="minor"/>
    </font>
    <font>
      <sz val="8"/>
      <name val="MS Sans Serif"/>
      <family val="2"/>
    </font>
    <font>
      <sz val="10"/>
      <color theme="1"/>
      <name val="Segoe UI"/>
      <family val="2"/>
    </font>
    <font>
      <b/>
      <sz val="10"/>
      <name val="Arial"/>
      <family val="2"/>
    </font>
    <font>
      <sz val="8"/>
      <name val="Arial"/>
      <family val="2"/>
    </font>
    <font>
      <sz val="1"/>
      <color indexed="8"/>
      <name val="Courier"/>
      <family val="3"/>
    </font>
    <font>
      <i/>
      <sz val="1"/>
      <color indexed="8"/>
      <name val="Courier"/>
      <family val="3"/>
    </font>
    <font>
      <sz val="10"/>
      <color indexed="8"/>
      <name val="Arial"/>
      <family val="2"/>
    </font>
    <font>
      <b/>
      <sz val="12"/>
      <name val="Arial"/>
      <family val="2"/>
    </font>
    <font>
      <sz val="9"/>
      <name val="Helv"/>
      <family val="2"/>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6"/>
      <name val="Calibri"/>
      <family val="2"/>
      <scheme val="minor"/>
    </font>
    <font>
      <b/>
      <sz val="22"/>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0"/>
      <name val="Arial"/>
      <family val="2"/>
    </font>
    <font>
      <b/>
      <sz val="9"/>
      <color indexed="81"/>
      <name val="Tahoma"/>
      <family val="2"/>
    </font>
    <font>
      <sz val="9"/>
      <color indexed="81"/>
      <name val="Tahoma"/>
      <family val="2"/>
    </font>
    <font>
      <sz val="10"/>
      <name val="Calibri"/>
      <family val="2"/>
      <scheme val="minor"/>
    </font>
    <font>
      <b/>
      <sz val="10"/>
      <name val="Calibri"/>
      <family val="2"/>
      <scheme val="minor"/>
    </font>
    <font>
      <sz val="12"/>
      <name val="Calibri"/>
      <family val="2"/>
      <scheme val="minor"/>
    </font>
    <font>
      <i/>
      <sz val="12"/>
      <color theme="1" tint="0.34998626667073579"/>
      <name val="Calibri"/>
      <family val="2"/>
      <scheme val="minor"/>
    </font>
    <font>
      <b/>
      <sz val="12"/>
      <color theme="1" tint="0.14999847407452621"/>
      <name val="Calibri"/>
      <family val="2"/>
      <scheme val="minor"/>
    </font>
    <font>
      <b/>
      <sz val="12"/>
      <name val="Calibri"/>
      <family val="2"/>
      <scheme val="minor"/>
    </font>
    <font>
      <sz val="11"/>
      <color indexed="8"/>
      <name val="Calibri"/>
      <family val="2"/>
      <scheme val="minor"/>
    </font>
    <font>
      <sz val="10"/>
      <name val="Arial"/>
      <family val="2"/>
    </font>
    <font>
      <sz val="11"/>
      <color rgb="FF000000"/>
      <name val="Calibri"/>
      <family val="2"/>
    </font>
    <font>
      <sz val="11"/>
      <color rgb="FF000000"/>
      <name val="Calibri"/>
      <family val="2"/>
      <scheme val="minor"/>
    </font>
    <font>
      <sz val="9"/>
      <color rgb="FF333333"/>
      <name val="Arial"/>
      <family val="2"/>
    </font>
    <font>
      <b/>
      <sz val="12"/>
      <color theme="1"/>
      <name val="Calibri"/>
      <family val="2"/>
      <scheme val="minor"/>
    </font>
    <font>
      <i/>
      <sz val="11"/>
      <color theme="2" tint="-0.249977111117893"/>
      <name val="Calibri"/>
      <family val="2"/>
      <scheme val="minor"/>
    </font>
    <font>
      <sz val="12"/>
      <color theme="2" tint="-0.249977111117893"/>
      <name val="Calibri"/>
      <family val="2"/>
      <scheme val="minor"/>
    </font>
  </fonts>
  <fills count="18">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rgb="FFFFFFCC"/>
      </patternFill>
    </fill>
    <fill>
      <patternFill patternType="solid">
        <fgColor theme="0"/>
        <bgColor indexed="64"/>
      </patternFill>
    </fill>
    <fill>
      <patternFill patternType="solid">
        <fgColor rgb="FF00B0F0"/>
        <bgColor indexed="64"/>
      </patternFill>
    </fill>
    <fill>
      <patternFill patternType="solid">
        <fgColor rgb="FFFFFF99"/>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theme="2"/>
        <bgColor indexed="64"/>
      </patternFill>
    </fill>
    <fill>
      <patternFill patternType="solid">
        <fgColor theme="0" tint="-0.249977111117893"/>
        <bgColor indexed="64"/>
      </patternFill>
    </fill>
    <fill>
      <patternFill patternType="solid">
        <fgColor theme="2" tint="-0.499984740745262"/>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803">
    <xf numFmtId="0" fontId="0" fillId="0" borderId="0"/>
    <xf numFmtId="49" fontId="31" fillId="0" borderId="1" applyNumberFormat="0" applyFont="0" applyFill="0" applyBorder="0" applyProtection="0">
      <alignment horizontal="left" vertical="center" indent="2"/>
    </xf>
    <xf numFmtId="49" fontId="31" fillId="0" borderId="2" applyNumberFormat="0" applyFont="0" applyFill="0" applyBorder="0" applyProtection="0">
      <alignment horizontal="left" vertical="center" indent="5"/>
    </xf>
    <xf numFmtId="0" fontId="38" fillId="2" borderId="0">
      <alignment horizontal="left" vertical="center"/>
    </xf>
    <xf numFmtId="4" fontId="32" fillId="0" borderId="3" applyFill="0" applyBorder="0" applyProtection="0">
      <alignment horizontal="right" vertical="center"/>
    </xf>
    <xf numFmtId="0" fontId="41" fillId="0" borderId="0">
      <alignment vertical="center"/>
    </xf>
    <xf numFmtId="170" fontId="33" fillId="0" borderId="0"/>
    <xf numFmtId="0" fontId="38" fillId="3" borderId="0">
      <alignment horizontal="center" vertical="center" wrapText="1"/>
    </xf>
    <xf numFmtId="169" fontId="34" fillId="0" borderId="0" applyFont="0" applyFill="0" applyBorder="0" applyAlignment="0" applyProtection="0">
      <alignment vertical="center"/>
    </xf>
    <xf numFmtId="0" fontId="35" fillId="0" borderId="0" applyNumberFormat="0" applyFill="0" applyBorder="0" applyAlignment="0" applyProtection="0"/>
    <xf numFmtId="171" fontId="33" fillId="0" borderId="0"/>
    <xf numFmtId="176" fontId="36" fillId="0" borderId="0"/>
    <xf numFmtId="0" fontId="38" fillId="4" borderId="0">
      <alignment horizontal="left" vertical="center"/>
    </xf>
    <xf numFmtId="175" fontId="36" fillId="0" borderId="0"/>
    <xf numFmtId="173" fontId="33" fillId="0" borderId="0"/>
    <xf numFmtId="172" fontId="36" fillId="0" borderId="0"/>
    <xf numFmtId="165" fontId="33" fillId="0" borderId="0" applyAlignment="0">
      <alignment wrapText="1"/>
    </xf>
    <xf numFmtId="166" fontId="33" fillId="0" borderId="0"/>
    <xf numFmtId="4" fontId="31" fillId="0" borderId="1" applyFill="0" applyBorder="0" applyProtection="0">
      <alignment horizontal="right" vertical="center"/>
    </xf>
    <xf numFmtId="49" fontId="32" fillId="0" borderId="1" applyNumberFormat="0" applyFill="0" applyBorder="0" applyProtection="0">
      <alignment horizontal="left" vertical="center"/>
    </xf>
    <xf numFmtId="0" fontId="31" fillId="0" borderId="1" applyNumberFormat="0" applyFill="0" applyAlignment="0" applyProtection="0"/>
    <xf numFmtId="168" fontId="37" fillId="0" borderId="0"/>
    <xf numFmtId="164" fontId="30" fillId="5" borderId="0">
      <alignment horizontal="center" vertical="center"/>
    </xf>
    <xf numFmtId="167" fontId="38" fillId="0" borderId="0">
      <alignment horizontal="center" vertical="center"/>
    </xf>
    <xf numFmtId="0" fontId="42" fillId="6" borderId="0">
      <alignment vertical="center" wrapText="1"/>
    </xf>
    <xf numFmtId="167" fontId="39" fillId="0" borderId="0">
      <alignment horizontal="center" vertical="center"/>
    </xf>
    <xf numFmtId="0" fontId="38" fillId="7" borderId="0">
      <alignment horizontal="left" vertical="center"/>
    </xf>
    <xf numFmtId="11" fontId="34" fillId="0" borderId="0">
      <alignment horizontal="center" vertical="center" wrapText="1"/>
    </xf>
    <xf numFmtId="178" fontId="40" fillId="0" borderId="0">
      <alignment horizontal="center" vertical="center"/>
    </xf>
    <xf numFmtId="177" fontId="37" fillId="0" borderId="0">
      <alignment horizontal="center" vertical="center"/>
    </xf>
    <xf numFmtId="174" fontId="36" fillId="0" borderId="0"/>
    <xf numFmtId="0" fontId="44" fillId="0" borderId="0"/>
    <xf numFmtId="43" fontId="37" fillId="0" borderId="0" applyFont="0" applyFill="0" applyBorder="0" applyAlignment="0" applyProtection="0"/>
    <xf numFmtId="0" fontId="45" fillId="0" borderId="0" applyNumberFormat="0" applyFill="0" applyBorder="0" applyAlignment="0" applyProtection="0">
      <alignment vertical="top"/>
      <protection locked="0"/>
    </xf>
    <xf numFmtId="0" fontId="37" fillId="0" borderId="0"/>
    <xf numFmtId="0" fontId="37" fillId="0" borderId="0"/>
    <xf numFmtId="0" fontId="46" fillId="0" borderId="0"/>
    <xf numFmtId="0" fontId="44" fillId="0" borderId="0"/>
    <xf numFmtId="0" fontId="44" fillId="0" borderId="0"/>
    <xf numFmtId="0" fontId="44" fillId="8" borderId="5" applyNumberFormat="0" applyFont="0" applyAlignment="0" applyProtection="0"/>
    <xf numFmtId="164" fontId="37" fillId="5" borderId="0">
      <alignment horizontal="center" vertical="center"/>
    </xf>
    <xf numFmtId="164" fontId="37" fillId="5" borderId="0">
      <alignment horizontal="center" vertical="center"/>
    </xf>
    <xf numFmtId="0" fontId="47" fillId="0" borderId="0" applyNumberFormat="0" applyFill="0" applyBorder="0" applyAlignment="0" applyProtection="0">
      <alignment vertical="top"/>
      <protection locked="0"/>
    </xf>
    <xf numFmtId="0" fontId="43" fillId="0" borderId="0"/>
    <xf numFmtId="164" fontId="43" fillId="5" borderId="0">
      <alignment horizontal="center" vertical="center"/>
    </xf>
    <xf numFmtId="0" fontId="37" fillId="0" borderId="0"/>
    <xf numFmtId="164" fontId="37" fillId="5" borderId="0">
      <alignment horizontal="center" vertical="center"/>
    </xf>
    <xf numFmtId="0" fontId="29" fillId="0" borderId="0"/>
    <xf numFmtId="0" fontId="30" fillId="0" borderId="0"/>
    <xf numFmtId="167" fontId="49" fillId="0" borderId="0">
      <alignment horizontal="center" vertical="center"/>
    </xf>
    <xf numFmtId="177" fontId="30" fillId="0" borderId="0">
      <alignment horizontal="center" vertical="center"/>
    </xf>
    <xf numFmtId="0" fontId="49" fillId="3" borderId="0">
      <alignment horizontal="center" vertical="center" wrapText="1"/>
    </xf>
    <xf numFmtId="0" fontId="49" fillId="2" borderId="0">
      <alignment horizontal="left" vertical="center"/>
    </xf>
    <xf numFmtId="43" fontId="30" fillId="0" borderId="0" applyFont="0" applyFill="0" applyBorder="0" applyAlignment="0" applyProtection="0"/>
    <xf numFmtId="43" fontId="48" fillId="0" borderId="0" applyFont="0" applyFill="0" applyBorder="0" applyAlignment="0" applyProtection="0"/>
    <xf numFmtId="0" fontId="50" fillId="0" borderId="0" applyNumberFormat="0" applyFill="0" applyBorder="0" applyAlignment="0" applyProtection="0"/>
    <xf numFmtId="0" fontId="49" fillId="4" borderId="0">
      <alignment horizontal="left" vertical="center"/>
    </xf>
    <xf numFmtId="0" fontId="30" fillId="0" borderId="0"/>
    <xf numFmtId="0" fontId="29" fillId="0" borderId="0"/>
    <xf numFmtId="0" fontId="29" fillId="0" borderId="0"/>
    <xf numFmtId="0" fontId="48" fillId="0" borderId="0"/>
    <xf numFmtId="0" fontId="48" fillId="0" borderId="0"/>
    <xf numFmtId="0" fontId="48" fillId="0" borderId="0"/>
    <xf numFmtId="0" fontId="29" fillId="8" borderId="5" applyNumberFormat="0" applyFont="0" applyAlignment="0" applyProtection="0"/>
    <xf numFmtId="9" fontId="29"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168" fontId="30" fillId="0" borderId="0"/>
    <xf numFmtId="164" fontId="30" fillId="5" borderId="0">
      <alignment horizontal="center" vertical="center"/>
    </xf>
    <xf numFmtId="167" fontId="46" fillId="0" borderId="0">
      <alignment horizontal="center" vertical="center"/>
    </xf>
    <xf numFmtId="0" fontId="49" fillId="7" borderId="0">
      <alignment horizontal="left" vertical="center"/>
    </xf>
    <xf numFmtId="0" fontId="28" fillId="0" borderId="0"/>
    <xf numFmtId="0" fontId="30" fillId="0" borderId="0"/>
    <xf numFmtId="0" fontId="28" fillId="0" borderId="0"/>
    <xf numFmtId="0" fontId="28" fillId="0" borderId="0"/>
    <xf numFmtId="0" fontId="28" fillId="0" borderId="0"/>
    <xf numFmtId="0" fontId="28" fillId="8" borderId="5" applyNumberFormat="0" applyFont="0" applyAlignment="0" applyProtection="0"/>
    <xf numFmtId="164" fontId="30" fillId="5" borderId="0">
      <alignment horizontal="center" vertical="center"/>
    </xf>
    <xf numFmtId="0" fontId="30" fillId="0" borderId="0"/>
    <xf numFmtId="164" fontId="30" fillId="5" borderId="0">
      <alignment horizontal="center" vertical="center"/>
    </xf>
    <xf numFmtId="0" fontId="30" fillId="0" borderId="0"/>
    <xf numFmtId="164" fontId="30" fillId="5" borderId="0">
      <alignment horizontal="center" vertical="center"/>
    </xf>
    <xf numFmtId="0" fontId="28" fillId="0" borderId="0"/>
    <xf numFmtId="0" fontId="28" fillId="0" borderId="0"/>
    <xf numFmtId="0" fontId="28" fillId="0" borderId="0"/>
    <xf numFmtId="0" fontId="28" fillId="8" borderId="5" applyNumberFormat="0" applyFont="0" applyAlignment="0" applyProtection="0"/>
    <xf numFmtId="9" fontId="28" fillId="0" borderId="0" applyFont="0" applyFill="0" applyBorder="0" applyAlignment="0" applyProtection="0"/>
    <xf numFmtId="0" fontId="27" fillId="0" borderId="0"/>
    <xf numFmtId="0" fontId="27" fillId="0" borderId="0"/>
    <xf numFmtId="0" fontId="27" fillId="0" borderId="0"/>
    <xf numFmtId="0" fontId="27" fillId="8" borderId="5" applyNumberFormat="0" applyFont="0" applyAlignment="0" applyProtection="0"/>
    <xf numFmtId="0" fontId="27" fillId="0" borderId="0"/>
    <xf numFmtId="0" fontId="27" fillId="0" borderId="0"/>
    <xf numFmtId="0" fontId="27" fillId="0" borderId="0"/>
    <xf numFmtId="0" fontId="27" fillId="8" borderId="5" applyNumberFormat="0" applyFont="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8" borderId="5" applyNumberFormat="0" applyFont="0" applyAlignment="0" applyProtection="0"/>
    <xf numFmtId="0" fontId="27" fillId="0" borderId="0"/>
    <xf numFmtId="0" fontId="27" fillId="0" borderId="0"/>
    <xf numFmtId="0" fontId="27" fillId="0" borderId="0"/>
    <xf numFmtId="0" fontId="27" fillId="8" borderId="5" applyNumberFormat="0" applyFont="0" applyAlignment="0" applyProtection="0"/>
    <xf numFmtId="9" fontId="27" fillId="0" borderId="0" applyFont="0" applyFill="0" applyBorder="0" applyAlignment="0" applyProtection="0"/>
    <xf numFmtId="0" fontId="26" fillId="0" borderId="0"/>
    <xf numFmtId="0" fontId="26" fillId="0" borderId="0"/>
    <xf numFmtId="0" fontId="26" fillId="0" borderId="0"/>
    <xf numFmtId="0" fontId="26" fillId="8" borderId="5" applyNumberFormat="0" applyFont="0" applyAlignment="0" applyProtection="0"/>
    <xf numFmtId="0" fontId="26" fillId="0" borderId="0"/>
    <xf numFmtId="0" fontId="26" fillId="0" borderId="0"/>
    <xf numFmtId="0" fontId="26" fillId="0" borderId="0"/>
    <xf numFmtId="0" fontId="26" fillId="8" borderId="5" applyNumberFormat="0" applyFont="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8" borderId="5" applyNumberFormat="0" applyFont="0" applyAlignment="0" applyProtection="0"/>
    <xf numFmtId="0" fontId="26" fillId="0" borderId="0"/>
    <xf numFmtId="0" fontId="26" fillId="0" borderId="0"/>
    <xf numFmtId="0" fontId="26" fillId="0" borderId="0"/>
    <xf numFmtId="0" fontId="26" fillId="8" borderId="5" applyNumberFormat="0" applyFont="0" applyAlignment="0" applyProtection="0"/>
    <xf numFmtId="9" fontId="26" fillId="0" borderId="0" applyFont="0" applyFill="0" applyBorder="0" applyAlignment="0" applyProtection="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8" borderId="5" applyNumberFormat="0" applyFont="0" applyAlignment="0" applyProtection="0"/>
    <xf numFmtId="0" fontId="25" fillId="0" borderId="0"/>
    <xf numFmtId="0" fontId="25" fillId="0" borderId="0"/>
    <xf numFmtId="0" fontId="25" fillId="0" borderId="0"/>
    <xf numFmtId="0" fontId="25" fillId="8" borderId="5" applyNumberFormat="0" applyFont="0" applyAlignment="0" applyProtection="0"/>
    <xf numFmtId="9" fontId="25" fillId="0" borderId="0" applyFont="0" applyFill="0" applyBorder="0" applyAlignment="0" applyProtection="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8" borderId="5" applyNumberFormat="0" applyFont="0" applyAlignment="0" applyProtection="0"/>
    <xf numFmtId="0" fontId="24" fillId="0" borderId="0"/>
    <xf numFmtId="0" fontId="24" fillId="0" borderId="0"/>
    <xf numFmtId="0" fontId="24" fillId="0" borderId="0"/>
    <xf numFmtId="0" fontId="24" fillId="8" borderId="5" applyNumberFormat="0" applyFont="0" applyAlignment="0" applyProtection="0"/>
    <xf numFmtId="9" fontId="24"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3" fillId="0" borderId="0"/>
    <xf numFmtId="0" fontId="23" fillId="0" borderId="0"/>
    <xf numFmtId="0" fontId="23" fillId="0" borderId="0"/>
    <xf numFmtId="0" fontId="23" fillId="0" borderId="0"/>
    <xf numFmtId="0" fontId="23" fillId="8" borderId="5" applyNumberFormat="0" applyFont="0" applyAlignment="0" applyProtection="0"/>
    <xf numFmtId="0" fontId="23" fillId="0" borderId="0"/>
    <xf numFmtId="0" fontId="23" fillId="0" borderId="0"/>
    <xf numFmtId="0" fontId="23" fillId="0" borderId="0"/>
    <xf numFmtId="0" fontId="23" fillId="8" borderId="5" applyNumberFormat="0" applyFont="0" applyAlignment="0" applyProtection="0"/>
    <xf numFmtId="9" fontId="23"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8" borderId="5" applyNumberFormat="0" applyFont="0" applyAlignment="0" applyProtection="0"/>
    <xf numFmtId="0" fontId="22" fillId="0" borderId="0"/>
    <xf numFmtId="0" fontId="22" fillId="0" borderId="0"/>
    <xf numFmtId="0" fontId="22" fillId="0" borderId="0"/>
    <xf numFmtId="0" fontId="22" fillId="8" borderId="5" applyNumberFormat="0" applyFont="0" applyAlignment="0" applyProtection="0"/>
    <xf numFmtId="9" fontId="22" fillId="0" borderId="0" applyFont="0" applyFill="0" applyBorder="0" applyAlignment="0" applyProtection="0"/>
    <xf numFmtId="0" fontId="21" fillId="0" borderId="0"/>
    <xf numFmtId="43" fontId="30" fillId="0" borderId="0" applyFont="0" applyFill="0" applyBorder="0" applyAlignment="0" applyProtection="0"/>
    <xf numFmtId="43" fontId="30" fillId="0" borderId="0" applyFont="0" applyFill="0" applyBorder="0" applyAlignment="0" applyProtection="0"/>
    <xf numFmtId="0" fontId="21" fillId="0" borderId="0"/>
    <xf numFmtId="0" fontId="30" fillId="0" borderId="0"/>
    <xf numFmtId="0" fontId="30" fillId="0" borderId="0"/>
    <xf numFmtId="0" fontId="48" fillId="0" borderId="0"/>
    <xf numFmtId="0" fontId="21" fillId="0" borderId="0"/>
    <xf numFmtId="0" fontId="21" fillId="0" borderId="0"/>
    <xf numFmtId="0" fontId="21" fillId="0" borderId="0"/>
    <xf numFmtId="0" fontId="21" fillId="8" borderId="5" applyNumberFormat="0" applyFont="0" applyAlignment="0" applyProtection="0"/>
    <xf numFmtId="9" fontId="21"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8" borderId="5" applyNumberFormat="0" applyFont="0" applyAlignment="0" applyProtection="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8" borderId="5" applyNumberFormat="0" applyFont="0" applyAlignment="0" applyProtection="0"/>
    <xf numFmtId="9" fontId="20"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9" fillId="0" borderId="0"/>
    <xf numFmtId="0" fontId="18" fillId="0" borderId="0"/>
    <xf numFmtId="0" fontId="17" fillId="0" borderId="0"/>
    <xf numFmtId="0" fontId="16" fillId="0" borderId="0"/>
    <xf numFmtId="0" fontId="15" fillId="0" borderId="0"/>
    <xf numFmtId="0" fontId="14" fillId="0" borderId="0"/>
    <xf numFmtId="0" fontId="52" fillId="0" borderId="0" applyNumberFormat="0" applyFill="0" applyBorder="0" applyAlignment="0" applyProtection="0"/>
    <xf numFmtId="0" fontId="13" fillId="0" borderId="0"/>
    <xf numFmtId="0" fontId="12" fillId="0" borderId="0"/>
    <xf numFmtId="0" fontId="11" fillId="0" borderId="0"/>
    <xf numFmtId="0" fontId="10" fillId="0" borderId="0"/>
    <xf numFmtId="0" fontId="53" fillId="0" borderId="0"/>
    <xf numFmtId="0" fontId="54" fillId="0" borderId="0"/>
    <xf numFmtId="0" fontId="9" fillId="0" borderId="0"/>
    <xf numFmtId="0" fontId="8" fillId="0" borderId="0"/>
    <xf numFmtId="0" fontId="7" fillId="0" borderId="0"/>
    <xf numFmtId="22" fontId="30" fillId="0" borderId="0" applyFont="0" applyFill="0" applyBorder="0" applyAlignment="0" applyProtection="0">
      <alignment wrapText="1"/>
    </xf>
    <xf numFmtId="22" fontId="30" fillId="0" borderId="0" applyFont="0" applyFill="0" applyBorder="0" applyAlignment="0" applyProtection="0">
      <alignment wrapText="1"/>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179" fontId="38" fillId="0" borderId="0">
      <alignment horizontal="center" vertical="center"/>
    </xf>
    <xf numFmtId="165" fontId="33" fillId="0" borderId="0" applyAlignment="0">
      <alignment wrapText="1"/>
    </xf>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8"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0" fillId="0" borderId="0"/>
    <xf numFmtId="0" fontId="30" fillId="0" borderId="0"/>
    <xf numFmtId="0" fontId="30" fillId="0" borderId="0"/>
    <xf numFmtId="0" fontId="59" fillId="0" borderId="0"/>
    <xf numFmtId="0" fontId="59" fillId="0" borderId="0"/>
    <xf numFmtId="0" fontId="30" fillId="0" borderId="0"/>
    <xf numFmtId="0" fontId="30" fillId="0" borderId="0"/>
    <xf numFmtId="0" fontId="30" fillId="0" borderId="0"/>
    <xf numFmtId="0" fontId="30" fillId="0" borderId="0"/>
    <xf numFmtId="0" fontId="30" fillId="0" borderId="0"/>
    <xf numFmtId="164" fontId="30" fillId="5" borderId="0">
      <alignment horizontal="center" vertical="center"/>
    </xf>
    <xf numFmtId="0" fontId="59" fillId="0" borderId="0"/>
    <xf numFmtId="0" fontId="38" fillId="0" borderId="0"/>
    <xf numFmtId="0" fontId="55" fillId="12" borderId="6" applyNumberFormat="0" applyProtection="0">
      <alignment horizontal="center" wrapText="1"/>
    </xf>
    <xf numFmtId="0" fontId="55" fillId="12" borderId="7" applyNumberFormat="0" applyAlignment="0" applyProtection="0">
      <alignment wrapText="1"/>
    </xf>
    <xf numFmtId="0" fontId="30" fillId="13" borderId="0" applyNumberFormat="0" applyBorder="0">
      <alignment horizontal="center" wrapText="1"/>
    </xf>
    <xf numFmtId="0" fontId="30" fillId="13" borderId="0" applyNumberFormat="0" applyBorder="0">
      <alignment horizontal="center" wrapText="1"/>
    </xf>
    <xf numFmtId="0" fontId="30" fillId="14" borderId="8" applyNumberFormat="0">
      <alignment wrapText="1"/>
    </xf>
    <xf numFmtId="0" fontId="30" fillId="14" borderId="8" applyNumberFormat="0">
      <alignment wrapText="1"/>
    </xf>
    <xf numFmtId="0" fontId="30" fillId="14" borderId="0" applyNumberFormat="0" applyBorder="0">
      <alignment wrapText="1"/>
    </xf>
    <xf numFmtId="0" fontId="30" fillId="14" borderId="0" applyNumberFormat="0" applyBorder="0">
      <alignment wrapText="1"/>
    </xf>
    <xf numFmtId="0" fontId="30" fillId="0" borderId="0" applyNumberFormat="0" applyFill="0" applyBorder="0" applyProtection="0">
      <alignment horizontal="right" wrapText="1"/>
    </xf>
    <xf numFmtId="0" fontId="30" fillId="0" borderId="0" applyNumberFormat="0" applyFill="0" applyBorder="0" applyProtection="0">
      <alignment horizontal="right" wrapText="1"/>
    </xf>
    <xf numFmtId="180" fontId="30" fillId="0" borderId="0" applyFill="0" applyBorder="0" applyAlignment="0" applyProtection="0">
      <alignment wrapText="1"/>
    </xf>
    <xf numFmtId="180" fontId="30" fillId="0" borderId="0" applyFill="0" applyBorder="0" applyAlignment="0" applyProtection="0">
      <alignment wrapText="1"/>
    </xf>
    <xf numFmtId="181" fontId="30" fillId="0" borderId="0" applyFill="0" applyBorder="0" applyAlignment="0" applyProtection="0">
      <alignment wrapText="1"/>
    </xf>
    <xf numFmtId="181" fontId="30" fillId="0" borderId="0" applyFill="0" applyBorder="0" applyAlignment="0" applyProtection="0">
      <alignment wrapText="1"/>
    </xf>
    <xf numFmtId="182" fontId="30" fillId="0" borderId="0" applyFill="0" applyBorder="0" applyAlignment="0" applyProtection="0">
      <alignment wrapText="1"/>
    </xf>
    <xf numFmtId="182" fontId="30" fillId="0" borderId="0" applyFill="0" applyBorder="0" applyAlignment="0" applyProtection="0">
      <alignment wrapText="1"/>
    </xf>
    <xf numFmtId="0" fontId="30" fillId="0" borderId="0" applyNumberFormat="0" applyFill="0" applyBorder="0" applyProtection="0">
      <alignment horizontal="right" wrapText="1"/>
    </xf>
    <xf numFmtId="0" fontId="30" fillId="0" borderId="0" applyNumberFormat="0" applyFill="0" applyBorder="0" applyProtection="0">
      <alignment horizontal="right" wrapText="1"/>
    </xf>
    <xf numFmtId="0" fontId="30" fillId="0" borderId="0" applyNumberFormat="0" applyFill="0" applyBorder="0">
      <alignment horizontal="right" wrapText="1"/>
    </xf>
    <xf numFmtId="0" fontId="30" fillId="0" borderId="0" applyNumberFormat="0" applyFill="0" applyBorder="0">
      <alignment horizontal="right" wrapText="1"/>
    </xf>
    <xf numFmtId="17" fontId="30" fillId="0" borderId="0" applyFill="0" applyBorder="0">
      <alignment horizontal="right" wrapText="1"/>
    </xf>
    <xf numFmtId="17" fontId="30" fillId="0" borderId="0" applyFill="0" applyBorder="0">
      <alignment horizontal="right" wrapText="1"/>
    </xf>
    <xf numFmtId="8" fontId="30" fillId="0" borderId="0" applyFill="0" applyBorder="0" applyAlignment="0" applyProtection="0">
      <alignment wrapText="1"/>
    </xf>
    <xf numFmtId="8" fontId="30" fillId="0" borderId="0" applyFill="0" applyBorder="0" applyAlignment="0" applyProtection="0">
      <alignment wrapText="1"/>
    </xf>
    <xf numFmtId="0" fontId="60" fillId="0" borderId="0" applyNumberFormat="0" applyFill="0" applyBorder="0">
      <alignment horizontal="left" wrapText="1"/>
    </xf>
    <xf numFmtId="0" fontId="55" fillId="0" borderId="0" applyNumberFormat="0" applyFill="0" applyBorder="0">
      <alignment horizontal="center" wrapText="1"/>
    </xf>
    <xf numFmtId="0" fontId="55" fillId="0" borderId="0" applyNumberFormat="0" applyFill="0" applyBorder="0">
      <alignment horizontal="center" wrapText="1"/>
    </xf>
    <xf numFmtId="167" fontId="38" fillId="0" borderId="0">
      <alignment horizontal="center" vertical="center"/>
    </xf>
    <xf numFmtId="167" fontId="56" fillId="0" borderId="0">
      <alignment vertical="center" wrapText="1"/>
    </xf>
    <xf numFmtId="167" fontId="61" fillId="0" borderId="0">
      <alignment horizontal="center" vertical="center"/>
    </xf>
    <xf numFmtId="167" fontId="38" fillId="0" borderId="0">
      <alignment horizontal="center" vertical="center"/>
    </xf>
    <xf numFmtId="0" fontId="38" fillId="7" borderId="0">
      <alignment horizontal="left" vertical="center"/>
    </xf>
    <xf numFmtId="177" fontId="30" fillId="0" borderId="0">
      <alignment horizontal="center" vertical="center"/>
    </xf>
    <xf numFmtId="183" fontId="30" fillId="0" borderId="0">
      <alignment horizontal="center" vertical="center"/>
    </xf>
    <xf numFmtId="177" fontId="30" fillId="0" borderId="0">
      <alignment horizontal="center" vertical="center"/>
    </xf>
    <xf numFmtId="43" fontId="70"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0" fontId="5" fillId="0" borderId="0"/>
    <xf numFmtId="0" fontId="4" fillId="0" borderId="0"/>
    <xf numFmtId="0" fontId="3" fillId="0" borderId="0"/>
    <xf numFmtId="0" fontId="3" fillId="0" borderId="0"/>
    <xf numFmtId="0" fontId="79" fillId="0" borderId="0"/>
    <xf numFmtId="0" fontId="2" fillId="0" borderId="0"/>
    <xf numFmtId="9" fontId="80" fillId="0" borderId="0" applyFont="0" applyFill="0" applyBorder="0" applyAlignment="0" applyProtection="0"/>
    <xf numFmtId="0" fontId="1" fillId="0" borderId="0"/>
    <xf numFmtId="0" fontId="1" fillId="0" borderId="0"/>
  </cellStyleXfs>
  <cellXfs count="230">
    <xf numFmtId="0" fontId="0" fillId="0" borderId="0" xfId="0"/>
    <xf numFmtId="0" fontId="0" fillId="9" borderId="0" xfId="0" applyFill="1"/>
    <xf numFmtId="0" fontId="0" fillId="9" borderId="4" xfId="0" applyFill="1" applyBorder="1"/>
    <xf numFmtId="0" fontId="30" fillId="9" borderId="0" xfId="0" applyFont="1" applyFill="1"/>
    <xf numFmtId="0" fontId="30" fillId="9" borderId="4" xfId="0" applyFont="1" applyFill="1" applyBorder="1"/>
    <xf numFmtId="0" fontId="55" fillId="9" borderId="0" xfId="0" applyFont="1" applyFill="1"/>
    <xf numFmtId="0" fontId="67" fillId="0" borderId="0" xfId="0" applyFont="1" applyAlignment="1">
      <alignment horizontal="right" wrapText="1"/>
    </xf>
    <xf numFmtId="0" fontId="67" fillId="0" borderId="0" xfId="0" applyFont="1" applyAlignment="1">
      <alignment wrapText="1"/>
    </xf>
    <xf numFmtId="0" fontId="68" fillId="0" borderId="0" xfId="0" applyFont="1" applyAlignment="1">
      <alignment horizontal="right"/>
    </xf>
    <xf numFmtId="0" fontId="0" fillId="0" borderId="0" xfId="0" applyAlignment="1">
      <alignment vertical="top" wrapText="1"/>
    </xf>
    <xf numFmtId="184" fontId="0" fillId="0" borderId="0" xfId="2790" applyNumberFormat="1" applyFont="1" applyAlignment="1">
      <alignment vertical="top" wrapText="1"/>
    </xf>
    <xf numFmtId="0" fontId="0" fillId="0" borderId="0" xfId="0" applyAlignment="1">
      <alignment horizontal="left"/>
    </xf>
    <xf numFmtId="0" fontId="30" fillId="0" borderId="0" xfId="72"/>
    <xf numFmtId="0" fontId="67" fillId="0" borderId="0" xfId="72" applyFont="1" applyAlignment="1">
      <alignment wrapText="1"/>
    </xf>
    <xf numFmtId="0" fontId="64" fillId="9" borderId="0" xfId="72" applyFont="1" applyFill="1" applyAlignment="1">
      <alignment horizontal="right" vertical="top" wrapText="1"/>
    </xf>
    <xf numFmtId="0" fontId="64" fillId="9" borderId="0" xfId="72" applyFont="1" applyFill="1" applyAlignment="1">
      <alignment horizontal="left" vertical="top" wrapText="1"/>
    </xf>
    <xf numFmtId="0" fontId="64" fillId="9" borderId="0" xfId="72" applyFont="1" applyFill="1" applyAlignment="1">
      <alignment vertical="top"/>
    </xf>
    <xf numFmtId="0" fontId="62" fillId="9" borderId="0" xfId="72" applyFont="1" applyFill="1" applyAlignment="1">
      <alignment horizontal="right" vertical="top" wrapText="1"/>
    </xf>
    <xf numFmtId="0" fontId="68" fillId="0" borderId="9" xfId="72" applyFont="1" applyBorder="1" applyAlignment="1">
      <alignment horizontal="right" vertical="top"/>
    </xf>
    <xf numFmtId="0" fontId="69" fillId="0" borderId="9" xfId="72" applyFont="1" applyBorder="1" applyAlignment="1">
      <alignment horizontal="left" vertical="top" wrapText="1"/>
    </xf>
    <xf numFmtId="0" fontId="68" fillId="0" borderId="0" xfId="72" applyFont="1" applyAlignment="1">
      <alignment horizontal="right" vertical="top"/>
    </xf>
    <xf numFmtId="0" fontId="69" fillId="0" borderId="0" xfId="72" applyFont="1" applyAlignment="1">
      <alignment horizontal="left" vertical="top" wrapText="1"/>
    </xf>
    <xf numFmtId="0" fontId="63" fillId="9" borderId="0" xfId="72" applyFont="1" applyFill="1" applyAlignment="1">
      <alignment vertical="top"/>
    </xf>
    <xf numFmtId="0" fontId="63" fillId="9" borderId="0" xfId="72" applyFont="1" applyFill="1" applyAlignment="1">
      <alignment horizontal="right" vertical="top" wrapText="1"/>
    </xf>
    <xf numFmtId="0" fontId="69" fillId="0" borderId="4" xfId="72" applyFont="1" applyBorder="1" applyAlignment="1">
      <alignment horizontal="left" vertical="top" wrapText="1"/>
    </xf>
    <xf numFmtId="0" fontId="3" fillId="9" borderId="0" xfId="72" applyFont="1" applyFill="1" applyAlignment="1">
      <alignment horizontal="right" vertical="top" wrapText="1"/>
    </xf>
    <xf numFmtId="0" fontId="3" fillId="9" borderId="0" xfId="72" applyFont="1" applyFill="1" applyAlignment="1">
      <alignment horizontal="left" vertical="top" wrapText="1"/>
    </xf>
    <xf numFmtId="0" fontId="66" fillId="9" borderId="0" xfId="72" applyFont="1" applyFill="1" applyAlignment="1">
      <alignment vertical="top"/>
    </xf>
    <xf numFmtId="0" fontId="64" fillId="9" borderId="0" xfId="72" applyFont="1" applyFill="1" applyAlignment="1">
      <alignment vertical="top" wrapText="1"/>
    </xf>
    <xf numFmtId="0" fontId="55" fillId="0" borderId="0" xfId="72" applyFont="1" applyAlignment="1">
      <alignment horizontal="right" wrapText="1"/>
    </xf>
    <xf numFmtId="0" fontId="64" fillId="11" borderId="1" xfId="72" applyFont="1" applyFill="1" applyBorder="1" applyAlignment="1">
      <alignment horizontal="left" vertical="top"/>
    </xf>
    <xf numFmtId="0" fontId="55" fillId="0" borderId="0" xfId="72" applyFont="1" applyAlignment="1">
      <alignment horizontal="right"/>
    </xf>
    <xf numFmtId="0" fontId="65" fillId="9" borderId="0" xfId="72" applyFont="1" applyFill="1" applyAlignment="1">
      <alignment vertical="top"/>
    </xf>
    <xf numFmtId="0" fontId="30" fillId="9" borderId="0" xfId="72" applyFill="1"/>
    <xf numFmtId="0" fontId="30" fillId="9" borderId="0" xfId="72" applyFill="1" applyAlignment="1">
      <alignment vertical="top"/>
    </xf>
    <xf numFmtId="0" fontId="62" fillId="10" borderId="1" xfId="72" applyFont="1" applyFill="1" applyBorder="1" applyAlignment="1">
      <alignment horizontal="center" textRotation="90" wrapText="1"/>
    </xf>
    <xf numFmtId="0" fontId="0" fillId="0" borderId="0" xfId="0" applyAlignment="1">
      <alignment wrapText="1"/>
    </xf>
    <xf numFmtId="0" fontId="30" fillId="9" borderId="0" xfId="72" applyFill="1" applyAlignment="1">
      <alignment wrapText="1"/>
    </xf>
    <xf numFmtId="0" fontId="30" fillId="9" borderId="0" xfId="72" applyFill="1" applyAlignment="1">
      <alignment vertical="top" wrapText="1"/>
    </xf>
    <xf numFmtId="0" fontId="64" fillId="9" borderId="0" xfId="72" applyFont="1" applyFill="1" applyAlignment="1">
      <alignment horizontal="left" vertical="top"/>
    </xf>
    <xf numFmtId="0" fontId="30" fillId="9" borderId="0" xfId="72" applyFill="1" applyAlignment="1">
      <alignment horizontal="left" vertical="top"/>
    </xf>
    <xf numFmtId="0" fontId="30" fillId="9" borderId="0" xfId="72" applyFill="1" applyAlignment="1">
      <alignment horizontal="left"/>
    </xf>
    <xf numFmtId="0" fontId="64" fillId="9" borderId="0" xfId="72" applyFont="1" applyFill="1" applyAlignment="1">
      <alignment horizontal="right" vertical="top"/>
    </xf>
    <xf numFmtId="0" fontId="64" fillId="11" borderId="1" xfId="72" applyFont="1" applyFill="1" applyBorder="1" applyAlignment="1">
      <alignment horizontal="right" vertical="top"/>
    </xf>
    <xf numFmtId="0" fontId="62" fillId="10" borderId="12" xfId="72" applyFont="1" applyFill="1" applyBorder="1" applyAlignment="1">
      <alignment wrapText="1"/>
    </xf>
    <xf numFmtId="0" fontId="63" fillId="10" borderId="12" xfId="2796" applyFont="1" applyFill="1" applyBorder="1" applyAlignment="1">
      <alignment wrapText="1"/>
    </xf>
    <xf numFmtId="0" fontId="63" fillId="10" borderId="12" xfId="36" applyFont="1" applyFill="1" applyBorder="1" applyAlignment="1">
      <alignment wrapText="1"/>
    </xf>
    <xf numFmtId="0" fontId="62" fillId="10" borderId="3" xfId="72" applyFont="1" applyFill="1" applyBorder="1" applyAlignment="1">
      <alignment wrapText="1"/>
    </xf>
    <xf numFmtId="0" fontId="63" fillId="10" borderId="3" xfId="2796" applyFont="1" applyFill="1" applyBorder="1" applyAlignment="1">
      <alignment wrapText="1"/>
    </xf>
    <xf numFmtId="0" fontId="63" fillId="10" borderId="3" xfId="36" applyFont="1" applyFill="1" applyBorder="1" applyAlignment="1">
      <alignment wrapText="1"/>
    </xf>
    <xf numFmtId="0" fontId="73" fillId="0" borderId="0" xfId="72" applyFont="1"/>
    <xf numFmtId="0" fontId="75" fillId="0" borderId="4" xfId="72" applyFont="1" applyBorder="1"/>
    <xf numFmtId="0" fontId="77" fillId="0" borderId="0" xfId="72" applyFont="1" applyAlignment="1">
      <alignment horizontal="left" vertical="top"/>
    </xf>
    <xf numFmtId="0" fontId="77" fillId="0" borderId="4" xfId="72" applyFont="1" applyBorder="1" applyAlignment="1">
      <alignment horizontal="left" vertical="top"/>
    </xf>
    <xf numFmtId="0" fontId="78" fillId="0" borderId="0" xfId="72" applyFont="1" applyAlignment="1">
      <alignment vertical="top"/>
    </xf>
    <xf numFmtId="0" fontId="75" fillId="0" borderId="0" xfId="72" applyFont="1" applyAlignment="1">
      <alignment vertical="top" wrapText="1"/>
    </xf>
    <xf numFmtId="0" fontId="64" fillId="9" borderId="0" xfId="72" applyFont="1" applyFill="1" applyAlignment="1">
      <alignment horizontal="center" vertical="top"/>
    </xf>
    <xf numFmtId="0" fontId="62" fillId="10" borderId="12" xfId="72" applyFont="1" applyFill="1" applyBorder="1" applyAlignment="1">
      <alignment horizontal="center" textRotation="90" wrapText="1"/>
    </xf>
    <xf numFmtId="0" fontId="62" fillId="10" borderId="3" xfId="72" applyFont="1" applyFill="1" applyBorder="1" applyAlignment="1">
      <alignment horizontal="center" textRotation="90" wrapText="1"/>
    </xf>
    <xf numFmtId="0" fontId="64" fillId="11" borderId="1" xfId="72" applyFont="1" applyFill="1" applyBorder="1" applyAlignment="1">
      <alignment horizontal="center" vertical="top"/>
    </xf>
    <xf numFmtId="0" fontId="0" fillId="0" borderId="0" xfId="0" applyAlignment="1">
      <alignment vertical="top"/>
    </xf>
    <xf numFmtId="0" fontId="0" fillId="0" borderId="0" xfId="0" applyAlignment="1">
      <alignment horizontal="left" vertical="top" wrapText="1"/>
    </xf>
    <xf numFmtId="0" fontId="0" fillId="0" borderId="15" xfId="0" applyBorder="1"/>
    <xf numFmtId="0" fontId="64" fillId="0" borderId="15" xfId="72" applyFont="1" applyBorder="1" applyAlignment="1">
      <alignment horizontal="left"/>
    </xf>
    <xf numFmtId="0" fontId="64" fillId="0" borderId="15" xfId="72" applyFont="1" applyBorder="1"/>
    <xf numFmtId="0" fontId="64" fillId="0" borderId="0" xfId="72" applyFont="1" applyAlignment="1">
      <alignment vertical="top"/>
    </xf>
    <xf numFmtId="0" fontId="64" fillId="0" borderId="0" xfId="72" applyFont="1" applyAlignment="1">
      <alignment horizontal="left" vertical="top"/>
    </xf>
    <xf numFmtId="0" fontId="73" fillId="9" borderId="0" xfId="72" applyFont="1" applyFill="1" applyAlignment="1">
      <alignment horizontal="left" vertical="top"/>
    </xf>
    <xf numFmtId="0" fontId="74" fillId="9" borderId="0" xfId="72" applyFont="1" applyFill="1" applyAlignment="1">
      <alignment vertical="top"/>
    </xf>
    <xf numFmtId="0" fontId="74" fillId="9" borderId="0" xfId="72" applyFont="1" applyFill="1" applyAlignment="1">
      <alignment vertical="top" wrapText="1"/>
    </xf>
    <xf numFmtId="0" fontId="74" fillId="9" borderId="0" xfId="72" applyFont="1" applyFill="1" applyAlignment="1">
      <alignment horizontal="left" vertical="top"/>
    </xf>
    <xf numFmtId="0" fontId="74" fillId="15" borderId="1" xfId="72" applyFont="1" applyFill="1" applyBorder="1" applyAlignment="1">
      <alignment horizontal="left" vertical="top"/>
    </xf>
    <xf numFmtId="0" fontId="74" fillId="10" borderId="1" xfId="72" applyFont="1" applyFill="1" applyBorder="1" applyAlignment="1">
      <alignment vertical="top"/>
    </xf>
    <xf numFmtId="0" fontId="74" fillId="10" borderId="1" xfId="72" applyFont="1" applyFill="1" applyBorder="1" applyAlignment="1">
      <alignment vertical="top" wrapText="1"/>
    </xf>
    <xf numFmtId="0" fontId="74" fillId="10" borderId="1" xfId="72" applyFont="1" applyFill="1" applyBorder="1" applyAlignment="1">
      <alignment horizontal="left" vertical="top"/>
    </xf>
    <xf numFmtId="0" fontId="73" fillId="9" borderId="1" xfId="72" applyFont="1" applyFill="1" applyBorder="1" applyAlignment="1">
      <alignment horizontal="left" vertical="top"/>
    </xf>
    <xf numFmtId="0" fontId="73" fillId="11" borderId="1" xfId="72" applyFont="1" applyFill="1" applyBorder="1" applyAlignment="1">
      <alignment vertical="top" wrapText="1"/>
    </xf>
    <xf numFmtId="0" fontId="73" fillId="11" borderId="1" xfId="72" applyFont="1" applyFill="1" applyBorder="1" applyAlignment="1">
      <alignment vertical="top"/>
    </xf>
    <xf numFmtId="0" fontId="73" fillId="11" borderId="1" xfId="72" applyFont="1" applyFill="1" applyBorder="1" applyAlignment="1">
      <alignment horizontal="left" vertical="top"/>
    </xf>
    <xf numFmtId="184" fontId="64" fillId="0" borderId="15" xfId="2790" applyNumberFormat="1" applyFont="1" applyBorder="1" applyAlignment="1">
      <alignment horizontal="right"/>
    </xf>
    <xf numFmtId="0" fontId="0" fillId="0" borderId="15" xfId="0" applyBorder="1" applyAlignment="1">
      <alignment horizontal="left"/>
    </xf>
    <xf numFmtId="0" fontId="76" fillId="0" borderId="4" xfId="0" applyFont="1" applyBorder="1" applyAlignment="1">
      <alignment horizontal="left"/>
    </xf>
    <xf numFmtId="0" fontId="75" fillId="0" borderId="0" xfId="0" applyFont="1" applyAlignment="1">
      <alignment vertical="top" wrapText="1"/>
    </xf>
    <xf numFmtId="0" fontId="63" fillId="10" borderId="12" xfId="72" applyFont="1" applyFill="1" applyBorder="1" applyAlignment="1">
      <alignment wrapText="1"/>
    </xf>
    <xf numFmtId="0" fontId="63" fillId="10" borderId="3" xfId="72" applyFont="1" applyFill="1" applyBorder="1" applyAlignment="1">
      <alignment horizontal="right" wrapText="1"/>
    </xf>
    <xf numFmtId="0" fontId="63" fillId="10" borderId="3" xfId="72" applyFont="1" applyFill="1" applyBorder="1" applyAlignment="1">
      <alignment wrapText="1"/>
    </xf>
    <xf numFmtId="0" fontId="64" fillId="11" borderId="15" xfId="72" applyFont="1" applyFill="1" applyBorder="1" applyAlignment="1">
      <alignment horizontal="left" vertical="top"/>
    </xf>
    <xf numFmtId="184" fontId="0" fillId="0" borderId="0" xfId="2790" applyNumberFormat="1" applyFont="1" applyAlignment="1">
      <alignment horizontal="right"/>
    </xf>
    <xf numFmtId="0" fontId="64" fillId="0" borderId="0" xfId="72" applyFont="1" applyAlignment="1">
      <alignment horizontal="right" vertical="top"/>
    </xf>
    <xf numFmtId="0" fontId="1" fillId="0" borderId="15" xfId="2794" applyFont="1" applyBorder="1" applyAlignment="1">
      <alignment vertical="top"/>
    </xf>
    <xf numFmtId="0" fontId="1" fillId="0" borderId="15" xfId="2794" applyFont="1" applyBorder="1" applyAlignment="1">
      <alignment horizontal="left" vertical="top"/>
    </xf>
    <xf numFmtId="0" fontId="1" fillId="0" borderId="15" xfId="2794" quotePrefix="1" applyFont="1" applyBorder="1" applyAlignment="1">
      <alignment horizontal="left" vertical="top"/>
    </xf>
    <xf numFmtId="0" fontId="64" fillId="0" borderId="15" xfId="2794" applyFont="1" applyBorder="1" applyAlignment="1">
      <alignment horizontal="left" vertical="top"/>
    </xf>
    <xf numFmtId="0" fontId="1" fillId="0" borderId="15" xfId="2794" applyFont="1" applyBorder="1"/>
    <xf numFmtId="0" fontId="64" fillId="0" borderId="15" xfId="0" applyFont="1" applyBorder="1"/>
    <xf numFmtId="0" fontId="62" fillId="0" borderId="15" xfId="2794" applyFont="1" applyBorder="1" applyAlignment="1">
      <alignment horizontal="left" vertical="top" wrapText="1"/>
    </xf>
    <xf numFmtId="0" fontId="62" fillId="0" borderId="15" xfId="2794" applyFont="1" applyBorder="1" applyAlignment="1">
      <alignment horizontal="right" vertical="top" wrapText="1"/>
    </xf>
    <xf numFmtId="0" fontId="62" fillId="0" borderId="15" xfId="2794" applyFont="1" applyBorder="1" applyAlignment="1">
      <alignment wrapText="1"/>
    </xf>
    <xf numFmtId="184" fontId="1" fillId="0" borderId="15" xfId="2790" applyNumberFormat="1" applyFont="1" applyBorder="1" applyAlignment="1">
      <alignment horizontal="right" vertical="top"/>
    </xf>
    <xf numFmtId="0" fontId="1" fillId="0" borderId="0" xfId="2794" applyFont="1" applyAlignment="1">
      <alignment wrapText="1"/>
    </xf>
    <xf numFmtId="0" fontId="1" fillId="0" borderId="0" xfId="2794" applyFont="1"/>
    <xf numFmtId="0" fontId="64" fillId="0" borderId="0" xfId="0" applyFont="1"/>
    <xf numFmtId="0" fontId="64" fillId="0" borderId="0" xfId="0" applyFont="1" applyAlignment="1">
      <alignment horizontal="right"/>
    </xf>
    <xf numFmtId="184" fontId="64" fillId="0" borderId="15" xfId="2790" applyNumberFormat="1" applyFont="1" applyBorder="1"/>
    <xf numFmtId="0" fontId="64" fillId="0" borderId="0" xfId="0" applyFont="1" applyAlignment="1">
      <alignment horizontal="left" wrapText="1"/>
    </xf>
    <xf numFmtId="0" fontId="64" fillId="0" borderId="0" xfId="0" applyFont="1" applyAlignment="1">
      <alignment horizontal="left"/>
    </xf>
    <xf numFmtId="0" fontId="63" fillId="0" borderId="15" xfId="72" applyFont="1" applyBorder="1" applyAlignment="1">
      <alignment horizontal="left" wrapText="1"/>
    </xf>
    <xf numFmtId="49" fontId="62" fillId="0" borderId="15" xfId="72" applyNumberFormat="1" applyFont="1" applyBorder="1" applyAlignment="1">
      <alignment horizontal="left" wrapText="1"/>
    </xf>
    <xf numFmtId="49" fontId="82" fillId="0" borderId="15" xfId="72" applyNumberFormat="1" applyFont="1" applyBorder="1" applyAlignment="1">
      <alignment horizontal="left"/>
    </xf>
    <xf numFmtId="0" fontId="82" fillId="0" borderId="15" xfId="72" applyFont="1" applyBorder="1" applyAlignment="1">
      <alignment horizontal="left"/>
    </xf>
    <xf numFmtId="49" fontId="64" fillId="0" borderId="15" xfId="72" applyNumberFormat="1" applyFont="1" applyBorder="1" applyAlignment="1">
      <alignment horizontal="left"/>
    </xf>
    <xf numFmtId="0" fontId="1" fillId="0" borderId="15" xfId="2794" applyFont="1" applyBorder="1" applyAlignment="1">
      <alignment horizontal="left"/>
    </xf>
    <xf numFmtId="49" fontId="81" fillId="0" borderId="15" xfId="72" applyNumberFormat="1" applyFont="1" applyBorder="1" applyAlignment="1">
      <alignment horizontal="left"/>
    </xf>
    <xf numFmtId="0" fontId="30" fillId="0" borderId="15" xfId="72" applyBorder="1" applyAlignment="1">
      <alignment horizontal="left"/>
    </xf>
    <xf numFmtId="0" fontId="81" fillId="0" borderId="15" xfId="72" applyFont="1" applyBorder="1" applyAlignment="1">
      <alignment horizontal="left"/>
    </xf>
    <xf numFmtId="49" fontId="30" fillId="0" borderId="15" xfId="72" applyNumberFormat="1" applyBorder="1" applyAlignment="1">
      <alignment horizontal="left"/>
    </xf>
    <xf numFmtId="0" fontId="64" fillId="0" borderId="15" xfId="0" applyFont="1" applyBorder="1" applyAlignment="1">
      <alignment horizontal="left"/>
    </xf>
    <xf numFmtId="0" fontId="83" fillId="0" borderId="15" xfId="0" applyFont="1" applyBorder="1" applyAlignment="1">
      <alignment horizontal="left"/>
    </xf>
    <xf numFmtId="0" fontId="64" fillId="11" borderId="1" xfId="2790" applyNumberFormat="1" applyFont="1" applyFill="1" applyBorder="1" applyAlignment="1">
      <alignment horizontal="right" vertical="top"/>
    </xf>
    <xf numFmtId="0" fontId="1" fillId="0" borderId="15" xfId="2794" quotePrefix="1" applyFont="1" applyBorder="1" applyAlignment="1">
      <alignment horizontal="left"/>
    </xf>
    <xf numFmtId="0" fontId="64" fillId="0" borderId="15" xfId="72" quotePrefix="1" applyFont="1" applyBorder="1" applyAlignment="1">
      <alignment horizontal="left"/>
    </xf>
    <xf numFmtId="0" fontId="30" fillId="0" borderId="15" xfId="72" quotePrefix="1" applyBorder="1" applyAlignment="1">
      <alignment horizontal="left"/>
    </xf>
    <xf numFmtId="49" fontId="30" fillId="0" borderId="15" xfId="72" quotePrefix="1" applyNumberFormat="1" applyBorder="1" applyAlignment="1">
      <alignment horizontal="left"/>
    </xf>
    <xf numFmtId="0" fontId="64" fillId="0" borderId="15" xfId="0" quotePrefix="1" applyFont="1" applyBorder="1" applyAlignment="1">
      <alignment horizontal="left"/>
    </xf>
    <xf numFmtId="0" fontId="55" fillId="0" borderId="0" xfId="0" applyFont="1"/>
    <xf numFmtId="0" fontId="62" fillId="10" borderId="12" xfId="72" applyFont="1" applyFill="1" applyBorder="1" applyAlignment="1">
      <alignment horizontal="left" wrapText="1"/>
    </xf>
    <xf numFmtId="0" fontId="62" fillId="10" borderId="3" xfId="72" applyFont="1" applyFill="1" applyBorder="1" applyAlignment="1">
      <alignment horizontal="left" wrapText="1"/>
    </xf>
    <xf numFmtId="0" fontId="64" fillId="11" borderId="1" xfId="72" quotePrefix="1" applyFont="1" applyFill="1" applyBorder="1" applyAlignment="1">
      <alignment horizontal="left" vertical="top"/>
    </xf>
    <xf numFmtId="0" fontId="75" fillId="0" borderId="15" xfId="0" applyFont="1" applyBorder="1"/>
    <xf numFmtId="0" fontId="0" fillId="0" borderId="19" xfId="0" applyBorder="1"/>
    <xf numFmtId="184" fontId="0" fillId="0" borderId="0" xfId="2790" applyNumberFormat="1" applyFont="1"/>
    <xf numFmtId="184" fontId="0" fillId="16" borderId="0" xfId="2790" applyNumberFormat="1" applyFont="1" applyFill="1" applyAlignment="1">
      <alignment horizontal="left"/>
    </xf>
    <xf numFmtId="0" fontId="0" fillId="16" borderId="0" xfId="0" applyFill="1" applyAlignment="1">
      <alignment horizontal="left"/>
    </xf>
    <xf numFmtId="9" fontId="0" fillId="16" borderId="20" xfId="2800" applyFont="1" applyFill="1" applyBorder="1" applyAlignment="1">
      <alignment horizontal="right"/>
    </xf>
    <xf numFmtId="0" fontId="30" fillId="0" borderId="19" xfId="0" applyFont="1" applyBorder="1"/>
    <xf numFmtId="185" fontId="0" fillId="0" borderId="0" xfId="2790" applyNumberFormat="1" applyFont="1" applyAlignment="1">
      <alignment horizontal="right"/>
    </xf>
    <xf numFmtId="184" fontId="30" fillId="0" borderId="0" xfId="2790" applyNumberFormat="1" applyFont="1" applyAlignment="1">
      <alignment horizontal="right"/>
    </xf>
    <xf numFmtId="0" fontId="0" fillId="0" borderId="21" xfId="0" applyBorder="1"/>
    <xf numFmtId="0" fontId="0" fillId="0" borderId="22" xfId="0" applyBorder="1" applyAlignment="1">
      <alignment horizontal="left"/>
    </xf>
    <xf numFmtId="184" fontId="0" fillId="0" borderId="22" xfId="2790" applyNumberFormat="1" applyFont="1" applyBorder="1" applyAlignment="1">
      <alignment horizontal="right"/>
    </xf>
    <xf numFmtId="0" fontId="0" fillId="0" borderId="22" xfId="0" applyBorder="1"/>
    <xf numFmtId="184" fontId="0" fillId="0" borderId="22" xfId="2790" applyNumberFormat="1" applyFont="1" applyBorder="1"/>
    <xf numFmtId="184" fontId="0" fillId="16" borderId="22" xfId="2790" applyNumberFormat="1" applyFont="1" applyFill="1" applyBorder="1" applyAlignment="1">
      <alignment horizontal="left"/>
    </xf>
    <xf numFmtId="0" fontId="0" fillId="16" borderId="22" xfId="0" applyFill="1" applyBorder="1" applyAlignment="1">
      <alignment horizontal="left"/>
    </xf>
    <xf numFmtId="9" fontId="0" fillId="16" borderId="23" xfId="2800" applyFont="1" applyFill="1" applyBorder="1" applyAlignment="1">
      <alignment horizontal="right"/>
    </xf>
    <xf numFmtId="0" fontId="0" fillId="0" borderId="16" xfId="0" applyBorder="1"/>
    <xf numFmtId="0" fontId="0" fillId="0" borderId="17" xfId="0" applyBorder="1" applyAlignment="1">
      <alignment horizontal="left"/>
    </xf>
    <xf numFmtId="184" fontId="0" fillId="0" borderId="17" xfId="2790" applyNumberFormat="1" applyFont="1" applyBorder="1" applyAlignment="1">
      <alignment horizontal="right"/>
    </xf>
    <xf numFmtId="0" fontId="0" fillId="0" borderId="17" xfId="0" applyBorder="1"/>
    <xf numFmtId="184" fontId="0" fillId="0" borderId="17" xfId="2790" applyNumberFormat="1" applyFont="1" applyBorder="1"/>
    <xf numFmtId="184" fontId="0" fillId="16" borderId="17" xfId="2790" applyNumberFormat="1" applyFont="1" applyFill="1" applyBorder="1" applyAlignment="1">
      <alignment horizontal="left"/>
    </xf>
    <xf numFmtId="0" fontId="0" fillId="16" borderId="17" xfId="0" applyFill="1" applyBorder="1" applyAlignment="1">
      <alignment horizontal="left"/>
    </xf>
    <xf numFmtId="9" fontId="0" fillId="16" borderId="18" xfId="2800" applyFont="1" applyFill="1" applyBorder="1" applyAlignment="1">
      <alignment horizontal="right"/>
    </xf>
    <xf numFmtId="0" fontId="62" fillId="0" borderId="24" xfId="0" applyFont="1" applyBorder="1" applyAlignment="1">
      <alignment horizontal="left" wrapText="1"/>
    </xf>
    <xf numFmtId="0" fontId="55" fillId="0" borderId="25" xfId="0" applyFont="1" applyBorder="1" applyAlignment="1">
      <alignment wrapText="1"/>
    </xf>
    <xf numFmtId="0" fontId="55" fillId="0" borderId="25" xfId="0" applyFont="1" applyBorder="1" applyAlignment="1">
      <alignment horizontal="right" wrapText="1"/>
    </xf>
    <xf numFmtId="0" fontId="55" fillId="0" borderId="25" xfId="0" applyFont="1" applyBorder="1" applyAlignment="1">
      <alignment horizontal="left" wrapText="1"/>
    </xf>
    <xf numFmtId="0" fontId="55" fillId="16" borderId="25" xfId="0" applyFont="1" applyFill="1" applyBorder="1" applyAlignment="1">
      <alignment horizontal="left" wrapText="1"/>
    </xf>
    <xf numFmtId="0" fontId="55" fillId="16" borderId="26" xfId="0" applyFont="1" applyFill="1" applyBorder="1" applyAlignment="1">
      <alignment horizontal="right" wrapText="1"/>
    </xf>
    <xf numFmtId="0" fontId="30" fillId="0" borderId="21" xfId="0" applyFont="1" applyBorder="1"/>
    <xf numFmtId="0" fontId="73" fillId="0" borderId="0" xfId="0" applyFont="1"/>
    <xf numFmtId="0" fontId="73" fillId="0" borderId="0" xfId="0" applyFont="1" applyAlignment="1">
      <alignment horizontal="left"/>
    </xf>
    <xf numFmtId="0" fontId="73" fillId="0" borderId="0" xfId="0" applyFont="1" applyAlignment="1">
      <alignment vertical="top" wrapText="1"/>
    </xf>
    <xf numFmtId="0" fontId="75" fillId="0" borderId="0" xfId="0" applyFont="1" applyAlignment="1">
      <alignment horizontal="left"/>
    </xf>
    <xf numFmtId="0" fontId="75" fillId="0" borderId="0" xfId="0" applyFont="1"/>
    <xf numFmtId="0" fontId="84" fillId="0" borderId="15" xfId="0" applyFont="1" applyBorder="1" applyAlignment="1">
      <alignment horizontal="left" wrapText="1"/>
    </xf>
    <xf numFmtId="0" fontId="78" fillId="0" borderId="15" xfId="0" applyFont="1" applyBorder="1" applyAlignment="1">
      <alignment horizontal="left" wrapText="1"/>
    </xf>
    <xf numFmtId="0" fontId="75" fillId="0" borderId="15" xfId="0" applyFont="1" applyBorder="1" applyAlignment="1">
      <alignment horizontal="left"/>
    </xf>
    <xf numFmtId="0" fontId="78" fillId="0" borderId="0" xfId="72" applyFont="1" applyAlignment="1">
      <alignment vertical="top" wrapText="1"/>
    </xf>
    <xf numFmtId="0" fontId="62" fillId="10" borderId="12" xfId="72" applyFont="1" applyFill="1" applyBorder="1" applyAlignment="1">
      <alignment horizontal="right" wrapText="1"/>
    </xf>
    <xf numFmtId="0" fontId="62" fillId="10" borderId="3" xfId="72" applyFont="1" applyFill="1" applyBorder="1" applyAlignment="1">
      <alignment horizontal="right" wrapText="1"/>
    </xf>
    <xf numFmtId="0" fontId="77" fillId="0" borderId="9" xfId="72" applyFont="1" applyBorder="1" applyAlignment="1">
      <alignment horizontal="left" vertical="top"/>
    </xf>
    <xf numFmtId="0" fontId="55" fillId="0" borderId="0" xfId="0" applyFont="1" applyAlignment="1">
      <alignment vertical="top" wrapText="1"/>
    </xf>
    <xf numFmtId="0" fontId="0" fillId="0" borderId="0" xfId="0" applyAlignment="1">
      <alignment vertical="center"/>
    </xf>
    <xf numFmtId="0" fontId="0" fillId="0" borderId="0" xfId="0" pivotButton="1"/>
    <xf numFmtId="184" fontId="0" fillId="0" borderId="0" xfId="53" applyNumberFormat="1" applyFont="1" applyAlignment="1">
      <alignment vertical="top" wrapText="1"/>
    </xf>
    <xf numFmtId="0" fontId="30" fillId="0" borderId="0" xfId="0" applyFont="1" applyAlignment="1">
      <alignment vertical="top" wrapText="1"/>
    </xf>
    <xf numFmtId="184" fontId="0" fillId="0" borderId="0" xfId="53" applyNumberFormat="1" applyFont="1"/>
    <xf numFmtId="184" fontId="0" fillId="0" borderId="22" xfId="53" applyNumberFormat="1" applyFont="1" applyBorder="1" applyAlignment="1">
      <alignment horizontal="right"/>
    </xf>
    <xf numFmtId="0" fontId="30" fillId="0" borderId="0" xfId="0" applyFont="1"/>
    <xf numFmtId="0" fontId="30" fillId="0" borderId="0" xfId="0" applyFont="1" applyAlignment="1">
      <alignment horizontal="left"/>
    </xf>
    <xf numFmtId="0" fontId="67" fillId="0" borderId="0" xfId="72" applyFont="1" applyAlignment="1">
      <alignment horizontal="right" vertical="top" wrapText="1"/>
    </xf>
    <xf numFmtId="3" fontId="64" fillId="9" borderId="0" xfId="72" applyNumberFormat="1" applyFont="1" applyFill="1" applyAlignment="1">
      <alignment vertical="top" wrapText="1"/>
    </xf>
    <xf numFmtId="0" fontId="1" fillId="0" borderId="0" xfId="2801"/>
    <xf numFmtId="0" fontId="62" fillId="0" borderId="15" xfId="2801" applyFont="1" applyBorder="1" applyAlignment="1">
      <alignment wrapText="1"/>
    </xf>
    <xf numFmtId="0" fontId="62" fillId="0" borderId="15" xfId="2801" applyFont="1" applyBorder="1" applyAlignment="1">
      <alignment horizontal="right" wrapText="1"/>
    </xf>
    <xf numFmtId="0" fontId="62" fillId="0" borderId="15" xfId="2801" applyFont="1" applyBorder="1" applyAlignment="1">
      <alignment horizontal="left" wrapText="1"/>
    </xf>
    <xf numFmtId="0" fontId="62" fillId="16" borderId="15" xfId="2801" applyFont="1" applyFill="1" applyBorder="1" applyAlignment="1">
      <alignment horizontal="right" wrapText="1"/>
    </xf>
    <xf numFmtId="0" fontId="62" fillId="0" borderId="15" xfId="2801" applyFont="1" applyBorder="1" applyAlignment="1">
      <alignment horizontal="left"/>
    </xf>
    <xf numFmtId="0" fontId="64" fillId="0" borderId="15" xfId="72" applyFont="1" applyBorder="1" applyAlignment="1">
      <alignment horizontal="right"/>
    </xf>
    <xf numFmtId="0" fontId="1" fillId="0" borderId="15" xfId="2801" applyBorder="1"/>
    <xf numFmtId="0" fontId="1" fillId="0" borderId="15" xfId="2801" applyBorder="1" applyAlignment="1">
      <alignment horizontal="left"/>
    </xf>
    <xf numFmtId="184" fontId="64" fillId="16" borderId="15" xfId="53" applyNumberFormat="1" applyFont="1" applyFill="1" applyBorder="1" applyAlignment="1">
      <alignment horizontal="right"/>
    </xf>
    <xf numFmtId="3" fontId="64" fillId="16" borderId="15" xfId="53" applyNumberFormat="1" applyFont="1" applyFill="1" applyBorder="1" applyAlignment="1">
      <alignment horizontal="right"/>
    </xf>
    <xf numFmtId="184" fontId="64" fillId="17" borderId="15" xfId="53" applyNumberFormat="1" applyFont="1" applyFill="1" applyBorder="1" applyAlignment="1">
      <alignment horizontal="right"/>
    </xf>
    <xf numFmtId="3" fontId="64" fillId="17" borderId="15" xfId="53" applyNumberFormat="1" applyFont="1" applyFill="1" applyBorder="1" applyAlignment="1">
      <alignment horizontal="right"/>
    </xf>
    <xf numFmtId="0" fontId="1" fillId="0" borderId="0" xfId="2801" applyAlignment="1">
      <alignment horizontal="right"/>
    </xf>
    <xf numFmtId="0" fontId="1" fillId="0" borderId="0" xfId="2801" applyAlignment="1">
      <alignment horizontal="left"/>
    </xf>
    <xf numFmtId="0" fontId="62" fillId="0" borderId="0" xfId="2802" applyFont="1" applyAlignment="1">
      <alignment horizontal="right"/>
    </xf>
    <xf numFmtId="0" fontId="62" fillId="0" borderId="0" xfId="2802" applyFont="1"/>
    <xf numFmtId="0" fontId="62" fillId="0" borderId="0" xfId="2802" applyFont="1" applyAlignment="1">
      <alignment horizontal="left"/>
    </xf>
    <xf numFmtId="0" fontId="1" fillId="0" borderId="0" xfId="2802"/>
    <xf numFmtId="0" fontId="1" fillId="0" borderId="0" xfId="2802" applyAlignment="1">
      <alignment horizontal="right"/>
    </xf>
    <xf numFmtId="0" fontId="1" fillId="0" borderId="0" xfId="2802" applyAlignment="1">
      <alignment horizontal="left"/>
    </xf>
    <xf numFmtId="184" fontId="0" fillId="0" borderId="17" xfId="53" applyNumberFormat="1" applyFont="1" applyBorder="1" applyAlignment="1">
      <alignment horizontal="right"/>
    </xf>
    <xf numFmtId="184" fontId="0" fillId="0" borderId="0" xfId="53" applyNumberFormat="1" applyFont="1" applyAlignment="1">
      <alignment horizontal="right"/>
    </xf>
    <xf numFmtId="0" fontId="67" fillId="0" borderId="0" xfId="72" applyFont="1" applyAlignment="1">
      <alignment horizontal="left" wrapText="1"/>
    </xf>
    <xf numFmtId="0" fontId="67" fillId="0" borderId="0" xfId="72" applyFont="1" applyAlignment="1">
      <alignment horizontal="left" vertical="top" wrapText="1"/>
    </xf>
    <xf numFmtId="0" fontId="63" fillId="10" borderId="11" xfId="72" applyFont="1" applyFill="1" applyBorder="1" applyAlignment="1">
      <alignment horizontal="center" vertical="top"/>
    </xf>
    <xf numFmtId="0" fontId="63" fillId="10" borderId="14" xfId="72" applyFont="1" applyFill="1" applyBorder="1" applyAlignment="1">
      <alignment horizontal="center" vertical="top"/>
    </xf>
    <xf numFmtId="0" fontId="63" fillId="10" borderId="10" xfId="72" applyFont="1" applyFill="1" applyBorder="1" applyAlignment="1">
      <alignment horizontal="center" vertical="top"/>
    </xf>
    <xf numFmtId="0" fontId="62" fillId="10" borderId="11" xfId="72" applyFont="1" applyFill="1" applyBorder="1" applyAlignment="1">
      <alignment horizontal="center" vertical="top" wrapText="1"/>
    </xf>
    <xf numFmtId="0" fontId="62" fillId="10" borderId="14" xfId="72" applyFont="1" applyFill="1" applyBorder="1" applyAlignment="1">
      <alignment horizontal="center" vertical="top" wrapText="1"/>
    </xf>
    <xf numFmtId="0" fontId="62" fillId="10" borderId="10" xfId="72" applyFont="1" applyFill="1" applyBorder="1" applyAlignment="1">
      <alignment horizontal="center" vertical="top" wrapText="1"/>
    </xf>
    <xf numFmtId="0" fontId="62" fillId="10" borderId="11" xfId="72" applyFont="1" applyFill="1" applyBorder="1" applyAlignment="1">
      <alignment horizontal="center" wrapText="1"/>
    </xf>
    <xf numFmtId="0" fontId="62" fillId="10" borderId="14" xfId="72" applyFont="1" applyFill="1" applyBorder="1" applyAlignment="1">
      <alignment horizontal="center" wrapText="1"/>
    </xf>
    <xf numFmtId="0" fontId="62" fillId="10" borderId="10" xfId="72" applyFont="1" applyFill="1" applyBorder="1" applyAlignment="1">
      <alignment horizontal="center" wrapText="1"/>
    </xf>
    <xf numFmtId="0" fontId="63" fillId="10" borderId="10" xfId="72" applyFont="1" applyFill="1" applyBorder="1" applyAlignment="1">
      <alignment horizontal="center" wrapText="1"/>
    </xf>
    <xf numFmtId="0" fontId="63" fillId="10" borderId="1" xfId="72" applyFont="1" applyFill="1" applyBorder="1" applyAlignment="1">
      <alignment horizontal="center" wrapText="1"/>
    </xf>
    <xf numFmtId="0" fontId="63" fillId="10" borderId="11" xfId="72" applyFont="1" applyFill="1" applyBorder="1" applyAlignment="1">
      <alignment horizontal="center" wrapText="1"/>
    </xf>
    <xf numFmtId="0" fontId="63" fillId="10" borderId="13" xfId="72" applyFont="1" applyFill="1" applyBorder="1" applyAlignment="1">
      <alignment horizontal="center" vertical="top" wrapText="1"/>
    </xf>
    <xf numFmtId="0" fontId="63" fillId="10" borderId="9" xfId="72" applyFont="1" applyFill="1" applyBorder="1" applyAlignment="1">
      <alignment horizontal="center" vertical="top" wrapText="1"/>
    </xf>
    <xf numFmtId="0" fontId="64" fillId="9" borderId="0" xfId="72" applyFont="1" applyFill="1" applyAlignment="1">
      <alignment horizontal="left" vertical="top" wrapText="1"/>
    </xf>
    <xf numFmtId="0" fontId="75" fillId="9" borderId="0" xfId="72" applyFont="1" applyFill="1" applyAlignment="1">
      <alignment horizontal="left" vertical="top" wrapText="1"/>
    </xf>
    <xf numFmtId="0" fontId="64" fillId="0" borderId="4" xfId="72" applyFont="1" applyBorder="1" applyAlignment="1">
      <alignment horizontal="left" vertical="top" wrapText="1"/>
    </xf>
    <xf numFmtId="0" fontId="64" fillId="9" borderId="4" xfId="72" applyFont="1" applyFill="1" applyBorder="1" applyAlignment="1">
      <alignment horizontal="left" vertical="top" wrapText="1"/>
    </xf>
    <xf numFmtId="0" fontId="85" fillId="0" borderId="0" xfId="72" applyFont="1" applyAlignment="1">
      <alignment horizontal="right" vertical="top"/>
    </xf>
    <xf numFmtId="0" fontId="86" fillId="0" borderId="0" xfId="72" applyFont="1" applyAlignment="1">
      <alignment horizontal="left" vertical="top" wrapText="1"/>
    </xf>
    <xf numFmtId="0" fontId="73" fillId="11" borderId="1" xfId="72" applyFont="1" applyFill="1" applyBorder="1" applyAlignment="1">
      <alignment horizontal="left" vertical="top" wrapText="1"/>
    </xf>
    <xf numFmtId="0" fontId="73" fillId="11" borderId="15" xfId="72" applyFont="1" applyFill="1" applyBorder="1" applyAlignment="1">
      <alignment vertical="top" wrapText="1"/>
    </xf>
  </cellXfs>
  <cellStyles count="2803">
    <cellStyle name="2x indented GHG Textfiels" xfId="1" xr:uid="{00000000-0005-0000-0000-000000000000}"/>
    <cellStyle name="5x indented GHG Textfiels" xfId="2" xr:uid="{00000000-0005-0000-0000-000001000000}"/>
    <cellStyle name="Boden" xfId="3" xr:uid="{00000000-0005-0000-0000-000002000000}"/>
    <cellStyle name="Boden 2" xfId="52" xr:uid="{00000000-0005-0000-0000-000003000000}"/>
    <cellStyle name="Bold GHG Numbers (0.00)" xfId="4" xr:uid="{00000000-0005-0000-0000-000004000000}"/>
    <cellStyle name="Comma" xfId="2790" builtinId="3"/>
    <cellStyle name="Comma 2" xfId="32" xr:uid="{00000000-0005-0000-0000-000006000000}"/>
    <cellStyle name="Comma 2 2" xfId="53" xr:uid="{00000000-0005-0000-0000-000007000000}"/>
    <cellStyle name="Comma 2 3" xfId="1076" xr:uid="{00000000-0005-0000-0000-000008000000}"/>
    <cellStyle name="Comma 3" xfId="54" xr:uid="{00000000-0005-0000-0000-000009000000}"/>
    <cellStyle name="Comma 3 2" xfId="1077" xr:uid="{00000000-0005-0000-0000-00000A000000}"/>
    <cellStyle name="Comma 4" xfId="2792" xr:uid="{00000000-0005-0000-0000-00000B000000}"/>
    <cellStyle name="comment" xfId="5" xr:uid="{00000000-0005-0000-0000-00000C000000}"/>
    <cellStyle name="DateTime" xfId="2665" xr:uid="{00000000-0005-0000-0000-00000D000000}"/>
    <cellStyle name="DateTime 2" xfId="2666" xr:uid="{00000000-0005-0000-0000-00000E000000}"/>
    <cellStyle name="dt" xfId="6" xr:uid="{00000000-0005-0000-0000-00000F000000}"/>
    <cellStyle name="EcoTitel" xfId="7" xr:uid="{00000000-0005-0000-0000-000010000000}"/>
    <cellStyle name="EcoTitel 2" xfId="51" xr:uid="{00000000-0005-0000-0000-000011000000}"/>
    <cellStyle name="Euro" xfId="8" xr:uid="{00000000-0005-0000-0000-000012000000}"/>
    <cellStyle name="F2" xfId="2667" xr:uid="{00000000-0005-0000-0000-000013000000}"/>
    <cellStyle name="F3" xfId="2668" xr:uid="{00000000-0005-0000-0000-000014000000}"/>
    <cellStyle name="F4" xfId="2669" xr:uid="{00000000-0005-0000-0000-000015000000}"/>
    <cellStyle name="F5" xfId="2670" xr:uid="{00000000-0005-0000-0000-000016000000}"/>
    <cellStyle name="F6" xfId="2671" xr:uid="{00000000-0005-0000-0000-000017000000}"/>
    <cellStyle name="F7" xfId="2672" xr:uid="{00000000-0005-0000-0000-000018000000}"/>
    <cellStyle name="F8" xfId="2673" xr:uid="{00000000-0005-0000-0000-000019000000}"/>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Headline" xfId="9" xr:uid="{00000000-0005-0000-0000-00003E020000}"/>
    <cellStyle name="Hyperlink 2" xfId="33" xr:uid="{00000000-0005-0000-0000-00003F020000}"/>
    <cellStyle name="Hyperlink 3" xfId="42" xr:uid="{00000000-0005-0000-0000-000040020000}"/>
    <cellStyle name="Hyperlink 3 2" xfId="55" xr:uid="{00000000-0005-0000-0000-000041020000}"/>
    <cellStyle name="Hyperlink 4" xfId="2655" xr:uid="{00000000-0005-0000-0000-000042020000}"/>
    <cellStyle name="kg" xfId="10" xr:uid="{00000000-0005-0000-0000-000043020000}"/>
    <cellStyle name="l" xfId="11" xr:uid="{00000000-0005-0000-0000-000044020000}"/>
    <cellStyle name="Luft" xfId="12" xr:uid="{00000000-0005-0000-0000-000045020000}"/>
    <cellStyle name="Luft 2" xfId="56" xr:uid="{00000000-0005-0000-0000-000046020000}"/>
    <cellStyle name="m2" xfId="13" xr:uid="{00000000-0005-0000-0000-000047020000}"/>
    <cellStyle name="m2a" xfId="14" xr:uid="{00000000-0005-0000-0000-000048020000}"/>
    <cellStyle name="m3" xfId="15" xr:uid="{00000000-0005-0000-0000-000049020000}"/>
    <cellStyle name="Niels" xfId="16" xr:uid="{00000000-0005-0000-0000-00004A020000}"/>
    <cellStyle name="Niels 2" xfId="2674" xr:uid="{00000000-0005-0000-0000-00004B020000}"/>
    <cellStyle name="Niels 2 2" xfId="2675" xr:uid="{00000000-0005-0000-0000-00004C020000}"/>
    <cellStyle name="NielsProz" xfId="17" xr:uid="{00000000-0005-0000-0000-00004D020000}"/>
    <cellStyle name="Normal" xfId="0" builtinId="0"/>
    <cellStyle name="Normal 10" xfId="47" xr:uid="{00000000-0005-0000-0000-00004F020000}"/>
    <cellStyle name="Normal 10 10" xfId="186" xr:uid="{00000000-0005-0000-0000-000050020000}"/>
    <cellStyle name="Normal 10 10 2" xfId="1479" xr:uid="{00000000-0005-0000-0000-000051020000}"/>
    <cellStyle name="Normal 10 11" xfId="167" xr:uid="{00000000-0005-0000-0000-000052020000}"/>
    <cellStyle name="Normal 10 11 2" xfId="1460" xr:uid="{00000000-0005-0000-0000-000053020000}"/>
    <cellStyle name="Normal 10 12" xfId="509" xr:uid="{00000000-0005-0000-0000-000054020000}"/>
    <cellStyle name="Normal 10 12 2" xfId="1802" xr:uid="{00000000-0005-0000-0000-000055020000}"/>
    <cellStyle name="Normal 10 13" xfId="1365" xr:uid="{00000000-0005-0000-0000-000056020000}"/>
    <cellStyle name="Normal 10 2" xfId="82" xr:uid="{00000000-0005-0000-0000-000057020000}"/>
    <cellStyle name="Normal 10 2 10" xfId="177" xr:uid="{00000000-0005-0000-0000-000058020000}"/>
    <cellStyle name="Normal 10 2 10 2" xfId="1470" xr:uid="{00000000-0005-0000-0000-000059020000}"/>
    <cellStyle name="Normal 10 2 11" xfId="519" xr:uid="{00000000-0005-0000-0000-00005A020000}"/>
    <cellStyle name="Normal 10 2 11 2" xfId="1812" xr:uid="{00000000-0005-0000-0000-00005B020000}"/>
    <cellStyle name="Normal 10 2 12" xfId="1375" xr:uid="{00000000-0005-0000-0000-00005C020000}"/>
    <cellStyle name="Normal 10 2 2" xfId="101" xr:uid="{00000000-0005-0000-0000-00005D020000}"/>
    <cellStyle name="Normal 10 2 2 2" xfId="329" xr:uid="{00000000-0005-0000-0000-00005E020000}"/>
    <cellStyle name="Normal 10 2 2 2 2" xfId="918" xr:uid="{00000000-0005-0000-0000-00005F020000}"/>
    <cellStyle name="Normal 10 2 2 2 2 2" xfId="2211" xr:uid="{00000000-0005-0000-0000-000060020000}"/>
    <cellStyle name="Normal 10 2 2 2 3" xfId="633" xr:uid="{00000000-0005-0000-0000-000061020000}"/>
    <cellStyle name="Normal 10 2 2 2 3 2" xfId="1926" xr:uid="{00000000-0005-0000-0000-000062020000}"/>
    <cellStyle name="Normal 10 2 2 2 4" xfId="1622" xr:uid="{00000000-0005-0000-0000-000063020000}"/>
    <cellStyle name="Normal 10 2 2 3" xfId="443" xr:uid="{00000000-0005-0000-0000-000064020000}"/>
    <cellStyle name="Normal 10 2 2 3 2" xfId="1013" xr:uid="{00000000-0005-0000-0000-000065020000}"/>
    <cellStyle name="Normal 10 2 2 3 2 2" xfId="2306" xr:uid="{00000000-0005-0000-0000-000066020000}"/>
    <cellStyle name="Normal 10 2 2 3 3" xfId="728" xr:uid="{00000000-0005-0000-0000-000067020000}"/>
    <cellStyle name="Normal 10 2 2 3 3 2" xfId="2021" xr:uid="{00000000-0005-0000-0000-000068020000}"/>
    <cellStyle name="Normal 10 2 2 3 4" xfId="1736" xr:uid="{00000000-0005-0000-0000-000069020000}"/>
    <cellStyle name="Normal 10 2 2 4" xfId="215" xr:uid="{00000000-0005-0000-0000-00006A020000}"/>
    <cellStyle name="Normal 10 2 2 4 2" xfId="823" xr:uid="{00000000-0005-0000-0000-00006B020000}"/>
    <cellStyle name="Normal 10 2 2 4 2 2" xfId="2116" xr:uid="{00000000-0005-0000-0000-00006C020000}"/>
    <cellStyle name="Normal 10 2 2 4 3" xfId="1508" xr:uid="{00000000-0005-0000-0000-00006D020000}"/>
    <cellStyle name="Normal 10 2 2 5" xfId="538" xr:uid="{00000000-0005-0000-0000-00006E020000}"/>
    <cellStyle name="Normal 10 2 2 5 2" xfId="1831" xr:uid="{00000000-0005-0000-0000-00006F020000}"/>
    <cellStyle name="Normal 10 2 2 6" xfId="1394" xr:uid="{00000000-0005-0000-0000-000070020000}"/>
    <cellStyle name="Normal 10 2 3" xfId="120" xr:uid="{00000000-0005-0000-0000-000071020000}"/>
    <cellStyle name="Normal 10 2 3 2" xfId="348" xr:uid="{00000000-0005-0000-0000-000072020000}"/>
    <cellStyle name="Normal 10 2 3 2 2" xfId="937" xr:uid="{00000000-0005-0000-0000-000073020000}"/>
    <cellStyle name="Normal 10 2 3 2 2 2" xfId="2230" xr:uid="{00000000-0005-0000-0000-000074020000}"/>
    <cellStyle name="Normal 10 2 3 2 3" xfId="652" xr:uid="{00000000-0005-0000-0000-000075020000}"/>
    <cellStyle name="Normal 10 2 3 2 3 2" xfId="1945" xr:uid="{00000000-0005-0000-0000-000076020000}"/>
    <cellStyle name="Normal 10 2 3 2 4" xfId="1641" xr:uid="{00000000-0005-0000-0000-000077020000}"/>
    <cellStyle name="Normal 10 2 3 3" xfId="462" xr:uid="{00000000-0005-0000-0000-000078020000}"/>
    <cellStyle name="Normal 10 2 3 3 2" xfId="1032" xr:uid="{00000000-0005-0000-0000-000079020000}"/>
    <cellStyle name="Normal 10 2 3 3 2 2" xfId="2325" xr:uid="{00000000-0005-0000-0000-00007A020000}"/>
    <cellStyle name="Normal 10 2 3 3 3" xfId="747" xr:uid="{00000000-0005-0000-0000-00007B020000}"/>
    <cellStyle name="Normal 10 2 3 3 3 2" xfId="2040" xr:uid="{00000000-0005-0000-0000-00007C020000}"/>
    <cellStyle name="Normal 10 2 3 3 4" xfId="1755" xr:uid="{00000000-0005-0000-0000-00007D020000}"/>
    <cellStyle name="Normal 10 2 3 4" xfId="234" xr:uid="{00000000-0005-0000-0000-00007E020000}"/>
    <cellStyle name="Normal 10 2 3 4 2" xfId="842" xr:uid="{00000000-0005-0000-0000-00007F020000}"/>
    <cellStyle name="Normal 10 2 3 4 2 2" xfId="2135" xr:uid="{00000000-0005-0000-0000-000080020000}"/>
    <cellStyle name="Normal 10 2 3 4 3" xfId="1527" xr:uid="{00000000-0005-0000-0000-000081020000}"/>
    <cellStyle name="Normal 10 2 3 5" xfId="557" xr:uid="{00000000-0005-0000-0000-000082020000}"/>
    <cellStyle name="Normal 10 2 3 5 2" xfId="1850" xr:uid="{00000000-0005-0000-0000-000083020000}"/>
    <cellStyle name="Normal 10 2 3 6" xfId="1413" xr:uid="{00000000-0005-0000-0000-000084020000}"/>
    <cellStyle name="Normal 10 2 4" xfId="139" xr:uid="{00000000-0005-0000-0000-000085020000}"/>
    <cellStyle name="Normal 10 2 4 2" xfId="367" xr:uid="{00000000-0005-0000-0000-000086020000}"/>
    <cellStyle name="Normal 10 2 4 2 2" xfId="956" xr:uid="{00000000-0005-0000-0000-000087020000}"/>
    <cellStyle name="Normal 10 2 4 2 2 2" xfId="2249" xr:uid="{00000000-0005-0000-0000-000088020000}"/>
    <cellStyle name="Normal 10 2 4 2 3" xfId="671" xr:uid="{00000000-0005-0000-0000-000089020000}"/>
    <cellStyle name="Normal 10 2 4 2 3 2" xfId="1964" xr:uid="{00000000-0005-0000-0000-00008A020000}"/>
    <cellStyle name="Normal 10 2 4 2 4" xfId="1660" xr:uid="{00000000-0005-0000-0000-00008B020000}"/>
    <cellStyle name="Normal 10 2 4 3" xfId="481" xr:uid="{00000000-0005-0000-0000-00008C020000}"/>
    <cellStyle name="Normal 10 2 4 3 2" xfId="1051" xr:uid="{00000000-0005-0000-0000-00008D020000}"/>
    <cellStyle name="Normal 10 2 4 3 2 2" xfId="2344" xr:uid="{00000000-0005-0000-0000-00008E020000}"/>
    <cellStyle name="Normal 10 2 4 3 3" xfId="766" xr:uid="{00000000-0005-0000-0000-00008F020000}"/>
    <cellStyle name="Normal 10 2 4 3 3 2" xfId="2059" xr:uid="{00000000-0005-0000-0000-000090020000}"/>
    <cellStyle name="Normal 10 2 4 3 4" xfId="1774" xr:uid="{00000000-0005-0000-0000-000091020000}"/>
    <cellStyle name="Normal 10 2 4 4" xfId="253" xr:uid="{00000000-0005-0000-0000-000092020000}"/>
    <cellStyle name="Normal 10 2 4 4 2" xfId="861" xr:uid="{00000000-0005-0000-0000-000093020000}"/>
    <cellStyle name="Normal 10 2 4 4 2 2" xfId="2154" xr:uid="{00000000-0005-0000-0000-000094020000}"/>
    <cellStyle name="Normal 10 2 4 4 3" xfId="1546" xr:uid="{00000000-0005-0000-0000-000095020000}"/>
    <cellStyle name="Normal 10 2 4 5" xfId="576" xr:uid="{00000000-0005-0000-0000-000096020000}"/>
    <cellStyle name="Normal 10 2 4 5 2" xfId="1869" xr:uid="{00000000-0005-0000-0000-000097020000}"/>
    <cellStyle name="Normal 10 2 4 6" xfId="1432" xr:uid="{00000000-0005-0000-0000-000098020000}"/>
    <cellStyle name="Normal 10 2 5" xfId="158" xr:uid="{00000000-0005-0000-0000-000099020000}"/>
    <cellStyle name="Normal 10 2 5 2" xfId="386" xr:uid="{00000000-0005-0000-0000-00009A020000}"/>
    <cellStyle name="Normal 10 2 5 2 2" xfId="975" xr:uid="{00000000-0005-0000-0000-00009B020000}"/>
    <cellStyle name="Normal 10 2 5 2 2 2" xfId="2268" xr:uid="{00000000-0005-0000-0000-00009C020000}"/>
    <cellStyle name="Normal 10 2 5 2 3" xfId="690" xr:uid="{00000000-0005-0000-0000-00009D020000}"/>
    <cellStyle name="Normal 10 2 5 2 3 2" xfId="1983" xr:uid="{00000000-0005-0000-0000-00009E020000}"/>
    <cellStyle name="Normal 10 2 5 2 4" xfId="1679" xr:uid="{00000000-0005-0000-0000-00009F020000}"/>
    <cellStyle name="Normal 10 2 5 3" xfId="500" xr:uid="{00000000-0005-0000-0000-0000A0020000}"/>
    <cellStyle name="Normal 10 2 5 3 2" xfId="1070" xr:uid="{00000000-0005-0000-0000-0000A1020000}"/>
    <cellStyle name="Normal 10 2 5 3 2 2" xfId="2363" xr:uid="{00000000-0005-0000-0000-0000A2020000}"/>
    <cellStyle name="Normal 10 2 5 3 3" xfId="785" xr:uid="{00000000-0005-0000-0000-0000A3020000}"/>
    <cellStyle name="Normal 10 2 5 3 3 2" xfId="2078" xr:uid="{00000000-0005-0000-0000-0000A4020000}"/>
    <cellStyle name="Normal 10 2 5 3 4" xfId="1793" xr:uid="{00000000-0005-0000-0000-0000A5020000}"/>
    <cellStyle name="Normal 10 2 5 4" xfId="272" xr:uid="{00000000-0005-0000-0000-0000A6020000}"/>
    <cellStyle name="Normal 10 2 5 4 2" xfId="880" xr:uid="{00000000-0005-0000-0000-0000A7020000}"/>
    <cellStyle name="Normal 10 2 5 4 2 2" xfId="2173" xr:uid="{00000000-0005-0000-0000-0000A8020000}"/>
    <cellStyle name="Normal 10 2 5 4 3" xfId="1565" xr:uid="{00000000-0005-0000-0000-0000A9020000}"/>
    <cellStyle name="Normal 10 2 5 5" xfId="595" xr:uid="{00000000-0005-0000-0000-0000AA020000}"/>
    <cellStyle name="Normal 10 2 5 5 2" xfId="1888" xr:uid="{00000000-0005-0000-0000-0000AB020000}"/>
    <cellStyle name="Normal 10 2 5 6" xfId="1451" xr:uid="{00000000-0005-0000-0000-0000AC020000}"/>
    <cellStyle name="Normal 10 2 6" xfId="291" xr:uid="{00000000-0005-0000-0000-0000AD020000}"/>
    <cellStyle name="Normal 10 2 6 2" xfId="405" xr:uid="{00000000-0005-0000-0000-0000AE020000}"/>
    <cellStyle name="Normal 10 2 6 2 2" xfId="899" xr:uid="{00000000-0005-0000-0000-0000AF020000}"/>
    <cellStyle name="Normal 10 2 6 2 2 2" xfId="2192" xr:uid="{00000000-0005-0000-0000-0000B0020000}"/>
    <cellStyle name="Normal 10 2 6 2 3" xfId="1698" xr:uid="{00000000-0005-0000-0000-0000B1020000}"/>
    <cellStyle name="Normal 10 2 6 3" xfId="614" xr:uid="{00000000-0005-0000-0000-0000B2020000}"/>
    <cellStyle name="Normal 10 2 6 3 2" xfId="1907" xr:uid="{00000000-0005-0000-0000-0000B3020000}"/>
    <cellStyle name="Normal 10 2 6 4" xfId="1584" xr:uid="{00000000-0005-0000-0000-0000B4020000}"/>
    <cellStyle name="Normal 10 2 7" xfId="310" xr:uid="{00000000-0005-0000-0000-0000B5020000}"/>
    <cellStyle name="Normal 10 2 7 2" xfId="994" xr:uid="{00000000-0005-0000-0000-0000B6020000}"/>
    <cellStyle name="Normal 10 2 7 2 2" xfId="2287" xr:uid="{00000000-0005-0000-0000-0000B7020000}"/>
    <cellStyle name="Normal 10 2 7 3" xfId="709" xr:uid="{00000000-0005-0000-0000-0000B8020000}"/>
    <cellStyle name="Normal 10 2 7 3 2" xfId="2002" xr:uid="{00000000-0005-0000-0000-0000B9020000}"/>
    <cellStyle name="Normal 10 2 7 4" xfId="1603" xr:uid="{00000000-0005-0000-0000-0000BA020000}"/>
    <cellStyle name="Normal 10 2 8" xfId="424" xr:uid="{00000000-0005-0000-0000-0000BB020000}"/>
    <cellStyle name="Normal 10 2 8 2" xfId="804" xr:uid="{00000000-0005-0000-0000-0000BC020000}"/>
    <cellStyle name="Normal 10 2 8 2 2" xfId="2097" xr:uid="{00000000-0005-0000-0000-0000BD020000}"/>
    <cellStyle name="Normal 10 2 8 3" xfId="1717" xr:uid="{00000000-0005-0000-0000-0000BE020000}"/>
    <cellStyle name="Normal 10 2 9" xfId="196" xr:uid="{00000000-0005-0000-0000-0000BF020000}"/>
    <cellStyle name="Normal 10 2 9 2" xfId="1489" xr:uid="{00000000-0005-0000-0000-0000C0020000}"/>
    <cellStyle name="Normal 10 3" xfId="91" xr:uid="{00000000-0005-0000-0000-0000C1020000}"/>
    <cellStyle name="Normal 10 3 2" xfId="319" xr:uid="{00000000-0005-0000-0000-0000C2020000}"/>
    <cellStyle name="Normal 10 3 2 2" xfId="908" xr:uid="{00000000-0005-0000-0000-0000C3020000}"/>
    <cellStyle name="Normal 10 3 2 2 2" xfId="2201" xr:uid="{00000000-0005-0000-0000-0000C4020000}"/>
    <cellStyle name="Normal 10 3 2 3" xfId="623" xr:uid="{00000000-0005-0000-0000-0000C5020000}"/>
    <cellStyle name="Normal 10 3 2 3 2" xfId="1916" xr:uid="{00000000-0005-0000-0000-0000C6020000}"/>
    <cellStyle name="Normal 10 3 2 4" xfId="1612" xr:uid="{00000000-0005-0000-0000-0000C7020000}"/>
    <cellStyle name="Normal 10 3 3" xfId="433" xr:uid="{00000000-0005-0000-0000-0000C8020000}"/>
    <cellStyle name="Normal 10 3 3 2" xfId="1003" xr:uid="{00000000-0005-0000-0000-0000C9020000}"/>
    <cellStyle name="Normal 10 3 3 2 2" xfId="2296" xr:uid="{00000000-0005-0000-0000-0000CA020000}"/>
    <cellStyle name="Normal 10 3 3 3" xfId="718" xr:uid="{00000000-0005-0000-0000-0000CB020000}"/>
    <cellStyle name="Normal 10 3 3 3 2" xfId="2011" xr:uid="{00000000-0005-0000-0000-0000CC020000}"/>
    <cellStyle name="Normal 10 3 3 4" xfId="1726" xr:uid="{00000000-0005-0000-0000-0000CD020000}"/>
    <cellStyle name="Normal 10 3 4" xfId="205" xr:uid="{00000000-0005-0000-0000-0000CE020000}"/>
    <cellStyle name="Normal 10 3 4 2" xfId="813" xr:uid="{00000000-0005-0000-0000-0000CF020000}"/>
    <cellStyle name="Normal 10 3 4 2 2" xfId="2106" xr:uid="{00000000-0005-0000-0000-0000D0020000}"/>
    <cellStyle name="Normal 10 3 4 3" xfId="1498" xr:uid="{00000000-0005-0000-0000-0000D1020000}"/>
    <cellStyle name="Normal 10 3 5" xfId="528" xr:uid="{00000000-0005-0000-0000-0000D2020000}"/>
    <cellStyle name="Normal 10 3 5 2" xfId="1821" xr:uid="{00000000-0005-0000-0000-0000D3020000}"/>
    <cellStyle name="Normal 10 3 6" xfId="1384" xr:uid="{00000000-0005-0000-0000-0000D4020000}"/>
    <cellStyle name="Normal 10 4" xfId="110" xr:uid="{00000000-0005-0000-0000-0000D5020000}"/>
    <cellStyle name="Normal 10 4 2" xfId="338" xr:uid="{00000000-0005-0000-0000-0000D6020000}"/>
    <cellStyle name="Normal 10 4 2 2" xfId="927" xr:uid="{00000000-0005-0000-0000-0000D7020000}"/>
    <cellStyle name="Normal 10 4 2 2 2" xfId="2220" xr:uid="{00000000-0005-0000-0000-0000D8020000}"/>
    <cellStyle name="Normal 10 4 2 3" xfId="642" xr:uid="{00000000-0005-0000-0000-0000D9020000}"/>
    <cellStyle name="Normal 10 4 2 3 2" xfId="1935" xr:uid="{00000000-0005-0000-0000-0000DA020000}"/>
    <cellStyle name="Normal 10 4 2 4" xfId="1631" xr:uid="{00000000-0005-0000-0000-0000DB020000}"/>
    <cellStyle name="Normal 10 4 3" xfId="452" xr:uid="{00000000-0005-0000-0000-0000DC020000}"/>
    <cellStyle name="Normal 10 4 3 2" xfId="1022" xr:uid="{00000000-0005-0000-0000-0000DD020000}"/>
    <cellStyle name="Normal 10 4 3 2 2" xfId="2315" xr:uid="{00000000-0005-0000-0000-0000DE020000}"/>
    <cellStyle name="Normal 10 4 3 3" xfId="737" xr:uid="{00000000-0005-0000-0000-0000DF020000}"/>
    <cellStyle name="Normal 10 4 3 3 2" xfId="2030" xr:uid="{00000000-0005-0000-0000-0000E0020000}"/>
    <cellStyle name="Normal 10 4 3 4" xfId="1745" xr:uid="{00000000-0005-0000-0000-0000E1020000}"/>
    <cellStyle name="Normal 10 4 4" xfId="224" xr:uid="{00000000-0005-0000-0000-0000E2020000}"/>
    <cellStyle name="Normal 10 4 4 2" xfId="832" xr:uid="{00000000-0005-0000-0000-0000E3020000}"/>
    <cellStyle name="Normal 10 4 4 2 2" xfId="2125" xr:uid="{00000000-0005-0000-0000-0000E4020000}"/>
    <cellStyle name="Normal 10 4 4 3" xfId="1517" xr:uid="{00000000-0005-0000-0000-0000E5020000}"/>
    <cellStyle name="Normal 10 4 5" xfId="547" xr:uid="{00000000-0005-0000-0000-0000E6020000}"/>
    <cellStyle name="Normal 10 4 5 2" xfId="1840" xr:uid="{00000000-0005-0000-0000-0000E7020000}"/>
    <cellStyle name="Normal 10 4 6" xfId="1403" xr:uid="{00000000-0005-0000-0000-0000E8020000}"/>
    <cellStyle name="Normal 10 5" xfId="129" xr:uid="{00000000-0005-0000-0000-0000E9020000}"/>
    <cellStyle name="Normal 10 5 2" xfId="357" xr:uid="{00000000-0005-0000-0000-0000EA020000}"/>
    <cellStyle name="Normal 10 5 2 2" xfId="946" xr:uid="{00000000-0005-0000-0000-0000EB020000}"/>
    <cellStyle name="Normal 10 5 2 2 2" xfId="2239" xr:uid="{00000000-0005-0000-0000-0000EC020000}"/>
    <cellStyle name="Normal 10 5 2 3" xfId="661" xr:uid="{00000000-0005-0000-0000-0000ED020000}"/>
    <cellStyle name="Normal 10 5 2 3 2" xfId="1954" xr:uid="{00000000-0005-0000-0000-0000EE020000}"/>
    <cellStyle name="Normal 10 5 2 4" xfId="1650" xr:uid="{00000000-0005-0000-0000-0000EF020000}"/>
    <cellStyle name="Normal 10 5 3" xfId="471" xr:uid="{00000000-0005-0000-0000-0000F0020000}"/>
    <cellStyle name="Normal 10 5 3 2" xfId="1041" xr:uid="{00000000-0005-0000-0000-0000F1020000}"/>
    <cellStyle name="Normal 10 5 3 2 2" xfId="2334" xr:uid="{00000000-0005-0000-0000-0000F2020000}"/>
    <cellStyle name="Normal 10 5 3 3" xfId="756" xr:uid="{00000000-0005-0000-0000-0000F3020000}"/>
    <cellStyle name="Normal 10 5 3 3 2" xfId="2049" xr:uid="{00000000-0005-0000-0000-0000F4020000}"/>
    <cellStyle name="Normal 10 5 3 4" xfId="1764" xr:uid="{00000000-0005-0000-0000-0000F5020000}"/>
    <cellStyle name="Normal 10 5 4" xfId="243" xr:uid="{00000000-0005-0000-0000-0000F6020000}"/>
    <cellStyle name="Normal 10 5 4 2" xfId="851" xr:uid="{00000000-0005-0000-0000-0000F7020000}"/>
    <cellStyle name="Normal 10 5 4 2 2" xfId="2144" xr:uid="{00000000-0005-0000-0000-0000F8020000}"/>
    <cellStyle name="Normal 10 5 4 3" xfId="1536" xr:uid="{00000000-0005-0000-0000-0000F9020000}"/>
    <cellStyle name="Normal 10 5 5" xfId="566" xr:uid="{00000000-0005-0000-0000-0000FA020000}"/>
    <cellStyle name="Normal 10 5 5 2" xfId="1859" xr:uid="{00000000-0005-0000-0000-0000FB020000}"/>
    <cellStyle name="Normal 10 5 6" xfId="1422" xr:uid="{00000000-0005-0000-0000-0000FC020000}"/>
    <cellStyle name="Normal 10 6" xfId="148" xr:uid="{00000000-0005-0000-0000-0000FD020000}"/>
    <cellStyle name="Normal 10 6 2" xfId="376" xr:uid="{00000000-0005-0000-0000-0000FE020000}"/>
    <cellStyle name="Normal 10 6 2 2" xfId="965" xr:uid="{00000000-0005-0000-0000-0000FF020000}"/>
    <cellStyle name="Normal 10 6 2 2 2" xfId="2258" xr:uid="{00000000-0005-0000-0000-000000030000}"/>
    <cellStyle name="Normal 10 6 2 3" xfId="680" xr:uid="{00000000-0005-0000-0000-000001030000}"/>
    <cellStyle name="Normal 10 6 2 3 2" xfId="1973" xr:uid="{00000000-0005-0000-0000-000002030000}"/>
    <cellStyle name="Normal 10 6 2 4" xfId="1669" xr:uid="{00000000-0005-0000-0000-000003030000}"/>
    <cellStyle name="Normal 10 6 3" xfId="490" xr:uid="{00000000-0005-0000-0000-000004030000}"/>
    <cellStyle name="Normal 10 6 3 2" xfId="1060" xr:uid="{00000000-0005-0000-0000-000005030000}"/>
    <cellStyle name="Normal 10 6 3 2 2" xfId="2353" xr:uid="{00000000-0005-0000-0000-000006030000}"/>
    <cellStyle name="Normal 10 6 3 3" xfId="775" xr:uid="{00000000-0005-0000-0000-000007030000}"/>
    <cellStyle name="Normal 10 6 3 3 2" xfId="2068" xr:uid="{00000000-0005-0000-0000-000008030000}"/>
    <cellStyle name="Normal 10 6 3 4" xfId="1783" xr:uid="{00000000-0005-0000-0000-000009030000}"/>
    <cellStyle name="Normal 10 6 4" xfId="262" xr:uid="{00000000-0005-0000-0000-00000A030000}"/>
    <cellStyle name="Normal 10 6 4 2" xfId="870" xr:uid="{00000000-0005-0000-0000-00000B030000}"/>
    <cellStyle name="Normal 10 6 4 2 2" xfId="2163" xr:uid="{00000000-0005-0000-0000-00000C030000}"/>
    <cellStyle name="Normal 10 6 4 3" xfId="1555" xr:uid="{00000000-0005-0000-0000-00000D030000}"/>
    <cellStyle name="Normal 10 6 5" xfId="585" xr:uid="{00000000-0005-0000-0000-00000E030000}"/>
    <cellStyle name="Normal 10 6 5 2" xfId="1878" xr:uid="{00000000-0005-0000-0000-00000F030000}"/>
    <cellStyle name="Normal 10 6 6" xfId="1441" xr:uid="{00000000-0005-0000-0000-000010030000}"/>
    <cellStyle name="Normal 10 7" xfId="281" xr:uid="{00000000-0005-0000-0000-000011030000}"/>
    <cellStyle name="Normal 10 7 2" xfId="395" xr:uid="{00000000-0005-0000-0000-000012030000}"/>
    <cellStyle name="Normal 10 7 2 2" xfId="889" xr:uid="{00000000-0005-0000-0000-000013030000}"/>
    <cellStyle name="Normal 10 7 2 2 2" xfId="2182" xr:uid="{00000000-0005-0000-0000-000014030000}"/>
    <cellStyle name="Normal 10 7 2 3" xfId="1688" xr:uid="{00000000-0005-0000-0000-000015030000}"/>
    <cellStyle name="Normal 10 7 3" xfId="604" xr:uid="{00000000-0005-0000-0000-000016030000}"/>
    <cellStyle name="Normal 10 7 3 2" xfId="1897" xr:uid="{00000000-0005-0000-0000-000017030000}"/>
    <cellStyle name="Normal 10 7 4" xfId="1574" xr:uid="{00000000-0005-0000-0000-000018030000}"/>
    <cellStyle name="Normal 10 8" xfId="300" xr:uid="{00000000-0005-0000-0000-000019030000}"/>
    <cellStyle name="Normal 10 8 2" xfId="984" xr:uid="{00000000-0005-0000-0000-00001A030000}"/>
    <cellStyle name="Normal 10 8 2 2" xfId="2277" xr:uid="{00000000-0005-0000-0000-00001B030000}"/>
    <cellStyle name="Normal 10 8 3" xfId="699" xr:uid="{00000000-0005-0000-0000-00001C030000}"/>
    <cellStyle name="Normal 10 8 3 2" xfId="1992" xr:uid="{00000000-0005-0000-0000-00001D030000}"/>
    <cellStyle name="Normal 10 8 4" xfId="1593" xr:uid="{00000000-0005-0000-0000-00001E030000}"/>
    <cellStyle name="Normal 10 9" xfId="414" xr:uid="{00000000-0005-0000-0000-00001F030000}"/>
    <cellStyle name="Normal 10 9 2" xfId="794" xr:uid="{00000000-0005-0000-0000-000020030000}"/>
    <cellStyle name="Normal 10 9 2 2" xfId="2087" xr:uid="{00000000-0005-0000-0000-000021030000}"/>
    <cellStyle name="Normal 10 9 3" xfId="1707" xr:uid="{00000000-0005-0000-0000-000022030000}"/>
    <cellStyle name="Normal 11" xfId="72" xr:uid="{00000000-0005-0000-0000-000023030000}"/>
    <cellStyle name="Normal 12" xfId="71" xr:uid="{00000000-0005-0000-0000-000024030000}"/>
    <cellStyle name="Normal 12 10" xfId="172" xr:uid="{00000000-0005-0000-0000-000025030000}"/>
    <cellStyle name="Normal 12 10 2" xfId="1465" xr:uid="{00000000-0005-0000-0000-000026030000}"/>
    <cellStyle name="Normal 12 11" xfId="514" xr:uid="{00000000-0005-0000-0000-000027030000}"/>
    <cellStyle name="Normal 12 11 2" xfId="1807" xr:uid="{00000000-0005-0000-0000-000028030000}"/>
    <cellStyle name="Normal 12 12" xfId="1370" xr:uid="{00000000-0005-0000-0000-000029030000}"/>
    <cellStyle name="Normal 12 2" xfId="96" xr:uid="{00000000-0005-0000-0000-00002A030000}"/>
    <cellStyle name="Normal 12 2 2" xfId="324" xr:uid="{00000000-0005-0000-0000-00002B030000}"/>
    <cellStyle name="Normal 12 2 2 2" xfId="913" xr:uid="{00000000-0005-0000-0000-00002C030000}"/>
    <cellStyle name="Normal 12 2 2 2 2" xfId="2206" xr:uid="{00000000-0005-0000-0000-00002D030000}"/>
    <cellStyle name="Normal 12 2 2 3" xfId="628" xr:uid="{00000000-0005-0000-0000-00002E030000}"/>
    <cellStyle name="Normal 12 2 2 3 2" xfId="1921" xr:uid="{00000000-0005-0000-0000-00002F030000}"/>
    <cellStyle name="Normal 12 2 2 4" xfId="1617" xr:uid="{00000000-0005-0000-0000-000030030000}"/>
    <cellStyle name="Normal 12 2 3" xfId="438" xr:uid="{00000000-0005-0000-0000-000031030000}"/>
    <cellStyle name="Normal 12 2 3 2" xfId="1008" xr:uid="{00000000-0005-0000-0000-000032030000}"/>
    <cellStyle name="Normal 12 2 3 2 2" xfId="2301" xr:uid="{00000000-0005-0000-0000-000033030000}"/>
    <cellStyle name="Normal 12 2 3 3" xfId="723" xr:uid="{00000000-0005-0000-0000-000034030000}"/>
    <cellStyle name="Normal 12 2 3 3 2" xfId="2016" xr:uid="{00000000-0005-0000-0000-000035030000}"/>
    <cellStyle name="Normal 12 2 3 4" xfId="1731" xr:uid="{00000000-0005-0000-0000-000036030000}"/>
    <cellStyle name="Normal 12 2 4" xfId="210" xr:uid="{00000000-0005-0000-0000-000037030000}"/>
    <cellStyle name="Normal 12 2 4 2" xfId="818" xr:uid="{00000000-0005-0000-0000-000038030000}"/>
    <cellStyle name="Normal 12 2 4 2 2" xfId="2111" xr:uid="{00000000-0005-0000-0000-000039030000}"/>
    <cellStyle name="Normal 12 2 4 3" xfId="1503" xr:uid="{00000000-0005-0000-0000-00003A030000}"/>
    <cellStyle name="Normal 12 2 5" xfId="533" xr:uid="{00000000-0005-0000-0000-00003B030000}"/>
    <cellStyle name="Normal 12 2 5 2" xfId="1826" xr:uid="{00000000-0005-0000-0000-00003C030000}"/>
    <cellStyle name="Normal 12 2 6" xfId="1389" xr:uid="{00000000-0005-0000-0000-00003D030000}"/>
    <cellStyle name="Normal 12 3" xfId="115" xr:uid="{00000000-0005-0000-0000-00003E030000}"/>
    <cellStyle name="Normal 12 3 2" xfId="343" xr:uid="{00000000-0005-0000-0000-00003F030000}"/>
    <cellStyle name="Normal 12 3 2 2" xfId="932" xr:uid="{00000000-0005-0000-0000-000040030000}"/>
    <cellStyle name="Normal 12 3 2 2 2" xfId="2225" xr:uid="{00000000-0005-0000-0000-000041030000}"/>
    <cellStyle name="Normal 12 3 2 3" xfId="647" xr:uid="{00000000-0005-0000-0000-000042030000}"/>
    <cellStyle name="Normal 12 3 2 3 2" xfId="1940" xr:uid="{00000000-0005-0000-0000-000043030000}"/>
    <cellStyle name="Normal 12 3 2 4" xfId="1636" xr:uid="{00000000-0005-0000-0000-000044030000}"/>
    <cellStyle name="Normal 12 3 3" xfId="457" xr:uid="{00000000-0005-0000-0000-000045030000}"/>
    <cellStyle name="Normal 12 3 3 2" xfId="1027" xr:uid="{00000000-0005-0000-0000-000046030000}"/>
    <cellStyle name="Normal 12 3 3 2 2" xfId="2320" xr:uid="{00000000-0005-0000-0000-000047030000}"/>
    <cellStyle name="Normal 12 3 3 3" xfId="742" xr:uid="{00000000-0005-0000-0000-000048030000}"/>
    <cellStyle name="Normal 12 3 3 3 2" xfId="2035" xr:uid="{00000000-0005-0000-0000-000049030000}"/>
    <cellStyle name="Normal 12 3 3 4" xfId="1750" xr:uid="{00000000-0005-0000-0000-00004A030000}"/>
    <cellStyle name="Normal 12 3 4" xfId="229" xr:uid="{00000000-0005-0000-0000-00004B030000}"/>
    <cellStyle name="Normal 12 3 4 2" xfId="837" xr:uid="{00000000-0005-0000-0000-00004C030000}"/>
    <cellStyle name="Normal 12 3 4 2 2" xfId="2130" xr:uid="{00000000-0005-0000-0000-00004D030000}"/>
    <cellStyle name="Normal 12 3 4 3" xfId="1522" xr:uid="{00000000-0005-0000-0000-00004E030000}"/>
    <cellStyle name="Normal 12 3 5" xfId="552" xr:uid="{00000000-0005-0000-0000-00004F030000}"/>
    <cellStyle name="Normal 12 3 5 2" xfId="1845" xr:uid="{00000000-0005-0000-0000-000050030000}"/>
    <cellStyle name="Normal 12 3 6" xfId="1408" xr:uid="{00000000-0005-0000-0000-000051030000}"/>
    <cellStyle name="Normal 12 4" xfId="134" xr:uid="{00000000-0005-0000-0000-000052030000}"/>
    <cellStyle name="Normal 12 4 2" xfId="362" xr:uid="{00000000-0005-0000-0000-000053030000}"/>
    <cellStyle name="Normal 12 4 2 2" xfId="951" xr:uid="{00000000-0005-0000-0000-000054030000}"/>
    <cellStyle name="Normal 12 4 2 2 2" xfId="2244" xr:uid="{00000000-0005-0000-0000-000055030000}"/>
    <cellStyle name="Normal 12 4 2 3" xfId="666" xr:uid="{00000000-0005-0000-0000-000056030000}"/>
    <cellStyle name="Normal 12 4 2 3 2" xfId="1959" xr:uid="{00000000-0005-0000-0000-000057030000}"/>
    <cellStyle name="Normal 12 4 2 4" xfId="1655" xr:uid="{00000000-0005-0000-0000-000058030000}"/>
    <cellStyle name="Normal 12 4 3" xfId="476" xr:uid="{00000000-0005-0000-0000-000059030000}"/>
    <cellStyle name="Normal 12 4 3 2" xfId="1046" xr:uid="{00000000-0005-0000-0000-00005A030000}"/>
    <cellStyle name="Normal 12 4 3 2 2" xfId="2339" xr:uid="{00000000-0005-0000-0000-00005B030000}"/>
    <cellStyle name="Normal 12 4 3 3" xfId="761" xr:uid="{00000000-0005-0000-0000-00005C030000}"/>
    <cellStyle name="Normal 12 4 3 3 2" xfId="2054" xr:uid="{00000000-0005-0000-0000-00005D030000}"/>
    <cellStyle name="Normal 12 4 3 4" xfId="1769" xr:uid="{00000000-0005-0000-0000-00005E030000}"/>
    <cellStyle name="Normal 12 4 4" xfId="248" xr:uid="{00000000-0005-0000-0000-00005F030000}"/>
    <cellStyle name="Normal 12 4 4 2" xfId="856" xr:uid="{00000000-0005-0000-0000-000060030000}"/>
    <cellStyle name="Normal 12 4 4 2 2" xfId="2149" xr:uid="{00000000-0005-0000-0000-000061030000}"/>
    <cellStyle name="Normal 12 4 4 3" xfId="1541" xr:uid="{00000000-0005-0000-0000-000062030000}"/>
    <cellStyle name="Normal 12 4 5" xfId="571" xr:uid="{00000000-0005-0000-0000-000063030000}"/>
    <cellStyle name="Normal 12 4 5 2" xfId="1864" xr:uid="{00000000-0005-0000-0000-000064030000}"/>
    <cellStyle name="Normal 12 4 6" xfId="1427" xr:uid="{00000000-0005-0000-0000-000065030000}"/>
    <cellStyle name="Normal 12 5" xfId="153" xr:uid="{00000000-0005-0000-0000-000066030000}"/>
    <cellStyle name="Normal 12 5 2" xfId="381" xr:uid="{00000000-0005-0000-0000-000067030000}"/>
    <cellStyle name="Normal 12 5 2 2" xfId="970" xr:uid="{00000000-0005-0000-0000-000068030000}"/>
    <cellStyle name="Normal 12 5 2 2 2" xfId="2263" xr:uid="{00000000-0005-0000-0000-000069030000}"/>
    <cellStyle name="Normal 12 5 2 3" xfId="685" xr:uid="{00000000-0005-0000-0000-00006A030000}"/>
    <cellStyle name="Normal 12 5 2 3 2" xfId="1978" xr:uid="{00000000-0005-0000-0000-00006B030000}"/>
    <cellStyle name="Normal 12 5 2 4" xfId="1674" xr:uid="{00000000-0005-0000-0000-00006C030000}"/>
    <cellStyle name="Normal 12 5 3" xfId="495" xr:uid="{00000000-0005-0000-0000-00006D030000}"/>
    <cellStyle name="Normal 12 5 3 2" xfId="1065" xr:uid="{00000000-0005-0000-0000-00006E030000}"/>
    <cellStyle name="Normal 12 5 3 2 2" xfId="2358" xr:uid="{00000000-0005-0000-0000-00006F030000}"/>
    <cellStyle name="Normal 12 5 3 3" xfId="780" xr:uid="{00000000-0005-0000-0000-000070030000}"/>
    <cellStyle name="Normal 12 5 3 3 2" xfId="2073" xr:uid="{00000000-0005-0000-0000-000071030000}"/>
    <cellStyle name="Normal 12 5 3 4" xfId="1788" xr:uid="{00000000-0005-0000-0000-000072030000}"/>
    <cellStyle name="Normal 12 5 4" xfId="267" xr:uid="{00000000-0005-0000-0000-000073030000}"/>
    <cellStyle name="Normal 12 5 4 2" xfId="875" xr:uid="{00000000-0005-0000-0000-000074030000}"/>
    <cellStyle name="Normal 12 5 4 2 2" xfId="2168" xr:uid="{00000000-0005-0000-0000-000075030000}"/>
    <cellStyle name="Normal 12 5 4 3" xfId="1560" xr:uid="{00000000-0005-0000-0000-000076030000}"/>
    <cellStyle name="Normal 12 5 5" xfId="590" xr:uid="{00000000-0005-0000-0000-000077030000}"/>
    <cellStyle name="Normal 12 5 5 2" xfId="1883" xr:uid="{00000000-0005-0000-0000-000078030000}"/>
    <cellStyle name="Normal 12 5 6" xfId="1446" xr:uid="{00000000-0005-0000-0000-000079030000}"/>
    <cellStyle name="Normal 12 6" xfId="286" xr:uid="{00000000-0005-0000-0000-00007A030000}"/>
    <cellStyle name="Normal 12 6 2" xfId="400" xr:uid="{00000000-0005-0000-0000-00007B030000}"/>
    <cellStyle name="Normal 12 6 2 2" xfId="894" xr:uid="{00000000-0005-0000-0000-00007C030000}"/>
    <cellStyle name="Normal 12 6 2 2 2" xfId="2187" xr:uid="{00000000-0005-0000-0000-00007D030000}"/>
    <cellStyle name="Normal 12 6 2 3" xfId="1693" xr:uid="{00000000-0005-0000-0000-00007E030000}"/>
    <cellStyle name="Normal 12 6 3" xfId="609" xr:uid="{00000000-0005-0000-0000-00007F030000}"/>
    <cellStyle name="Normal 12 6 3 2" xfId="1902" xr:uid="{00000000-0005-0000-0000-000080030000}"/>
    <cellStyle name="Normal 12 6 4" xfId="1579" xr:uid="{00000000-0005-0000-0000-000081030000}"/>
    <cellStyle name="Normal 12 7" xfId="305" xr:uid="{00000000-0005-0000-0000-000082030000}"/>
    <cellStyle name="Normal 12 7 2" xfId="989" xr:uid="{00000000-0005-0000-0000-000083030000}"/>
    <cellStyle name="Normal 12 7 2 2" xfId="2282" xr:uid="{00000000-0005-0000-0000-000084030000}"/>
    <cellStyle name="Normal 12 7 3" xfId="704" xr:uid="{00000000-0005-0000-0000-000085030000}"/>
    <cellStyle name="Normal 12 7 3 2" xfId="1997" xr:uid="{00000000-0005-0000-0000-000086030000}"/>
    <cellStyle name="Normal 12 7 4" xfId="1598" xr:uid="{00000000-0005-0000-0000-000087030000}"/>
    <cellStyle name="Normal 12 8" xfId="419" xr:uid="{00000000-0005-0000-0000-000088030000}"/>
    <cellStyle name="Normal 12 8 2" xfId="799" xr:uid="{00000000-0005-0000-0000-000089030000}"/>
    <cellStyle name="Normal 12 8 2 2" xfId="2092" xr:uid="{00000000-0005-0000-0000-00008A030000}"/>
    <cellStyle name="Normal 12 8 3" xfId="1712" xr:uid="{00000000-0005-0000-0000-00008B030000}"/>
    <cellStyle name="Normal 12 9" xfId="191" xr:uid="{00000000-0005-0000-0000-00008C030000}"/>
    <cellStyle name="Normal 12 9 2" xfId="1484" xr:uid="{00000000-0005-0000-0000-00008D030000}"/>
    <cellStyle name="Normal 13" xfId="1075" xr:uid="{00000000-0005-0000-0000-00008E030000}"/>
    <cellStyle name="Normal 13 2" xfId="2368" xr:uid="{00000000-0005-0000-0000-00008F030000}"/>
    <cellStyle name="Normal 14" xfId="2649" xr:uid="{00000000-0005-0000-0000-000090030000}"/>
    <cellStyle name="Normal 15" xfId="2650" xr:uid="{00000000-0005-0000-0000-000091030000}"/>
    <cellStyle name="Normal 16" xfId="2651" xr:uid="{00000000-0005-0000-0000-000092030000}"/>
    <cellStyle name="Normal 17" xfId="2652" xr:uid="{00000000-0005-0000-0000-000093030000}"/>
    <cellStyle name="Normal 18" xfId="2653" xr:uid="{00000000-0005-0000-0000-000094030000}"/>
    <cellStyle name="Normal 19" xfId="2654" xr:uid="{00000000-0005-0000-0000-000095030000}"/>
    <cellStyle name="Normal 19 2" xfId="2656" xr:uid="{00000000-0005-0000-0000-000096030000}"/>
    <cellStyle name="Normal 2" xfId="34" xr:uid="{00000000-0005-0000-0000-000097030000}"/>
    <cellStyle name="Normal 2 10" xfId="2676" xr:uid="{00000000-0005-0000-0000-000098030000}"/>
    <cellStyle name="Normal 2 11" xfId="2677" xr:uid="{00000000-0005-0000-0000-000099030000}"/>
    <cellStyle name="Normal 2 12" xfId="2678" xr:uid="{00000000-0005-0000-0000-00009A030000}"/>
    <cellStyle name="Normal 2 13" xfId="2679" xr:uid="{00000000-0005-0000-0000-00009B030000}"/>
    <cellStyle name="Normal 2 14" xfId="2680" xr:uid="{00000000-0005-0000-0000-00009C030000}"/>
    <cellStyle name="Normal 2 15" xfId="2681" xr:uid="{00000000-0005-0000-0000-00009D030000}"/>
    <cellStyle name="Normal 2 16" xfId="2682" xr:uid="{00000000-0005-0000-0000-00009E030000}"/>
    <cellStyle name="Normal 2 17" xfId="2683" xr:uid="{00000000-0005-0000-0000-00009F030000}"/>
    <cellStyle name="Normal 2 18" xfId="2684" xr:uid="{00000000-0005-0000-0000-0000A0030000}"/>
    <cellStyle name="Normal 2 19" xfId="2685" xr:uid="{00000000-0005-0000-0000-0000A1030000}"/>
    <cellStyle name="Normal 2 2" xfId="48" xr:uid="{00000000-0005-0000-0000-0000A2030000}"/>
    <cellStyle name="Normal 2 2 2" xfId="2686" xr:uid="{00000000-0005-0000-0000-0000A3030000}"/>
    <cellStyle name="Normal 2 2 3" xfId="2687" xr:uid="{00000000-0005-0000-0000-0000A4030000}"/>
    <cellStyle name="Normal 2 20" xfId="2688" xr:uid="{00000000-0005-0000-0000-0000A5030000}"/>
    <cellStyle name="Normal 2 21" xfId="2689" xr:uid="{00000000-0005-0000-0000-0000A6030000}"/>
    <cellStyle name="Normal 2 22" xfId="2690" xr:uid="{00000000-0005-0000-0000-0000A7030000}"/>
    <cellStyle name="Normal 2 23" xfId="2691" xr:uid="{00000000-0005-0000-0000-0000A8030000}"/>
    <cellStyle name="Normal 2 24" xfId="2692" xr:uid="{00000000-0005-0000-0000-0000A9030000}"/>
    <cellStyle name="Normal 2 25" xfId="2693" xr:uid="{00000000-0005-0000-0000-0000AA030000}"/>
    <cellStyle name="Normal 2 26" xfId="2694" xr:uid="{00000000-0005-0000-0000-0000AB030000}"/>
    <cellStyle name="Normal 2 27" xfId="2695" xr:uid="{00000000-0005-0000-0000-0000AC030000}"/>
    <cellStyle name="Normal 2 28" xfId="2696" xr:uid="{00000000-0005-0000-0000-0000AD030000}"/>
    <cellStyle name="Normal 2 29" xfId="2697" xr:uid="{00000000-0005-0000-0000-0000AE030000}"/>
    <cellStyle name="Normal 2 3" xfId="1079" xr:uid="{00000000-0005-0000-0000-0000AF030000}"/>
    <cellStyle name="Normal 2 30" xfId="2698" xr:uid="{00000000-0005-0000-0000-0000B0030000}"/>
    <cellStyle name="Normal 2 31" xfId="2699" xr:uid="{00000000-0005-0000-0000-0000B1030000}"/>
    <cellStyle name="Normal 2 32" xfId="2700" xr:uid="{00000000-0005-0000-0000-0000B2030000}"/>
    <cellStyle name="Normal 2 33" xfId="2701" xr:uid="{00000000-0005-0000-0000-0000B3030000}"/>
    <cellStyle name="Normal 2 34" xfId="2702" xr:uid="{00000000-0005-0000-0000-0000B4030000}"/>
    <cellStyle name="Normal 2 35" xfId="2703" xr:uid="{00000000-0005-0000-0000-0000B5030000}"/>
    <cellStyle name="Normal 2 36" xfId="2704" xr:uid="{00000000-0005-0000-0000-0000B6030000}"/>
    <cellStyle name="Normal 2 37" xfId="2705" xr:uid="{00000000-0005-0000-0000-0000B7030000}"/>
    <cellStyle name="Normal 2 38" xfId="2706" xr:uid="{00000000-0005-0000-0000-0000B8030000}"/>
    <cellStyle name="Normal 2 39" xfId="2707" xr:uid="{00000000-0005-0000-0000-0000B9030000}"/>
    <cellStyle name="Normal 2 4" xfId="1080" xr:uid="{00000000-0005-0000-0000-0000BA030000}"/>
    <cellStyle name="Normal 2 40" xfId="2708" xr:uid="{00000000-0005-0000-0000-0000BB030000}"/>
    <cellStyle name="Normal 2 41" xfId="2709" xr:uid="{00000000-0005-0000-0000-0000BC030000}"/>
    <cellStyle name="Normal 2 42" xfId="2710" xr:uid="{00000000-0005-0000-0000-0000BD030000}"/>
    <cellStyle name="Normal 2 43" xfId="2711" xr:uid="{00000000-0005-0000-0000-0000BE030000}"/>
    <cellStyle name="Normal 2 44" xfId="2712" xr:uid="{00000000-0005-0000-0000-0000BF030000}"/>
    <cellStyle name="Normal 2 45" xfId="2713" xr:uid="{00000000-0005-0000-0000-0000C0030000}"/>
    <cellStyle name="Normal 2 46" xfId="2714" xr:uid="{00000000-0005-0000-0000-0000C1030000}"/>
    <cellStyle name="Normal 2 47" xfId="2715" xr:uid="{00000000-0005-0000-0000-0000C2030000}"/>
    <cellStyle name="Normal 2 48" xfId="2716" xr:uid="{00000000-0005-0000-0000-0000C3030000}"/>
    <cellStyle name="Normal 2 49" xfId="2717" xr:uid="{00000000-0005-0000-0000-0000C4030000}"/>
    <cellStyle name="Normal 2 5" xfId="1078" xr:uid="{00000000-0005-0000-0000-0000C5030000}"/>
    <cellStyle name="Normal 2 5 2" xfId="2369" xr:uid="{00000000-0005-0000-0000-0000C6030000}"/>
    <cellStyle name="Normal 2 50" xfId="2718" xr:uid="{00000000-0005-0000-0000-0000C7030000}"/>
    <cellStyle name="Normal 2 51" xfId="2719" xr:uid="{00000000-0005-0000-0000-0000C8030000}"/>
    <cellStyle name="Normal 2 52" xfId="2720" xr:uid="{00000000-0005-0000-0000-0000C9030000}"/>
    <cellStyle name="Normal 2 53" xfId="2721" xr:uid="{00000000-0005-0000-0000-0000CA030000}"/>
    <cellStyle name="Normal 2 54" xfId="2722" xr:uid="{00000000-0005-0000-0000-0000CB030000}"/>
    <cellStyle name="Normal 2 55" xfId="2723" xr:uid="{00000000-0005-0000-0000-0000CC030000}"/>
    <cellStyle name="Normal 2 56" xfId="2724" xr:uid="{00000000-0005-0000-0000-0000CD030000}"/>
    <cellStyle name="Normal 2 57" xfId="2725" xr:uid="{00000000-0005-0000-0000-0000CE030000}"/>
    <cellStyle name="Normal 2 58" xfId="2726" xr:uid="{00000000-0005-0000-0000-0000CF030000}"/>
    <cellStyle name="Normal 2 59" xfId="2727" xr:uid="{00000000-0005-0000-0000-0000D0030000}"/>
    <cellStyle name="Normal 2 6" xfId="2728" xr:uid="{00000000-0005-0000-0000-0000D1030000}"/>
    <cellStyle name="Normal 2 60" xfId="2729" xr:uid="{00000000-0005-0000-0000-0000D2030000}"/>
    <cellStyle name="Normal 2 61" xfId="2730" xr:uid="{00000000-0005-0000-0000-0000D3030000}"/>
    <cellStyle name="Normal 2 62" xfId="2731" xr:uid="{00000000-0005-0000-0000-0000D4030000}"/>
    <cellStyle name="Normal 2 63" xfId="2732" xr:uid="{00000000-0005-0000-0000-0000D5030000}"/>
    <cellStyle name="Normal 2 64" xfId="2733" xr:uid="{00000000-0005-0000-0000-0000D6030000}"/>
    <cellStyle name="Normal 2 65" xfId="2734" xr:uid="{00000000-0005-0000-0000-0000D7030000}"/>
    <cellStyle name="Normal 2 66" xfId="2735" xr:uid="{00000000-0005-0000-0000-0000D8030000}"/>
    <cellStyle name="Normal 2 67" xfId="2736" xr:uid="{00000000-0005-0000-0000-0000D9030000}"/>
    <cellStyle name="Normal 2 68" xfId="2737" xr:uid="{00000000-0005-0000-0000-0000DA030000}"/>
    <cellStyle name="Normal 2 69" xfId="2738" xr:uid="{00000000-0005-0000-0000-0000DB030000}"/>
    <cellStyle name="Normal 2 7" xfId="2739" xr:uid="{00000000-0005-0000-0000-0000DC030000}"/>
    <cellStyle name="Normal 2 70" xfId="2740" xr:uid="{00000000-0005-0000-0000-0000DD030000}"/>
    <cellStyle name="Normal 2 71" xfId="2741" xr:uid="{00000000-0005-0000-0000-0000DE030000}"/>
    <cellStyle name="Normal 2 72" xfId="2742" xr:uid="{00000000-0005-0000-0000-0000DF030000}"/>
    <cellStyle name="Normal 2 72 2" xfId="2743" xr:uid="{00000000-0005-0000-0000-0000E0030000}"/>
    <cellStyle name="Normal 2 73" xfId="2744" xr:uid="{00000000-0005-0000-0000-0000E1030000}"/>
    <cellStyle name="Normal 2 8" xfId="2745" xr:uid="{00000000-0005-0000-0000-0000E2030000}"/>
    <cellStyle name="Normal 2 9" xfId="2746" xr:uid="{00000000-0005-0000-0000-0000E3030000}"/>
    <cellStyle name="Normal 20" xfId="2657" xr:uid="{00000000-0005-0000-0000-0000E4030000}"/>
    <cellStyle name="Normal 21" xfId="2658" xr:uid="{00000000-0005-0000-0000-0000E5030000}"/>
    <cellStyle name="Normal 22" xfId="2659" xr:uid="{00000000-0005-0000-0000-0000E6030000}"/>
    <cellStyle name="Normal 23" xfId="2660" xr:uid="{00000000-0005-0000-0000-0000E7030000}"/>
    <cellStyle name="Normal 24" xfId="2662" xr:uid="{00000000-0005-0000-0000-0000E8030000}"/>
    <cellStyle name="Normal 25" xfId="2663" xr:uid="{00000000-0005-0000-0000-0000E9030000}"/>
    <cellStyle name="Normal 26" xfId="2664" xr:uid="{00000000-0005-0000-0000-0000EA030000}"/>
    <cellStyle name="Normal 27" xfId="2791" xr:uid="{00000000-0005-0000-0000-0000EB030000}"/>
    <cellStyle name="Normal 27 2" xfId="2797" xr:uid="{00000000-0005-0000-0000-0000EC030000}"/>
    <cellStyle name="Normal 27 2 2" xfId="2802" xr:uid="{60FAC506-2BD2-4BC1-88E0-24437513FFDB}"/>
    <cellStyle name="Normal 27 3" xfId="2799" xr:uid="{00000000-0005-0000-0000-0000ED030000}"/>
    <cellStyle name="Normal 27 3 2" xfId="2801" xr:uid="{7775B72F-FF7E-494C-94D1-7481EA8DA154}"/>
    <cellStyle name="Normal 28" xfId="2794" xr:uid="{00000000-0005-0000-0000-0000EE030000}"/>
    <cellStyle name="Normal 29" xfId="2795" xr:uid="{00000000-0005-0000-0000-0000EF030000}"/>
    <cellStyle name="Normal 3" xfId="35" xr:uid="{00000000-0005-0000-0000-0000F0030000}"/>
    <cellStyle name="Normal 3 2" xfId="57" xr:uid="{00000000-0005-0000-0000-0000F1030000}"/>
    <cellStyle name="Normal 3 3" xfId="1081" xr:uid="{00000000-0005-0000-0000-0000F2030000}"/>
    <cellStyle name="Normal 30" xfId="2798" xr:uid="{00000000-0005-0000-0000-0000F3030000}"/>
    <cellStyle name="Normal 4" xfId="36" xr:uid="{00000000-0005-0000-0000-0000F4030000}"/>
    <cellStyle name="Normal 4 2" xfId="1082" xr:uid="{00000000-0005-0000-0000-0000F5030000}"/>
    <cellStyle name="Normal 4 2 2" xfId="2370" xr:uid="{00000000-0005-0000-0000-0000F6030000}"/>
    <cellStyle name="Normal 4 2 3" xfId="2796" xr:uid="{00000000-0005-0000-0000-0000F7030000}"/>
    <cellStyle name="Normal 4 3" xfId="2747" xr:uid="{00000000-0005-0000-0000-0000F8030000}"/>
    <cellStyle name="Normal 5" xfId="37" xr:uid="{00000000-0005-0000-0000-0000F9030000}"/>
    <cellStyle name="Normal 5 10" xfId="411" xr:uid="{00000000-0005-0000-0000-0000FA030000}"/>
    <cellStyle name="Normal 5 10 2" xfId="791" xr:uid="{00000000-0005-0000-0000-0000FB030000}"/>
    <cellStyle name="Normal 5 10 2 2" xfId="2084" xr:uid="{00000000-0005-0000-0000-0000FC030000}"/>
    <cellStyle name="Normal 5 10 3" xfId="1704" xr:uid="{00000000-0005-0000-0000-0000FD030000}"/>
    <cellStyle name="Normal 5 11" xfId="183" xr:uid="{00000000-0005-0000-0000-0000FE030000}"/>
    <cellStyle name="Normal 5 11 2" xfId="1476" xr:uid="{00000000-0005-0000-0000-0000FF030000}"/>
    <cellStyle name="Normal 5 12" xfId="164" xr:uid="{00000000-0005-0000-0000-000000040000}"/>
    <cellStyle name="Normal 5 12 2" xfId="1457" xr:uid="{00000000-0005-0000-0000-000001040000}"/>
    <cellStyle name="Normal 5 13" xfId="506" xr:uid="{00000000-0005-0000-0000-000002040000}"/>
    <cellStyle name="Normal 5 13 2" xfId="1799" xr:uid="{00000000-0005-0000-0000-000003040000}"/>
    <cellStyle name="Normal 5 14" xfId="1083" xr:uid="{00000000-0005-0000-0000-000004040000}"/>
    <cellStyle name="Normal 5 14 2" xfId="2371" xr:uid="{00000000-0005-0000-0000-000005040000}"/>
    <cellStyle name="Normal 5 15" xfId="1362" xr:uid="{00000000-0005-0000-0000-000006040000}"/>
    <cellStyle name="Normal 5 2" xfId="58" xr:uid="{00000000-0005-0000-0000-000007040000}"/>
    <cellStyle name="Normal 5 2 10" xfId="187" xr:uid="{00000000-0005-0000-0000-000008040000}"/>
    <cellStyle name="Normal 5 2 10 2" xfId="1480" xr:uid="{00000000-0005-0000-0000-000009040000}"/>
    <cellStyle name="Normal 5 2 11" xfId="168" xr:uid="{00000000-0005-0000-0000-00000A040000}"/>
    <cellStyle name="Normal 5 2 11 2" xfId="1461" xr:uid="{00000000-0005-0000-0000-00000B040000}"/>
    <cellStyle name="Normal 5 2 12" xfId="510" xr:uid="{00000000-0005-0000-0000-00000C040000}"/>
    <cellStyle name="Normal 5 2 12 2" xfId="1803" xr:uid="{00000000-0005-0000-0000-00000D040000}"/>
    <cellStyle name="Normal 5 2 13" xfId="1366" xr:uid="{00000000-0005-0000-0000-00000E040000}"/>
    <cellStyle name="Normal 5 2 2" xfId="83" xr:uid="{00000000-0005-0000-0000-00000F040000}"/>
    <cellStyle name="Normal 5 2 2 10" xfId="178" xr:uid="{00000000-0005-0000-0000-000010040000}"/>
    <cellStyle name="Normal 5 2 2 10 2" xfId="1471" xr:uid="{00000000-0005-0000-0000-000011040000}"/>
    <cellStyle name="Normal 5 2 2 11" xfId="520" xr:uid="{00000000-0005-0000-0000-000012040000}"/>
    <cellStyle name="Normal 5 2 2 11 2" xfId="1813" xr:uid="{00000000-0005-0000-0000-000013040000}"/>
    <cellStyle name="Normal 5 2 2 12" xfId="1376" xr:uid="{00000000-0005-0000-0000-000014040000}"/>
    <cellStyle name="Normal 5 2 2 2" xfId="102" xr:uid="{00000000-0005-0000-0000-000015040000}"/>
    <cellStyle name="Normal 5 2 2 2 2" xfId="330" xr:uid="{00000000-0005-0000-0000-000016040000}"/>
    <cellStyle name="Normal 5 2 2 2 2 2" xfId="919" xr:uid="{00000000-0005-0000-0000-000017040000}"/>
    <cellStyle name="Normal 5 2 2 2 2 2 2" xfId="2212" xr:uid="{00000000-0005-0000-0000-000018040000}"/>
    <cellStyle name="Normal 5 2 2 2 2 3" xfId="634" xr:uid="{00000000-0005-0000-0000-000019040000}"/>
    <cellStyle name="Normal 5 2 2 2 2 3 2" xfId="1927" xr:uid="{00000000-0005-0000-0000-00001A040000}"/>
    <cellStyle name="Normal 5 2 2 2 2 4" xfId="1623" xr:uid="{00000000-0005-0000-0000-00001B040000}"/>
    <cellStyle name="Normal 5 2 2 2 3" xfId="444" xr:uid="{00000000-0005-0000-0000-00001C040000}"/>
    <cellStyle name="Normal 5 2 2 2 3 2" xfId="1014" xr:uid="{00000000-0005-0000-0000-00001D040000}"/>
    <cellStyle name="Normal 5 2 2 2 3 2 2" xfId="2307" xr:uid="{00000000-0005-0000-0000-00001E040000}"/>
    <cellStyle name="Normal 5 2 2 2 3 3" xfId="729" xr:uid="{00000000-0005-0000-0000-00001F040000}"/>
    <cellStyle name="Normal 5 2 2 2 3 3 2" xfId="2022" xr:uid="{00000000-0005-0000-0000-000020040000}"/>
    <cellStyle name="Normal 5 2 2 2 3 4" xfId="1737" xr:uid="{00000000-0005-0000-0000-000021040000}"/>
    <cellStyle name="Normal 5 2 2 2 4" xfId="216" xr:uid="{00000000-0005-0000-0000-000022040000}"/>
    <cellStyle name="Normal 5 2 2 2 4 2" xfId="824" xr:uid="{00000000-0005-0000-0000-000023040000}"/>
    <cellStyle name="Normal 5 2 2 2 4 2 2" xfId="2117" xr:uid="{00000000-0005-0000-0000-000024040000}"/>
    <cellStyle name="Normal 5 2 2 2 4 3" xfId="1509" xr:uid="{00000000-0005-0000-0000-000025040000}"/>
    <cellStyle name="Normal 5 2 2 2 5" xfId="539" xr:uid="{00000000-0005-0000-0000-000026040000}"/>
    <cellStyle name="Normal 5 2 2 2 5 2" xfId="1832" xr:uid="{00000000-0005-0000-0000-000027040000}"/>
    <cellStyle name="Normal 5 2 2 2 6" xfId="1395" xr:uid="{00000000-0005-0000-0000-000028040000}"/>
    <cellStyle name="Normal 5 2 2 3" xfId="121" xr:uid="{00000000-0005-0000-0000-000029040000}"/>
    <cellStyle name="Normal 5 2 2 3 2" xfId="349" xr:uid="{00000000-0005-0000-0000-00002A040000}"/>
    <cellStyle name="Normal 5 2 2 3 2 2" xfId="938" xr:uid="{00000000-0005-0000-0000-00002B040000}"/>
    <cellStyle name="Normal 5 2 2 3 2 2 2" xfId="2231" xr:uid="{00000000-0005-0000-0000-00002C040000}"/>
    <cellStyle name="Normal 5 2 2 3 2 3" xfId="653" xr:uid="{00000000-0005-0000-0000-00002D040000}"/>
    <cellStyle name="Normal 5 2 2 3 2 3 2" xfId="1946" xr:uid="{00000000-0005-0000-0000-00002E040000}"/>
    <cellStyle name="Normal 5 2 2 3 2 4" xfId="1642" xr:uid="{00000000-0005-0000-0000-00002F040000}"/>
    <cellStyle name="Normal 5 2 2 3 3" xfId="463" xr:uid="{00000000-0005-0000-0000-000030040000}"/>
    <cellStyle name="Normal 5 2 2 3 3 2" xfId="1033" xr:uid="{00000000-0005-0000-0000-000031040000}"/>
    <cellStyle name="Normal 5 2 2 3 3 2 2" xfId="2326" xr:uid="{00000000-0005-0000-0000-000032040000}"/>
    <cellStyle name="Normal 5 2 2 3 3 3" xfId="748" xr:uid="{00000000-0005-0000-0000-000033040000}"/>
    <cellStyle name="Normal 5 2 2 3 3 3 2" xfId="2041" xr:uid="{00000000-0005-0000-0000-000034040000}"/>
    <cellStyle name="Normal 5 2 2 3 3 4" xfId="1756" xr:uid="{00000000-0005-0000-0000-000035040000}"/>
    <cellStyle name="Normal 5 2 2 3 4" xfId="235" xr:uid="{00000000-0005-0000-0000-000036040000}"/>
    <cellStyle name="Normal 5 2 2 3 4 2" xfId="843" xr:uid="{00000000-0005-0000-0000-000037040000}"/>
    <cellStyle name="Normal 5 2 2 3 4 2 2" xfId="2136" xr:uid="{00000000-0005-0000-0000-000038040000}"/>
    <cellStyle name="Normal 5 2 2 3 4 3" xfId="1528" xr:uid="{00000000-0005-0000-0000-000039040000}"/>
    <cellStyle name="Normal 5 2 2 3 5" xfId="558" xr:uid="{00000000-0005-0000-0000-00003A040000}"/>
    <cellStyle name="Normal 5 2 2 3 5 2" xfId="1851" xr:uid="{00000000-0005-0000-0000-00003B040000}"/>
    <cellStyle name="Normal 5 2 2 3 6" xfId="1414" xr:uid="{00000000-0005-0000-0000-00003C040000}"/>
    <cellStyle name="Normal 5 2 2 4" xfId="140" xr:uid="{00000000-0005-0000-0000-00003D040000}"/>
    <cellStyle name="Normal 5 2 2 4 2" xfId="368" xr:uid="{00000000-0005-0000-0000-00003E040000}"/>
    <cellStyle name="Normal 5 2 2 4 2 2" xfId="957" xr:uid="{00000000-0005-0000-0000-00003F040000}"/>
    <cellStyle name="Normal 5 2 2 4 2 2 2" xfId="2250" xr:uid="{00000000-0005-0000-0000-000040040000}"/>
    <cellStyle name="Normal 5 2 2 4 2 3" xfId="672" xr:uid="{00000000-0005-0000-0000-000041040000}"/>
    <cellStyle name="Normal 5 2 2 4 2 3 2" xfId="1965" xr:uid="{00000000-0005-0000-0000-000042040000}"/>
    <cellStyle name="Normal 5 2 2 4 2 4" xfId="1661" xr:uid="{00000000-0005-0000-0000-000043040000}"/>
    <cellStyle name="Normal 5 2 2 4 3" xfId="482" xr:uid="{00000000-0005-0000-0000-000044040000}"/>
    <cellStyle name="Normal 5 2 2 4 3 2" xfId="1052" xr:uid="{00000000-0005-0000-0000-000045040000}"/>
    <cellStyle name="Normal 5 2 2 4 3 2 2" xfId="2345" xr:uid="{00000000-0005-0000-0000-000046040000}"/>
    <cellStyle name="Normal 5 2 2 4 3 3" xfId="767" xr:uid="{00000000-0005-0000-0000-000047040000}"/>
    <cellStyle name="Normal 5 2 2 4 3 3 2" xfId="2060" xr:uid="{00000000-0005-0000-0000-000048040000}"/>
    <cellStyle name="Normal 5 2 2 4 3 4" xfId="1775" xr:uid="{00000000-0005-0000-0000-000049040000}"/>
    <cellStyle name="Normal 5 2 2 4 4" xfId="254" xr:uid="{00000000-0005-0000-0000-00004A040000}"/>
    <cellStyle name="Normal 5 2 2 4 4 2" xfId="862" xr:uid="{00000000-0005-0000-0000-00004B040000}"/>
    <cellStyle name="Normal 5 2 2 4 4 2 2" xfId="2155" xr:uid="{00000000-0005-0000-0000-00004C040000}"/>
    <cellStyle name="Normal 5 2 2 4 4 3" xfId="1547" xr:uid="{00000000-0005-0000-0000-00004D040000}"/>
    <cellStyle name="Normal 5 2 2 4 5" xfId="577" xr:uid="{00000000-0005-0000-0000-00004E040000}"/>
    <cellStyle name="Normal 5 2 2 4 5 2" xfId="1870" xr:uid="{00000000-0005-0000-0000-00004F040000}"/>
    <cellStyle name="Normal 5 2 2 4 6" xfId="1433" xr:uid="{00000000-0005-0000-0000-000050040000}"/>
    <cellStyle name="Normal 5 2 2 5" xfId="159" xr:uid="{00000000-0005-0000-0000-000051040000}"/>
    <cellStyle name="Normal 5 2 2 5 2" xfId="387" xr:uid="{00000000-0005-0000-0000-000052040000}"/>
    <cellStyle name="Normal 5 2 2 5 2 2" xfId="976" xr:uid="{00000000-0005-0000-0000-000053040000}"/>
    <cellStyle name="Normal 5 2 2 5 2 2 2" xfId="2269" xr:uid="{00000000-0005-0000-0000-000054040000}"/>
    <cellStyle name="Normal 5 2 2 5 2 3" xfId="691" xr:uid="{00000000-0005-0000-0000-000055040000}"/>
    <cellStyle name="Normal 5 2 2 5 2 3 2" xfId="1984" xr:uid="{00000000-0005-0000-0000-000056040000}"/>
    <cellStyle name="Normal 5 2 2 5 2 4" xfId="1680" xr:uid="{00000000-0005-0000-0000-000057040000}"/>
    <cellStyle name="Normal 5 2 2 5 3" xfId="501" xr:uid="{00000000-0005-0000-0000-000058040000}"/>
    <cellStyle name="Normal 5 2 2 5 3 2" xfId="1071" xr:uid="{00000000-0005-0000-0000-000059040000}"/>
    <cellStyle name="Normal 5 2 2 5 3 2 2" xfId="2364" xr:uid="{00000000-0005-0000-0000-00005A040000}"/>
    <cellStyle name="Normal 5 2 2 5 3 3" xfId="786" xr:uid="{00000000-0005-0000-0000-00005B040000}"/>
    <cellStyle name="Normal 5 2 2 5 3 3 2" xfId="2079" xr:uid="{00000000-0005-0000-0000-00005C040000}"/>
    <cellStyle name="Normal 5 2 2 5 3 4" xfId="1794" xr:uid="{00000000-0005-0000-0000-00005D040000}"/>
    <cellStyle name="Normal 5 2 2 5 4" xfId="273" xr:uid="{00000000-0005-0000-0000-00005E040000}"/>
    <cellStyle name="Normal 5 2 2 5 4 2" xfId="881" xr:uid="{00000000-0005-0000-0000-00005F040000}"/>
    <cellStyle name="Normal 5 2 2 5 4 2 2" xfId="2174" xr:uid="{00000000-0005-0000-0000-000060040000}"/>
    <cellStyle name="Normal 5 2 2 5 4 3" xfId="1566" xr:uid="{00000000-0005-0000-0000-000061040000}"/>
    <cellStyle name="Normal 5 2 2 5 5" xfId="596" xr:uid="{00000000-0005-0000-0000-000062040000}"/>
    <cellStyle name="Normal 5 2 2 5 5 2" xfId="1889" xr:uid="{00000000-0005-0000-0000-000063040000}"/>
    <cellStyle name="Normal 5 2 2 5 6" xfId="1452" xr:uid="{00000000-0005-0000-0000-000064040000}"/>
    <cellStyle name="Normal 5 2 2 6" xfId="292" xr:uid="{00000000-0005-0000-0000-000065040000}"/>
    <cellStyle name="Normal 5 2 2 6 2" xfId="406" xr:uid="{00000000-0005-0000-0000-000066040000}"/>
    <cellStyle name="Normal 5 2 2 6 2 2" xfId="900" xr:uid="{00000000-0005-0000-0000-000067040000}"/>
    <cellStyle name="Normal 5 2 2 6 2 2 2" xfId="2193" xr:uid="{00000000-0005-0000-0000-000068040000}"/>
    <cellStyle name="Normal 5 2 2 6 2 3" xfId="1699" xr:uid="{00000000-0005-0000-0000-000069040000}"/>
    <cellStyle name="Normal 5 2 2 6 3" xfId="615" xr:uid="{00000000-0005-0000-0000-00006A040000}"/>
    <cellStyle name="Normal 5 2 2 6 3 2" xfId="1908" xr:uid="{00000000-0005-0000-0000-00006B040000}"/>
    <cellStyle name="Normal 5 2 2 6 4" xfId="1585" xr:uid="{00000000-0005-0000-0000-00006C040000}"/>
    <cellStyle name="Normal 5 2 2 7" xfId="311" xr:uid="{00000000-0005-0000-0000-00006D040000}"/>
    <cellStyle name="Normal 5 2 2 7 2" xfId="995" xr:uid="{00000000-0005-0000-0000-00006E040000}"/>
    <cellStyle name="Normal 5 2 2 7 2 2" xfId="2288" xr:uid="{00000000-0005-0000-0000-00006F040000}"/>
    <cellStyle name="Normal 5 2 2 7 3" xfId="710" xr:uid="{00000000-0005-0000-0000-000070040000}"/>
    <cellStyle name="Normal 5 2 2 7 3 2" xfId="2003" xr:uid="{00000000-0005-0000-0000-000071040000}"/>
    <cellStyle name="Normal 5 2 2 7 4" xfId="1604" xr:uid="{00000000-0005-0000-0000-000072040000}"/>
    <cellStyle name="Normal 5 2 2 8" xfId="425" xr:uid="{00000000-0005-0000-0000-000073040000}"/>
    <cellStyle name="Normal 5 2 2 8 2" xfId="805" xr:uid="{00000000-0005-0000-0000-000074040000}"/>
    <cellStyle name="Normal 5 2 2 8 2 2" xfId="2098" xr:uid="{00000000-0005-0000-0000-000075040000}"/>
    <cellStyle name="Normal 5 2 2 8 3" xfId="1718" xr:uid="{00000000-0005-0000-0000-000076040000}"/>
    <cellStyle name="Normal 5 2 2 9" xfId="197" xr:uid="{00000000-0005-0000-0000-000077040000}"/>
    <cellStyle name="Normal 5 2 2 9 2" xfId="1490" xr:uid="{00000000-0005-0000-0000-000078040000}"/>
    <cellStyle name="Normal 5 2 3" xfId="92" xr:uid="{00000000-0005-0000-0000-000079040000}"/>
    <cellStyle name="Normal 5 2 3 2" xfId="320" xr:uid="{00000000-0005-0000-0000-00007A040000}"/>
    <cellStyle name="Normal 5 2 3 2 2" xfId="909" xr:uid="{00000000-0005-0000-0000-00007B040000}"/>
    <cellStyle name="Normal 5 2 3 2 2 2" xfId="2202" xr:uid="{00000000-0005-0000-0000-00007C040000}"/>
    <cellStyle name="Normal 5 2 3 2 3" xfId="624" xr:uid="{00000000-0005-0000-0000-00007D040000}"/>
    <cellStyle name="Normal 5 2 3 2 3 2" xfId="1917" xr:uid="{00000000-0005-0000-0000-00007E040000}"/>
    <cellStyle name="Normal 5 2 3 2 4" xfId="1613" xr:uid="{00000000-0005-0000-0000-00007F040000}"/>
    <cellStyle name="Normal 5 2 3 3" xfId="434" xr:uid="{00000000-0005-0000-0000-000080040000}"/>
    <cellStyle name="Normal 5 2 3 3 2" xfId="1004" xr:uid="{00000000-0005-0000-0000-000081040000}"/>
    <cellStyle name="Normal 5 2 3 3 2 2" xfId="2297" xr:uid="{00000000-0005-0000-0000-000082040000}"/>
    <cellStyle name="Normal 5 2 3 3 3" xfId="719" xr:uid="{00000000-0005-0000-0000-000083040000}"/>
    <cellStyle name="Normal 5 2 3 3 3 2" xfId="2012" xr:uid="{00000000-0005-0000-0000-000084040000}"/>
    <cellStyle name="Normal 5 2 3 3 4" xfId="1727" xr:uid="{00000000-0005-0000-0000-000085040000}"/>
    <cellStyle name="Normal 5 2 3 4" xfId="206" xr:uid="{00000000-0005-0000-0000-000086040000}"/>
    <cellStyle name="Normal 5 2 3 4 2" xfId="814" xr:uid="{00000000-0005-0000-0000-000087040000}"/>
    <cellStyle name="Normal 5 2 3 4 2 2" xfId="2107" xr:uid="{00000000-0005-0000-0000-000088040000}"/>
    <cellStyle name="Normal 5 2 3 4 3" xfId="1499" xr:uid="{00000000-0005-0000-0000-000089040000}"/>
    <cellStyle name="Normal 5 2 3 5" xfId="529" xr:uid="{00000000-0005-0000-0000-00008A040000}"/>
    <cellStyle name="Normal 5 2 3 5 2" xfId="1822" xr:uid="{00000000-0005-0000-0000-00008B040000}"/>
    <cellStyle name="Normal 5 2 3 6" xfId="1385" xr:uid="{00000000-0005-0000-0000-00008C040000}"/>
    <cellStyle name="Normal 5 2 4" xfId="111" xr:uid="{00000000-0005-0000-0000-00008D040000}"/>
    <cellStyle name="Normal 5 2 4 2" xfId="339" xr:uid="{00000000-0005-0000-0000-00008E040000}"/>
    <cellStyle name="Normal 5 2 4 2 2" xfId="928" xr:uid="{00000000-0005-0000-0000-00008F040000}"/>
    <cellStyle name="Normal 5 2 4 2 2 2" xfId="2221" xr:uid="{00000000-0005-0000-0000-000090040000}"/>
    <cellStyle name="Normal 5 2 4 2 3" xfId="643" xr:uid="{00000000-0005-0000-0000-000091040000}"/>
    <cellStyle name="Normal 5 2 4 2 3 2" xfId="1936" xr:uid="{00000000-0005-0000-0000-000092040000}"/>
    <cellStyle name="Normal 5 2 4 2 4" xfId="1632" xr:uid="{00000000-0005-0000-0000-000093040000}"/>
    <cellStyle name="Normal 5 2 4 3" xfId="453" xr:uid="{00000000-0005-0000-0000-000094040000}"/>
    <cellStyle name="Normal 5 2 4 3 2" xfId="1023" xr:uid="{00000000-0005-0000-0000-000095040000}"/>
    <cellStyle name="Normal 5 2 4 3 2 2" xfId="2316" xr:uid="{00000000-0005-0000-0000-000096040000}"/>
    <cellStyle name="Normal 5 2 4 3 3" xfId="738" xr:uid="{00000000-0005-0000-0000-000097040000}"/>
    <cellStyle name="Normal 5 2 4 3 3 2" xfId="2031" xr:uid="{00000000-0005-0000-0000-000098040000}"/>
    <cellStyle name="Normal 5 2 4 3 4" xfId="1746" xr:uid="{00000000-0005-0000-0000-000099040000}"/>
    <cellStyle name="Normal 5 2 4 4" xfId="225" xr:uid="{00000000-0005-0000-0000-00009A040000}"/>
    <cellStyle name="Normal 5 2 4 4 2" xfId="833" xr:uid="{00000000-0005-0000-0000-00009B040000}"/>
    <cellStyle name="Normal 5 2 4 4 2 2" xfId="2126" xr:uid="{00000000-0005-0000-0000-00009C040000}"/>
    <cellStyle name="Normal 5 2 4 4 3" xfId="1518" xr:uid="{00000000-0005-0000-0000-00009D040000}"/>
    <cellStyle name="Normal 5 2 4 5" xfId="548" xr:uid="{00000000-0005-0000-0000-00009E040000}"/>
    <cellStyle name="Normal 5 2 4 5 2" xfId="1841" xr:uid="{00000000-0005-0000-0000-00009F040000}"/>
    <cellStyle name="Normal 5 2 4 6" xfId="1404" xr:uid="{00000000-0005-0000-0000-0000A0040000}"/>
    <cellStyle name="Normal 5 2 5" xfId="130" xr:uid="{00000000-0005-0000-0000-0000A1040000}"/>
    <cellStyle name="Normal 5 2 5 2" xfId="358" xr:uid="{00000000-0005-0000-0000-0000A2040000}"/>
    <cellStyle name="Normal 5 2 5 2 2" xfId="947" xr:uid="{00000000-0005-0000-0000-0000A3040000}"/>
    <cellStyle name="Normal 5 2 5 2 2 2" xfId="2240" xr:uid="{00000000-0005-0000-0000-0000A4040000}"/>
    <cellStyle name="Normal 5 2 5 2 3" xfId="662" xr:uid="{00000000-0005-0000-0000-0000A5040000}"/>
    <cellStyle name="Normal 5 2 5 2 3 2" xfId="1955" xr:uid="{00000000-0005-0000-0000-0000A6040000}"/>
    <cellStyle name="Normal 5 2 5 2 4" xfId="1651" xr:uid="{00000000-0005-0000-0000-0000A7040000}"/>
    <cellStyle name="Normal 5 2 5 3" xfId="472" xr:uid="{00000000-0005-0000-0000-0000A8040000}"/>
    <cellStyle name="Normal 5 2 5 3 2" xfId="1042" xr:uid="{00000000-0005-0000-0000-0000A9040000}"/>
    <cellStyle name="Normal 5 2 5 3 2 2" xfId="2335" xr:uid="{00000000-0005-0000-0000-0000AA040000}"/>
    <cellStyle name="Normal 5 2 5 3 3" xfId="757" xr:uid="{00000000-0005-0000-0000-0000AB040000}"/>
    <cellStyle name="Normal 5 2 5 3 3 2" xfId="2050" xr:uid="{00000000-0005-0000-0000-0000AC040000}"/>
    <cellStyle name="Normal 5 2 5 3 4" xfId="1765" xr:uid="{00000000-0005-0000-0000-0000AD040000}"/>
    <cellStyle name="Normal 5 2 5 4" xfId="244" xr:uid="{00000000-0005-0000-0000-0000AE040000}"/>
    <cellStyle name="Normal 5 2 5 4 2" xfId="852" xr:uid="{00000000-0005-0000-0000-0000AF040000}"/>
    <cellStyle name="Normal 5 2 5 4 2 2" xfId="2145" xr:uid="{00000000-0005-0000-0000-0000B0040000}"/>
    <cellStyle name="Normal 5 2 5 4 3" xfId="1537" xr:uid="{00000000-0005-0000-0000-0000B1040000}"/>
    <cellStyle name="Normal 5 2 5 5" xfId="567" xr:uid="{00000000-0005-0000-0000-0000B2040000}"/>
    <cellStyle name="Normal 5 2 5 5 2" xfId="1860" xr:uid="{00000000-0005-0000-0000-0000B3040000}"/>
    <cellStyle name="Normal 5 2 5 6" xfId="1423" xr:uid="{00000000-0005-0000-0000-0000B4040000}"/>
    <cellStyle name="Normal 5 2 6" xfId="149" xr:uid="{00000000-0005-0000-0000-0000B5040000}"/>
    <cellStyle name="Normal 5 2 6 2" xfId="377" xr:uid="{00000000-0005-0000-0000-0000B6040000}"/>
    <cellStyle name="Normal 5 2 6 2 2" xfId="966" xr:uid="{00000000-0005-0000-0000-0000B7040000}"/>
    <cellStyle name="Normal 5 2 6 2 2 2" xfId="2259" xr:uid="{00000000-0005-0000-0000-0000B8040000}"/>
    <cellStyle name="Normal 5 2 6 2 3" xfId="681" xr:uid="{00000000-0005-0000-0000-0000B9040000}"/>
    <cellStyle name="Normal 5 2 6 2 3 2" xfId="1974" xr:uid="{00000000-0005-0000-0000-0000BA040000}"/>
    <cellStyle name="Normal 5 2 6 2 4" xfId="1670" xr:uid="{00000000-0005-0000-0000-0000BB040000}"/>
    <cellStyle name="Normal 5 2 6 3" xfId="491" xr:uid="{00000000-0005-0000-0000-0000BC040000}"/>
    <cellStyle name="Normal 5 2 6 3 2" xfId="1061" xr:uid="{00000000-0005-0000-0000-0000BD040000}"/>
    <cellStyle name="Normal 5 2 6 3 2 2" xfId="2354" xr:uid="{00000000-0005-0000-0000-0000BE040000}"/>
    <cellStyle name="Normal 5 2 6 3 3" xfId="776" xr:uid="{00000000-0005-0000-0000-0000BF040000}"/>
    <cellStyle name="Normal 5 2 6 3 3 2" xfId="2069" xr:uid="{00000000-0005-0000-0000-0000C0040000}"/>
    <cellStyle name="Normal 5 2 6 3 4" xfId="1784" xr:uid="{00000000-0005-0000-0000-0000C1040000}"/>
    <cellStyle name="Normal 5 2 6 4" xfId="263" xr:uid="{00000000-0005-0000-0000-0000C2040000}"/>
    <cellStyle name="Normal 5 2 6 4 2" xfId="871" xr:uid="{00000000-0005-0000-0000-0000C3040000}"/>
    <cellStyle name="Normal 5 2 6 4 2 2" xfId="2164" xr:uid="{00000000-0005-0000-0000-0000C4040000}"/>
    <cellStyle name="Normal 5 2 6 4 3" xfId="1556" xr:uid="{00000000-0005-0000-0000-0000C5040000}"/>
    <cellStyle name="Normal 5 2 6 5" xfId="586" xr:uid="{00000000-0005-0000-0000-0000C6040000}"/>
    <cellStyle name="Normal 5 2 6 5 2" xfId="1879" xr:uid="{00000000-0005-0000-0000-0000C7040000}"/>
    <cellStyle name="Normal 5 2 6 6" xfId="1442" xr:uid="{00000000-0005-0000-0000-0000C8040000}"/>
    <cellStyle name="Normal 5 2 7" xfId="282" xr:uid="{00000000-0005-0000-0000-0000C9040000}"/>
    <cellStyle name="Normal 5 2 7 2" xfId="396" xr:uid="{00000000-0005-0000-0000-0000CA040000}"/>
    <cellStyle name="Normal 5 2 7 2 2" xfId="890" xr:uid="{00000000-0005-0000-0000-0000CB040000}"/>
    <cellStyle name="Normal 5 2 7 2 2 2" xfId="2183" xr:uid="{00000000-0005-0000-0000-0000CC040000}"/>
    <cellStyle name="Normal 5 2 7 2 3" xfId="1689" xr:uid="{00000000-0005-0000-0000-0000CD040000}"/>
    <cellStyle name="Normal 5 2 7 3" xfId="605" xr:uid="{00000000-0005-0000-0000-0000CE040000}"/>
    <cellStyle name="Normal 5 2 7 3 2" xfId="1898" xr:uid="{00000000-0005-0000-0000-0000CF040000}"/>
    <cellStyle name="Normal 5 2 7 4" xfId="1575" xr:uid="{00000000-0005-0000-0000-0000D0040000}"/>
    <cellStyle name="Normal 5 2 8" xfId="301" xr:uid="{00000000-0005-0000-0000-0000D1040000}"/>
    <cellStyle name="Normal 5 2 8 2" xfId="985" xr:uid="{00000000-0005-0000-0000-0000D2040000}"/>
    <cellStyle name="Normal 5 2 8 2 2" xfId="2278" xr:uid="{00000000-0005-0000-0000-0000D3040000}"/>
    <cellStyle name="Normal 5 2 8 3" xfId="700" xr:uid="{00000000-0005-0000-0000-0000D4040000}"/>
    <cellStyle name="Normal 5 2 8 3 2" xfId="1993" xr:uid="{00000000-0005-0000-0000-0000D5040000}"/>
    <cellStyle name="Normal 5 2 8 4" xfId="1594" xr:uid="{00000000-0005-0000-0000-0000D6040000}"/>
    <cellStyle name="Normal 5 2 9" xfId="415" xr:uid="{00000000-0005-0000-0000-0000D7040000}"/>
    <cellStyle name="Normal 5 2 9 2" xfId="795" xr:uid="{00000000-0005-0000-0000-0000D8040000}"/>
    <cellStyle name="Normal 5 2 9 2 2" xfId="2088" xr:uid="{00000000-0005-0000-0000-0000D9040000}"/>
    <cellStyle name="Normal 5 2 9 3" xfId="1708" xr:uid="{00000000-0005-0000-0000-0000DA040000}"/>
    <cellStyle name="Normal 5 3" xfId="74" xr:uid="{00000000-0005-0000-0000-0000DB040000}"/>
    <cellStyle name="Normal 5 3 10" xfId="174" xr:uid="{00000000-0005-0000-0000-0000DC040000}"/>
    <cellStyle name="Normal 5 3 10 2" xfId="1467" xr:uid="{00000000-0005-0000-0000-0000DD040000}"/>
    <cellStyle name="Normal 5 3 11" xfId="516" xr:uid="{00000000-0005-0000-0000-0000DE040000}"/>
    <cellStyle name="Normal 5 3 11 2" xfId="1809" xr:uid="{00000000-0005-0000-0000-0000DF040000}"/>
    <cellStyle name="Normal 5 3 12" xfId="1372" xr:uid="{00000000-0005-0000-0000-0000E0040000}"/>
    <cellStyle name="Normal 5 3 2" xfId="98" xr:uid="{00000000-0005-0000-0000-0000E1040000}"/>
    <cellStyle name="Normal 5 3 2 2" xfId="326" xr:uid="{00000000-0005-0000-0000-0000E2040000}"/>
    <cellStyle name="Normal 5 3 2 2 2" xfId="915" xr:uid="{00000000-0005-0000-0000-0000E3040000}"/>
    <cellStyle name="Normal 5 3 2 2 2 2" xfId="2208" xr:uid="{00000000-0005-0000-0000-0000E4040000}"/>
    <cellStyle name="Normal 5 3 2 2 3" xfId="630" xr:uid="{00000000-0005-0000-0000-0000E5040000}"/>
    <cellStyle name="Normal 5 3 2 2 3 2" xfId="1923" xr:uid="{00000000-0005-0000-0000-0000E6040000}"/>
    <cellStyle name="Normal 5 3 2 2 4" xfId="1619" xr:uid="{00000000-0005-0000-0000-0000E7040000}"/>
    <cellStyle name="Normal 5 3 2 3" xfId="440" xr:uid="{00000000-0005-0000-0000-0000E8040000}"/>
    <cellStyle name="Normal 5 3 2 3 2" xfId="1010" xr:uid="{00000000-0005-0000-0000-0000E9040000}"/>
    <cellStyle name="Normal 5 3 2 3 2 2" xfId="2303" xr:uid="{00000000-0005-0000-0000-0000EA040000}"/>
    <cellStyle name="Normal 5 3 2 3 3" xfId="725" xr:uid="{00000000-0005-0000-0000-0000EB040000}"/>
    <cellStyle name="Normal 5 3 2 3 3 2" xfId="2018" xr:uid="{00000000-0005-0000-0000-0000EC040000}"/>
    <cellStyle name="Normal 5 3 2 3 4" xfId="1733" xr:uid="{00000000-0005-0000-0000-0000ED040000}"/>
    <cellStyle name="Normal 5 3 2 4" xfId="212" xr:uid="{00000000-0005-0000-0000-0000EE040000}"/>
    <cellStyle name="Normal 5 3 2 4 2" xfId="820" xr:uid="{00000000-0005-0000-0000-0000EF040000}"/>
    <cellStyle name="Normal 5 3 2 4 2 2" xfId="2113" xr:uid="{00000000-0005-0000-0000-0000F0040000}"/>
    <cellStyle name="Normal 5 3 2 4 3" xfId="1505" xr:uid="{00000000-0005-0000-0000-0000F1040000}"/>
    <cellStyle name="Normal 5 3 2 5" xfId="535" xr:uid="{00000000-0005-0000-0000-0000F2040000}"/>
    <cellStyle name="Normal 5 3 2 5 2" xfId="1828" xr:uid="{00000000-0005-0000-0000-0000F3040000}"/>
    <cellStyle name="Normal 5 3 2 6" xfId="1391" xr:uid="{00000000-0005-0000-0000-0000F4040000}"/>
    <cellStyle name="Normal 5 3 3" xfId="117" xr:uid="{00000000-0005-0000-0000-0000F5040000}"/>
    <cellStyle name="Normal 5 3 3 2" xfId="345" xr:uid="{00000000-0005-0000-0000-0000F6040000}"/>
    <cellStyle name="Normal 5 3 3 2 2" xfId="934" xr:uid="{00000000-0005-0000-0000-0000F7040000}"/>
    <cellStyle name="Normal 5 3 3 2 2 2" xfId="2227" xr:uid="{00000000-0005-0000-0000-0000F8040000}"/>
    <cellStyle name="Normal 5 3 3 2 3" xfId="649" xr:uid="{00000000-0005-0000-0000-0000F9040000}"/>
    <cellStyle name="Normal 5 3 3 2 3 2" xfId="1942" xr:uid="{00000000-0005-0000-0000-0000FA040000}"/>
    <cellStyle name="Normal 5 3 3 2 4" xfId="1638" xr:uid="{00000000-0005-0000-0000-0000FB040000}"/>
    <cellStyle name="Normal 5 3 3 3" xfId="459" xr:uid="{00000000-0005-0000-0000-0000FC040000}"/>
    <cellStyle name="Normal 5 3 3 3 2" xfId="1029" xr:uid="{00000000-0005-0000-0000-0000FD040000}"/>
    <cellStyle name="Normal 5 3 3 3 2 2" xfId="2322" xr:uid="{00000000-0005-0000-0000-0000FE040000}"/>
    <cellStyle name="Normal 5 3 3 3 3" xfId="744" xr:uid="{00000000-0005-0000-0000-0000FF040000}"/>
    <cellStyle name="Normal 5 3 3 3 3 2" xfId="2037" xr:uid="{00000000-0005-0000-0000-000000050000}"/>
    <cellStyle name="Normal 5 3 3 3 4" xfId="1752" xr:uid="{00000000-0005-0000-0000-000001050000}"/>
    <cellStyle name="Normal 5 3 3 4" xfId="231" xr:uid="{00000000-0005-0000-0000-000002050000}"/>
    <cellStyle name="Normal 5 3 3 4 2" xfId="839" xr:uid="{00000000-0005-0000-0000-000003050000}"/>
    <cellStyle name="Normal 5 3 3 4 2 2" xfId="2132" xr:uid="{00000000-0005-0000-0000-000004050000}"/>
    <cellStyle name="Normal 5 3 3 4 3" xfId="1524" xr:uid="{00000000-0005-0000-0000-000005050000}"/>
    <cellStyle name="Normal 5 3 3 5" xfId="554" xr:uid="{00000000-0005-0000-0000-000006050000}"/>
    <cellStyle name="Normal 5 3 3 5 2" xfId="1847" xr:uid="{00000000-0005-0000-0000-000007050000}"/>
    <cellStyle name="Normal 5 3 3 6" xfId="1410" xr:uid="{00000000-0005-0000-0000-000008050000}"/>
    <cellStyle name="Normal 5 3 4" xfId="136" xr:uid="{00000000-0005-0000-0000-000009050000}"/>
    <cellStyle name="Normal 5 3 4 2" xfId="364" xr:uid="{00000000-0005-0000-0000-00000A050000}"/>
    <cellStyle name="Normal 5 3 4 2 2" xfId="953" xr:uid="{00000000-0005-0000-0000-00000B050000}"/>
    <cellStyle name="Normal 5 3 4 2 2 2" xfId="2246" xr:uid="{00000000-0005-0000-0000-00000C050000}"/>
    <cellStyle name="Normal 5 3 4 2 3" xfId="668" xr:uid="{00000000-0005-0000-0000-00000D050000}"/>
    <cellStyle name="Normal 5 3 4 2 3 2" xfId="1961" xr:uid="{00000000-0005-0000-0000-00000E050000}"/>
    <cellStyle name="Normal 5 3 4 2 4" xfId="1657" xr:uid="{00000000-0005-0000-0000-00000F050000}"/>
    <cellStyle name="Normal 5 3 4 3" xfId="478" xr:uid="{00000000-0005-0000-0000-000010050000}"/>
    <cellStyle name="Normal 5 3 4 3 2" xfId="1048" xr:uid="{00000000-0005-0000-0000-000011050000}"/>
    <cellStyle name="Normal 5 3 4 3 2 2" xfId="2341" xr:uid="{00000000-0005-0000-0000-000012050000}"/>
    <cellStyle name="Normal 5 3 4 3 3" xfId="763" xr:uid="{00000000-0005-0000-0000-000013050000}"/>
    <cellStyle name="Normal 5 3 4 3 3 2" xfId="2056" xr:uid="{00000000-0005-0000-0000-000014050000}"/>
    <cellStyle name="Normal 5 3 4 3 4" xfId="1771" xr:uid="{00000000-0005-0000-0000-000015050000}"/>
    <cellStyle name="Normal 5 3 4 4" xfId="250" xr:uid="{00000000-0005-0000-0000-000016050000}"/>
    <cellStyle name="Normal 5 3 4 4 2" xfId="858" xr:uid="{00000000-0005-0000-0000-000017050000}"/>
    <cellStyle name="Normal 5 3 4 4 2 2" xfId="2151" xr:uid="{00000000-0005-0000-0000-000018050000}"/>
    <cellStyle name="Normal 5 3 4 4 3" xfId="1543" xr:uid="{00000000-0005-0000-0000-000019050000}"/>
    <cellStyle name="Normal 5 3 4 5" xfId="573" xr:uid="{00000000-0005-0000-0000-00001A050000}"/>
    <cellStyle name="Normal 5 3 4 5 2" xfId="1866" xr:uid="{00000000-0005-0000-0000-00001B050000}"/>
    <cellStyle name="Normal 5 3 4 6" xfId="1429" xr:uid="{00000000-0005-0000-0000-00001C050000}"/>
    <cellStyle name="Normal 5 3 5" xfId="155" xr:uid="{00000000-0005-0000-0000-00001D050000}"/>
    <cellStyle name="Normal 5 3 5 2" xfId="383" xr:uid="{00000000-0005-0000-0000-00001E050000}"/>
    <cellStyle name="Normal 5 3 5 2 2" xfId="972" xr:uid="{00000000-0005-0000-0000-00001F050000}"/>
    <cellStyle name="Normal 5 3 5 2 2 2" xfId="2265" xr:uid="{00000000-0005-0000-0000-000020050000}"/>
    <cellStyle name="Normal 5 3 5 2 3" xfId="687" xr:uid="{00000000-0005-0000-0000-000021050000}"/>
    <cellStyle name="Normal 5 3 5 2 3 2" xfId="1980" xr:uid="{00000000-0005-0000-0000-000022050000}"/>
    <cellStyle name="Normal 5 3 5 2 4" xfId="1676" xr:uid="{00000000-0005-0000-0000-000023050000}"/>
    <cellStyle name="Normal 5 3 5 3" xfId="497" xr:uid="{00000000-0005-0000-0000-000024050000}"/>
    <cellStyle name="Normal 5 3 5 3 2" xfId="1067" xr:uid="{00000000-0005-0000-0000-000025050000}"/>
    <cellStyle name="Normal 5 3 5 3 2 2" xfId="2360" xr:uid="{00000000-0005-0000-0000-000026050000}"/>
    <cellStyle name="Normal 5 3 5 3 3" xfId="782" xr:uid="{00000000-0005-0000-0000-000027050000}"/>
    <cellStyle name="Normal 5 3 5 3 3 2" xfId="2075" xr:uid="{00000000-0005-0000-0000-000028050000}"/>
    <cellStyle name="Normal 5 3 5 3 4" xfId="1790" xr:uid="{00000000-0005-0000-0000-000029050000}"/>
    <cellStyle name="Normal 5 3 5 4" xfId="269" xr:uid="{00000000-0005-0000-0000-00002A050000}"/>
    <cellStyle name="Normal 5 3 5 4 2" xfId="877" xr:uid="{00000000-0005-0000-0000-00002B050000}"/>
    <cellStyle name="Normal 5 3 5 4 2 2" xfId="2170" xr:uid="{00000000-0005-0000-0000-00002C050000}"/>
    <cellStyle name="Normal 5 3 5 4 3" xfId="1562" xr:uid="{00000000-0005-0000-0000-00002D050000}"/>
    <cellStyle name="Normal 5 3 5 5" xfId="592" xr:uid="{00000000-0005-0000-0000-00002E050000}"/>
    <cellStyle name="Normal 5 3 5 5 2" xfId="1885" xr:uid="{00000000-0005-0000-0000-00002F050000}"/>
    <cellStyle name="Normal 5 3 5 6" xfId="1448" xr:uid="{00000000-0005-0000-0000-000030050000}"/>
    <cellStyle name="Normal 5 3 6" xfId="288" xr:uid="{00000000-0005-0000-0000-000031050000}"/>
    <cellStyle name="Normal 5 3 6 2" xfId="402" xr:uid="{00000000-0005-0000-0000-000032050000}"/>
    <cellStyle name="Normal 5 3 6 2 2" xfId="896" xr:uid="{00000000-0005-0000-0000-000033050000}"/>
    <cellStyle name="Normal 5 3 6 2 2 2" xfId="2189" xr:uid="{00000000-0005-0000-0000-000034050000}"/>
    <cellStyle name="Normal 5 3 6 2 3" xfId="1695" xr:uid="{00000000-0005-0000-0000-000035050000}"/>
    <cellStyle name="Normal 5 3 6 3" xfId="611" xr:uid="{00000000-0005-0000-0000-000036050000}"/>
    <cellStyle name="Normal 5 3 6 3 2" xfId="1904" xr:uid="{00000000-0005-0000-0000-000037050000}"/>
    <cellStyle name="Normal 5 3 6 4" xfId="1581" xr:uid="{00000000-0005-0000-0000-000038050000}"/>
    <cellStyle name="Normal 5 3 7" xfId="307" xr:uid="{00000000-0005-0000-0000-000039050000}"/>
    <cellStyle name="Normal 5 3 7 2" xfId="991" xr:uid="{00000000-0005-0000-0000-00003A050000}"/>
    <cellStyle name="Normal 5 3 7 2 2" xfId="2284" xr:uid="{00000000-0005-0000-0000-00003B050000}"/>
    <cellStyle name="Normal 5 3 7 3" xfId="706" xr:uid="{00000000-0005-0000-0000-00003C050000}"/>
    <cellStyle name="Normal 5 3 7 3 2" xfId="1999" xr:uid="{00000000-0005-0000-0000-00003D050000}"/>
    <cellStyle name="Normal 5 3 7 4" xfId="1600" xr:uid="{00000000-0005-0000-0000-00003E050000}"/>
    <cellStyle name="Normal 5 3 8" xfId="421" xr:uid="{00000000-0005-0000-0000-00003F050000}"/>
    <cellStyle name="Normal 5 3 8 2" xfId="801" xr:uid="{00000000-0005-0000-0000-000040050000}"/>
    <cellStyle name="Normal 5 3 8 2 2" xfId="2094" xr:uid="{00000000-0005-0000-0000-000041050000}"/>
    <cellStyle name="Normal 5 3 8 3" xfId="1714" xr:uid="{00000000-0005-0000-0000-000042050000}"/>
    <cellStyle name="Normal 5 3 9" xfId="193" xr:uid="{00000000-0005-0000-0000-000043050000}"/>
    <cellStyle name="Normal 5 3 9 2" xfId="1486" xr:uid="{00000000-0005-0000-0000-000044050000}"/>
    <cellStyle name="Normal 5 4" xfId="88" xr:uid="{00000000-0005-0000-0000-000045050000}"/>
    <cellStyle name="Normal 5 4 2" xfId="316" xr:uid="{00000000-0005-0000-0000-000046050000}"/>
    <cellStyle name="Normal 5 4 2 2" xfId="905" xr:uid="{00000000-0005-0000-0000-000047050000}"/>
    <cellStyle name="Normal 5 4 2 2 2" xfId="2198" xr:uid="{00000000-0005-0000-0000-000048050000}"/>
    <cellStyle name="Normal 5 4 2 3" xfId="620" xr:uid="{00000000-0005-0000-0000-000049050000}"/>
    <cellStyle name="Normal 5 4 2 3 2" xfId="1913" xr:uid="{00000000-0005-0000-0000-00004A050000}"/>
    <cellStyle name="Normal 5 4 2 4" xfId="1609" xr:uid="{00000000-0005-0000-0000-00004B050000}"/>
    <cellStyle name="Normal 5 4 3" xfId="430" xr:uid="{00000000-0005-0000-0000-00004C050000}"/>
    <cellStyle name="Normal 5 4 3 2" xfId="1000" xr:uid="{00000000-0005-0000-0000-00004D050000}"/>
    <cellStyle name="Normal 5 4 3 2 2" xfId="2293" xr:uid="{00000000-0005-0000-0000-00004E050000}"/>
    <cellStyle name="Normal 5 4 3 3" xfId="715" xr:uid="{00000000-0005-0000-0000-00004F050000}"/>
    <cellStyle name="Normal 5 4 3 3 2" xfId="2008" xr:uid="{00000000-0005-0000-0000-000050050000}"/>
    <cellStyle name="Normal 5 4 3 4" xfId="1723" xr:uid="{00000000-0005-0000-0000-000051050000}"/>
    <cellStyle name="Normal 5 4 4" xfId="202" xr:uid="{00000000-0005-0000-0000-000052050000}"/>
    <cellStyle name="Normal 5 4 4 2" xfId="810" xr:uid="{00000000-0005-0000-0000-000053050000}"/>
    <cellStyle name="Normal 5 4 4 2 2" xfId="2103" xr:uid="{00000000-0005-0000-0000-000054050000}"/>
    <cellStyle name="Normal 5 4 4 3" xfId="1495" xr:uid="{00000000-0005-0000-0000-000055050000}"/>
    <cellStyle name="Normal 5 4 5" xfId="525" xr:uid="{00000000-0005-0000-0000-000056050000}"/>
    <cellStyle name="Normal 5 4 5 2" xfId="1818" xr:uid="{00000000-0005-0000-0000-000057050000}"/>
    <cellStyle name="Normal 5 4 6" xfId="1381" xr:uid="{00000000-0005-0000-0000-000058050000}"/>
    <cellStyle name="Normal 5 5" xfId="107" xr:uid="{00000000-0005-0000-0000-000059050000}"/>
    <cellStyle name="Normal 5 5 2" xfId="335" xr:uid="{00000000-0005-0000-0000-00005A050000}"/>
    <cellStyle name="Normal 5 5 2 2" xfId="924" xr:uid="{00000000-0005-0000-0000-00005B050000}"/>
    <cellStyle name="Normal 5 5 2 2 2" xfId="2217" xr:uid="{00000000-0005-0000-0000-00005C050000}"/>
    <cellStyle name="Normal 5 5 2 3" xfId="639" xr:uid="{00000000-0005-0000-0000-00005D050000}"/>
    <cellStyle name="Normal 5 5 2 3 2" xfId="1932" xr:uid="{00000000-0005-0000-0000-00005E050000}"/>
    <cellStyle name="Normal 5 5 2 4" xfId="1628" xr:uid="{00000000-0005-0000-0000-00005F050000}"/>
    <cellStyle name="Normal 5 5 3" xfId="449" xr:uid="{00000000-0005-0000-0000-000060050000}"/>
    <cellStyle name="Normal 5 5 3 2" xfId="1019" xr:uid="{00000000-0005-0000-0000-000061050000}"/>
    <cellStyle name="Normal 5 5 3 2 2" xfId="2312" xr:uid="{00000000-0005-0000-0000-000062050000}"/>
    <cellStyle name="Normal 5 5 3 3" xfId="734" xr:uid="{00000000-0005-0000-0000-000063050000}"/>
    <cellStyle name="Normal 5 5 3 3 2" xfId="2027" xr:uid="{00000000-0005-0000-0000-000064050000}"/>
    <cellStyle name="Normal 5 5 3 4" xfId="1742" xr:uid="{00000000-0005-0000-0000-000065050000}"/>
    <cellStyle name="Normal 5 5 4" xfId="221" xr:uid="{00000000-0005-0000-0000-000066050000}"/>
    <cellStyle name="Normal 5 5 4 2" xfId="829" xr:uid="{00000000-0005-0000-0000-000067050000}"/>
    <cellStyle name="Normal 5 5 4 2 2" xfId="2122" xr:uid="{00000000-0005-0000-0000-000068050000}"/>
    <cellStyle name="Normal 5 5 4 3" xfId="1514" xr:uid="{00000000-0005-0000-0000-000069050000}"/>
    <cellStyle name="Normal 5 5 5" xfId="544" xr:uid="{00000000-0005-0000-0000-00006A050000}"/>
    <cellStyle name="Normal 5 5 5 2" xfId="1837" xr:uid="{00000000-0005-0000-0000-00006B050000}"/>
    <cellStyle name="Normal 5 5 6" xfId="1400" xr:uid="{00000000-0005-0000-0000-00006C050000}"/>
    <cellStyle name="Normal 5 6" xfId="126" xr:uid="{00000000-0005-0000-0000-00006D050000}"/>
    <cellStyle name="Normal 5 6 2" xfId="354" xr:uid="{00000000-0005-0000-0000-00006E050000}"/>
    <cellStyle name="Normal 5 6 2 2" xfId="943" xr:uid="{00000000-0005-0000-0000-00006F050000}"/>
    <cellStyle name="Normal 5 6 2 2 2" xfId="2236" xr:uid="{00000000-0005-0000-0000-000070050000}"/>
    <cellStyle name="Normal 5 6 2 3" xfId="658" xr:uid="{00000000-0005-0000-0000-000071050000}"/>
    <cellStyle name="Normal 5 6 2 3 2" xfId="1951" xr:uid="{00000000-0005-0000-0000-000072050000}"/>
    <cellStyle name="Normal 5 6 2 4" xfId="1647" xr:uid="{00000000-0005-0000-0000-000073050000}"/>
    <cellStyle name="Normal 5 6 3" xfId="468" xr:uid="{00000000-0005-0000-0000-000074050000}"/>
    <cellStyle name="Normal 5 6 3 2" xfId="1038" xr:uid="{00000000-0005-0000-0000-000075050000}"/>
    <cellStyle name="Normal 5 6 3 2 2" xfId="2331" xr:uid="{00000000-0005-0000-0000-000076050000}"/>
    <cellStyle name="Normal 5 6 3 3" xfId="753" xr:uid="{00000000-0005-0000-0000-000077050000}"/>
    <cellStyle name="Normal 5 6 3 3 2" xfId="2046" xr:uid="{00000000-0005-0000-0000-000078050000}"/>
    <cellStyle name="Normal 5 6 3 4" xfId="1761" xr:uid="{00000000-0005-0000-0000-000079050000}"/>
    <cellStyle name="Normal 5 6 4" xfId="240" xr:uid="{00000000-0005-0000-0000-00007A050000}"/>
    <cellStyle name="Normal 5 6 4 2" xfId="848" xr:uid="{00000000-0005-0000-0000-00007B050000}"/>
    <cellStyle name="Normal 5 6 4 2 2" xfId="2141" xr:uid="{00000000-0005-0000-0000-00007C050000}"/>
    <cellStyle name="Normal 5 6 4 3" xfId="1533" xr:uid="{00000000-0005-0000-0000-00007D050000}"/>
    <cellStyle name="Normal 5 6 5" xfId="563" xr:uid="{00000000-0005-0000-0000-00007E050000}"/>
    <cellStyle name="Normal 5 6 5 2" xfId="1856" xr:uid="{00000000-0005-0000-0000-00007F050000}"/>
    <cellStyle name="Normal 5 6 6" xfId="1419" xr:uid="{00000000-0005-0000-0000-000080050000}"/>
    <cellStyle name="Normal 5 7" xfId="145" xr:uid="{00000000-0005-0000-0000-000081050000}"/>
    <cellStyle name="Normal 5 7 2" xfId="373" xr:uid="{00000000-0005-0000-0000-000082050000}"/>
    <cellStyle name="Normal 5 7 2 2" xfId="962" xr:uid="{00000000-0005-0000-0000-000083050000}"/>
    <cellStyle name="Normal 5 7 2 2 2" xfId="2255" xr:uid="{00000000-0005-0000-0000-000084050000}"/>
    <cellStyle name="Normal 5 7 2 3" xfId="677" xr:uid="{00000000-0005-0000-0000-000085050000}"/>
    <cellStyle name="Normal 5 7 2 3 2" xfId="1970" xr:uid="{00000000-0005-0000-0000-000086050000}"/>
    <cellStyle name="Normal 5 7 2 4" xfId="1666" xr:uid="{00000000-0005-0000-0000-000087050000}"/>
    <cellStyle name="Normal 5 7 3" xfId="487" xr:uid="{00000000-0005-0000-0000-000088050000}"/>
    <cellStyle name="Normal 5 7 3 2" xfId="1057" xr:uid="{00000000-0005-0000-0000-000089050000}"/>
    <cellStyle name="Normal 5 7 3 2 2" xfId="2350" xr:uid="{00000000-0005-0000-0000-00008A050000}"/>
    <cellStyle name="Normal 5 7 3 3" xfId="772" xr:uid="{00000000-0005-0000-0000-00008B050000}"/>
    <cellStyle name="Normal 5 7 3 3 2" xfId="2065" xr:uid="{00000000-0005-0000-0000-00008C050000}"/>
    <cellStyle name="Normal 5 7 3 4" xfId="1780" xr:uid="{00000000-0005-0000-0000-00008D050000}"/>
    <cellStyle name="Normal 5 7 4" xfId="259" xr:uid="{00000000-0005-0000-0000-00008E050000}"/>
    <cellStyle name="Normal 5 7 4 2" xfId="867" xr:uid="{00000000-0005-0000-0000-00008F050000}"/>
    <cellStyle name="Normal 5 7 4 2 2" xfId="2160" xr:uid="{00000000-0005-0000-0000-000090050000}"/>
    <cellStyle name="Normal 5 7 4 3" xfId="1552" xr:uid="{00000000-0005-0000-0000-000091050000}"/>
    <cellStyle name="Normal 5 7 5" xfId="582" xr:uid="{00000000-0005-0000-0000-000092050000}"/>
    <cellStyle name="Normal 5 7 5 2" xfId="1875" xr:uid="{00000000-0005-0000-0000-000093050000}"/>
    <cellStyle name="Normal 5 7 6" xfId="1438" xr:uid="{00000000-0005-0000-0000-000094050000}"/>
    <cellStyle name="Normal 5 8" xfId="278" xr:uid="{00000000-0005-0000-0000-000095050000}"/>
    <cellStyle name="Normal 5 8 2" xfId="392" xr:uid="{00000000-0005-0000-0000-000096050000}"/>
    <cellStyle name="Normal 5 8 2 2" xfId="886" xr:uid="{00000000-0005-0000-0000-000097050000}"/>
    <cellStyle name="Normal 5 8 2 2 2" xfId="2179" xr:uid="{00000000-0005-0000-0000-000098050000}"/>
    <cellStyle name="Normal 5 8 2 3" xfId="1685" xr:uid="{00000000-0005-0000-0000-000099050000}"/>
    <cellStyle name="Normal 5 8 3" xfId="601" xr:uid="{00000000-0005-0000-0000-00009A050000}"/>
    <cellStyle name="Normal 5 8 3 2" xfId="1894" xr:uid="{00000000-0005-0000-0000-00009B050000}"/>
    <cellStyle name="Normal 5 8 4" xfId="1571" xr:uid="{00000000-0005-0000-0000-00009C050000}"/>
    <cellStyle name="Normal 5 9" xfId="297" xr:uid="{00000000-0005-0000-0000-00009D050000}"/>
    <cellStyle name="Normal 5 9 2" xfId="981" xr:uid="{00000000-0005-0000-0000-00009E050000}"/>
    <cellStyle name="Normal 5 9 2 2" xfId="2274" xr:uid="{00000000-0005-0000-0000-00009F050000}"/>
    <cellStyle name="Normal 5 9 3" xfId="696" xr:uid="{00000000-0005-0000-0000-0000A0050000}"/>
    <cellStyle name="Normal 5 9 3 2" xfId="1989" xr:uid="{00000000-0005-0000-0000-0000A1050000}"/>
    <cellStyle name="Normal 5 9 4" xfId="1590" xr:uid="{00000000-0005-0000-0000-0000A2050000}"/>
    <cellStyle name="Normal 6" xfId="38" xr:uid="{00000000-0005-0000-0000-0000A3050000}"/>
    <cellStyle name="Normal 6 10" xfId="412" xr:uid="{00000000-0005-0000-0000-0000A4050000}"/>
    <cellStyle name="Normal 6 10 2" xfId="792" xr:uid="{00000000-0005-0000-0000-0000A5050000}"/>
    <cellStyle name="Normal 6 10 2 2" xfId="2085" xr:uid="{00000000-0005-0000-0000-0000A6050000}"/>
    <cellStyle name="Normal 6 10 3" xfId="1705" xr:uid="{00000000-0005-0000-0000-0000A7050000}"/>
    <cellStyle name="Normal 6 11" xfId="184" xr:uid="{00000000-0005-0000-0000-0000A8050000}"/>
    <cellStyle name="Normal 6 11 2" xfId="1477" xr:uid="{00000000-0005-0000-0000-0000A9050000}"/>
    <cellStyle name="Normal 6 12" xfId="165" xr:uid="{00000000-0005-0000-0000-0000AA050000}"/>
    <cellStyle name="Normal 6 12 2" xfId="1458" xr:uid="{00000000-0005-0000-0000-0000AB050000}"/>
    <cellStyle name="Normal 6 13" xfId="507" xr:uid="{00000000-0005-0000-0000-0000AC050000}"/>
    <cellStyle name="Normal 6 13 2" xfId="1800" xr:uid="{00000000-0005-0000-0000-0000AD050000}"/>
    <cellStyle name="Normal 6 14" xfId="1084" xr:uid="{00000000-0005-0000-0000-0000AE050000}"/>
    <cellStyle name="Normal 6 14 2" xfId="2372" xr:uid="{00000000-0005-0000-0000-0000AF050000}"/>
    <cellStyle name="Normal 6 15" xfId="1363" xr:uid="{00000000-0005-0000-0000-0000B0050000}"/>
    <cellStyle name="Normal 6 2" xfId="59" xr:uid="{00000000-0005-0000-0000-0000B1050000}"/>
    <cellStyle name="Normal 6 2 10" xfId="188" xr:uid="{00000000-0005-0000-0000-0000B2050000}"/>
    <cellStyle name="Normal 6 2 10 2" xfId="1481" xr:uid="{00000000-0005-0000-0000-0000B3050000}"/>
    <cellStyle name="Normal 6 2 11" xfId="169" xr:uid="{00000000-0005-0000-0000-0000B4050000}"/>
    <cellStyle name="Normal 6 2 11 2" xfId="1462" xr:uid="{00000000-0005-0000-0000-0000B5050000}"/>
    <cellStyle name="Normal 6 2 12" xfId="511" xr:uid="{00000000-0005-0000-0000-0000B6050000}"/>
    <cellStyle name="Normal 6 2 12 2" xfId="1804" xr:uid="{00000000-0005-0000-0000-0000B7050000}"/>
    <cellStyle name="Normal 6 2 13" xfId="1367" xr:uid="{00000000-0005-0000-0000-0000B8050000}"/>
    <cellStyle name="Normal 6 2 2" xfId="84" xr:uid="{00000000-0005-0000-0000-0000B9050000}"/>
    <cellStyle name="Normal 6 2 2 10" xfId="179" xr:uid="{00000000-0005-0000-0000-0000BA050000}"/>
    <cellStyle name="Normal 6 2 2 10 2" xfId="1472" xr:uid="{00000000-0005-0000-0000-0000BB050000}"/>
    <cellStyle name="Normal 6 2 2 11" xfId="521" xr:uid="{00000000-0005-0000-0000-0000BC050000}"/>
    <cellStyle name="Normal 6 2 2 11 2" xfId="1814" xr:uid="{00000000-0005-0000-0000-0000BD050000}"/>
    <cellStyle name="Normal 6 2 2 12" xfId="1377" xr:uid="{00000000-0005-0000-0000-0000BE050000}"/>
    <cellStyle name="Normal 6 2 2 2" xfId="103" xr:uid="{00000000-0005-0000-0000-0000BF050000}"/>
    <cellStyle name="Normal 6 2 2 2 2" xfId="331" xr:uid="{00000000-0005-0000-0000-0000C0050000}"/>
    <cellStyle name="Normal 6 2 2 2 2 2" xfId="920" xr:uid="{00000000-0005-0000-0000-0000C1050000}"/>
    <cellStyle name="Normal 6 2 2 2 2 2 2" xfId="2213" xr:uid="{00000000-0005-0000-0000-0000C2050000}"/>
    <cellStyle name="Normal 6 2 2 2 2 3" xfId="635" xr:uid="{00000000-0005-0000-0000-0000C3050000}"/>
    <cellStyle name="Normal 6 2 2 2 2 3 2" xfId="1928" xr:uid="{00000000-0005-0000-0000-0000C4050000}"/>
    <cellStyle name="Normal 6 2 2 2 2 4" xfId="1624" xr:uid="{00000000-0005-0000-0000-0000C5050000}"/>
    <cellStyle name="Normal 6 2 2 2 3" xfId="445" xr:uid="{00000000-0005-0000-0000-0000C6050000}"/>
    <cellStyle name="Normal 6 2 2 2 3 2" xfId="1015" xr:uid="{00000000-0005-0000-0000-0000C7050000}"/>
    <cellStyle name="Normal 6 2 2 2 3 2 2" xfId="2308" xr:uid="{00000000-0005-0000-0000-0000C8050000}"/>
    <cellStyle name="Normal 6 2 2 2 3 3" xfId="730" xr:uid="{00000000-0005-0000-0000-0000C9050000}"/>
    <cellStyle name="Normal 6 2 2 2 3 3 2" xfId="2023" xr:uid="{00000000-0005-0000-0000-0000CA050000}"/>
    <cellStyle name="Normal 6 2 2 2 3 4" xfId="1738" xr:uid="{00000000-0005-0000-0000-0000CB050000}"/>
    <cellStyle name="Normal 6 2 2 2 4" xfId="217" xr:uid="{00000000-0005-0000-0000-0000CC050000}"/>
    <cellStyle name="Normal 6 2 2 2 4 2" xfId="825" xr:uid="{00000000-0005-0000-0000-0000CD050000}"/>
    <cellStyle name="Normal 6 2 2 2 4 2 2" xfId="2118" xr:uid="{00000000-0005-0000-0000-0000CE050000}"/>
    <cellStyle name="Normal 6 2 2 2 4 3" xfId="1510" xr:uid="{00000000-0005-0000-0000-0000CF050000}"/>
    <cellStyle name="Normal 6 2 2 2 5" xfId="540" xr:uid="{00000000-0005-0000-0000-0000D0050000}"/>
    <cellStyle name="Normal 6 2 2 2 5 2" xfId="1833" xr:uid="{00000000-0005-0000-0000-0000D1050000}"/>
    <cellStyle name="Normal 6 2 2 2 6" xfId="1396" xr:uid="{00000000-0005-0000-0000-0000D2050000}"/>
    <cellStyle name="Normal 6 2 2 3" xfId="122" xr:uid="{00000000-0005-0000-0000-0000D3050000}"/>
    <cellStyle name="Normal 6 2 2 3 2" xfId="350" xr:uid="{00000000-0005-0000-0000-0000D4050000}"/>
    <cellStyle name="Normal 6 2 2 3 2 2" xfId="939" xr:uid="{00000000-0005-0000-0000-0000D5050000}"/>
    <cellStyle name="Normal 6 2 2 3 2 2 2" xfId="2232" xr:uid="{00000000-0005-0000-0000-0000D6050000}"/>
    <cellStyle name="Normal 6 2 2 3 2 3" xfId="654" xr:uid="{00000000-0005-0000-0000-0000D7050000}"/>
    <cellStyle name="Normal 6 2 2 3 2 3 2" xfId="1947" xr:uid="{00000000-0005-0000-0000-0000D8050000}"/>
    <cellStyle name="Normal 6 2 2 3 2 4" xfId="1643" xr:uid="{00000000-0005-0000-0000-0000D9050000}"/>
    <cellStyle name="Normal 6 2 2 3 3" xfId="464" xr:uid="{00000000-0005-0000-0000-0000DA050000}"/>
    <cellStyle name="Normal 6 2 2 3 3 2" xfId="1034" xr:uid="{00000000-0005-0000-0000-0000DB050000}"/>
    <cellStyle name="Normal 6 2 2 3 3 2 2" xfId="2327" xr:uid="{00000000-0005-0000-0000-0000DC050000}"/>
    <cellStyle name="Normal 6 2 2 3 3 3" xfId="749" xr:uid="{00000000-0005-0000-0000-0000DD050000}"/>
    <cellStyle name="Normal 6 2 2 3 3 3 2" xfId="2042" xr:uid="{00000000-0005-0000-0000-0000DE050000}"/>
    <cellStyle name="Normal 6 2 2 3 3 4" xfId="1757" xr:uid="{00000000-0005-0000-0000-0000DF050000}"/>
    <cellStyle name="Normal 6 2 2 3 4" xfId="236" xr:uid="{00000000-0005-0000-0000-0000E0050000}"/>
    <cellStyle name="Normal 6 2 2 3 4 2" xfId="844" xr:uid="{00000000-0005-0000-0000-0000E1050000}"/>
    <cellStyle name="Normal 6 2 2 3 4 2 2" xfId="2137" xr:uid="{00000000-0005-0000-0000-0000E2050000}"/>
    <cellStyle name="Normal 6 2 2 3 4 3" xfId="1529" xr:uid="{00000000-0005-0000-0000-0000E3050000}"/>
    <cellStyle name="Normal 6 2 2 3 5" xfId="559" xr:uid="{00000000-0005-0000-0000-0000E4050000}"/>
    <cellStyle name="Normal 6 2 2 3 5 2" xfId="1852" xr:uid="{00000000-0005-0000-0000-0000E5050000}"/>
    <cellStyle name="Normal 6 2 2 3 6" xfId="1415" xr:uid="{00000000-0005-0000-0000-0000E6050000}"/>
    <cellStyle name="Normal 6 2 2 4" xfId="141" xr:uid="{00000000-0005-0000-0000-0000E7050000}"/>
    <cellStyle name="Normal 6 2 2 4 2" xfId="369" xr:uid="{00000000-0005-0000-0000-0000E8050000}"/>
    <cellStyle name="Normal 6 2 2 4 2 2" xfId="958" xr:uid="{00000000-0005-0000-0000-0000E9050000}"/>
    <cellStyle name="Normal 6 2 2 4 2 2 2" xfId="2251" xr:uid="{00000000-0005-0000-0000-0000EA050000}"/>
    <cellStyle name="Normal 6 2 2 4 2 3" xfId="673" xr:uid="{00000000-0005-0000-0000-0000EB050000}"/>
    <cellStyle name="Normal 6 2 2 4 2 3 2" xfId="1966" xr:uid="{00000000-0005-0000-0000-0000EC050000}"/>
    <cellStyle name="Normal 6 2 2 4 2 4" xfId="1662" xr:uid="{00000000-0005-0000-0000-0000ED050000}"/>
    <cellStyle name="Normal 6 2 2 4 3" xfId="483" xr:uid="{00000000-0005-0000-0000-0000EE050000}"/>
    <cellStyle name="Normal 6 2 2 4 3 2" xfId="1053" xr:uid="{00000000-0005-0000-0000-0000EF050000}"/>
    <cellStyle name="Normal 6 2 2 4 3 2 2" xfId="2346" xr:uid="{00000000-0005-0000-0000-0000F0050000}"/>
    <cellStyle name="Normal 6 2 2 4 3 3" xfId="768" xr:uid="{00000000-0005-0000-0000-0000F1050000}"/>
    <cellStyle name="Normal 6 2 2 4 3 3 2" xfId="2061" xr:uid="{00000000-0005-0000-0000-0000F2050000}"/>
    <cellStyle name="Normal 6 2 2 4 3 4" xfId="1776" xr:uid="{00000000-0005-0000-0000-0000F3050000}"/>
    <cellStyle name="Normal 6 2 2 4 4" xfId="255" xr:uid="{00000000-0005-0000-0000-0000F4050000}"/>
    <cellStyle name="Normal 6 2 2 4 4 2" xfId="863" xr:uid="{00000000-0005-0000-0000-0000F5050000}"/>
    <cellStyle name="Normal 6 2 2 4 4 2 2" xfId="2156" xr:uid="{00000000-0005-0000-0000-0000F6050000}"/>
    <cellStyle name="Normal 6 2 2 4 4 3" xfId="1548" xr:uid="{00000000-0005-0000-0000-0000F7050000}"/>
    <cellStyle name="Normal 6 2 2 4 5" xfId="578" xr:uid="{00000000-0005-0000-0000-0000F8050000}"/>
    <cellStyle name="Normal 6 2 2 4 5 2" xfId="1871" xr:uid="{00000000-0005-0000-0000-0000F9050000}"/>
    <cellStyle name="Normal 6 2 2 4 6" xfId="1434" xr:uid="{00000000-0005-0000-0000-0000FA050000}"/>
    <cellStyle name="Normal 6 2 2 5" xfId="160" xr:uid="{00000000-0005-0000-0000-0000FB050000}"/>
    <cellStyle name="Normal 6 2 2 5 2" xfId="388" xr:uid="{00000000-0005-0000-0000-0000FC050000}"/>
    <cellStyle name="Normal 6 2 2 5 2 2" xfId="977" xr:uid="{00000000-0005-0000-0000-0000FD050000}"/>
    <cellStyle name="Normal 6 2 2 5 2 2 2" xfId="2270" xr:uid="{00000000-0005-0000-0000-0000FE050000}"/>
    <cellStyle name="Normal 6 2 2 5 2 3" xfId="692" xr:uid="{00000000-0005-0000-0000-0000FF050000}"/>
    <cellStyle name="Normal 6 2 2 5 2 3 2" xfId="1985" xr:uid="{00000000-0005-0000-0000-000000060000}"/>
    <cellStyle name="Normal 6 2 2 5 2 4" xfId="1681" xr:uid="{00000000-0005-0000-0000-000001060000}"/>
    <cellStyle name="Normal 6 2 2 5 3" xfId="502" xr:uid="{00000000-0005-0000-0000-000002060000}"/>
    <cellStyle name="Normal 6 2 2 5 3 2" xfId="1072" xr:uid="{00000000-0005-0000-0000-000003060000}"/>
    <cellStyle name="Normal 6 2 2 5 3 2 2" xfId="2365" xr:uid="{00000000-0005-0000-0000-000004060000}"/>
    <cellStyle name="Normal 6 2 2 5 3 3" xfId="787" xr:uid="{00000000-0005-0000-0000-000005060000}"/>
    <cellStyle name="Normal 6 2 2 5 3 3 2" xfId="2080" xr:uid="{00000000-0005-0000-0000-000006060000}"/>
    <cellStyle name="Normal 6 2 2 5 3 4" xfId="1795" xr:uid="{00000000-0005-0000-0000-000007060000}"/>
    <cellStyle name="Normal 6 2 2 5 4" xfId="274" xr:uid="{00000000-0005-0000-0000-000008060000}"/>
    <cellStyle name="Normal 6 2 2 5 4 2" xfId="882" xr:uid="{00000000-0005-0000-0000-000009060000}"/>
    <cellStyle name="Normal 6 2 2 5 4 2 2" xfId="2175" xr:uid="{00000000-0005-0000-0000-00000A060000}"/>
    <cellStyle name="Normal 6 2 2 5 4 3" xfId="1567" xr:uid="{00000000-0005-0000-0000-00000B060000}"/>
    <cellStyle name="Normal 6 2 2 5 5" xfId="597" xr:uid="{00000000-0005-0000-0000-00000C060000}"/>
    <cellStyle name="Normal 6 2 2 5 5 2" xfId="1890" xr:uid="{00000000-0005-0000-0000-00000D060000}"/>
    <cellStyle name="Normal 6 2 2 5 6" xfId="1453" xr:uid="{00000000-0005-0000-0000-00000E060000}"/>
    <cellStyle name="Normal 6 2 2 6" xfId="293" xr:uid="{00000000-0005-0000-0000-00000F060000}"/>
    <cellStyle name="Normal 6 2 2 6 2" xfId="407" xr:uid="{00000000-0005-0000-0000-000010060000}"/>
    <cellStyle name="Normal 6 2 2 6 2 2" xfId="901" xr:uid="{00000000-0005-0000-0000-000011060000}"/>
    <cellStyle name="Normal 6 2 2 6 2 2 2" xfId="2194" xr:uid="{00000000-0005-0000-0000-000012060000}"/>
    <cellStyle name="Normal 6 2 2 6 2 3" xfId="1700" xr:uid="{00000000-0005-0000-0000-000013060000}"/>
    <cellStyle name="Normal 6 2 2 6 3" xfId="616" xr:uid="{00000000-0005-0000-0000-000014060000}"/>
    <cellStyle name="Normal 6 2 2 6 3 2" xfId="1909" xr:uid="{00000000-0005-0000-0000-000015060000}"/>
    <cellStyle name="Normal 6 2 2 6 4" xfId="1586" xr:uid="{00000000-0005-0000-0000-000016060000}"/>
    <cellStyle name="Normal 6 2 2 7" xfId="312" xr:uid="{00000000-0005-0000-0000-000017060000}"/>
    <cellStyle name="Normal 6 2 2 7 2" xfId="996" xr:uid="{00000000-0005-0000-0000-000018060000}"/>
    <cellStyle name="Normal 6 2 2 7 2 2" xfId="2289" xr:uid="{00000000-0005-0000-0000-000019060000}"/>
    <cellStyle name="Normal 6 2 2 7 3" xfId="711" xr:uid="{00000000-0005-0000-0000-00001A060000}"/>
    <cellStyle name="Normal 6 2 2 7 3 2" xfId="2004" xr:uid="{00000000-0005-0000-0000-00001B060000}"/>
    <cellStyle name="Normal 6 2 2 7 4" xfId="1605" xr:uid="{00000000-0005-0000-0000-00001C060000}"/>
    <cellStyle name="Normal 6 2 2 8" xfId="426" xr:uid="{00000000-0005-0000-0000-00001D060000}"/>
    <cellStyle name="Normal 6 2 2 8 2" xfId="806" xr:uid="{00000000-0005-0000-0000-00001E060000}"/>
    <cellStyle name="Normal 6 2 2 8 2 2" xfId="2099" xr:uid="{00000000-0005-0000-0000-00001F060000}"/>
    <cellStyle name="Normal 6 2 2 8 3" xfId="1719" xr:uid="{00000000-0005-0000-0000-000020060000}"/>
    <cellStyle name="Normal 6 2 2 9" xfId="198" xr:uid="{00000000-0005-0000-0000-000021060000}"/>
    <cellStyle name="Normal 6 2 2 9 2" xfId="1491" xr:uid="{00000000-0005-0000-0000-000022060000}"/>
    <cellStyle name="Normal 6 2 3" xfId="93" xr:uid="{00000000-0005-0000-0000-000023060000}"/>
    <cellStyle name="Normal 6 2 3 2" xfId="321" xr:uid="{00000000-0005-0000-0000-000024060000}"/>
    <cellStyle name="Normal 6 2 3 2 2" xfId="910" xr:uid="{00000000-0005-0000-0000-000025060000}"/>
    <cellStyle name="Normal 6 2 3 2 2 2" xfId="2203" xr:uid="{00000000-0005-0000-0000-000026060000}"/>
    <cellStyle name="Normal 6 2 3 2 3" xfId="625" xr:uid="{00000000-0005-0000-0000-000027060000}"/>
    <cellStyle name="Normal 6 2 3 2 3 2" xfId="1918" xr:uid="{00000000-0005-0000-0000-000028060000}"/>
    <cellStyle name="Normal 6 2 3 2 4" xfId="1614" xr:uid="{00000000-0005-0000-0000-000029060000}"/>
    <cellStyle name="Normal 6 2 3 3" xfId="435" xr:uid="{00000000-0005-0000-0000-00002A060000}"/>
    <cellStyle name="Normal 6 2 3 3 2" xfId="1005" xr:uid="{00000000-0005-0000-0000-00002B060000}"/>
    <cellStyle name="Normal 6 2 3 3 2 2" xfId="2298" xr:uid="{00000000-0005-0000-0000-00002C060000}"/>
    <cellStyle name="Normal 6 2 3 3 3" xfId="720" xr:uid="{00000000-0005-0000-0000-00002D060000}"/>
    <cellStyle name="Normal 6 2 3 3 3 2" xfId="2013" xr:uid="{00000000-0005-0000-0000-00002E060000}"/>
    <cellStyle name="Normal 6 2 3 3 4" xfId="1728" xr:uid="{00000000-0005-0000-0000-00002F060000}"/>
    <cellStyle name="Normal 6 2 3 4" xfId="207" xr:uid="{00000000-0005-0000-0000-000030060000}"/>
    <cellStyle name="Normal 6 2 3 4 2" xfId="815" xr:uid="{00000000-0005-0000-0000-000031060000}"/>
    <cellStyle name="Normal 6 2 3 4 2 2" xfId="2108" xr:uid="{00000000-0005-0000-0000-000032060000}"/>
    <cellStyle name="Normal 6 2 3 4 3" xfId="1500" xr:uid="{00000000-0005-0000-0000-000033060000}"/>
    <cellStyle name="Normal 6 2 3 5" xfId="530" xr:uid="{00000000-0005-0000-0000-000034060000}"/>
    <cellStyle name="Normal 6 2 3 5 2" xfId="1823" xr:uid="{00000000-0005-0000-0000-000035060000}"/>
    <cellStyle name="Normal 6 2 3 6" xfId="1386" xr:uid="{00000000-0005-0000-0000-000036060000}"/>
    <cellStyle name="Normal 6 2 4" xfId="112" xr:uid="{00000000-0005-0000-0000-000037060000}"/>
    <cellStyle name="Normal 6 2 4 2" xfId="340" xr:uid="{00000000-0005-0000-0000-000038060000}"/>
    <cellStyle name="Normal 6 2 4 2 2" xfId="929" xr:uid="{00000000-0005-0000-0000-000039060000}"/>
    <cellStyle name="Normal 6 2 4 2 2 2" xfId="2222" xr:uid="{00000000-0005-0000-0000-00003A060000}"/>
    <cellStyle name="Normal 6 2 4 2 3" xfId="644" xr:uid="{00000000-0005-0000-0000-00003B060000}"/>
    <cellStyle name="Normal 6 2 4 2 3 2" xfId="1937" xr:uid="{00000000-0005-0000-0000-00003C060000}"/>
    <cellStyle name="Normal 6 2 4 2 4" xfId="1633" xr:uid="{00000000-0005-0000-0000-00003D060000}"/>
    <cellStyle name="Normal 6 2 4 3" xfId="454" xr:uid="{00000000-0005-0000-0000-00003E060000}"/>
    <cellStyle name="Normal 6 2 4 3 2" xfId="1024" xr:uid="{00000000-0005-0000-0000-00003F060000}"/>
    <cellStyle name="Normal 6 2 4 3 2 2" xfId="2317" xr:uid="{00000000-0005-0000-0000-000040060000}"/>
    <cellStyle name="Normal 6 2 4 3 3" xfId="739" xr:uid="{00000000-0005-0000-0000-000041060000}"/>
    <cellStyle name="Normal 6 2 4 3 3 2" xfId="2032" xr:uid="{00000000-0005-0000-0000-000042060000}"/>
    <cellStyle name="Normal 6 2 4 3 4" xfId="1747" xr:uid="{00000000-0005-0000-0000-000043060000}"/>
    <cellStyle name="Normal 6 2 4 4" xfId="226" xr:uid="{00000000-0005-0000-0000-000044060000}"/>
    <cellStyle name="Normal 6 2 4 4 2" xfId="834" xr:uid="{00000000-0005-0000-0000-000045060000}"/>
    <cellStyle name="Normal 6 2 4 4 2 2" xfId="2127" xr:uid="{00000000-0005-0000-0000-000046060000}"/>
    <cellStyle name="Normal 6 2 4 4 3" xfId="1519" xr:uid="{00000000-0005-0000-0000-000047060000}"/>
    <cellStyle name="Normal 6 2 4 5" xfId="549" xr:uid="{00000000-0005-0000-0000-000048060000}"/>
    <cellStyle name="Normal 6 2 4 5 2" xfId="1842" xr:uid="{00000000-0005-0000-0000-000049060000}"/>
    <cellStyle name="Normal 6 2 4 6" xfId="1405" xr:uid="{00000000-0005-0000-0000-00004A060000}"/>
    <cellStyle name="Normal 6 2 5" xfId="131" xr:uid="{00000000-0005-0000-0000-00004B060000}"/>
    <cellStyle name="Normal 6 2 5 2" xfId="359" xr:uid="{00000000-0005-0000-0000-00004C060000}"/>
    <cellStyle name="Normal 6 2 5 2 2" xfId="948" xr:uid="{00000000-0005-0000-0000-00004D060000}"/>
    <cellStyle name="Normal 6 2 5 2 2 2" xfId="2241" xr:uid="{00000000-0005-0000-0000-00004E060000}"/>
    <cellStyle name="Normal 6 2 5 2 3" xfId="663" xr:uid="{00000000-0005-0000-0000-00004F060000}"/>
    <cellStyle name="Normal 6 2 5 2 3 2" xfId="1956" xr:uid="{00000000-0005-0000-0000-000050060000}"/>
    <cellStyle name="Normal 6 2 5 2 4" xfId="1652" xr:uid="{00000000-0005-0000-0000-000051060000}"/>
    <cellStyle name="Normal 6 2 5 3" xfId="473" xr:uid="{00000000-0005-0000-0000-000052060000}"/>
    <cellStyle name="Normal 6 2 5 3 2" xfId="1043" xr:uid="{00000000-0005-0000-0000-000053060000}"/>
    <cellStyle name="Normal 6 2 5 3 2 2" xfId="2336" xr:uid="{00000000-0005-0000-0000-000054060000}"/>
    <cellStyle name="Normal 6 2 5 3 3" xfId="758" xr:uid="{00000000-0005-0000-0000-000055060000}"/>
    <cellStyle name="Normal 6 2 5 3 3 2" xfId="2051" xr:uid="{00000000-0005-0000-0000-000056060000}"/>
    <cellStyle name="Normal 6 2 5 3 4" xfId="1766" xr:uid="{00000000-0005-0000-0000-000057060000}"/>
    <cellStyle name="Normal 6 2 5 4" xfId="245" xr:uid="{00000000-0005-0000-0000-000058060000}"/>
    <cellStyle name="Normal 6 2 5 4 2" xfId="853" xr:uid="{00000000-0005-0000-0000-000059060000}"/>
    <cellStyle name="Normal 6 2 5 4 2 2" xfId="2146" xr:uid="{00000000-0005-0000-0000-00005A060000}"/>
    <cellStyle name="Normal 6 2 5 4 3" xfId="1538" xr:uid="{00000000-0005-0000-0000-00005B060000}"/>
    <cellStyle name="Normal 6 2 5 5" xfId="568" xr:uid="{00000000-0005-0000-0000-00005C060000}"/>
    <cellStyle name="Normal 6 2 5 5 2" xfId="1861" xr:uid="{00000000-0005-0000-0000-00005D060000}"/>
    <cellStyle name="Normal 6 2 5 6" xfId="1424" xr:uid="{00000000-0005-0000-0000-00005E060000}"/>
    <cellStyle name="Normal 6 2 6" xfId="150" xr:uid="{00000000-0005-0000-0000-00005F060000}"/>
    <cellStyle name="Normal 6 2 6 2" xfId="378" xr:uid="{00000000-0005-0000-0000-000060060000}"/>
    <cellStyle name="Normal 6 2 6 2 2" xfId="967" xr:uid="{00000000-0005-0000-0000-000061060000}"/>
    <cellStyle name="Normal 6 2 6 2 2 2" xfId="2260" xr:uid="{00000000-0005-0000-0000-000062060000}"/>
    <cellStyle name="Normal 6 2 6 2 3" xfId="682" xr:uid="{00000000-0005-0000-0000-000063060000}"/>
    <cellStyle name="Normal 6 2 6 2 3 2" xfId="1975" xr:uid="{00000000-0005-0000-0000-000064060000}"/>
    <cellStyle name="Normal 6 2 6 2 4" xfId="1671" xr:uid="{00000000-0005-0000-0000-000065060000}"/>
    <cellStyle name="Normal 6 2 6 3" xfId="492" xr:uid="{00000000-0005-0000-0000-000066060000}"/>
    <cellStyle name="Normal 6 2 6 3 2" xfId="1062" xr:uid="{00000000-0005-0000-0000-000067060000}"/>
    <cellStyle name="Normal 6 2 6 3 2 2" xfId="2355" xr:uid="{00000000-0005-0000-0000-000068060000}"/>
    <cellStyle name="Normal 6 2 6 3 3" xfId="777" xr:uid="{00000000-0005-0000-0000-000069060000}"/>
    <cellStyle name="Normal 6 2 6 3 3 2" xfId="2070" xr:uid="{00000000-0005-0000-0000-00006A060000}"/>
    <cellStyle name="Normal 6 2 6 3 4" xfId="1785" xr:uid="{00000000-0005-0000-0000-00006B060000}"/>
    <cellStyle name="Normal 6 2 6 4" xfId="264" xr:uid="{00000000-0005-0000-0000-00006C060000}"/>
    <cellStyle name="Normal 6 2 6 4 2" xfId="872" xr:uid="{00000000-0005-0000-0000-00006D060000}"/>
    <cellStyle name="Normal 6 2 6 4 2 2" xfId="2165" xr:uid="{00000000-0005-0000-0000-00006E060000}"/>
    <cellStyle name="Normal 6 2 6 4 3" xfId="1557" xr:uid="{00000000-0005-0000-0000-00006F060000}"/>
    <cellStyle name="Normal 6 2 6 5" xfId="587" xr:uid="{00000000-0005-0000-0000-000070060000}"/>
    <cellStyle name="Normal 6 2 6 5 2" xfId="1880" xr:uid="{00000000-0005-0000-0000-000071060000}"/>
    <cellStyle name="Normal 6 2 6 6" xfId="1443" xr:uid="{00000000-0005-0000-0000-000072060000}"/>
    <cellStyle name="Normal 6 2 7" xfId="283" xr:uid="{00000000-0005-0000-0000-000073060000}"/>
    <cellStyle name="Normal 6 2 7 2" xfId="397" xr:uid="{00000000-0005-0000-0000-000074060000}"/>
    <cellStyle name="Normal 6 2 7 2 2" xfId="891" xr:uid="{00000000-0005-0000-0000-000075060000}"/>
    <cellStyle name="Normal 6 2 7 2 2 2" xfId="2184" xr:uid="{00000000-0005-0000-0000-000076060000}"/>
    <cellStyle name="Normal 6 2 7 2 3" xfId="1690" xr:uid="{00000000-0005-0000-0000-000077060000}"/>
    <cellStyle name="Normal 6 2 7 3" xfId="606" xr:uid="{00000000-0005-0000-0000-000078060000}"/>
    <cellStyle name="Normal 6 2 7 3 2" xfId="1899" xr:uid="{00000000-0005-0000-0000-000079060000}"/>
    <cellStyle name="Normal 6 2 7 4" xfId="1576" xr:uid="{00000000-0005-0000-0000-00007A060000}"/>
    <cellStyle name="Normal 6 2 8" xfId="302" xr:uid="{00000000-0005-0000-0000-00007B060000}"/>
    <cellStyle name="Normal 6 2 8 2" xfId="986" xr:uid="{00000000-0005-0000-0000-00007C060000}"/>
    <cellStyle name="Normal 6 2 8 2 2" xfId="2279" xr:uid="{00000000-0005-0000-0000-00007D060000}"/>
    <cellStyle name="Normal 6 2 8 3" xfId="701" xr:uid="{00000000-0005-0000-0000-00007E060000}"/>
    <cellStyle name="Normal 6 2 8 3 2" xfId="1994" xr:uid="{00000000-0005-0000-0000-00007F060000}"/>
    <cellStyle name="Normal 6 2 8 4" xfId="1595" xr:uid="{00000000-0005-0000-0000-000080060000}"/>
    <cellStyle name="Normal 6 2 9" xfId="416" xr:uid="{00000000-0005-0000-0000-000081060000}"/>
    <cellStyle name="Normal 6 2 9 2" xfId="796" xr:uid="{00000000-0005-0000-0000-000082060000}"/>
    <cellStyle name="Normal 6 2 9 2 2" xfId="2089" xr:uid="{00000000-0005-0000-0000-000083060000}"/>
    <cellStyle name="Normal 6 2 9 3" xfId="1709" xr:uid="{00000000-0005-0000-0000-000084060000}"/>
    <cellStyle name="Normal 6 3" xfId="75" xr:uid="{00000000-0005-0000-0000-000085060000}"/>
    <cellStyle name="Normal 6 3 10" xfId="175" xr:uid="{00000000-0005-0000-0000-000086060000}"/>
    <cellStyle name="Normal 6 3 10 2" xfId="1468" xr:uid="{00000000-0005-0000-0000-000087060000}"/>
    <cellStyle name="Normal 6 3 11" xfId="517" xr:uid="{00000000-0005-0000-0000-000088060000}"/>
    <cellStyle name="Normal 6 3 11 2" xfId="1810" xr:uid="{00000000-0005-0000-0000-000089060000}"/>
    <cellStyle name="Normal 6 3 12" xfId="1373" xr:uid="{00000000-0005-0000-0000-00008A060000}"/>
    <cellStyle name="Normal 6 3 2" xfId="99" xr:uid="{00000000-0005-0000-0000-00008B060000}"/>
    <cellStyle name="Normal 6 3 2 2" xfId="327" xr:uid="{00000000-0005-0000-0000-00008C060000}"/>
    <cellStyle name="Normal 6 3 2 2 2" xfId="916" xr:uid="{00000000-0005-0000-0000-00008D060000}"/>
    <cellStyle name="Normal 6 3 2 2 2 2" xfId="2209" xr:uid="{00000000-0005-0000-0000-00008E060000}"/>
    <cellStyle name="Normal 6 3 2 2 3" xfId="631" xr:uid="{00000000-0005-0000-0000-00008F060000}"/>
    <cellStyle name="Normal 6 3 2 2 3 2" xfId="1924" xr:uid="{00000000-0005-0000-0000-000090060000}"/>
    <cellStyle name="Normal 6 3 2 2 4" xfId="1620" xr:uid="{00000000-0005-0000-0000-000091060000}"/>
    <cellStyle name="Normal 6 3 2 3" xfId="441" xr:uid="{00000000-0005-0000-0000-000092060000}"/>
    <cellStyle name="Normal 6 3 2 3 2" xfId="1011" xr:uid="{00000000-0005-0000-0000-000093060000}"/>
    <cellStyle name="Normal 6 3 2 3 2 2" xfId="2304" xr:uid="{00000000-0005-0000-0000-000094060000}"/>
    <cellStyle name="Normal 6 3 2 3 3" xfId="726" xr:uid="{00000000-0005-0000-0000-000095060000}"/>
    <cellStyle name="Normal 6 3 2 3 3 2" xfId="2019" xr:uid="{00000000-0005-0000-0000-000096060000}"/>
    <cellStyle name="Normal 6 3 2 3 4" xfId="1734" xr:uid="{00000000-0005-0000-0000-000097060000}"/>
    <cellStyle name="Normal 6 3 2 4" xfId="213" xr:uid="{00000000-0005-0000-0000-000098060000}"/>
    <cellStyle name="Normal 6 3 2 4 2" xfId="821" xr:uid="{00000000-0005-0000-0000-000099060000}"/>
    <cellStyle name="Normal 6 3 2 4 2 2" xfId="2114" xr:uid="{00000000-0005-0000-0000-00009A060000}"/>
    <cellStyle name="Normal 6 3 2 4 3" xfId="1506" xr:uid="{00000000-0005-0000-0000-00009B060000}"/>
    <cellStyle name="Normal 6 3 2 5" xfId="536" xr:uid="{00000000-0005-0000-0000-00009C060000}"/>
    <cellStyle name="Normal 6 3 2 5 2" xfId="1829" xr:uid="{00000000-0005-0000-0000-00009D060000}"/>
    <cellStyle name="Normal 6 3 2 6" xfId="1392" xr:uid="{00000000-0005-0000-0000-00009E060000}"/>
    <cellStyle name="Normal 6 3 3" xfId="118" xr:uid="{00000000-0005-0000-0000-00009F060000}"/>
    <cellStyle name="Normal 6 3 3 2" xfId="346" xr:uid="{00000000-0005-0000-0000-0000A0060000}"/>
    <cellStyle name="Normal 6 3 3 2 2" xfId="935" xr:uid="{00000000-0005-0000-0000-0000A1060000}"/>
    <cellStyle name="Normal 6 3 3 2 2 2" xfId="2228" xr:uid="{00000000-0005-0000-0000-0000A2060000}"/>
    <cellStyle name="Normal 6 3 3 2 3" xfId="650" xr:uid="{00000000-0005-0000-0000-0000A3060000}"/>
    <cellStyle name="Normal 6 3 3 2 3 2" xfId="1943" xr:uid="{00000000-0005-0000-0000-0000A4060000}"/>
    <cellStyle name="Normal 6 3 3 2 4" xfId="1639" xr:uid="{00000000-0005-0000-0000-0000A5060000}"/>
    <cellStyle name="Normal 6 3 3 3" xfId="460" xr:uid="{00000000-0005-0000-0000-0000A6060000}"/>
    <cellStyle name="Normal 6 3 3 3 2" xfId="1030" xr:uid="{00000000-0005-0000-0000-0000A7060000}"/>
    <cellStyle name="Normal 6 3 3 3 2 2" xfId="2323" xr:uid="{00000000-0005-0000-0000-0000A8060000}"/>
    <cellStyle name="Normal 6 3 3 3 3" xfId="745" xr:uid="{00000000-0005-0000-0000-0000A9060000}"/>
    <cellStyle name="Normal 6 3 3 3 3 2" xfId="2038" xr:uid="{00000000-0005-0000-0000-0000AA060000}"/>
    <cellStyle name="Normal 6 3 3 3 4" xfId="1753" xr:uid="{00000000-0005-0000-0000-0000AB060000}"/>
    <cellStyle name="Normal 6 3 3 4" xfId="232" xr:uid="{00000000-0005-0000-0000-0000AC060000}"/>
    <cellStyle name="Normal 6 3 3 4 2" xfId="840" xr:uid="{00000000-0005-0000-0000-0000AD060000}"/>
    <cellStyle name="Normal 6 3 3 4 2 2" xfId="2133" xr:uid="{00000000-0005-0000-0000-0000AE060000}"/>
    <cellStyle name="Normal 6 3 3 4 3" xfId="1525" xr:uid="{00000000-0005-0000-0000-0000AF060000}"/>
    <cellStyle name="Normal 6 3 3 5" xfId="555" xr:uid="{00000000-0005-0000-0000-0000B0060000}"/>
    <cellStyle name="Normal 6 3 3 5 2" xfId="1848" xr:uid="{00000000-0005-0000-0000-0000B1060000}"/>
    <cellStyle name="Normal 6 3 3 6" xfId="1411" xr:uid="{00000000-0005-0000-0000-0000B2060000}"/>
    <cellStyle name="Normal 6 3 4" xfId="137" xr:uid="{00000000-0005-0000-0000-0000B3060000}"/>
    <cellStyle name="Normal 6 3 4 2" xfId="365" xr:uid="{00000000-0005-0000-0000-0000B4060000}"/>
    <cellStyle name="Normal 6 3 4 2 2" xfId="954" xr:uid="{00000000-0005-0000-0000-0000B5060000}"/>
    <cellStyle name="Normal 6 3 4 2 2 2" xfId="2247" xr:uid="{00000000-0005-0000-0000-0000B6060000}"/>
    <cellStyle name="Normal 6 3 4 2 3" xfId="669" xr:uid="{00000000-0005-0000-0000-0000B7060000}"/>
    <cellStyle name="Normal 6 3 4 2 3 2" xfId="1962" xr:uid="{00000000-0005-0000-0000-0000B8060000}"/>
    <cellStyle name="Normal 6 3 4 2 4" xfId="1658" xr:uid="{00000000-0005-0000-0000-0000B9060000}"/>
    <cellStyle name="Normal 6 3 4 3" xfId="479" xr:uid="{00000000-0005-0000-0000-0000BA060000}"/>
    <cellStyle name="Normal 6 3 4 3 2" xfId="1049" xr:uid="{00000000-0005-0000-0000-0000BB060000}"/>
    <cellStyle name="Normal 6 3 4 3 2 2" xfId="2342" xr:uid="{00000000-0005-0000-0000-0000BC060000}"/>
    <cellStyle name="Normal 6 3 4 3 3" xfId="764" xr:uid="{00000000-0005-0000-0000-0000BD060000}"/>
    <cellStyle name="Normal 6 3 4 3 3 2" xfId="2057" xr:uid="{00000000-0005-0000-0000-0000BE060000}"/>
    <cellStyle name="Normal 6 3 4 3 4" xfId="1772" xr:uid="{00000000-0005-0000-0000-0000BF060000}"/>
    <cellStyle name="Normal 6 3 4 4" xfId="251" xr:uid="{00000000-0005-0000-0000-0000C0060000}"/>
    <cellStyle name="Normal 6 3 4 4 2" xfId="859" xr:uid="{00000000-0005-0000-0000-0000C1060000}"/>
    <cellStyle name="Normal 6 3 4 4 2 2" xfId="2152" xr:uid="{00000000-0005-0000-0000-0000C2060000}"/>
    <cellStyle name="Normal 6 3 4 4 3" xfId="1544" xr:uid="{00000000-0005-0000-0000-0000C3060000}"/>
    <cellStyle name="Normal 6 3 4 5" xfId="574" xr:uid="{00000000-0005-0000-0000-0000C4060000}"/>
    <cellStyle name="Normal 6 3 4 5 2" xfId="1867" xr:uid="{00000000-0005-0000-0000-0000C5060000}"/>
    <cellStyle name="Normal 6 3 4 6" xfId="1430" xr:uid="{00000000-0005-0000-0000-0000C6060000}"/>
    <cellStyle name="Normal 6 3 5" xfId="156" xr:uid="{00000000-0005-0000-0000-0000C7060000}"/>
    <cellStyle name="Normal 6 3 5 2" xfId="384" xr:uid="{00000000-0005-0000-0000-0000C8060000}"/>
    <cellStyle name="Normal 6 3 5 2 2" xfId="973" xr:uid="{00000000-0005-0000-0000-0000C9060000}"/>
    <cellStyle name="Normal 6 3 5 2 2 2" xfId="2266" xr:uid="{00000000-0005-0000-0000-0000CA060000}"/>
    <cellStyle name="Normal 6 3 5 2 3" xfId="688" xr:uid="{00000000-0005-0000-0000-0000CB060000}"/>
    <cellStyle name="Normal 6 3 5 2 3 2" xfId="1981" xr:uid="{00000000-0005-0000-0000-0000CC060000}"/>
    <cellStyle name="Normal 6 3 5 2 4" xfId="1677" xr:uid="{00000000-0005-0000-0000-0000CD060000}"/>
    <cellStyle name="Normal 6 3 5 3" xfId="498" xr:uid="{00000000-0005-0000-0000-0000CE060000}"/>
    <cellStyle name="Normal 6 3 5 3 2" xfId="1068" xr:uid="{00000000-0005-0000-0000-0000CF060000}"/>
    <cellStyle name="Normal 6 3 5 3 2 2" xfId="2361" xr:uid="{00000000-0005-0000-0000-0000D0060000}"/>
    <cellStyle name="Normal 6 3 5 3 3" xfId="783" xr:uid="{00000000-0005-0000-0000-0000D1060000}"/>
    <cellStyle name="Normal 6 3 5 3 3 2" xfId="2076" xr:uid="{00000000-0005-0000-0000-0000D2060000}"/>
    <cellStyle name="Normal 6 3 5 3 4" xfId="1791" xr:uid="{00000000-0005-0000-0000-0000D3060000}"/>
    <cellStyle name="Normal 6 3 5 4" xfId="270" xr:uid="{00000000-0005-0000-0000-0000D4060000}"/>
    <cellStyle name="Normal 6 3 5 4 2" xfId="878" xr:uid="{00000000-0005-0000-0000-0000D5060000}"/>
    <cellStyle name="Normal 6 3 5 4 2 2" xfId="2171" xr:uid="{00000000-0005-0000-0000-0000D6060000}"/>
    <cellStyle name="Normal 6 3 5 4 3" xfId="1563" xr:uid="{00000000-0005-0000-0000-0000D7060000}"/>
    <cellStyle name="Normal 6 3 5 5" xfId="593" xr:uid="{00000000-0005-0000-0000-0000D8060000}"/>
    <cellStyle name="Normal 6 3 5 5 2" xfId="1886" xr:uid="{00000000-0005-0000-0000-0000D9060000}"/>
    <cellStyle name="Normal 6 3 5 6" xfId="1449" xr:uid="{00000000-0005-0000-0000-0000DA060000}"/>
    <cellStyle name="Normal 6 3 6" xfId="289" xr:uid="{00000000-0005-0000-0000-0000DB060000}"/>
    <cellStyle name="Normal 6 3 6 2" xfId="403" xr:uid="{00000000-0005-0000-0000-0000DC060000}"/>
    <cellStyle name="Normal 6 3 6 2 2" xfId="897" xr:uid="{00000000-0005-0000-0000-0000DD060000}"/>
    <cellStyle name="Normal 6 3 6 2 2 2" xfId="2190" xr:uid="{00000000-0005-0000-0000-0000DE060000}"/>
    <cellStyle name="Normal 6 3 6 2 3" xfId="1696" xr:uid="{00000000-0005-0000-0000-0000DF060000}"/>
    <cellStyle name="Normal 6 3 6 3" xfId="612" xr:uid="{00000000-0005-0000-0000-0000E0060000}"/>
    <cellStyle name="Normal 6 3 6 3 2" xfId="1905" xr:uid="{00000000-0005-0000-0000-0000E1060000}"/>
    <cellStyle name="Normal 6 3 6 4" xfId="1582" xr:uid="{00000000-0005-0000-0000-0000E2060000}"/>
    <cellStyle name="Normal 6 3 7" xfId="308" xr:uid="{00000000-0005-0000-0000-0000E3060000}"/>
    <cellStyle name="Normal 6 3 7 2" xfId="992" xr:uid="{00000000-0005-0000-0000-0000E4060000}"/>
    <cellStyle name="Normal 6 3 7 2 2" xfId="2285" xr:uid="{00000000-0005-0000-0000-0000E5060000}"/>
    <cellStyle name="Normal 6 3 7 3" xfId="707" xr:uid="{00000000-0005-0000-0000-0000E6060000}"/>
    <cellStyle name="Normal 6 3 7 3 2" xfId="2000" xr:uid="{00000000-0005-0000-0000-0000E7060000}"/>
    <cellStyle name="Normal 6 3 7 4" xfId="1601" xr:uid="{00000000-0005-0000-0000-0000E8060000}"/>
    <cellStyle name="Normal 6 3 8" xfId="422" xr:uid="{00000000-0005-0000-0000-0000E9060000}"/>
    <cellStyle name="Normal 6 3 8 2" xfId="802" xr:uid="{00000000-0005-0000-0000-0000EA060000}"/>
    <cellStyle name="Normal 6 3 8 2 2" xfId="2095" xr:uid="{00000000-0005-0000-0000-0000EB060000}"/>
    <cellStyle name="Normal 6 3 8 3" xfId="1715" xr:uid="{00000000-0005-0000-0000-0000EC060000}"/>
    <cellStyle name="Normal 6 3 9" xfId="194" xr:uid="{00000000-0005-0000-0000-0000ED060000}"/>
    <cellStyle name="Normal 6 3 9 2" xfId="1487" xr:uid="{00000000-0005-0000-0000-0000EE060000}"/>
    <cellStyle name="Normal 6 4" xfId="89" xr:uid="{00000000-0005-0000-0000-0000EF060000}"/>
    <cellStyle name="Normal 6 4 2" xfId="317" xr:uid="{00000000-0005-0000-0000-0000F0060000}"/>
    <cellStyle name="Normal 6 4 2 2" xfId="906" xr:uid="{00000000-0005-0000-0000-0000F1060000}"/>
    <cellStyle name="Normal 6 4 2 2 2" xfId="2199" xr:uid="{00000000-0005-0000-0000-0000F2060000}"/>
    <cellStyle name="Normal 6 4 2 3" xfId="621" xr:uid="{00000000-0005-0000-0000-0000F3060000}"/>
    <cellStyle name="Normal 6 4 2 3 2" xfId="1914" xr:uid="{00000000-0005-0000-0000-0000F4060000}"/>
    <cellStyle name="Normal 6 4 2 4" xfId="1610" xr:uid="{00000000-0005-0000-0000-0000F5060000}"/>
    <cellStyle name="Normal 6 4 3" xfId="431" xr:uid="{00000000-0005-0000-0000-0000F6060000}"/>
    <cellStyle name="Normal 6 4 3 2" xfId="1001" xr:uid="{00000000-0005-0000-0000-0000F7060000}"/>
    <cellStyle name="Normal 6 4 3 2 2" xfId="2294" xr:uid="{00000000-0005-0000-0000-0000F8060000}"/>
    <cellStyle name="Normal 6 4 3 3" xfId="716" xr:uid="{00000000-0005-0000-0000-0000F9060000}"/>
    <cellStyle name="Normal 6 4 3 3 2" xfId="2009" xr:uid="{00000000-0005-0000-0000-0000FA060000}"/>
    <cellStyle name="Normal 6 4 3 4" xfId="1724" xr:uid="{00000000-0005-0000-0000-0000FB060000}"/>
    <cellStyle name="Normal 6 4 4" xfId="203" xr:uid="{00000000-0005-0000-0000-0000FC060000}"/>
    <cellStyle name="Normal 6 4 4 2" xfId="811" xr:uid="{00000000-0005-0000-0000-0000FD060000}"/>
    <cellStyle name="Normal 6 4 4 2 2" xfId="2104" xr:uid="{00000000-0005-0000-0000-0000FE060000}"/>
    <cellStyle name="Normal 6 4 4 3" xfId="1496" xr:uid="{00000000-0005-0000-0000-0000FF060000}"/>
    <cellStyle name="Normal 6 4 5" xfId="526" xr:uid="{00000000-0005-0000-0000-000000070000}"/>
    <cellStyle name="Normal 6 4 5 2" xfId="1819" xr:uid="{00000000-0005-0000-0000-000001070000}"/>
    <cellStyle name="Normal 6 4 6" xfId="1382" xr:uid="{00000000-0005-0000-0000-000002070000}"/>
    <cellStyle name="Normal 6 5" xfId="108" xr:uid="{00000000-0005-0000-0000-000003070000}"/>
    <cellStyle name="Normal 6 5 2" xfId="336" xr:uid="{00000000-0005-0000-0000-000004070000}"/>
    <cellStyle name="Normal 6 5 2 2" xfId="925" xr:uid="{00000000-0005-0000-0000-000005070000}"/>
    <cellStyle name="Normal 6 5 2 2 2" xfId="2218" xr:uid="{00000000-0005-0000-0000-000006070000}"/>
    <cellStyle name="Normal 6 5 2 3" xfId="640" xr:uid="{00000000-0005-0000-0000-000007070000}"/>
    <cellStyle name="Normal 6 5 2 3 2" xfId="1933" xr:uid="{00000000-0005-0000-0000-000008070000}"/>
    <cellStyle name="Normal 6 5 2 4" xfId="1629" xr:uid="{00000000-0005-0000-0000-000009070000}"/>
    <cellStyle name="Normal 6 5 3" xfId="450" xr:uid="{00000000-0005-0000-0000-00000A070000}"/>
    <cellStyle name="Normal 6 5 3 2" xfId="1020" xr:uid="{00000000-0005-0000-0000-00000B070000}"/>
    <cellStyle name="Normal 6 5 3 2 2" xfId="2313" xr:uid="{00000000-0005-0000-0000-00000C070000}"/>
    <cellStyle name="Normal 6 5 3 3" xfId="735" xr:uid="{00000000-0005-0000-0000-00000D070000}"/>
    <cellStyle name="Normal 6 5 3 3 2" xfId="2028" xr:uid="{00000000-0005-0000-0000-00000E070000}"/>
    <cellStyle name="Normal 6 5 3 4" xfId="1743" xr:uid="{00000000-0005-0000-0000-00000F070000}"/>
    <cellStyle name="Normal 6 5 4" xfId="222" xr:uid="{00000000-0005-0000-0000-000010070000}"/>
    <cellStyle name="Normal 6 5 4 2" xfId="830" xr:uid="{00000000-0005-0000-0000-000011070000}"/>
    <cellStyle name="Normal 6 5 4 2 2" xfId="2123" xr:uid="{00000000-0005-0000-0000-000012070000}"/>
    <cellStyle name="Normal 6 5 4 3" xfId="1515" xr:uid="{00000000-0005-0000-0000-000013070000}"/>
    <cellStyle name="Normal 6 5 5" xfId="545" xr:uid="{00000000-0005-0000-0000-000014070000}"/>
    <cellStyle name="Normal 6 5 5 2" xfId="1838" xr:uid="{00000000-0005-0000-0000-000015070000}"/>
    <cellStyle name="Normal 6 5 6" xfId="1401" xr:uid="{00000000-0005-0000-0000-000016070000}"/>
    <cellStyle name="Normal 6 6" xfId="127" xr:uid="{00000000-0005-0000-0000-000017070000}"/>
    <cellStyle name="Normal 6 6 2" xfId="355" xr:uid="{00000000-0005-0000-0000-000018070000}"/>
    <cellStyle name="Normal 6 6 2 2" xfId="944" xr:uid="{00000000-0005-0000-0000-000019070000}"/>
    <cellStyle name="Normal 6 6 2 2 2" xfId="2237" xr:uid="{00000000-0005-0000-0000-00001A070000}"/>
    <cellStyle name="Normal 6 6 2 3" xfId="659" xr:uid="{00000000-0005-0000-0000-00001B070000}"/>
    <cellStyle name="Normal 6 6 2 3 2" xfId="1952" xr:uid="{00000000-0005-0000-0000-00001C070000}"/>
    <cellStyle name="Normal 6 6 2 4" xfId="1648" xr:uid="{00000000-0005-0000-0000-00001D070000}"/>
    <cellStyle name="Normal 6 6 3" xfId="469" xr:uid="{00000000-0005-0000-0000-00001E070000}"/>
    <cellStyle name="Normal 6 6 3 2" xfId="1039" xr:uid="{00000000-0005-0000-0000-00001F070000}"/>
    <cellStyle name="Normal 6 6 3 2 2" xfId="2332" xr:uid="{00000000-0005-0000-0000-000020070000}"/>
    <cellStyle name="Normal 6 6 3 3" xfId="754" xr:uid="{00000000-0005-0000-0000-000021070000}"/>
    <cellStyle name="Normal 6 6 3 3 2" xfId="2047" xr:uid="{00000000-0005-0000-0000-000022070000}"/>
    <cellStyle name="Normal 6 6 3 4" xfId="1762" xr:uid="{00000000-0005-0000-0000-000023070000}"/>
    <cellStyle name="Normal 6 6 4" xfId="241" xr:uid="{00000000-0005-0000-0000-000024070000}"/>
    <cellStyle name="Normal 6 6 4 2" xfId="849" xr:uid="{00000000-0005-0000-0000-000025070000}"/>
    <cellStyle name="Normal 6 6 4 2 2" xfId="2142" xr:uid="{00000000-0005-0000-0000-000026070000}"/>
    <cellStyle name="Normal 6 6 4 3" xfId="1534" xr:uid="{00000000-0005-0000-0000-000027070000}"/>
    <cellStyle name="Normal 6 6 5" xfId="564" xr:uid="{00000000-0005-0000-0000-000028070000}"/>
    <cellStyle name="Normal 6 6 5 2" xfId="1857" xr:uid="{00000000-0005-0000-0000-000029070000}"/>
    <cellStyle name="Normal 6 6 6" xfId="1420" xr:uid="{00000000-0005-0000-0000-00002A070000}"/>
    <cellStyle name="Normal 6 7" xfId="146" xr:uid="{00000000-0005-0000-0000-00002B070000}"/>
    <cellStyle name="Normal 6 7 2" xfId="374" xr:uid="{00000000-0005-0000-0000-00002C070000}"/>
    <cellStyle name="Normal 6 7 2 2" xfId="963" xr:uid="{00000000-0005-0000-0000-00002D070000}"/>
    <cellStyle name="Normal 6 7 2 2 2" xfId="2256" xr:uid="{00000000-0005-0000-0000-00002E070000}"/>
    <cellStyle name="Normal 6 7 2 3" xfId="678" xr:uid="{00000000-0005-0000-0000-00002F070000}"/>
    <cellStyle name="Normal 6 7 2 3 2" xfId="1971" xr:uid="{00000000-0005-0000-0000-000030070000}"/>
    <cellStyle name="Normal 6 7 2 4" xfId="1667" xr:uid="{00000000-0005-0000-0000-000031070000}"/>
    <cellStyle name="Normal 6 7 3" xfId="488" xr:uid="{00000000-0005-0000-0000-000032070000}"/>
    <cellStyle name="Normal 6 7 3 2" xfId="1058" xr:uid="{00000000-0005-0000-0000-000033070000}"/>
    <cellStyle name="Normal 6 7 3 2 2" xfId="2351" xr:uid="{00000000-0005-0000-0000-000034070000}"/>
    <cellStyle name="Normal 6 7 3 3" xfId="773" xr:uid="{00000000-0005-0000-0000-000035070000}"/>
    <cellStyle name="Normal 6 7 3 3 2" xfId="2066" xr:uid="{00000000-0005-0000-0000-000036070000}"/>
    <cellStyle name="Normal 6 7 3 4" xfId="1781" xr:uid="{00000000-0005-0000-0000-000037070000}"/>
    <cellStyle name="Normal 6 7 4" xfId="260" xr:uid="{00000000-0005-0000-0000-000038070000}"/>
    <cellStyle name="Normal 6 7 4 2" xfId="868" xr:uid="{00000000-0005-0000-0000-000039070000}"/>
    <cellStyle name="Normal 6 7 4 2 2" xfId="2161" xr:uid="{00000000-0005-0000-0000-00003A070000}"/>
    <cellStyle name="Normal 6 7 4 3" xfId="1553" xr:uid="{00000000-0005-0000-0000-00003B070000}"/>
    <cellStyle name="Normal 6 7 5" xfId="583" xr:uid="{00000000-0005-0000-0000-00003C070000}"/>
    <cellStyle name="Normal 6 7 5 2" xfId="1876" xr:uid="{00000000-0005-0000-0000-00003D070000}"/>
    <cellStyle name="Normal 6 7 6" xfId="1439" xr:uid="{00000000-0005-0000-0000-00003E070000}"/>
    <cellStyle name="Normal 6 8" xfId="279" xr:uid="{00000000-0005-0000-0000-00003F070000}"/>
    <cellStyle name="Normal 6 8 2" xfId="393" xr:uid="{00000000-0005-0000-0000-000040070000}"/>
    <cellStyle name="Normal 6 8 2 2" xfId="887" xr:uid="{00000000-0005-0000-0000-000041070000}"/>
    <cellStyle name="Normal 6 8 2 2 2" xfId="2180" xr:uid="{00000000-0005-0000-0000-000042070000}"/>
    <cellStyle name="Normal 6 8 2 3" xfId="1686" xr:uid="{00000000-0005-0000-0000-000043070000}"/>
    <cellStyle name="Normal 6 8 3" xfId="602" xr:uid="{00000000-0005-0000-0000-000044070000}"/>
    <cellStyle name="Normal 6 8 3 2" xfId="1895" xr:uid="{00000000-0005-0000-0000-000045070000}"/>
    <cellStyle name="Normal 6 8 4" xfId="1572" xr:uid="{00000000-0005-0000-0000-000046070000}"/>
    <cellStyle name="Normal 6 9" xfId="298" xr:uid="{00000000-0005-0000-0000-000047070000}"/>
    <cellStyle name="Normal 6 9 2" xfId="982" xr:uid="{00000000-0005-0000-0000-000048070000}"/>
    <cellStyle name="Normal 6 9 2 2" xfId="2275" xr:uid="{00000000-0005-0000-0000-000049070000}"/>
    <cellStyle name="Normal 6 9 3" xfId="697" xr:uid="{00000000-0005-0000-0000-00004A070000}"/>
    <cellStyle name="Normal 6 9 3 2" xfId="1990" xr:uid="{00000000-0005-0000-0000-00004B070000}"/>
    <cellStyle name="Normal 6 9 4" xfId="1591" xr:uid="{00000000-0005-0000-0000-00004C070000}"/>
    <cellStyle name="Normal 67" xfId="2748" xr:uid="{00000000-0005-0000-0000-00004D070000}"/>
    <cellStyle name="Normal 67 2" xfId="2749" xr:uid="{00000000-0005-0000-0000-00004E070000}"/>
    <cellStyle name="Normal 67 3" xfId="2750" xr:uid="{00000000-0005-0000-0000-00004F070000}"/>
    <cellStyle name="Normal 68" xfId="2751" xr:uid="{00000000-0005-0000-0000-000050070000}"/>
    <cellStyle name="Normal 7" xfId="43" xr:uid="{00000000-0005-0000-0000-000051070000}"/>
    <cellStyle name="Normal 7 2" xfId="45" xr:uid="{00000000-0005-0000-0000-000052070000}"/>
    <cellStyle name="Normal 7 2 2" xfId="80" xr:uid="{00000000-0005-0000-0000-000053070000}"/>
    <cellStyle name="Normal 7 3" xfId="60" xr:uid="{00000000-0005-0000-0000-000054070000}"/>
    <cellStyle name="Normal 7 4" xfId="78" xr:uid="{00000000-0005-0000-0000-000055070000}"/>
    <cellStyle name="Normal 8" xfId="31" xr:uid="{00000000-0005-0000-0000-000056070000}"/>
    <cellStyle name="Normal 8 10" xfId="410" xr:uid="{00000000-0005-0000-0000-000057070000}"/>
    <cellStyle name="Normal 8 10 2" xfId="790" xr:uid="{00000000-0005-0000-0000-000058070000}"/>
    <cellStyle name="Normal 8 10 2 2" xfId="2083" xr:uid="{00000000-0005-0000-0000-000059070000}"/>
    <cellStyle name="Normal 8 10 3" xfId="1703" xr:uid="{00000000-0005-0000-0000-00005A070000}"/>
    <cellStyle name="Normal 8 11" xfId="182" xr:uid="{00000000-0005-0000-0000-00005B070000}"/>
    <cellStyle name="Normal 8 11 2" xfId="1475" xr:uid="{00000000-0005-0000-0000-00005C070000}"/>
    <cellStyle name="Normal 8 12" xfId="163" xr:uid="{00000000-0005-0000-0000-00005D070000}"/>
    <cellStyle name="Normal 8 12 2" xfId="1456" xr:uid="{00000000-0005-0000-0000-00005E070000}"/>
    <cellStyle name="Normal 8 13" xfId="505" xr:uid="{00000000-0005-0000-0000-00005F070000}"/>
    <cellStyle name="Normal 8 13 2" xfId="1798" xr:uid="{00000000-0005-0000-0000-000060070000}"/>
    <cellStyle name="Normal 8 14" xfId="1361" xr:uid="{00000000-0005-0000-0000-000061070000}"/>
    <cellStyle name="Normal 8 2" xfId="61" xr:uid="{00000000-0005-0000-0000-000062070000}"/>
    <cellStyle name="Normal 8 3" xfId="73" xr:uid="{00000000-0005-0000-0000-000063070000}"/>
    <cellStyle name="Normal 8 3 10" xfId="173" xr:uid="{00000000-0005-0000-0000-000064070000}"/>
    <cellStyle name="Normal 8 3 10 2" xfId="1466" xr:uid="{00000000-0005-0000-0000-000065070000}"/>
    <cellStyle name="Normal 8 3 11" xfId="515" xr:uid="{00000000-0005-0000-0000-000066070000}"/>
    <cellStyle name="Normal 8 3 11 2" xfId="1808" xr:uid="{00000000-0005-0000-0000-000067070000}"/>
    <cellStyle name="Normal 8 3 12" xfId="1371" xr:uid="{00000000-0005-0000-0000-000068070000}"/>
    <cellStyle name="Normal 8 3 2" xfId="97" xr:uid="{00000000-0005-0000-0000-000069070000}"/>
    <cellStyle name="Normal 8 3 2 2" xfId="325" xr:uid="{00000000-0005-0000-0000-00006A070000}"/>
    <cellStyle name="Normal 8 3 2 2 2" xfId="914" xr:uid="{00000000-0005-0000-0000-00006B070000}"/>
    <cellStyle name="Normal 8 3 2 2 2 2" xfId="2207" xr:uid="{00000000-0005-0000-0000-00006C070000}"/>
    <cellStyle name="Normal 8 3 2 2 3" xfId="629" xr:uid="{00000000-0005-0000-0000-00006D070000}"/>
    <cellStyle name="Normal 8 3 2 2 3 2" xfId="1922" xr:uid="{00000000-0005-0000-0000-00006E070000}"/>
    <cellStyle name="Normal 8 3 2 2 4" xfId="1618" xr:uid="{00000000-0005-0000-0000-00006F070000}"/>
    <cellStyle name="Normal 8 3 2 3" xfId="439" xr:uid="{00000000-0005-0000-0000-000070070000}"/>
    <cellStyle name="Normal 8 3 2 3 2" xfId="1009" xr:uid="{00000000-0005-0000-0000-000071070000}"/>
    <cellStyle name="Normal 8 3 2 3 2 2" xfId="2302" xr:uid="{00000000-0005-0000-0000-000072070000}"/>
    <cellStyle name="Normal 8 3 2 3 3" xfId="724" xr:uid="{00000000-0005-0000-0000-000073070000}"/>
    <cellStyle name="Normal 8 3 2 3 3 2" xfId="2017" xr:uid="{00000000-0005-0000-0000-000074070000}"/>
    <cellStyle name="Normal 8 3 2 3 4" xfId="1732" xr:uid="{00000000-0005-0000-0000-000075070000}"/>
    <cellStyle name="Normal 8 3 2 4" xfId="211" xr:uid="{00000000-0005-0000-0000-000076070000}"/>
    <cellStyle name="Normal 8 3 2 4 2" xfId="819" xr:uid="{00000000-0005-0000-0000-000077070000}"/>
    <cellStyle name="Normal 8 3 2 4 2 2" xfId="2112" xr:uid="{00000000-0005-0000-0000-000078070000}"/>
    <cellStyle name="Normal 8 3 2 4 3" xfId="1504" xr:uid="{00000000-0005-0000-0000-000079070000}"/>
    <cellStyle name="Normal 8 3 2 5" xfId="534" xr:uid="{00000000-0005-0000-0000-00007A070000}"/>
    <cellStyle name="Normal 8 3 2 5 2" xfId="1827" xr:uid="{00000000-0005-0000-0000-00007B070000}"/>
    <cellStyle name="Normal 8 3 2 6" xfId="1390" xr:uid="{00000000-0005-0000-0000-00007C070000}"/>
    <cellStyle name="Normal 8 3 3" xfId="116" xr:uid="{00000000-0005-0000-0000-00007D070000}"/>
    <cellStyle name="Normal 8 3 3 2" xfId="344" xr:uid="{00000000-0005-0000-0000-00007E070000}"/>
    <cellStyle name="Normal 8 3 3 2 2" xfId="933" xr:uid="{00000000-0005-0000-0000-00007F070000}"/>
    <cellStyle name="Normal 8 3 3 2 2 2" xfId="2226" xr:uid="{00000000-0005-0000-0000-000080070000}"/>
    <cellStyle name="Normal 8 3 3 2 3" xfId="648" xr:uid="{00000000-0005-0000-0000-000081070000}"/>
    <cellStyle name="Normal 8 3 3 2 3 2" xfId="1941" xr:uid="{00000000-0005-0000-0000-000082070000}"/>
    <cellStyle name="Normal 8 3 3 2 4" xfId="1637" xr:uid="{00000000-0005-0000-0000-000083070000}"/>
    <cellStyle name="Normal 8 3 3 3" xfId="458" xr:uid="{00000000-0005-0000-0000-000084070000}"/>
    <cellStyle name="Normal 8 3 3 3 2" xfId="1028" xr:uid="{00000000-0005-0000-0000-000085070000}"/>
    <cellStyle name="Normal 8 3 3 3 2 2" xfId="2321" xr:uid="{00000000-0005-0000-0000-000086070000}"/>
    <cellStyle name="Normal 8 3 3 3 3" xfId="743" xr:uid="{00000000-0005-0000-0000-000087070000}"/>
    <cellStyle name="Normal 8 3 3 3 3 2" xfId="2036" xr:uid="{00000000-0005-0000-0000-000088070000}"/>
    <cellStyle name="Normal 8 3 3 3 4" xfId="1751" xr:uid="{00000000-0005-0000-0000-000089070000}"/>
    <cellStyle name="Normal 8 3 3 4" xfId="230" xr:uid="{00000000-0005-0000-0000-00008A070000}"/>
    <cellStyle name="Normal 8 3 3 4 2" xfId="838" xr:uid="{00000000-0005-0000-0000-00008B070000}"/>
    <cellStyle name="Normal 8 3 3 4 2 2" xfId="2131" xr:uid="{00000000-0005-0000-0000-00008C070000}"/>
    <cellStyle name="Normal 8 3 3 4 3" xfId="1523" xr:uid="{00000000-0005-0000-0000-00008D070000}"/>
    <cellStyle name="Normal 8 3 3 5" xfId="553" xr:uid="{00000000-0005-0000-0000-00008E070000}"/>
    <cellStyle name="Normal 8 3 3 5 2" xfId="1846" xr:uid="{00000000-0005-0000-0000-00008F070000}"/>
    <cellStyle name="Normal 8 3 3 6" xfId="1409" xr:uid="{00000000-0005-0000-0000-000090070000}"/>
    <cellStyle name="Normal 8 3 4" xfId="135" xr:uid="{00000000-0005-0000-0000-000091070000}"/>
    <cellStyle name="Normal 8 3 4 2" xfId="363" xr:uid="{00000000-0005-0000-0000-000092070000}"/>
    <cellStyle name="Normal 8 3 4 2 2" xfId="952" xr:uid="{00000000-0005-0000-0000-000093070000}"/>
    <cellStyle name="Normal 8 3 4 2 2 2" xfId="2245" xr:uid="{00000000-0005-0000-0000-000094070000}"/>
    <cellStyle name="Normal 8 3 4 2 3" xfId="667" xr:uid="{00000000-0005-0000-0000-000095070000}"/>
    <cellStyle name="Normal 8 3 4 2 3 2" xfId="1960" xr:uid="{00000000-0005-0000-0000-000096070000}"/>
    <cellStyle name="Normal 8 3 4 2 4" xfId="1656" xr:uid="{00000000-0005-0000-0000-000097070000}"/>
    <cellStyle name="Normal 8 3 4 3" xfId="477" xr:uid="{00000000-0005-0000-0000-000098070000}"/>
    <cellStyle name="Normal 8 3 4 3 2" xfId="1047" xr:uid="{00000000-0005-0000-0000-000099070000}"/>
    <cellStyle name="Normal 8 3 4 3 2 2" xfId="2340" xr:uid="{00000000-0005-0000-0000-00009A070000}"/>
    <cellStyle name="Normal 8 3 4 3 3" xfId="762" xr:uid="{00000000-0005-0000-0000-00009B070000}"/>
    <cellStyle name="Normal 8 3 4 3 3 2" xfId="2055" xr:uid="{00000000-0005-0000-0000-00009C070000}"/>
    <cellStyle name="Normal 8 3 4 3 4" xfId="1770" xr:uid="{00000000-0005-0000-0000-00009D070000}"/>
    <cellStyle name="Normal 8 3 4 4" xfId="249" xr:uid="{00000000-0005-0000-0000-00009E070000}"/>
    <cellStyle name="Normal 8 3 4 4 2" xfId="857" xr:uid="{00000000-0005-0000-0000-00009F070000}"/>
    <cellStyle name="Normal 8 3 4 4 2 2" xfId="2150" xr:uid="{00000000-0005-0000-0000-0000A0070000}"/>
    <cellStyle name="Normal 8 3 4 4 3" xfId="1542" xr:uid="{00000000-0005-0000-0000-0000A1070000}"/>
    <cellStyle name="Normal 8 3 4 5" xfId="572" xr:uid="{00000000-0005-0000-0000-0000A2070000}"/>
    <cellStyle name="Normal 8 3 4 5 2" xfId="1865" xr:uid="{00000000-0005-0000-0000-0000A3070000}"/>
    <cellStyle name="Normal 8 3 4 6" xfId="1428" xr:uid="{00000000-0005-0000-0000-0000A4070000}"/>
    <cellStyle name="Normal 8 3 5" xfId="154" xr:uid="{00000000-0005-0000-0000-0000A5070000}"/>
    <cellStyle name="Normal 8 3 5 2" xfId="382" xr:uid="{00000000-0005-0000-0000-0000A6070000}"/>
    <cellStyle name="Normal 8 3 5 2 2" xfId="971" xr:uid="{00000000-0005-0000-0000-0000A7070000}"/>
    <cellStyle name="Normal 8 3 5 2 2 2" xfId="2264" xr:uid="{00000000-0005-0000-0000-0000A8070000}"/>
    <cellStyle name="Normal 8 3 5 2 3" xfId="686" xr:uid="{00000000-0005-0000-0000-0000A9070000}"/>
    <cellStyle name="Normal 8 3 5 2 3 2" xfId="1979" xr:uid="{00000000-0005-0000-0000-0000AA070000}"/>
    <cellStyle name="Normal 8 3 5 2 4" xfId="1675" xr:uid="{00000000-0005-0000-0000-0000AB070000}"/>
    <cellStyle name="Normal 8 3 5 3" xfId="496" xr:uid="{00000000-0005-0000-0000-0000AC070000}"/>
    <cellStyle name="Normal 8 3 5 3 2" xfId="1066" xr:uid="{00000000-0005-0000-0000-0000AD070000}"/>
    <cellStyle name="Normal 8 3 5 3 2 2" xfId="2359" xr:uid="{00000000-0005-0000-0000-0000AE070000}"/>
    <cellStyle name="Normal 8 3 5 3 3" xfId="781" xr:uid="{00000000-0005-0000-0000-0000AF070000}"/>
    <cellStyle name="Normal 8 3 5 3 3 2" xfId="2074" xr:uid="{00000000-0005-0000-0000-0000B0070000}"/>
    <cellStyle name="Normal 8 3 5 3 4" xfId="1789" xr:uid="{00000000-0005-0000-0000-0000B1070000}"/>
    <cellStyle name="Normal 8 3 5 4" xfId="268" xr:uid="{00000000-0005-0000-0000-0000B2070000}"/>
    <cellStyle name="Normal 8 3 5 4 2" xfId="876" xr:uid="{00000000-0005-0000-0000-0000B3070000}"/>
    <cellStyle name="Normal 8 3 5 4 2 2" xfId="2169" xr:uid="{00000000-0005-0000-0000-0000B4070000}"/>
    <cellStyle name="Normal 8 3 5 4 3" xfId="1561" xr:uid="{00000000-0005-0000-0000-0000B5070000}"/>
    <cellStyle name="Normal 8 3 5 5" xfId="591" xr:uid="{00000000-0005-0000-0000-0000B6070000}"/>
    <cellStyle name="Normal 8 3 5 5 2" xfId="1884" xr:uid="{00000000-0005-0000-0000-0000B7070000}"/>
    <cellStyle name="Normal 8 3 5 6" xfId="1447" xr:uid="{00000000-0005-0000-0000-0000B8070000}"/>
    <cellStyle name="Normal 8 3 6" xfId="287" xr:uid="{00000000-0005-0000-0000-0000B9070000}"/>
    <cellStyle name="Normal 8 3 6 2" xfId="401" xr:uid="{00000000-0005-0000-0000-0000BA070000}"/>
    <cellStyle name="Normal 8 3 6 2 2" xfId="895" xr:uid="{00000000-0005-0000-0000-0000BB070000}"/>
    <cellStyle name="Normal 8 3 6 2 2 2" xfId="2188" xr:uid="{00000000-0005-0000-0000-0000BC070000}"/>
    <cellStyle name="Normal 8 3 6 2 3" xfId="1694" xr:uid="{00000000-0005-0000-0000-0000BD070000}"/>
    <cellStyle name="Normal 8 3 6 3" xfId="610" xr:uid="{00000000-0005-0000-0000-0000BE070000}"/>
    <cellStyle name="Normal 8 3 6 3 2" xfId="1903" xr:uid="{00000000-0005-0000-0000-0000BF070000}"/>
    <cellStyle name="Normal 8 3 6 4" xfId="1580" xr:uid="{00000000-0005-0000-0000-0000C0070000}"/>
    <cellStyle name="Normal 8 3 7" xfId="306" xr:uid="{00000000-0005-0000-0000-0000C1070000}"/>
    <cellStyle name="Normal 8 3 7 2" xfId="990" xr:uid="{00000000-0005-0000-0000-0000C2070000}"/>
    <cellStyle name="Normal 8 3 7 2 2" xfId="2283" xr:uid="{00000000-0005-0000-0000-0000C3070000}"/>
    <cellStyle name="Normal 8 3 7 3" xfId="705" xr:uid="{00000000-0005-0000-0000-0000C4070000}"/>
    <cellStyle name="Normal 8 3 7 3 2" xfId="1998" xr:uid="{00000000-0005-0000-0000-0000C5070000}"/>
    <cellStyle name="Normal 8 3 7 4" xfId="1599" xr:uid="{00000000-0005-0000-0000-0000C6070000}"/>
    <cellStyle name="Normal 8 3 8" xfId="420" xr:uid="{00000000-0005-0000-0000-0000C7070000}"/>
    <cellStyle name="Normal 8 3 8 2" xfId="800" xr:uid="{00000000-0005-0000-0000-0000C8070000}"/>
    <cellStyle name="Normal 8 3 8 2 2" xfId="2093" xr:uid="{00000000-0005-0000-0000-0000C9070000}"/>
    <cellStyle name="Normal 8 3 8 3" xfId="1713" xr:uid="{00000000-0005-0000-0000-0000CA070000}"/>
    <cellStyle name="Normal 8 3 9" xfId="192" xr:uid="{00000000-0005-0000-0000-0000CB070000}"/>
    <cellStyle name="Normal 8 3 9 2" xfId="1485" xr:uid="{00000000-0005-0000-0000-0000CC070000}"/>
    <cellStyle name="Normal 8 4" xfId="87" xr:uid="{00000000-0005-0000-0000-0000CD070000}"/>
    <cellStyle name="Normal 8 4 2" xfId="315" xr:uid="{00000000-0005-0000-0000-0000CE070000}"/>
    <cellStyle name="Normal 8 4 2 2" xfId="904" xr:uid="{00000000-0005-0000-0000-0000CF070000}"/>
    <cellStyle name="Normal 8 4 2 2 2" xfId="2197" xr:uid="{00000000-0005-0000-0000-0000D0070000}"/>
    <cellStyle name="Normal 8 4 2 3" xfId="619" xr:uid="{00000000-0005-0000-0000-0000D1070000}"/>
    <cellStyle name="Normal 8 4 2 3 2" xfId="1912" xr:uid="{00000000-0005-0000-0000-0000D2070000}"/>
    <cellStyle name="Normal 8 4 2 4" xfId="1608" xr:uid="{00000000-0005-0000-0000-0000D3070000}"/>
    <cellStyle name="Normal 8 4 3" xfId="429" xr:uid="{00000000-0005-0000-0000-0000D4070000}"/>
    <cellStyle name="Normal 8 4 3 2" xfId="999" xr:uid="{00000000-0005-0000-0000-0000D5070000}"/>
    <cellStyle name="Normal 8 4 3 2 2" xfId="2292" xr:uid="{00000000-0005-0000-0000-0000D6070000}"/>
    <cellStyle name="Normal 8 4 3 3" xfId="714" xr:uid="{00000000-0005-0000-0000-0000D7070000}"/>
    <cellStyle name="Normal 8 4 3 3 2" xfId="2007" xr:uid="{00000000-0005-0000-0000-0000D8070000}"/>
    <cellStyle name="Normal 8 4 3 4" xfId="1722" xr:uid="{00000000-0005-0000-0000-0000D9070000}"/>
    <cellStyle name="Normal 8 4 4" xfId="201" xr:uid="{00000000-0005-0000-0000-0000DA070000}"/>
    <cellStyle name="Normal 8 4 4 2" xfId="809" xr:uid="{00000000-0005-0000-0000-0000DB070000}"/>
    <cellStyle name="Normal 8 4 4 2 2" xfId="2102" xr:uid="{00000000-0005-0000-0000-0000DC070000}"/>
    <cellStyle name="Normal 8 4 4 3" xfId="1494" xr:uid="{00000000-0005-0000-0000-0000DD070000}"/>
    <cellStyle name="Normal 8 4 5" xfId="524" xr:uid="{00000000-0005-0000-0000-0000DE070000}"/>
    <cellStyle name="Normal 8 4 5 2" xfId="1817" xr:uid="{00000000-0005-0000-0000-0000DF070000}"/>
    <cellStyle name="Normal 8 4 6" xfId="1380" xr:uid="{00000000-0005-0000-0000-0000E0070000}"/>
    <cellStyle name="Normal 8 5" xfId="106" xr:uid="{00000000-0005-0000-0000-0000E1070000}"/>
    <cellStyle name="Normal 8 5 2" xfId="334" xr:uid="{00000000-0005-0000-0000-0000E2070000}"/>
    <cellStyle name="Normal 8 5 2 2" xfId="923" xr:uid="{00000000-0005-0000-0000-0000E3070000}"/>
    <cellStyle name="Normal 8 5 2 2 2" xfId="2216" xr:uid="{00000000-0005-0000-0000-0000E4070000}"/>
    <cellStyle name="Normal 8 5 2 3" xfId="638" xr:uid="{00000000-0005-0000-0000-0000E5070000}"/>
    <cellStyle name="Normal 8 5 2 3 2" xfId="1931" xr:uid="{00000000-0005-0000-0000-0000E6070000}"/>
    <cellStyle name="Normal 8 5 2 4" xfId="1627" xr:uid="{00000000-0005-0000-0000-0000E7070000}"/>
    <cellStyle name="Normal 8 5 3" xfId="448" xr:uid="{00000000-0005-0000-0000-0000E8070000}"/>
    <cellStyle name="Normal 8 5 3 2" xfId="1018" xr:uid="{00000000-0005-0000-0000-0000E9070000}"/>
    <cellStyle name="Normal 8 5 3 2 2" xfId="2311" xr:uid="{00000000-0005-0000-0000-0000EA070000}"/>
    <cellStyle name="Normal 8 5 3 3" xfId="733" xr:uid="{00000000-0005-0000-0000-0000EB070000}"/>
    <cellStyle name="Normal 8 5 3 3 2" xfId="2026" xr:uid="{00000000-0005-0000-0000-0000EC070000}"/>
    <cellStyle name="Normal 8 5 3 4" xfId="1741" xr:uid="{00000000-0005-0000-0000-0000ED070000}"/>
    <cellStyle name="Normal 8 5 4" xfId="220" xr:uid="{00000000-0005-0000-0000-0000EE070000}"/>
    <cellStyle name="Normal 8 5 4 2" xfId="828" xr:uid="{00000000-0005-0000-0000-0000EF070000}"/>
    <cellStyle name="Normal 8 5 4 2 2" xfId="2121" xr:uid="{00000000-0005-0000-0000-0000F0070000}"/>
    <cellStyle name="Normal 8 5 4 3" xfId="1513" xr:uid="{00000000-0005-0000-0000-0000F1070000}"/>
    <cellStyle name="Normal 8 5 5" xfId="543" xr:uid="{00000000-0005-0000-0000-0000F2070000}"/>
    <cellStyle name="Normal 8 5 5 2" xfId="1836" xr:uid="{00000000-0005-0000-0000-0000F3070000}"/>
    <cellStyle name="Normal 8 5 6" xfId="1399" xr:uid="{00000000-0005-0000-0000-0000F4070000}"/>
    <cellStyle name="Normal 8 6" xfId="125" xr:uid="{00000000-0005-0000-0000-0000F5070000}"/>
    <cellStyle name="Normal 8 6 2" xfId="353" xr:uid="{00000000-0005-0000-0000-0000F6070000}"/>
    <cellStyle name="Normal 8 6 2 2" xfId="942" xr:uid="{00000000-0005-0000-0000-0000F7070000}"/>
    <cellStyle name="Normal 8 6 2 2 2" xfId="2235" xr:uid="{00000000-0005-0000-0000-0000F8070000}"/>
    <cellStyle name="Normal 8 6 2 3" xfId="657" xr:uid="{00000000-0005-0000-0000-0000F9070000}"/>
    <cellStyle name="Normal 8 6 2 3 2" xfId="1950" xr:uid="{00000000-0005-0000-0000-0000FA070000}"/>
    <cellStyle name="Normal 8 6 2 4" xfId="1646" xr:uid="{00000000-0005-0000-0000-0000FB070000}"/>
    <cellStyle name="Normal 8 6 3" xfId="467" xr:uid="{00000000-0005-0000-0000-0000FC070000}"/>
    <cellStyle name="Normal 8 6 3 2" xfId="1037" xr:uid="{00000000-0005-0000-0000-0000FD070000}"/>
    <cellStyle name="Normal 8 6 3 2 2" xfId="2330" xr:uid="{00000000-0005-0000-0000-0000FE070000}"/>
    <cellStyle name="Normal 8 6 3 3" xfId="752" xr:uid="{00000000-0005-0000-0000-0000FF070000}"/>
    <cellStyle name="Normal 8 6 3 3 2" xfId="2045" xr:uid="{00000000-0005-0000-0000-000000080000}"/>
    <cellStyle name="Normal 8 6 3 4" xfId="1760" xr:uid="{00000000-0005-0000-0000-000001080000}"/>
    <cellStyle name="Normal 8 6 4" xfId="239" xr:uid="{00000000-0005-0000-0000-000002080000}"/>
    <cellStyle name="Normal 8 6 4 2" xfId="847" xr:uid="{00000000-0005-0000-0000-000003080000}"/>
    <cellStyle name="Normal 8 6 4 2 2" xfId="2140" xr:uid="{00000000-0005-0000-0000-000004080000}"/>
    <cellStyle name="Normal 8 6 4 3" xfId="1532" xr:uid="{00000000-0005-0000-0000-000005080000}"/>
    <cellStyle name="Normal 8 6 5" xfId="562" xr:uid="{00000000-0005-0000-0000-000006080000}"/>
    <cellStyle name="Normal 8 6 5 2" xfId="1855" xr:uid="{00000000-0005-0000-0000-000007080000}"/>
    <cellStyle name="Normal 8 6 6" xfId="1418" xr:uid="{00000000-0005-0000-0000-000008080000}"/>
    <cellStyle name="Normal 8 7" xfId="144" xr:uid="{00000000-0005-0000-0000-000009080000}"/>
    <cellStyle name="Normal 8 7 2" xfId="372" xr:uid="{00000000-0005-0000-0000-00000A080000}"/>
    <cellStyle name="Normal 8 7 2 2" xfId="961" xr:uid="{00000000-0005-0000-0000-00000B080000}"/>
    <cellStyle name="Normal 8 7 2 2 2" xfId="2254" xr:uid="{00000000-0005-0000-0000-00000C080000}"/>
    <cellStyle name="Normal 8 7 2 3" xfId="676" xr:uid="{00000000-0005-0000-0000-00000D080000}"/>
    <cellStyle name="Normal 8 7 2 3 2" xfId="1969" xr:uid="{00000000-0005-0000-0000-00000E080000}"/>
    <cellStyle name="Normal 8 7 2 4" xfId="1665" xr:uid="{00000000-0005-0000-0000-00000F080000}"/>
    <cellStyle name="Normal 8 7 3" xfId="486" xr:uid="{00000000-0005-0000-0000-000010080000}"/>
    <cellStyle name="Normal 8 7 3 2" xfId="1056" xr:uid="{00000000-0005-0000-0000-000011080000}"/>
    <cellStyle name="Normal 8 7 3 2 2" xfId="2349" xr:uid="{00000000-0005-0000-0000-000012080000}"/>
    <cellStyle name="Normal 8 7 3 3" xfId="771" xr:uid="{00000000-0005-0000-0000-000013080000}"/>
    <cellStyle name="Normal 8 7 3 3 2" xfId="2064" xr:uid="{00000000-0005-0000-0000-000014080000}"/>
    <cellStyle name="Normal 8 7 3 4" xfId="1779" xr:uid="{00000000-0005-0000-0000-000015080000}"/>
    <cellStyle name="Normal 8 7 4" xfId="258" xr:uid="{00000000-0005-0000-0000-000016080000}"/>
    <cellStyle name="Normal 8 7 4 2" xfId="866" xr:uid="{00000000-0005-0000-0000-000017080000}"/>
    <cellStyle name="Normal 8 7 4 2 2" xfId="2159" xr:uid="{00000000-0005-0000-0000-000018080000}"/>
    <cellStyle name="Normal 8 7 4 3" xfId="1551" xr:uid="{00000000-0005-0000-0000-000019080000}"/>
    <cellStyle name="Normal 8 7 5" xfId="581" xr:uid="{00000000-0005-0000-0000-00001A080000}"/>
    <cellStyle name="Normal 8 7 5 2" xfId="1874" xr:uid="{00000000-0005-0000-0000-00001B080000}"/>
    <cellStyle name="Normal 8 7 6" xfId="1437" xr:uid="{00000000-0005-0000-0000-00001C080000}"/>
    <cellStyle name="Normal 8 8" xfId="277" xr:uid="{00000000-0005-0000-0000-00001D080000}"/>
    <cellStyle name="Normal 8 8 2" xfId="391" xr:uid="{00000000-0005-0000-0000-00001E080000}"/>
    <cellStyle name="Normal 8 8 2 2" xfId="885" xr:uid="{00000000-0005-0000-0000-00001F080000}"/>
    <cellStyle name="Normal 8 8 2 2 2" xfId="2178" xr:uid="{00000000-0005-0000-0000-000020080000}"/>
    <cellStyle name="Normal 8 8 2 3" xfId="1684" xr:uid="{00000000-0005-0000-0000-000021080000}"/>
    <cellStyle name="Normal 8 8 3" xfId="600" xr:uid="{00000000-0005-0000-0000-000022080000}"/>
    <cellStyle name="Normal 8 8 3 2" xfId="1893" xr:uid="{00000000-0005-0000-0000-000023080000}"/>
    <cellStyle name="Normal 8 8 4" xfId="1570" xr:uid="{00000000-0005-0000-0000-000024080000}"/>
    <cellStyle name="Normal 8 9" xfId="296" xr:uid="{00000000-0005-0000-0000-000025080000}"/>
    <cellStyle name="Normal 8 9 2" xfId="980" xr:uid="{00000000-0005-0000-0000-000026080000}"/>
    <cellStyle name="Normal 8 9 2 2" xfId="2273" xr:uid="{00000000-0005-0000-0000-000027080000}"/>
    <cellStyle name="Normal 8 9 3" xfId="695" xr:uid="{00000000-0005-0000-0000-000028080000}"/>
    <cellStyle name="Normal 8 9 3 2" xfId="1988" xr:uid="{00000000-0005-0000-0000-000029080000}"/>
    <cellStyle name="Normal 8 9 4" xfId="1589" xr:uid="{00000000-0005-0000-0000-00002A080000}"/>
    <cellStyle name="Normal 9" xfId="62" xr:uid="{00000000-0005-0000-0000-00002B080000}"/>
    <cellStyle name="Normal GHG Numbers (0.00)" xfId="18" xr:uid="{00000000-0005-0000-0000-00002C080000}"/>
    <cellStyle name="Normal GHG Textfiels Bold" xfId="19" xr:uid="{00000000-0005-0000-0000-00002D080000}"/>
    <cellStyle name="Normal GHG whole table" xfId="20" xr:uid="{00000000-0005-0000-0000-00002E080000}"/>
    <cellStyle name="Note 2" xfId="39" xr:uid="{00000000-0005-0000-0000-00002F080000}"/>
    <cellStyle name="Note 2 10" xfId="413" xr:uid="{00000000-0005-0000-0000-000030080000}"/>
    <cellStyle name="Note 2 10 2" xfId="793" xr:uid="{00000000-0005-0000-0000-000031080000}"/>
    <cellStyle name="Note 2 10 2 2" xfId="2086" xr:uid="{00000000-0005-0000-0000-000032080000}"/>
    <cellStyle name="Note 2 10 3" xfId="1706" xr:uid="{00000000-0005-0000-0000-000033080000}"/>
    <cellStyle name="Note 2 11" xfId="185" xr:uid="{00000000-0005-0000-0000-000034080000}"/>
    <cellStyle name="Note 2 11 2" xfId="1478" xr:uid="{00000000-0005-0000-0000-000035080000}"/>
    <cellStyle name="Note 2 12" xfId="166" xr:uid="{00000000-0005-0000-0000-000036080000}"/>
    <cellStyle name="Note 2 12 2" xfId="1459" xr:uid="{00000000-0005-0000-0000-000037080000}"/>
    <cellStyle name="Note 2 13" xfId="508" xr:uid="{00000000-0005-0000-0000-000038080000}"/>
    <cellStyle name="Note 2 13 2" xfId="1801" xr:uid="{00000000-0005-0000-0000-000039080000}"/>
    <cellStyle name="Note 2 14" xfId="1085" xr:uid="{00000000-0005-0000-0000-00003A080000}"/>
    <cellStyle name="Note 2 14 2" xfId="2373" xr:uid="{00000000-0005-0000-0000-00003B080000}"/>
    <cellStyle name="Note 2 15" xfId="1364" xr:uid="{00000000-0005-0000-0000-00003C080000}"/>
    <cellStyle name="Note 2 2" xfId="63" xr:uid="{00000000-0005-0000-0000-00003D080000}"/>
    <cellStyle name="Note 2 2 10" xfId="189" xr:uid="{00000000-0005-0000-0000-00003E080000}"/>
    <cellStyle name="Note 2 2 10 2" xfId="1482" xr:uid="{00000000-0005-0000-0000-00003F080000}"/>
    <cellStyle name="Note 2 2 11" xfId="170" xr:uid="{00000000-0005-0000-0000-000040080000}"/>
    <cellStyle name="Note 2 2 11 2" xfId="1463" xr:uid="{00000000-0005-0000-0000-000041080000}"/>
    <cellStyle name="Note 2 2 12" xfId="512" xr:uid="{00000000-0005-0000-0000-000042080000}"/>
    <cellStyle name="Note 2 2 12 2" xfId="1805" xr:uid="{00000000-0005-0000-0000-000043080000}"/>
    <cellStyle name="Note 2 2 13" xfId="1368" xr:uid="{00000000-0005-0000-0000-000044080000}"/>
    <cellStyle name="Note 2 2 2" xfId="85" xr:uid="{00000000-0005-0000-0000-000045080000}"/>
    <cellStyle name="Note 2 2 2 10" xfId="180" xr:uid="{00000000-0005-0000-0000-000046080000}"/>
    <cellStyle name="Note 2 2 2 10 2" xfId="1473" xr:uid="{00000000-0005-0000-0000-000047080000}"/>
    <cellStyle name="Note 2 2 2 11" xfId="522" xr:uid="{00000000-0005-0000-0000-000048080000}"/>
    <cellStyle name="Note 2 2 2 11 2" xfId="1815" xr:uid="{00000000-0005-0000-0000-000049080000}"/>
    <cellStyle name="Note 2 2 2 12" xfId="1378" xr:uid="{00000000-0005-0000-0000-00004A080000}"/>
    <cellStyle name="Note 2 2 2 2" xfId="104" xr:uid="{00000000-0005-0000-0000-00004B080000}"/>
    <cellStyle name="Note 2 2 2 2 2" xfId="332" xr:uid="{00000000-0005-0000-0000-00004C080000}"/>
    <cellStyle name="Note 2 2 2 2 2 2" xfId="921" xr:uid="{00000000-0005-0000-0000-00004D080000}"/>
    <cellStyle name="Note 2 2 2 2 2 2 2" xfId="2214" xr:uid="{00000000-0005-0000-0000-00004E080000}"/>
    <cellStyle name="Note 2 2 2 2 2 3" xfId="636" xr:uid="{00000000-0005-0000-0000-00004F080000}"/>
    <cellStyle name="Note 2 2 2 2 2 3 2" xfId="1929" xr:uid="{00000000-0005-0000-0000-000050080000}"/>
    <cellStyle name="Note 2 2 2 2 2 4" xfId="1625" xr:uid="{00000000-0005-0000-0000-000051080000}"/>
    <cellStyle name="Note 2 2 2 2 3" xfId="446" xr:uid="{00000000-0005-0000-0000-000052080000}"/>
    <cellStyle name="Note 2 2 2 2 3 2" xfId="1016" xr:uid="{00000000-0005-0000-0000-000053080000}"/>
    <cellStyle name="Note 2 2 2 2 3 2 2" xfId="2309" xr:uid="{00000000-0005-0000-0000-000054080000}"/>
    <cellStyle name="Note 2 2 2 2 3 3" xfId="731" xr:uid="{00000000-0005-0000-0000-000055080000}"/>
    <cellStyle name="Note 2 2 2 2 3 3 2" xfId="2024" xr:uid="{00000000-0005-0000-0000-000056080000}"/>
    <cellStyle name="Note 2 2 2 2 3 4" xfId="1739" xr:uid="{00000000-0005-0000-0000-000057080000}"/>
    <cellStyle name="Note 2 2 2 2 4" xfId="218" xr:uid="{00000000-0005-0000-0000-000058080000}"/>
    <cellStyle name="Note 2 2 2 2 4 2" xfId="826" xr:uid="{00000000-0005-0000-0000-000059080000}"/>
    <cellStyle name="Note 2 2 2 2 4 2 2" xfId="2119" xr:uid="{00000000-0005-0000-0000-00005A080000}"/>
    <cellStyle name="Note 2 2 2 2 4 3" xfId="1511" xr:uid="{00000000-0005-0000-0000-00005B080000}"/>
    <cellStyle name="Note 2 2 2 2 5" xfId="541" xr:uid="{00000000-0005-0000-0000-00005C080000}"/>
    <cellStyle name="Note 2 2 2 2 5 2" xfId="1834" xr:uid="{00000000-0005-0000-0000-00005D080000}"/>
    <cellStyle name="Note 2 2 2 2 6" xfId="1397" xr:uid="{00000000-0005-0000-0000-00005E080000}"/>
    <cellStyle name="Note 2 2 2 3" xfId="123" xr:uid="{00000000-0005-0000-0000-00005F080000}"/>
    <cellStyle name="Note 2 2 2 3 2" xfId="351" xr:uid="{00000000-0005-0000-0000-000060080000}"/>
    <cellStyle name="Note 2 2 2 3 2 2" xfId="940" xr:uid="{00000000-0005-0000-0000-000061080000}"/>
    <cellStyle name="Note 2 2 2 3 2 2 2" xfId="2233" xr:uid="{00000000-0005-0000-0000-000062080000}"/>
    <cellStyle name="Note 2 2 2 3 2 3" xfId="655" xr:uid="{00000000-0005-0000-0000-000063080000}"/>
    <cellStyle name="Note 2 2 2 3 2 3 2" xfId="1948" xr:uid="{00000000-0005-0000-0000-000064080000}"/>
    <cellStyle name="Note 2 2 2 3 2 4" xfId="1644" xr:uid="{00000000-0005-0000-0000-000065080000}"/>
    <cellStyle name="Note 2 2 2 3 3" xfId="465" xr:uid="{00000000-0005-0000-0000-000066080000}"/>
    <cellStyle name="Note 2 2 2 3 3 2" xfId="1035" xr:uid="{00000000-0005-0000-0000-000067080000}"/>
    <cellStyle name="Note 2 2 2 3 3 2 2" xfId="2328" xr:uid="{00000000-0005-0000-0000-000068080000}"/>
    <cellStyle name="Note 2 2 2 3 3 3" xfId="750" xr:uid="{00000000-0005-0000-0000-000069080000}"/>
    <cellStyle name="Note 2 2 2 3 3 3 2" xfId="2043" xr:uid="{00000000-0005-0000-0000-00006A080000}"/>
    <cellStyle name="Note 2 2 2 3 3 4" xfId="1758" xr:uid="{00000000-0005-0000-0000-00006B080000}"/>
    <cellStyle name="Note 2 2 2 3 4" xfId="237" xr:uid="{00000000-0005-0000-0000-00006C080000}"/>
    <cellStyle name="Note 2 2 2 3 4 2" xfId="845" xr:uid="{00000000-0005-0000-0000-00006D080000}"/>
    <cellStyle name="Note 2 2 2 3 4 2 2" xfId="2138" xr:uid="{00000000-0005-0000-0000-00006E080000}"/>
    <cellStyle name="Note 2 2 2 3 4 3" xfId="1530" xr:uid="{00000000-0005-0000-0000-00006F080000}"/>
    <cellStyle name="Note 2 2 2 3 5" xfId="560" xr:uid="{00000000-0005-0000-0000-000070080000}"/>
    <cellStyle name="Note 2 2 2 3 5 2" xfId="1853" xr:uid="{00000000-0005-0000-0000-000071080000}"/>
    <cellStyle name="Note 2 2 2 3 6" xfId="1416" xr:uid="{00000000-0005-0000-0000-000072080000}"/>
    <cellStyle name="Note 2 2 2 4" xfId="142" xr:uid="{00000000-0005-0000-0000-000073080000}"/>
    <cellStyle name="Note 2 2 2 4 2" xfId="370" xr:uid="{00000000-0005-0000-0000-000074080000}"/>
    <cellStyle name="Note 2 2 2 4 2 2" xfId="959" xr:uid="{00000000-0005-0000-0000-000075080000}"/>
    <cellStyle name="Note 2 2 2 4 2 2 2" xfId="2252" xr:uid="{00000000-0005-0000-0000-000076080000}"/>
    <cellStyle name="Note 2 2 2 4 2 3" xfId="674" xr:uid="{00000000-0005-0000-0000-000077080000}"/>
    <cellStyle name="Note 2 2 2 4 2 3 2" xfId="1967" xr:uid="{00000000-0005-0000-0000-000078080000}"/>
    <cellStyle name="Note 2 2 2 4 2 4" xfId="1663" xr:uid="{00000000-0005-0000-0000-000079080000}"/>
    <cellStyle name="Note 2 2 2 4 3" xfId="484" xr:uid="{00000000-0005-0000-0000-00007A080000}"/>
    <cellStyle name="Note 2 2 2 4 3 2" xfId="1054" xr:uid="{00000000-0005-0000-0000-00007B080000}"/>
    <cellStyle name="Note 2 2 2 4 3 2 2" xfId="2347" xr:uid="{00000000-0005-0000-0000-00007C080000}"/>
    <cellStyle name="Note 2 2 2 4 3 3" xfId="769" xr:uid="{00000000-0005-0000-0000-00007D080000}"/>
    <cellStyle name="Note 2 2 2 4 3 3 2" xfId="2062" xr:uid="{00000000-0005-0000-0000-00007E080000}"/>
    <cellStyle name="Note 2 2 2 4 3 4" xfId="1777" xr:uid="{00000000-0005-0000-0000-00007F080000}"/>
    <cellStyle name="Note 2 2 2 4 4" xfId="256" xr:uid="{00000000-0005-0000-0000-000080080000}"/>
    <cellStyle name="Note 2 2 2 4 4 2" xfId="864" xr:uid="{00000000-0005-0000-0000-000081080000}"/>
    <cellStyle name="Note 2 2 2 4 4 2 2" xfId="2157" xr:uid="{00000000-0005-0000-0000-000082080000}"/>
    <cellStyle name="Note 2 2 2 4 4 3" xfId="1549" xr:uid="{00000000-0005-0000-0000-000083080000}"/>
    <cellStyle name="Note 2 2 2 4 5" xfId="579" xr:uid="{00000000-0005-0000-0000-000084080000}"/>
    <cellStyle name="Note 2 2 2 4 5 2" xfId="1872" xr:uid="{00000000-0005-0000-0000-000085080000}"/>
    <cellStyle name="Note 2 2 2 4 6" xfId="1435" xr:uid="{00000000-0005-0000-0000-000086080000}"/>
    <cellStyle name="Note 2 2 2 5" xfId="161" xr:uid="{00000000-0005-0000-0000-000087080000}"/>
    <cellStyle name="Note 2 2 2 5 2" xfId="389" xr:uid="{00000000-0005-0000-0000-000088080000}"/>
    <cellStyle name="Note 2 2 2 5 2 2" xfId="978" xr:uid="{00000000-0005-0000-0000-000089080000}"/>
    <cellStyle name="Note 2 2 2 5 2 2 2" xfId="2271" xr:uid="{00000000-0005-0000-0000-00008A080000}"/>
    <cellStyle name="Note 2 2 2 5 2 3" xfId="693" xr:uid="{00000000-0005-0000-0000-00008B080000}"/>
    <cellStyle name="Note 2 2 2 5 2 3 2" xfId="1986" xr:uid="{00000000-0005-0000-0000-00008C080000}"/>
    <cellStyle name="Note 2 2 2 5 2 4" xfId="1682" xr:uid="{00000000-0005-0000-0000-00008D080000}"/>
    <cellStyle name="Note 2 2 2 5 3" xfId="503" xr:uid="{00000000-0005-0000-0000-00008E080000}"/>
    <cellStyle name="Note 2 2 2 5 3 2" xfId="1073" xr:uid="{00000000-0005-0000-0000-00008F080000}"/>
    <cellStyle name="Note 2 2 2 5 3 2 2" xfId="2366" xr:uid="{00000000-0005-0000-0000-000090080000}"/>
    <cellStyle name="Note 2 2 2 5 3 3" xfId="788" xr:uid="{00000000-0005-0000-0000-000091080000}"/>
    <cellStyle name="Note 2 2 2 5 3 3 2" xfId="2081" xr:uid="{00000000-0005-0000-0000-000092080000}"/>
    <cellStyle name="Note 2 2 2 5 3 4" xfId="1796" xr:uid="{00000000-0005-0000-0000-000093080000}"/>
    <cellStyle name="Note 2 2 2 5 4" xfId="275" xr:uid="{00000000-0005-0000-0000-000094080000}"/>
    <cellStyle name="Note 2 2 2 5 4 2" xfId="883" xr:uid="{00000000-0005-0000-0000-000095080000}"/>
    <cellStyle name="Note 2 2 2 5 4 2 2" xfId="2176" xr:uid="{00000000-0005-0000-0000-000096080000}"/>
    <cellStyle name="Note 2 2 2 5 4 3" xfId="1568" xr:uid="{00000000-0005-0000-0000-000097080000}"/>
    <cellStyle name="Note 2 2 2 5 5" xfId="598" xr:uid="{00000000-0005-0000-0000-000098080000}"/>
    <cellStyle name="Note 2 2 2 5 5 2" xfId="1891" xr:uid="{00000000-0005-0000-0000-000099080000}"/>
    <cellStyle name="Note 2 2 2 5 6" xfId="1454" xr:uid="{00000000-0005-0000-0000-00009A080000}"/>
    <cellStyle name="Note 2 2 2 6" xfId="294" xr:uid="{00000000-0005-0000-0000-00009B080000}"/>
    <cellStyle name="Note 2 2 2 6 2" xfId="408" xr:uid="{00000000-0005-0000-0000-00009C080000}"/>
    <cellStyle name="Note 2 2 2 6 2 2" xfId="902" xr:uid="{00000000-0005-0000-0000-00009D080000}"/>
    <cellStyle name="Note 2 2 2 6 2 2 2" xfId="2195" xr:uid="{00000000-0005-0000-0000-00009E080000}"/>
    <cellStyle name="Note 2 2 2 6 2 3" xfId="1701" xr:uid="{00000000-0005-0000-0000-00009F080000}"/>
    <cellStyle name="Note 2 2 2 6 3" xfId="617" xr:uid="{00000000-0005-0000-0000-0000A0080000}"/>
    <cellStyle name="Note 2 2 2 6 3 2" xfId="1910" xr:uid="{00000000-0005-0000-0000-0000A1080000}"/>
    <cellStyle name="Note 2 2 2 6 4" xfId="1587" xr:uid="{00000000-0005-0000-0000-0000A2080000}"/>
    <cellStyle name="Note 2 2 2 7" xfId="313" xr:uid="{00000000-0005-0000-0000-0000A3080000}"/>
    <cellStyle name="Note 2 2 2 7 2" xfId="997" xr:uid="{00000000-0005-0000-0000-0000A4080000}"/>
    <cellStyle name="Note 2 2 2 7 2 2" xfId="2290" xr:uid="{00000000-0005-0000-0000-0000A5080000}"/>
    <cellStyle name="Note 2 2 2 7 3" xfId="712" xr:uid="{00000000-0005-0000-0000-0000A6080000}"/>
    <cellStyle name="Note 2 2 2 7 3 2" xfId="2005" xr:uid="{00000000-0005-0000-0000-0000A7080000}"/>
    <cellStyle name="Note 2 2 2 7 4" xfId="1606" xr:uid="{00000000-0005-0000-0000-0000A8080000}"/>
    <cellStyle name="Note 2 2 2 8" xfId="427" xr:uid="{00000000-0005-0000-0000-0000A9080000}"/>
    <cellStyle name="Note 2 2 2 8 2" xfId="807" xr:uid="{00000000-0005-0000-0000-0000AA080000}"/>
    <cellStyle name="Note 2 2 2 8 2 2" xfId="2100" xr:uid="{00000000-0005-0000-0000-0000AB080000}"/>
    <cellStyle name="Note 2 2 2 8 3" xfId="1720" xr:uid="{00000000-0005-0000-0000-0000AC080000}"/>
    <cellStyle name="Note 2 2 2 9" xfId="199" xr:uid="{00000000-0005-0000-0000-0000AD080000}"/>
    <cellStyle name="Note 2 2 2 9 2" xfId="1492" xr:uid="{00000000-0005-0000-0000-0000AE080000}"/>
    <cellStyle name="Note 2 2 3" xfId="94" xr:uid="{00000000-0005-0000-0000-0000AF080000}"/>
    <cellStyle name="Note 2 2 3 2" xfId="322" xr:uid="{00000000-0005-0000-0000-0000B0080000}"/>
    <cellStyle name="Note 2 2 3 2 2" xfId="911" xr:uid="{00000000-0005-0000-0000-0000B1080000}"/>
    <cellStyle name="Note 2 2 3 2 2 2" xfId="2204" xr:uid="{00000000-0005-0000-0000-0000B2080000}"/>
    <cellStyle name="Note 2 2 3 2 3" xfId="626" xr:uid="{00000000-0005-0000-0000-0000B3080000}"/>
    <cellStyle name="Note 2 2 3 2 3 2" xfId="1919" xr:uid="{00000000-0005-0000-0000-0000B4080000}"/>
    <cellStyle name="Note 2 2 3 2 4" xfId="1615" xr:uid="{00000000-0005-0000-0000-0000B5080000}"/>
    <cellStyle name="Note 2 2 3 3" xfId="436" xr:uid="{00000000-0005-0000-0000-0000B6080000}"/>
    <cellStyle name="Note 2 2 3 3 2" xfId="1006" xr:uid="{00000000-0005-0000-0000-0000B7080000}"/>
    <cellStyle name="Note 2 2 3 3 2 2" xfId="2299" xr:uid="{00000000-0005-0000-0000-0000B8080000}"/>
    <cellStyle name="Note 2 2 3 3 3" xfId="721" xr:uid="{00000000-0005-0000-0000-0000B9080000}"/>
    <cellStyle name="Note 2 2 3 3 3 2" xfId="2014" xr:uid="{00000000-0005-0000-0000-0000BA080000}"/>
    <cellStyle name="Note 2 2 3 3 4" xfId="1729" xr:uid="{00000000-0005-0000-0000-0000BB080000}"/>
    <cellStyle name="Note 2 2 3 4" xfId="208" xr:uid="{00000000-0005-0000-0000-0000BC080000}"/>
    <cellStyle name="Note 2 2 3 4 2" xfId="816" xr:uid="{00000000-0005-0000-0000-0000BD080000}"/>
    <cellStyle name="Note 2 2 3 4 2 2" xfId="2109" xr:uid="{00000000-0005-0000-0000-0000BE080000}"/>
    <cellStyle name="Note 2 2 3 4 3" xfId="1501" xr:uid="{00000000-0005-0000-0000-0000BF080000}"/>
    <cellStyle name="Note 2 2 3 5" xfId="531" xr:uid="{00000000-0005-0000-0000-0000C0080000}"/>
    <cellStyle name="Note 2 2 3 5 2" xfId="1824" xr:uid="{00000000-0005-0000-0000-0000C1080000}"/>
    <cellStyle name="Note 2 2 3 6" xfId="1387" xr:uid="{00000000-0005-0000-0000-0000C2080000}"/>
    <cellStyle name="Note 2 2 4" xfId="113" xr:uid="{00000000-0005-0000-0000-0000C3080000}"/>
    <cellStyle name="Note 2 2 4 2" xfId="341" xr:uid="{00000000-0005-0000-0000-0000C4080000}"/>
    <cellStyle name="Note 2 2 4 2 2" xfId="930" xr:uid="{00000000-0005-0000-0000-0000C5080000}"/>
    <cellStyle name="Note 2 2 4 2 2 2" xfId="2223" xr:uid="{00000000-0005-0000-0000-0000C6080000}"/>
    <cellStyle name="Note 2 2 4 2 3" xfId="645" xr:uid="{00000000-0005-0000-0000-0000C7080000}"/>
    <cellStyle name="Note 2 2 4 2 3 2" xfId="1938" xr:uid="{00000000-0005-0000-0000-0000C8080000}"/>
    <cellStyle name="Note 2 2 4 2 4" xfId="1634" xr:uid="{00000000-0005-0000-0000-0000C9080000}"/>
    <cellStyle name="Note 2 2 4 3" xfId="455" xr:uid="{00000000-0005-0000-0000-0000CA080000}"/>
    <cellStyle name="Note 2 2 4 3 2" xfId="1025" xr:uid="{00000000-0005-0000-0000-0000CB080000}"/>
    <cellStyle name="Note 2 2 4 3 2 2" xfId="2318" xr:uid="{00000000-0005-0000-0000-0000CC080000}"/>
    <cellStyle name="Note 2 2 4 3 3" xfId="740" xr:uid="{00000000-0005-0000-0000-0000CD080000}"/>
    <cellStyle name="Note 2 2 4 3 3 2" xfId="2033" xr:uid="{00000000-0005-0000-0000-0000CE080000}"/>
    <cellStyle name="Note 2 2 4 3 4" xfId="1748" xr:uid="{00000000-0005-0000-0000-0000CF080000}"/>
    <cellStyle name="Note 2 2 4 4" xfId="227" xr:uid="{00000000-0005-0000-0000-0000D0080000}"/>
    <cellStyle name="Note 2 2 4 4 2" xfId="835" xr:uid="{00000000-0005-0000-0000-0000D1080000}"/>
    <cellStyle name="Note 2 2 4 4 2 2" xfId="2128" xr:uid="{00000000-0005-0000-0000-0000D2080000}"/>
    <cellStyle name="Note 2 2 4 4 3" xfId="1520" xr:uid="{00000000-0005-0000-0000-0000D3080000}"/>
    <cellStyle name="Note 2 2 4 5" xfId="550" xr:uid="{00000000-0005-0000-0000-0000D4080000}"/>
    <cellStyle name="Note 2 2 4 5 2" xfId="1843" xr:uid="{00000000-0005-0000-0000-0000D5080000}"/>
    <cellStyle name="Note 2 2 4 6" xfId="1406" xr:uid="{00000000-0005-0000-0000-0000D6080000}"/>
    <cellStyle name="Note 2 2 5" xfId="132" xr:uid="{00000000-0005-0000-0000-0000D7080000}"/>
    <cellStyle name="Note 2 2 5 2" xfId="360" xr:uid="{00000000-0005-0000-0000-0000D8080000}"/>
    <cellStyle name="Note 2 2 5 2 2" xfId="949" xr:uid="{00000000-0005-0000-0000-0000D9080000}"/>
    <cellStyle name="Note 2 2 5 2 2 2" xfId="2242" xr:uid="{00000000-0005-0000-0000-0000DA080000}"/>
    <cellStyle name="Note 2 2 5 2 3" xfId="664" xr:uid="{00000000-0005-0000-0000-0000DB080000}"/>
    <cellStyle name="Note 2 2 5 2 3 2" xfId="1957" xr:uid="{00000000-0005-0000-0000-0000DC080000}"/>
    <cellStyle name="Note 2 2 5 2 4" xfId="1653" xr:uid="{00000000-0005-0000-0000-0000DD080000}"/>
    <cellStyle name="Note 2 2 5 3" xfId="474" xr:uid="{00000000-0005-0000-0000-0000DE080000}"/>
    <cellStyle name="Note 2 2 5 3 2" xfId="1044" xr:uid="{00000000-0005-0000-0000-0000DF080000}"/>
    <cellStyle name="Note 2 2 5 3 2 2" xfId="2337" xr:uid="{00000000-0005-0000-0000-0000E0080000}"/>
    <cellStyle name="Note 2 2 5 3 3" xfId="759" xr:uid="{00000000-0005-0000-0000-0000E1080000}"/>
    <cellStyle name="Note 2 2 5 3 3 2" xfId="2052" xr:uid="{00000000-0005-0000-0000-0000E2080000}"/>
    <cellStyle name="Note 2 2 5 3 4" xfId="1767" xr:uid="{00000000-0005-0000-0000-0000E3080000}"/>
    <cellStyle name="Note 2 2 5 4" xfId="246" xr:uid="{00000000-0005-0000-0000-0000E4080000}"/>
    <cellStyle name="Note 2 2 5 4 2" xfId="854" xr:uid="{00000000-0005-0000-0000-0000E5080000}"/>
    <cellStyle name="Note 2 2 5 4 2 2" xfId="2147" xr:uid="{00000000-0005-0000-0000-0000E6080000}"/>
    <cellStyle name="Note 2 2 5 4 3" xfId="1539" xr:uid="{00000000-0005-0000-0000-0000E7080000}"/>
    <cellStyle name="Note 2 2 5 5" xfId="569" xr:uid="{00000000-0005-0000-0000-0000E8080000}"/>
    <cellStyle name="Note 2 2 5 5 2" xfId="1862" xr:uid="{00000000-0005-0000-0000-0000E9080000}"/>
    <cellStyle name="Note 2 2 5 6" xfId="1425" xr:uid="{00000000-0005-0000-0000-0000EA080000}"/>
    <cellStyle name="Note 2 2 6" xfId="151" xr:uid="{00000000-0005-0000-0000-0000EB080000}"/>
    <cellStyle name="Note 2 2 6 2" xfId="379" xr:uid="{00000000-0005-0000-0000-0000EC080000}"/>
    <cellStyle name="Note 2 2 6 2 2" xfId="968" xr:uid="{00000000-0005-0000-0000-0000ED080000}"/>
    <cellStyle name="Note 2 2 6 2 2 2" xfId="2261" xr:uid="{00000000-0005-0000-0000-0000EE080000}"/>
    <cellStyle name="Note 2 2 6 2 3" xfId="683" xr:uid="{00000000-0005-0000-0000-0000EF080000}"/>
    <cellStyle name="Note 2 2 6 2 3 2" xfId="1976" xr:uid="{00000000-0005-0000-0000-0000F0080000}"/>
    <cellStyle name="Note 2 2 6 2 4" xfId="1672" xr:uid="{00000000-0005-0000-0000-0000F1080000}"/>
    <cellStyle name="Note 2 2 6 3" xfId="493" xr:uid="{00000000-0005-0000-0000-0000F2080000}"/>
    <cellStyle name="Note 2 2 6 3 2" xfId="1063" xr:uid="{00000000-0005-0000-0000-0000F3080000}"/>
    <cellStyle name="Note 2 2 6 3 2 2" xfId="2356" xr:uid="{00000000-0005-0000-0000-0000F4080000}"/>
    <cellStyle name="Note 2 2 6 3 3" xfId="778" xr:uid="{00000000-0005-0000-0000-0000F5080000}"/>
    <cellStyle name="Note 2 2 6 3 3 2" xfId="2071" xr:uid="{00000000-0005-0000-0000-0000F6080000}"/>
    <cellStyle name="Note 2 2 6 3 4" xfId="1786" xr:uid="{00000000-0005-0000-0000-0000F7080000}"/>
    <cellStyle name="Note 2 2 6 4" xfId="265" xr:uid="{00000000-0005-0000-0000-0000F8080000}"/>
    <cellStyle name="Note 2 2 6 4 2" xfId="873" xr:uid="{00000000-0005-0000-0000-0000F9080000}"/>
    <cellStyle name="Note 2 2 6 4 2 2" xfId="2166" xr:uid="{00000000-0005-0000-0000-0000FA080000}"/>
    <cellStyle name="Note 2 2 6 4 3" xfId="1558" xr:uid="{00000000-0005-0000-0000-0000FB080000}"/>
    <cellStyle name="Note 2 2 6 5" xfId="588" xr:uid="{00000000-0005-0000-0000-0000FC080000}"/>
    <cellStyle name="Note 2 2 6 5 2" xfId="1881" xr:uid="{00000000-0005-0000-0000-0000FD080000}"/>
    <cellStyle name="Note 2 2 6 6" xfId="1444" xr:uid="{00000000-0005-0000-0000-0000FE080000}"/>
    <cellStyle name="Note 2 2 7" xfId="284" xr:uid="{00000000-0005-0000-0000-0000FF080000}"/>
    <cellStyle name="Note 2 2 7 2" xfId="398" xr:uid="{00000000-0005-0000-0000-000000090000}"/>
    <cellStyle name="Note 2 2 7 2 2" xfId="892" xr:uid="{00000000-0005-0000-0000-000001090000}"/>
    <cellStyle name="Note 2 2 7 2 2 2" xfId="2185" xr:uid="{00000000-0005-0000-0000-000002090000}"/>
    <cellStyle name="Note 2 2 7 2 3" xfId="1691" xr:uid="{00000000-0005-0000-0000-000003090000}"/>
    <cellStyle name="Note 2 2 7 3" xfId="607" xr:uid="{00000000-0005-0000-0000-000004090000}"/>
    <cellStyle name="Note 2 2 7 3 2" xfId="1900" xr:uid="{00000000-0005-0000-0000-000005090000}"/>
    <cellStyle name="Note 2 2 7 4" xfId="1577" xr:uid="{00000000-0005-0000-0000-000006090000}"/>
    <cellStyle name="Note 2 2 8" xfId="303" xr:uid="{00000000-0005-0000-0000-000007090000}"/>
    <cellStyle name="Note 2 2 8 2" xfId="987" xr:uid="{00000000-0005-0000-0000-000008090000}"/>
    <cellStyle name="Note 2 2 8 2 2" xfId="2280" xr:uid="{00000000-0005-0000-0000-000009090000}"/>
    <cellStyle name="Note 2 2 8 3" xfId="702" xr:uid="{00000000-0005-0000-0000-00000A090000}"/>
    <cellStyle name="Note 2 2 8 3 2" xfId="1995" xr:uid="{00000000-0005-0000-0000-00000B090000}"/>
    <cellStyle name="Note 2 2 8 4" xfId="1596" xr:uid="{00000000-0005-0000-0000-00000C090000}"/>
    <cellStyle name="Note 2 2 9" xfId="417" xr:uid="{00000000-0005-0000-0000-00000D090000}"/>
    <cellStyle name="Note 2 2 9 2" xfId="797" xr:uid="{00000000-0005-0000-0000-00000E090000}"/>
    <cellStyle name="Note 2 2 9 2 2" xfId="2090" xr:uid="{00000000-0005-0000-0000-00000F090000}"/>
    <cellStyle name="Note 2 2 9 3" xfId="1710" xr:uid="{00000000-0005-0000-0000-000010090000}"/>
    <cellStyle name="Note 2 3" xfId="76" xr:uid="{00000000-0005-0000-0000-000011090000}"/>
    <cellStyle name="Note 2 3 10" xfId="176" xr:uid="{00000000-0005-0000-0000-000012090000}"/>
    <cellStyle name="Note 2 3 10 2" xfId="1469" xr:uid="{00000000-0005-0000-0000-000013090000}"/>
    <cellStyle name="Note 2 3 11" xfId="518" xr:uid="{00000000-0005-0000-0000-000014090000}"/>
    <cellStyle name="Note 2 3 11 2" xfId="1811" xr:uid="{00000000-0005-0000-0000-000015090000}"/>
    <cellStyle name="Note 2 3 12" xfId="1374" xr:uid="{00000000-0005-0000-0000-000016090000}"/>
    <cellStyle name="Note 2 3 2" xfId="100" xr:uid="{00000000-0005-0000-0000-000017090000}"/>
    <cellStyle name="Note 2 3 2 2" xfId="328" xr:uid="{00000000-0005-0000-0000-000018090000}"/>
    <cellStyle name="Note 2 3 2 2 2" xfId="917" xr:uid="{00000000-0005-0000-0000-000019090000}"/>
    <cellStyle name="Note 2 3 2 2 2 2" xfId="2210" xr:uid="{00000000-0005-0000-0000-00001A090000}"/>
    <cellStyle name="Note 2 3 2 2 3" xfId="632" xr:uid="{00000000-0005-0000-0000-00001B090000}"/>
    <cellStyle name="Note 2 3 2 2 3 2" xfId="1925" xr:uid="{00000000-0005-0000-0000-00001C090000}"/>
    <cellStyle name="Note 2 3 2 2 4" xfId="1621" xr:uid="{00000000-0005-0000-0000-00001D090000}"/>
    <cellStyle name="Note 2 3 2 3" xfId="442" xr:uid="{00000000-0005-0000-0000-00001E090000}"/>
    <cellStyle name="Note 2 3 2 3 2" xfId="1012" xr:uid="{00000000-0005-0000-0000-00001F090000}"/>
    <cellStyle name="Note 2 3 2 3 2 2" xfId="2305" xr:uid="{00000000-0005-0000-0000-000020090000}"/>
    <cellStyle name="Note 2 3 2 3 3" xfId="727" xr:uid="{00000000-0005-0000-0000-000021090000}"/>
    <cellStyle name="Note 2 3 2 3 3 2" xfId="2020" xr:uid="{00000000-0005-0000-0000-000022090000}"/>
    <cellStyle name="Note 2 3 2 3 4" xfId="1735" xr:uid="{00000000-0005-0000-0000-000023090000}"/>
    <cellStyle name="Note 2 3 2 4" xfId="214" xr:uid="{00000000-0005-0000-0000-000024090000}"/>
    <cellStyle name="Note 2 3 2 4 2" xfId="822" xr:uid="{00000000-0005-0000-0000-000025090000}"/>
    <cellStyle name="Note 2 3 2 4 2 2" xfId="2115" xr:uid="{00000000-0005-0000-0000-000026090000}"/>
    <cellStyle name="Note 2 3 2 4 3" xfId="1507" xr:uid="{00000000-0005-0000-0000-000027090000}"/>
    <cellStyle name="Note 2 3 2 5" xfId="537" xr:uid="{00000000-0005-0000-0000-000028090000}"/>
    <cellStyle name="Note 2 3 2 5 2" xfId="1830" xr:uid="{00000000-0005-0000-0000-000029090000}"/>
    <cellStyle name="Note 2 3 2 6" xfId="1393" xr:uid="{00000000-0005-0000-0000-00002A090000}"/>
    <cellStyle name="Note 2 3 3" xfId="119" xr:uid="{00000000-0005-0000-0000-00002B090000}"/>
    <cellStyle name="Note 2 3 3 2" xfId="347" xr:uid="{00000000-0005-0000-0000-00002C090000}"/>
    <cellStyle name="Note 2 3 3 2 2" xfId="936" xr:uid="{00000000-0005-0000-0000-00002D090000}"/>
    <cellStyle name="Note 2 3 3 2 2 2" xfId="2229" xr:uid="{00000000-0005-0000-0000-00002E090000}"/>
    <cellStyle name="Note 2 3 3 2 3" xfId="651" xr:uid="{00000000-0005-0000-0000-00002F090000}"/>
    <cellStyle name="Note 2 3 3 2 3 2" xfId="1944" xr:uid="{00000000-0005-0000-0000-000030090000}"/>
    <cellStyle name="Note 2 3 3 2 4" xfId="1640" xr:uid="{00000000-0005-0000-0000-000031090000}"/>
    <cellStyle name="Note 2 3 3 3" xfId="461" xr:uid="{00000000-0005-0000-0000-000032090000}"/>
    <cellStyle name="Note 2 3 3 3 2" xfId="1031" xr:uid="{00000000-0005-0000-0000-000033090000}"/>
    <cellStyle name="Note 2 3 3 3 2 2" xfId="2324" xr:uid="{00000000-0005-0000-0000-000034090000}"/>
    <cellStyle name="Note 2 3 3 3 3" xfId="746" xr:uid="{00000000-0005-0000-0000-000035090000}"/>
    <cellStyle name="Note 2 3 3 3 3 2" xfId="2039" xr:uid="{00000000-0005-0000-0000-000036090000}"/>
    <cellStyle name="Note 2 3 3 3 4" xfId="1754" xr:uid="{00000000-0005-0000-0000-000037090000}"/>
    <cellStyle name="Note 2 3 3 4" xfId="233" xr:uid="{00000000-0005-0000-0000-000038090000}"/>
    <cellStyle name="Note 2 3 3 4 2" xfId="841" xr:uid="{00000000-0005-0000-0000-000039090000}"/>
    <cellStyle name="Note 2 3 3 4 2 2" xfId="2134" xr:uid="{00000000-0005-0000-0000-00003A090000}"/>
    <cellStyle name="Note 2 3 3 4 3" xfId="1526" xr:uid="{00000000-0005-0000-0000-00003B090000}"/>
    <cellStyle name="Note 2 3 3 5" xfId="556" xr:uid="{00000000-0005-0000-0000-00003C090000}"/>
    <cellStyle name="Note 2 3 3 5 2" xfId="1849" xr:uid="{00000000-0005-0000-0000-00003D090000}"/>
    <cellStyle name="Note 2 3 3 6" xfId="1412" xr:uid="{00000000-0005-0000-0000-00003E090000}"/>
    <cellStyle name="Note 2 3 4" xfId="138" xr:uid="{00000000-0005-0000-0000-00003F090000}"/>
    <cellStyle name="Note 2 3 4 2" xfId="366" xr:uid="{00000000-0005-0000-0000-000040090000}"/>
    <cellStyle name="Note 2 3 4 2 2" xfId="955" xr:uid="{00000000-0005-0000-0000-000041090000}"/>
    <cellStyle name="Note 2 3 4 2 2 2" xfId="2248" xr:uid="{00000000-0005-0000-0000-000042090000}"/>
    <cellStyle name="Note 2 3 4 2 3" xfId="670" xr:uid="{00000000-0005-0000-0000-000043090000}"/>
    <cellStyle name="Note 2 3 4 2 3 2" xfId="1963" xr:uid="{00000000-0005-0000-0000-000044090000}"/>
    <cellStyle name="Note 2 3 4 2 4" xfId="1659" xr:uid="{00000000-0005-0000-0000-000045090000}"/>
    <cellStyle name="Note 2 3 4 3" xfId="480" xr:uid="{00000000-0005-0000-0000-000046090000}"/>
    <cellStyle name="Note 2 3 4 3 2" xfId="1050" xr:uid="{00000000-0005-0000-0000-000047090000}"/>
    <cellStyle name="Note 2 3 4 3 2 2" xfId="2343" xr:uid="{00000000-0005-0000-0000-000048090000}"/>
    <cellStyle name="Note 2 3 4 3 3" xfId="765" xr:uid="{00000000-0005-0000-0000-000049090000}"/>
    <cellStyle name="Note 2 3 4 3 3 2" xfId="2058" xr:uid="{00000000-0005-0000-0000-00004A090000}"/>
    <cellStyle name="Note 2 3 4 3 4" xfId="1773" xr:uid="{00000000-0005-0000-0000-00004B090000}"/>
    <cellStyle name="Note 2 3 4 4" xfId="252" xr:uid="{00000000-0005-0000-0000-00004C090000}"/>
    <cellStyle name="Note 2 3 4 4 2" xfId="860" xr:uid="{00000000-0005-0000-0000-00004D090000}"/>
    <cellStyle name="Note 2 3 4 4 2 2" xfId="2153" xr:uid="{00000000-0005-0000-0000-00004E090000}"/>
    <cellStyle name="Note 2 3 4 4 3" xfId="1545" xr:uid="{00000000-0005-0000-0000-00004F090000}"/>
    <cellStyle name="Note 2 3 4 5" xfId="575" xr:uid="{00000000-0005-0000-0000-000050090000}"/>
    <cellStyle name="Note 2 3 4 5 2" xfId="1868" xr:uid="{00000000-0005-0000-0000-000051090000}"/>
    <cellStyle name="Note 2 3 4 6" xfId="1431" xr:uid="{00000000-0005-0000-0000-000052090000}"/>
    <cellStyle name="Note 2 3 5" xfId="157" xr:uid="{00000000-0005-0000-0000-000053090000}"/>
    <cellStyle name="Note 2 3 5 2" xfId="385" xr:uid="{00000000-0005-0000-0000-000054090000}"/>
    <cellStyle name="Note 2 3 5 2 2" xfId="974" xr:uid="{00000000-0005-0000-0000-000055090000}"/>
    <cellStyle name="Note 2 3 5 2 2 2" xfId="2267" xr:uid="{00000000-0005-0000-0000-000056090000}"/>
    <cellStyle name="Note 2 3 5 2 3" xfId="689" xr:uid="{00000000-0005-0000-0000-000057090000}"/>
    <cellStyle name="Note 2 3 5 2 3 2" xfId="1982" xr:uid="{00000000-0005-0000-0000-000058090000}"/>
    <cellStyle name="Note 2 3 5 2 4" xfId="1678" xr:uid="{00000000-0005-0000-0000-000059090000}"/>
    <cellStyle name="Note 2 3 5 3" xfId="499" xr:uid="{00000000-0005-0000-0000-00005A090000}"/>
    <cellStyle name="Note 2 3 5 3 2" xfId="1069" xr:uid="{00000000-0005-0000-0000-00005B090000}"/>
    <cellStyle name="Note 2 3 5 3 2 2" xfId="2362" xr:uid="{00000000-0005-0000-0000-00005C090000}"/>
    <cellStyle name="Note 2 3 5 3 3" xfId="784" xr:uid="{00000000-0005-0000-0000-00005D090000}"/>
    <cellStyle name="Note 2 3 5 3 3 2" xfId="2077" xr:uid="{00000000-0005-0000-0000-00005E090000}"/>
    <cellStyle name="Note 2 3 5 3 4" xfId="1792" xr:uid="{00000000-0005-0000-0000-00005F090000}"/>
    <cellStyle name="Note 2 3 5 4" xfId="271" xr:uid="{00000000-0005-0000-0000-000060090000}"/>
    <cellStyle name="Note 2 3 5 4 2" xfId="879" xr:uid="{00000000-0005-0000-0000-000061090000}"/>
    <cellStyle name="Note 2 3 5 4 2 2" xfId="2172" xr:uid="{00000000-0005-0000-0000-000062090000}"/>
    <cellStyle name="Note 2 3 5 4 3" xfId="1564" xr:uid="{00000000-0005-0000-0000-000063090000}"/>
    <cellStyle name="Note 2 3 5 5" xfId="594" xr:uid="{00000000-0005-0000-0000-000064090000}"/>
    <cellStyle name="Note 2 3 5 5 2" xfId="1887" xr:uid="{00000000-0005-0000-0000-000065090000}"/>
    <cellStyle name="Note 2 3 5 6" xfId="1450" xr:uid="{00000000-0005-0000-0000-000066090000}"/>
    <cellStyle name="Note 2 3 6" xfId="290" xr:uid="{00000000-0005-0000-0000-000067090000}"/>
    <cellStyle name="Note 2 3 6 2" xfId="404" xr:uid="{00000000-0005-0000-0000-000068090000}"/>
    <cellStyle name="Note 2 3 6 2 2" xfId="898" xr:uid="{00000000-0005-0000-0000-000069090000}"/>
    <cellStyle name="Note 2 3 6 2 2 2" xfId="2191" xr:uid="{00000000-0005-0000-0000-00006A090000}"/>
    <cellStyle name="Note 2 3 6 2 3" xfId="1697" xr:uid="{00000000-0005-0000-0000-00006B090000}"/>
    <cellStyle name="Note 2 3 6 3" xfId="613" xr:uid="{00000000-0005-0000-0000-00006C090000}"/>
    <cellStyle name="Note 2 3 6 3 2" xfId="1906" xr:uid="{00000000-0005-0000-0000-00006D090000}"/>
    <cellStyle name="Note 2 3 6 4" xfId="1583" xr:uid="{00000000-0005-0000-0000-00006E090000}"/>
    <cellStyle name="Note 2 3 7" xfId="309" xr:uid="{00000000-0005-0000-0000-00006F090000}"/>
    <cellStyle name="Note 2 3 7 2" xfId="993" xr:uid="{00000000-0005-0000-0000-000070090000}"/>
    <cellStyle name="Note 2 3 7 2 2" xfId="2286" xr:uid="{00000000-0005-0000-0000-000071090000}"/>
    <cellStyle name="Note 2 3 7 3" xfId="708" xr:uid="{00000000-0005-0000-0000-000072090000}"/>
    <cellStyle name="Note 2 3 7 3 2" xfId="2001" xr:uid="{00000000-0005-0000-0000-000073090000}"/>
    <cellStyle name="Note 2 3 7 4" xfId="1602" xr:uid="{00000000-0005-0000-0000-000074090000}"/>
    <cellStyle name="Note 2 3 8" xfId="423" xr:uid="{00000000-0005-0000-0000-000075090000}"/>
    <cellStyle name="Note 2 3 8 2" xfId="803" xr:uid="{00000000-0005-0000-0000-000076090000}"/>
    <cellStyle name="Note 2 3 8 2 2" xfId="2096" xr:uid="{00000000-0005-0000-0000-000077090000}"/>
    <cellStyle name="Note 2 3 8 3" xfId="1716" xr:uid="{00000000-0005-0000-0000-000078090000}"/>
    <cellStyle name="Note 2 3 9" xfId="195" xr:uid="{00000000-0005-0000-0000-000079090000}"/>
    <cellStyle name="Note 2 3 9 2" xfId="1488" xr:uid="{00000000-0005-0000-0000-00007A090000}"/>
    <cellStyle name="Note 2 4" xfId="90" xr:uid="{00000000-0005-0000-0000-00007B090000}"/>
    <cellStyle name="Note 2 4 2" xfId="318" xr:uid="{00000000-0005-0000-0000-00007C090000}"/>
    <cellStyle name="Note 2 4 2 2" xfId="907" xr:uid="{00000000-0005-0000-0000-00007D090000}"/>
    <cellStyle name="Note 2 4 2 2 2" xfId="2200" xr:uid="{00000000-0005-0000-0000-00007E090000}"/>
    <cellStyle name="Note 2 4 2 3" xfId="622" xr:uid="{00000000-0005-0000-0000-00007F090000}"/>
    <cellStyle name="Note 2 4 2 3 2" xfId="1915" xr:uid="{00000000-0005-0000-0000-000080090000}"/>
    <cellStyle name="Note 2 4 2 4" xfId="1611" xr:uid="{00000000-0005-0000-0000-000081090000}"/>
    <cellStyle name="Note 2 4 3" xfId="432" xr:uid="{00000000-0005-0000-0000-000082090000}"/>
    <cellStyle name="Note 2 4 3 2" xfId="1002" xr:uid="{00000000-0005-0000-0000-000083090000}"/>
    <cellStyle name="Note 2 4 3 2 2" xfId="2295" xr:uid="{00000000-0005-0000-0000-000084090000}"/>
    <cellStyle name="Note 2 4 3 3" xfId="717" xr:uid="{00000000-0005-0000-0000-000085090000}"/>
    <cellStyle name="Note 2 4 3 3 2" xfId="2010" xr:uid="{00000000-0005-0000-0000-000086090000}"/>
    <cellStyle name="Note 2 4 3 4" xfId="1725" xr:uid="{00000000-0005-0000-0000-000087090000}"/>
    <cellStyle name="Note 2 4 4" xfId="204" xr:uid="{00000000-0005-0000-0000-000088090000}"/>
    <cellStyle name="Note 2 4 4 2" xfId="812" xr:uid="{00000000-0005-0000-0000-000089090000}"/>
    <cellStyle name="Note 2 4 4 2 2" xfId="2105" xr:uid="{00000000-0005-0000-0000-00008A090000}"/>
    <cellStyle name="Note 2 4 4 3" xfId="1497" xr:uid="{00000000-0005-0000-0000-00008B090000}"/>
    <cellStyle name="Note 2 4 5" xfId="527" xr:uid="{00000000-0005-0000-0000-00008C090000}"/>
    <cellStyle name="Note 2 4 5 2" xfId="1820" xr:uid="{00000000-0005-0000-0000-00008D090000}"/>
    <cellStyle name="Note 2 4 6" xfId="1383" xr:uid="{00000000-0005-0000-0000-00008E090000}"/>
    <cellStyle name="Note 2 5" xfId="109" xr:uid="{00000000-0005-0000-0000-00008F090000}"/>
    <cellStyle name="Note 2 5 2" xfId="337" xr:uid="{00000000-0005-0000-0000-000090090000}"/>
    <cellStyle name="Note 2 5 2 2" xfId="926" xr:uid="{00000000-0005-0000-0000-000091090000}"/>
    <cellStyle name="Note 2 5 2 2 2" xfId="2219" xr:uid="{00000000-0005-0000-0000-000092090000}"/>
    <cellStyle name="Note 2 5 2 3" xfId="641" xr:uid="{00000000-0005-0000-0000-000093090000}"/>
    <cellStyle name="Note 2 5 2 3 2" xfId="1934" xr:uid="{00000000-0005-0000-0000-000094090000}"/>
    <cellStyle name="Note 2 5 2 4" xfId="1630" xr:uid="{00000000-0005-0000-0000-000095090000}"/>
    <cellStyle name="Note 2 5 3" xfId="451" xr:uid="{00000000-0005-0000-0000-000096090000}"/>
    <cellStyle name="Note 2 5 3 2" xfId="1021" xr:uid="{00000000-0005-0000-0000-000097090000}"/>
    <cellStyle name="Note 2 5 3 2 2" xfId="2314" xr:uid="{00000000-0005-0000-0000-000098090000}"/>
    <cellStyle name="Note 2 5 3 3" xfId="736" xr:uid="{00000000-0005-0000-0000-000099090000}"/>
    <cellStyle name="Note 2 5 3 3 2" xfId="2029" xr:uid="{00000000-0005-0000-0000-00009A090000}"/>
    <cellStyle name="Note 2 5 3 4" xfId="1744" xr:uid="{00000000-0005-0000-0000-00009B090000}"/>
    <cellStyle name="Note 2 5 4" xfId="223" xr:uid="{00000000-0005-0000-0000-00009C090000}"/>
    <cellStyle name="Note 2 5 4 2" xfId="831" xr:uid="{00000000-0005-0000-0000-00009D090000}"/>
    <cellStyle name="Note 2 5 4 2 2" xfId="2124" xr:uid="{00000000-0005-0000-0000-00009E090000}"/>
    <cellStyle name="Note 2 5 4 3" xfId="1516" xr:uid="{00000000-0005-0000-0000-00009F090000}"/>
    <cellStyle name="Note 2 5 5" xfId="546" xr:uid="{00000000-0005-0000-0000-0000A0090000}"/>
    <cellStyle name="Note 2 5 5 2" xfId="1839" xr:uid="{00000000-0005-0000-0000-0000A1090000}"/>
    <cellStyle name="Note 2 5 6" xfId="1402" xr:uid="{00000000-0005-0000-0000-0000A2090000}"/>
    <cellStyle name="Note 2 6" xfId="128" xr:uid="{00000000-0005-0000-0000-0000A3090000}"/>
    <cellStyle name="Note 2 6 2" xfId="356" xr:uid="{00000000-0005-0000-0000-0000A4090000}"/>
    <cellStyle name="Note 2 6 2 2" xfId="945" xr:uid="{00000000-0005-0000-0000-0000A5090000}"/>
    <cellStyle name="Note 2 6 2 2 2" xfId="2238" xr:uid="{00000000-0005-0000-0000-0000A6090000}"/>
    <cellStyle name="Note 2 6 2 3" xfId="660" xr:uid="{00000000-0005-0000-0000-0000A7090000}"/>
    <cellStyle name="Note 2 6 2 3 2" xfId="1953" xr:uid="{00000000-0005-0000-0000-0000A8090000}"/>
    <cellStyle name="Note 2 6 2 4" xfId="1649" xr:uid="{00000000-0005-0000-0000-0000A9090000}"/>
    <cellStyle name="Note 2 6 3" xfId="470" xr:uid="{00000000-0005-0000-0000-0000AA090000}"/>
    <cellStyle name="Note 2 6 3 2" xfId="1040" xr:uid="{00000000-0005-0000-0000-0000AB090000}"/>
    <cellStyle name="Note 2 6 3 2 2" xfId="2333" xr:uid="{00000000-0005-0000-0000-0000AC090000}"/>
    <cellStyle name="Note 2 6 3 3" xfId="755" xr:uid="{00000000-0005-0000-0000-0000AD090000}"/>
    <cellStyle name="Note 2 6 3 3 2" xfId="2048" xr:uid="{00000000-0005-0000-0000-0000AE090000}"/>
    <cellStyle name="Note 2 6 3 4" xfId="1763" xr:uid="{00000000-0005-0000-0000-0000AF090000}"/>
    <cellStyle name="Note 2 6 4" xfId="242" xr:uid="{00000000-0005-0000-0000-0000B0090000}"/>
    <cellStyle name="Note 2 6 4 2" xfId="850" xr:uid="{00000000-0005-0000-0000-0000B1090000}"/>
    <cellStyle name="Note 2 6 4 2 2" xfId="2143" xr:uid="{00000000-0005-0000-0000-0000B2090000}"/>
    <cellStyle name="Note 2 6 4 3" xfId="1535" xr:uid="{00000000-0005-0000-0000-0000B3090000}"/>
    <cellStyle name="Note 2 6 5" xfId="565" xr:uid="{00000000-0005-0000-0000-0000B4090000}"/>
    <cellStyle name="Note 2 6 5 2" xfId="1858" xr:uid="{00000000-0005-0000-0000-0000B5090000}"/>
    <cellStyle name="Note 2 6 6" xfId="1421" xr:uid="{00000000-0005-0000-0000-0000B6090000}"/>
    <cellStyle name="Note 2 7" xfId="147" xr:uid="{00000000-0005-0000-0000-0000B7090000}"/>
    <cellStyle name="Note 2 7 2" xfId="375" xr:uid="{00000000-0005-0000-0000-0000B8090000}"/>
    <cellStyle name="Note 2 7 2 2" xfId="964" xr:uid="{00000000-0005-0000-0000-0000B9090000}"/>
    <cellStyle name="Note 2 7 2 2 2" xfId="2257" xr:uid="{00000000-0005-0000-0000-0000BA090000}"/>
    <cellStyle name="Note 2 7 2 3" xfId="679" xr:uid="{00000000-0005-0000-0000-0000BB090000}"/>
    <cellStyle name="Note 2 7 2 3 2" xfId="1972" xr:uid="{00000000-0005-0000-0000-0000BC090000}"/>
    <cellStyle name="Note 2 7 2 4" xfId="1668" xr:uid="{00000000-0005-0000-0000-0000BD090000}"/>
    <cellStyle name="Note 2 7 3" xfId="489" xr:uid="{00000000-0005-0000-0000-0000BE090000}"/>
    <cellStyle name="Note 2 7 3 2" xfId="1059" xr:uid="{00000000-0005-0000-0000-0000BF090000}"/>
    <cellStyle name="Note 2 7 3 2 2" xfId="2352" xr:uid="{00000000-0005-0000-0000-0000C0090000}"/>
    <cellStyle name="Note 2 7 3 3" xfId="774" xr:uid="{00000000-0005-0000-0000-0000C1090000}"/>
    <cellStyle name="Note 2 7 3 3 2" xfId="2067" xr:uid="{00000000-0005-0000-0000-0000C2090000}"/>
    <cellStyle name="Note 2 7 3 4" xfId="1782" xr:uid="{00000000-0005-0000-0000-0000C3090000}"/>
    <cellStyle name="Note 2 7 4" xfId="261" xr:uid="{00000000-0005-0000-0000-0000C4090000}"/>
    <cellStyle name="Note 2 7 4 2" xfId="869" xr:uid="{00000000-0005-0000-0000-0000C5090000}"/>
    <cellStyle name="Note 2 7 4 2 2" xfId="2162" xr:uid="{00000000-0005-0000-0000-0000C6090000}"/>
    <cellStyle name="Note 2 7 4 3" xfId="1554" xr:uid="{00000000-0005-0000-0000-0000C7090000}"/>
    <cellStyle name="Note 2 7 5" xfId="584" xr:uid="{00000000-0005-0000-0000-0000C8090000}"/>
    <cellStyle name="Note 2 7 5 2" xfId="1877" xr:uid="{00000000-0005-0000-0000-0000C9090000}"/>
    <cellStyle name="Note 2 7 6" xfId="1440" xr:uid="{00000000-0005-0000-0000-0000CA090000}"/>
    <cellStyle name="Note 2 8" xfId="280" xr:uid="{00000000-0005-0000-0000-0000CB090000}"/>
    <cellStyle name="Note 2 8 2" xfId="394" xr:uid="{00000000-0005-0000-0000-0000CC090000}"/>
    <cellStyle name="Note 2 8 2 2" xfId="888" xr:uid="{00000000-0005-0000-0000-0000CD090000}"/>
    <cellStyle name="Note 2 8 2 2 2" xfId="2181" xr:uid="{00000000-0005-0000-0000-0000CE090000}"/>
    <cellStyle name="Note 2 8 2 3" xfId="1687" xr:uid="{00000000-0005-0000-0000-0000CF090000}"/>
    <cellStyle name="Note 2 8 3" xfId="603" xr:uid="{00000000-0005-0000-0000-0000D0090000}"/>
    <cellStyle name="Note 2 8 3 2" xfId="1896" xr:uid="{00000000-0005-0000-0000-0000D1090000}"/>
    <cellStyle name="Note 2 8 4" xfId="1573" xr:uid="{00000000-0005-0000-0000-0000D2090000}"/>
    <cellStyle name="Note 2 9" xfId="299" xr:uid="{00000000-0005-0000-0000-0000D3090000}"/>
    <cellStyle name="Note 2 9 2" xfId="983" xr:uid="{00000000-0005-0000-0000-0000D4090000}"/>
    <cellStyle name="Note 2 9 2 2" xfId="2276" xr:uid="{00000000-0005-0000-0000-0000D5090000}"/>
    <cellStyle name="Note 2 9 3" xfId="698" xr:uid="{00000000-0005-0000-0000-0000D6090000}"/>
    <cellStyle name="Note 2 9 3 2" xfId="1991" xr:uid="{00000000-0005-0000-0000-0000D7090000}"/>
    <cellStyle name="Note 2 9 4" xfId="1592" xr:uid="{00000000-0005-0000-0000-0000D8090000}"/>
    <cellStyle name="Percent" xfId="2800" builtinId="5"/>
    <cellStyle name="Percent 2" xfId="64" xr:uid="{00000000-0005-0000-0000-0000DA090000}"/>
    <cellStyle name="Percent 2 10" xfId="190" xr:uid="{00000000-0005-0000-0000-0000DB090000}"/>
    <cellStyle name="Percent 2 10 2" xfId="1483" xr:uid="{00000000-0005-0000-0000-0000DC090000}"/>
    <cellStyle name="Percent 2 11" xfId="171" xr:uid="{00000000-0005-0000-0000-0000DD090000}"/>
    <cellStyle name="Percent 2 11 2" xfId="1464" xr:uid="{00000000-0005-0000-0000-0000DE090000}"/>
    <cellStyle name="Percent 2 12" xfId="513" xr:uid="{00000000-0005-0000-0000-0000DF090000}"/>
    <cellStyle name="Percent 2 12 2" xfId="1806" xr:uid="{00000000-0005-0000-0000-0000E0090000}"/>
    <cellStyle name="Percent 2 13" xfId="1086" xr:uid="{00000000-0005-0000-0000-0000E1090000}"/>
    <cellStyle name="Percent 2 13 2" xfId="2374" xr:uid="{00000000-0005-0000-0000-0000E2090000}"/>
    <cellStyle name="Percent 2 14" xfId="1369" xr:uid="{00000000-0005-0000-0000-0000E3090000}"/>
    <cellStyle name="Percent 2 2" xfId="86" xr:uid="{00000000-0005-0000-0000-0000E4090000}"/>
    <cellStyle name="Percent 2 2 10" xfId="181" xr:uid="{00000000-0005-0000-0000-0000E5090000}"/>
    <cellStyle name="Percent 2 2 10 2" xfId="1474" xr:uid="{00000000-0005-0000-0000-0000E6090000}"/>
    <cellStyle name="Percent 2 2 11" xfId="523" xr:uid="{00000000-0005-0000-0000-0000E7090000}"/>
    <cellStyle name="Percent 2 2 11 2" xfId="1816" xr:uid="{00000000-0005-0000-0000-0000E8090000}"/>
    <cellStyle name="Percent 2 2 12" xfId="1379" xr:uid="{00000000-0005-0000-0000-0000E9090000}"/>
    <cellStyle name="Percent 2 2 2" xfId="105" xr:uid="{00000000-0005-0000-0000-0000EA090000}"/>
    <cellStyle name="Percent 2 2 2 2" xfId="333" xr:uid="{00000000-0005-0000-0000-0000EB090000}"/>
    <cellStyle name="Percent 2 2 2 2 2" xfId="922" xr:uid="{00000000-0005-0000-0000-0000EC090000}"/>
    <cellStyle name="Percent 2 2 2 2 2 2" xfId="2215" xr:uid="{00000000-0005-0000-0000-0000ED090000}"/>
    <cellStyle name="Percent 2 2 2 2 3" xfId="637" xr:uid="{00000000-0005-0000-0000-0000EE090000}"/>
    <cellStyle name="Percent 2 2 2 2 3 2" xfId="1930" xr:uid="{00000000-0005-0000-0000-0000EF090000}"/>
    <cellStyle name="Percent 2 2 2 2 4" xfId="1626" xr:uid="{00000000-0005-0000-0000-0000F0090000}"/>
    <cellStyle name="Percent 2 2 2 3" xfId="447" xr:uid="{00000000-0005-0000-0000-0000F1090000}"/>
    <cellStyle name="Percent 2 2 2 3 2" xfId="1017" xr:uid="{00000000-0005-0000-0000-0000F2090000}"/>
    <cellStyle name="Percent 2 2 2 3 2 2" xfId="2310" xr:uid="{00000000-0005-0000-0000-0000F3090000}"/>
    <cellStyle name="Percent 2 2 2 3 3" xfId="732" xr:uid="{00000000-0005-0000-0000-0000F4090000}"/>
    <cellStyle name="Percent 2 2 2 3 3 2" xfId="2025" xr:uid="{00000000-0005-0000-0000-0000F5090000}"/>
    <cellStyle name="Percent 2 2 2 3 4" xfId="1740" xr:uid="{00000000-0005-0000-0000-0000F6090000}"/>
    <cellStyle name="Percent 2 2 2 4" xfId="219" xr:uid="{00000000-0005-0000-0000-0000F7090000}"/>
    <cellStyle name="Percent 2 2 2 4 2" xfId="827" xr:uid="{00000000-0005-0000-0000-0000F8090000}"/>
    <cellStyle name="Percent 2 2 2 4 2 2" xfId="2120" xr:uid="{00000000-0005-0000-0000-0000F9090000}"/>
    <cellStyle name="Percent 2 2 2 4 3" xfId="1512" xr:uid="{00000000-0005-0000-0000-0000FA090000}"/>
    <cellStyle name="Percent 2 2 2 5" xfId="542" xr:uid="{00000000-0005-0000-0000-0000FB090000}"/>
    <cellStyle name="Percent 2 2 2 5 2" xfId="1835" xr:uid="{00000000-0005-0000-0000-0000FC090000}"/>
    <cellStyle name="Percent 2 2 2 6" xfId="1398" xr:uid="{00000000-0005-0000-0000-0000FD090000}"/>
    <cellStyle name="Percent 2 2 3" xfId="124" xr:uid="{00000000-0005-0000-0000-0000FE090000}"/>
    <cellStyle name="Percent 2 2 3 2" xfId="352" xr:uid="{00000000-0005-0000-0000-0000FF090000}"/>
    <cellStyle name="Percent 2 2 3 2 2" xfId="941" xr:uid="{00000000-0005-0000-0000-0000000A0000}"/>
    <cellStyle name="Percent 2 2 3 2 2 2" xfId="2234" xr:uid="{00000000-0005-0000-0000-0000010A0000}"/>
    <cellStyle name="Percent 2 2 3 2 3" xfId="656" xr:uid="{00000000-0005-0000-0000-0000020A0000}"/>
    <cellStyle name="Percent 2 2 3 2 3 2" xfId="1949" xr:uid="{00000000-0005-0000-0000-0000030A0000}"/>
    <cellStyle name="Percent 2 2 3 2 4" xfId="1645" xr:uid="{00000000-0005-0000-0000-0000040A0000}"/>
    <cellStyle name="Percent 2 2 3 3" xfId="466" xr:uid="{00000000-0005-0000-0000-0000050A0000}"/>
    <cellStyle name="Percent 2 2 3 3 2" xfId="1036" xr:uid="{00000000-0005-0000-0000-0000060A0000}"/>
    <cellStyle name="Percent 2 2 3 3 2 2" xfId="2329" xr:uid="{00000000-0005-0000-0000-0000070A0000}"/>
    <cellStyle name="Percent 2 2 3 3 3" xfId="751" xr:uid="{00000000-0005-0000-0000-0000080A0000}"/>
    <cellStyle name="Percent 2 2 3 3 3 2" xfId="2044" xr:uid="{00000000-0005-0000-0000-0000090A0000}"/>
    <cellStyle name="Percent 2 2 3 3 4" xfId="1759" xr:uid="{00000000-0005-0000-0000-00000A0A0000}"/>
    <cellStyle name="Percent 2 2 3 4" xfId="238" xr:uid="{00000000-0005-0000-0000-00000B0A0000}"/>
    <cellStyle name="Percent 2 2 3 4 2" xfId="846" xr:uid="{00000000-0005-0000-0000-00000C0A0000}"/>
    <cellStyle name="Percent 2 2 3 4 2 2" xfId="2139" xr:uid="{00000000-0005-0000-0000-00000D0A0000}"/>
    <cellStyle name="Percent 2 2 3 4 3" xfId="1531" xr:uid="{00000000-0005-0000-0000-00000E0A0000}"/>
    <cellStyle name="Percent 2 2 3 5" xfId="561" xr:uid="{00000000-0005-0000-0000-00000F0A0000}"/>
    <cellStyle name="Percent 2 2 3 5 2" xfId="1854" xr:uid="{00000000-0005-0000-0000-0000100A0000}"/>
    <cellStyle name="Percent 2 2 3 6" xfId="1417" xr:uid="{00000000-0005-0000-0000-0000110A0000}"/>
    <cellStyle name="Percent 2 2 4" xfId="143" xr:uid="{00000000-0005-0000-0000-0000120A0000}"/>
    <cellStyle name="Percent 2 2 4 2" xfId="371" xr:uid="{00000000-0005-0000-0000-0000130A0000}"/>
    <cellStyle name="Percent 2 2 4 2 2" xfId="960" xr:uid="{00000000-0005-0000-0000-0000140A0000}"/>
    <cellStyle name="Percent 2 2 4 2 2 2" xfId="2253" xr:uid="{00000000-0005-0000-0000-0000150A0000}"/>
    <cellStyle name="Percent 2 2 4 2 3" xfId="675" xr:uid="{00000000-0005-0000-0000-0000160A0000}"/>
    <cellStyle name="Percent 2 2 4 2 3 2" xfId="1968" xr:uid="{00000000-0005-0000-0000-0000170A0000}"/>
    <cellStyle name="Percent 2 2 4 2 4" xfId="1664" xr:uid="{00000000-0005-0000-0000-0000180A0000}"/>
    <cellStyle name="Percent 2 2 4 3" xfId="485" xr:uid="{00000000-0005-0000-0000-0000190A0000}"/>
    <cellStyle name="Percent 2 2 4 3 2" xfId="1055" xr:uid="{00000000-0005-0000-0000-00001A0A0000}"/>
    <cellStyle name="Percent 2 2 4 3 2 2" xfId="2348" xr:uid="{00000000-0005-0000-0000-00001B0A0000}"/>
    <cellStyle name="Percent 2 2 4 3 3" xfId="770" xr:uid="{00000000-0005-0000-0000-00001C0A0000}"/>
    <cellStyle name="Percent 2 2 4 3 3 2" xfId="2063" xr:uid="{00000000-0005-0000-0000-00001D0A0000}"/>
    <cellStyle name="Percent 2 2 4 3 4" xfId="1778" xr:uid="{00000000-0005-0000-0000-00001E0A0000}"/>
    <cellStyle name="Percent 2 2 4 4" xfId="257" xr:uid="{00000000-0005-0000-0000-00001F0A0000}"/>
    <cellStyle name="Percent 2 2 4 4 2" xfId="865" xr:uid="{00000000-0005-0000-0000-0000200A0000}"/>
    <cellStyle name="Percent 2 2 4 4 2 2" xfId="2158" xr:uid="{00000000-0005-0000-0000-0000210A0000}"/>
    <cellStyle name="Percent 2 2 4 4 3" xfId="1550" xr:uid="{00000000-0005-0000-0000-0000220A0000}"/>
    <cellStyle name="Percent 2 2 4 5" xfId="580" xr:uid="{00000000-0005-0000-0000-0000230A0000}"/>
    <cellStyle name="Percent 2 2 4 5 2" xfId="1873" xr:uid="{00000000-0005-0000-0000-0000240A0000}"/>
    <cellStyle name="Percent 2 2 4 6" xfId="1436" xr:uid="{00000000-0005-0000-0000-0000250A0000}"/>
    <cellStyle name="Percent 2 2 5" xfId="162" xr:uid="{00000000-0005-0000-0000-0000260A0000}"/>
    <cellStyle name="Percent 2 2 5 2" xfId="390" xr:uid="{00000000-0005-0000-0000-0000270A0000}"/>
    <cellStyle name="Percent 2 2 5 2 2" xfId="979" xr:uid="{00000000-0005-0000-0000-0000280A0000}"/>
    <cellStyle name="Percent 2 2 5 2 2 2" xfId="2272" xr:uid="{00000000-0005-0000-0000-0000290A0000}"/>
    <cellStyle name="Percent 2 2 5 2 3" xfId="694" xr:uid="{00000000-0005-0000-0000-00002A0A0000}"/>
    <cellStyle name="Percent 2 2 5 2 3 2" xfId="1987" xr:uid="{00000000-0005-0000-0000-00002B0A0000}"/>
    <cellStyle name="Percent 2 2 5 2 4" xfId="1683" xr:uid="{00000000-0005-0000-0000-00002C0A0000}"/>
    <cellStyle name="Percent 2 2 5 3" xfId="504" xr:uid="{00000000-0005-0000-0000-00002D0A0000}"/>
    <cellStyle name="Percent 2 2 5 3 2" xfId="1074" xr:uid="{00000000-0005-0000-0000-00002E0A0000}"/>
    <cellStyle name="Percent 2 2 5 3 2 2" xfId="2367" xr:uid="{00000000-0005-0000-0000-00002F0A0000}"/>
    <cellStyle name="Percent 2 2 5 3 3" xfId="789" xr:uid="{00000000-0005-0000-0000-0000300A0000}"/>
    <cellStyle name="Percent 2 2 5 3 3 2" xfId="2082" xr:uid="{00000000-0005-0000-0000-0000310A0000}"/>
    <cellStyle name="Percent 2 2 5 3 4" xfId="1797" xr:uid="{00000000-0005-0000-0000-0000320A0000}"/>
    <cellStyle name="Percent 2 2 5 4" xfId="276" xr:uid="{00000000-0005-0000-0000-0000330A0000}"/>
    <cellStyle name="Percent 2 2 5 4 2" xfId="884" xr:uid="{00000000-0005-0000-0000-0000340A0000}"/>
    <cellStyle name="Percent 2 2 5 4 2 2" xfId="2177" xr:uid="{00000000-0005-0000-0000-0000350A0000}"/>
    <cellStyle name="Percent 2 2 5 4 3" xfId="1569" xr:uid="{00000000-0005-0000-0000-0000360A0000}"/>
    <cellStyle name="Percent 2 2 5 5" xfId="599" xr:uid="{00000000-0005-0000-0000-0000370A0000}"/>
    <cellStyle name="Percent 2 2 5 5 2" xfId="1892" xr:uid="{00000000-0005-0000-0000-0000380A0000}"/>
    <cellStyle name="Percent 2 2 5 6" xfId="1455" xr:uid="{00000000-0005-0000-0000-0000390A0000}"/>
    <cellStyle name="Percent 2 2 6" xfId="295" xr:uid="{00000000-0005-0000-0000-00003A0A0000}"/>
    <cellStyle name="Percent 2 2 6 2" xfId="409" xr:uid="{00000000-0005-0000-0000-00003B0A0000}"/>
    <cellStyle name="Percent 2 2 6 2 2" xfId="903" xr:uid="{00000000-0005-0000-0000-00003C0A0000}"/>
    <cellStyle name="Percent 2 2 6 2 2 2" xfId="2196" xr:uid="{00000000-0005-0000-0000-00003D0A0000}"/>
    <cellStyle name="Percent 2 2 6 2 3" xfId="1702" xr:uid="{00000000-0005-0000-0000-00003E0A0000}"/>
    <cellStyle name="Percent 2 2 6 3" xfId="618" xr:uid="{00000000-0005-0000-0000-00003F0A0000}"/>
    <cellStyle name="Percent 2 2 6 3 2" xfId="1911" xr:uid="{00000000-0005-0000-0000-0000400A0000}"/>
    <cellStyle name="Percent 2 2 6 4" xfId="1588" xr:uid="{00000000-0005-0000-0000-0000410A0000}"/>
    <cellStyle name="Percent 2 2 7" xfId="314" xr:uid="{00000000-0005-0000-0000-0000420A0000}"/>
    <cellStyle name="Percent 2 2 7 2" xfId="998" xr:uid="{00000000-0005-0000-0000-0000430A0000}"/>
    <cellStyle name="Percent 2 2 7 2 2" xfId="2291" xr:uid="{00000000-0005-0000-0000-0000440A0000}"/>
    <cellStyle name="Percent 2 2 7 3" xfId="713" xr:uid="{00000000-0005-0000-0000-0000450A0000}"/>
    <cellStyle name="Percent 2 2 7 3 2" xfId="2006" xr:uid="{00000000-0005-0000-0000-0000460A0000}"/>
    <cellStyle name="Percent 2 2 7 4" xfId="1607" xr:uid="{00000000-0005-0000-0000-0000470A0000}"/>
    <cellStyle name="Percent 2 2 8" xfId="428" xr:uid="{00000000-0005-0000-0000-0000480A0000}"/>
    <cellStyle name="Percent 2 2 8 2" xfId="808" xr:uid="{00000000-0005-0000-0000-0000490A0000}"/>
    <cellStyle name="Percent 2 2 8 2 2" xfId="2101" xr:uid="{00000000-0005-0000-0000-00004A0A0000}"/>
    <cellStyle name="Percent 2 2 8 3" xfId="1721" xr:uid="{00000000-0005-0000-0000-00004B0A0000}"/>
    <cellStyle name="Percent 2 2 9" xfId="200" xr:uid="{00000000-0005-0000-0000-00004C0A0000}"/>
    <cellStyle name="Percent 2 2 9 2" xfId="1493" xr:uid="{00000000-0005-0000-0000-00004D0A0000}"/>
    <cellStyle name="Percent 2 3" xfId="95" xr:uid="{00000000-0005-0000-0000-00004E0A0000}"/>
    <cellStyle name="Percent 2 3 2" xfId="323" xr:uid="{00000000-0005-0000-0000-00004F0A0000}"/>
    <cellStyle name="Percent 2 3 2 2" xfId="912" xr:uid="{00000000-0005-0000-0000-0000500A0000}"/>
    <cellStyle name="Percent 2 3 2 2 2" xfId="2205" xr:uid="{00000000-0005-0000-0000-0000510A0000}"/>
    <cellStyle name="Percent 2 3 2 3" xfId="627" xr:uid="{00000000-0005-0000-0000-0000520A0000}"/>
    <cellStyle name="Percent 2 3 2 3 2" xfId="1920" xr:uid="{00000000-0005-0000-0000-0000530A0000}"/>
    <cellStyle name="Percent 2 3 2 4" xfId="1616" xr:uid="{00000000-0005-0000-0000-0000540A0000}"/>
    <cellStyle name="Percent 2 3 3" xfId="437" xr:uid="{00000000-0005-0000-0000-0000550A0000}"/>
    <cellStyle name="Percent 2 3 3 2" xfId="1007" xr:uid="{00000000-0005-0000-0000-0000560A0000}"/>
    <cellStyle name="Percent 2 3 3 2 2" xfId="2300" xr:uid="{00000000-0005-0000-0000-0000570A0000}"/>
    <cellStyle name="Percent 2 3 3 3" xfId="722" xr:uid="{00000000-0005-0000-0000-0000580A0000}"/>
    <cellStyle name="Percent 2 3 3 3 2" xfId="2015" xr:uid="{00000000-0005-0000-0000-0000590A0000}"/>
    <cellStyle name="Percent 2 3 3 4" xfId="1730" xr:uid="{00000000-0005-0000-0000-00005A0A0000}"/>
    <cellStyle name="Percent 2 3 4" xfId="209" xr:uid="{00000000-0005-0000-0000-00005B0A0000}"/>
    <cellStyle name="Percent 2 3 4 2" xfId="817" xr:uid="{00000000-0005-0000-0000-00005C0A0000}"/>
    <cellStyle name="Percent 2 3 4 2 2" xfId="2110" xr:uid="{00000000-0005-0000-0000-00005D0A0000}"/>
    <cellStyle name="Percent 2 3 4 3" xfId="1502" xr:uid="{00000000-0005-0000-0000-00005E0A0000}"/>
    <cellStyle name="Percent 2 3 5" xfId="532" xr:uid="{00000000-0005-0000-0000-00005F0A0000}"/>
    <cellStyle name="Percent 2 3 5 2" xfId="1825" xr:uid="{00000000-0005-0000-0000-0000600A0000}"/>
    <cellStyle name="Percent 2 3 6" xfId="1388" xr:uid="{00000000-0005-0000-0000-0000610A0000}"/>
    <cellStyle name="Percent 2 4" xfId="114" xr:uid="{00000000-0005-0000-0000-0000620A0000}"/>
    <cellStyle name="Percent 2 4 2" xfId="342" xr:uid="{00000000-0005-0000-0000-0000630A0000}"/>
    <cellStyle name="Percent 2 4 2 2" xfId="931" xr:uid="{00000000-0005-0000-0000-0000640A0000}"/>
    <cellStyle name="Percent 2 4 2 2 2" xfId="2224" xr:uid="{00000000-0005-0000-0000-0000650A0000}"/>
    <cellStyle name="Percent 2 4 2 3" xfId="646" xr:uid="{00000000-0005-0000-0000-0000660A0000}"/>
    <cellStyle name="Percent 2 4 2 3 2" xfId="1939" xr:uid="{00000000-0005-0000-0000-0000670A0000}"/>
    <cellStyle name="Percent 2 4 2 4" xfId="1635" xr:uid="{00000000-0005-0000-0000-0000680A0000}"/>
    <cellStyle name="Percent 2 4 3" xfId="456" xr:uid="{00000000-0005-0000-0000-0000690A0000}"/>
    <cellStyle name="Percent 2 4 3 2" xfId="1026" xr:uid="{00000000-0005-0000-0000-00006A0A0000}"/>
    <cellStyle name="Percent 2 4 3 2 2" xfId="2319" xr:uid="{00000000-0005-0000-0000-00006B0A0000}"/>
    <cellStyle name="Percent 2 4 3 3" xfId="741" xr:uid="{00000000-0005-0000-0000-00006C0A0000}"/>
    <cellStyle name="Percent 2 4 3 3 2" xfId="2034" xr:uid="{00000000-0005-0000-0000-00006D0A0000}"/>
    <cellStyle name="Percent 2 4 3 4" xfId="1749" xr:uid="{00000000-0005-0000-0000-00006E0A0000}"/>
    <cellStyle name="Percent 2 4 4" xfId="228" xr:uid="{00000000-0005-0000-0000-00006F0A0000}"/>
    <cellStyle name="Percent 2 4 4 2" xfId="836" xr:uid="{00000000-0005-0000-0000-0000700A0000}"/>
    <cellStyle name="Percent 2 4 4 2 2" xfId="2129" xr:uid="{00000000-0005-0000-0000-0000710A0000}"/>
    <cellStyle name="Percent 2 4 4 3" xfId="1521" xr:uid="{00000000-0005-0000-0000-0000720A0000}"/>
    <cellStyle name="Percent 2 4 5" xfId="551" xr:uid="{00000000-0005-0000-0000-0000730A0000}"/>
    <cellStyle name="Percent 2 4 5 2" xfId="1844" xr:uid="{00000000-0005-0000-0000-0000740A0000}"/>
    <cellStyle name="Percent 2 4 6" xfId="1407" xr:uid="{00000000-0005-0000-0000-0000750A0000}"/>
    <cellStyle name="Percent 2 5" xfId="133" xr:uid="{00000000-0005-0000-0000-0000760A0000}"/>
    <cellStyle name="Percent 2 5 2" xfId="361" xr:uid="{00000000-0005-0000-0000-0000770A0000}"/>
    <cellStyle name="Percent 2 5 2 2" xfId="950" xr:uid="{00000000-0005-0000-0000-0000780A0000}"/>
    <cellStyle name="Percent 2 5 2 2 2" xfId="2243" xr:uid="{00000000-0005-0000-0000-0000790A0000}"/>
    <cellStyle name="Percent 2 5 2 3" xfId="665" xr:uid="{00000000-0005-0000-0000-00007A0A0000}"/>
    <cellStyle name="Percent 2 5 2 3 2" xfId="1958" xr:uid="{00000000-0005-0000-0000-00007B0A0000}"/>
    <cellStyle name="Percent 2 5 2 4" xfId="1654" xr:uid="{00000000-0005-0000-0000-00007C0A0000}"/>
    <cellStyle name="Percent 2 5 3" xfId="475" xr:uid="{00000000-0005-0000-0000-00007D0A0000}"/>
    <cellStyle name="Percent 2 5 3 2" xfId="1045" xr:uid="{00000000-0005-0000-0000-00007E0A0000}"/>
    <cellStyle name="Percent 2 5 3 2 2" xfId="2338" xr:uid="{00000000-0005-0000-0000-00007F0A0000}"/>
    <cellStyle name="Percent 2 5 3 3" xfId="760" xr:uid="{00000000-0005-0000-0000-0000800A0000}"/>
    <cellStyle name="Percent 2 5 3 3 2" xfId="2053" xr:uid="{00000000-0005-0000-0000-0000810A0000}"/>
    <cellStyle name="Percent 2 5 3 4" xfId="1768" xr:uid="{00000000-0005-0000-0000-0000820A0000}"/>
    <cellStyle name="Percent 2 5 4" xfId="247" xr:uid="{00000000-0005-0000-0000-0000830A0000}"/>
    <cellStyle name="Percent 2 5 4 2" xfId="855" xr:uid="{00000000-0005-0000-0000-0000840A0000}"/>
    <cellStyle name="Percent 2 5 4 2 2" xfId="2148" xr:uid="{00000000-0005-0000-0000-0000850A0000}"/>
    <cellStyle name="Percent 2 5 4 3" xfId="1540" xr:uid="{00000000-0005-0000-0000-0000860A0000}"/>
    <cellStyle name="Percent 2 5 5" xfId="570" xr:uid="{00000000-0005-0000-0000-0000870A0000}"/>
    <cellStyle name="Percent 2 5 5 2" xfId="1863" xr:uid="{00000000-0005-0000-0000-0000880A0000}"/>
    <cellStyle name="Percent 2 5 6" xfId="1426" xr:uid="{00000000-0005-0000-0000-0000890A0000}"/>
    <cellStyle name="Percent 2 6" xfId="152" xr:uid="{00000000-0005-0000-0000-00008A0A0000}"/>
    <cellStyle name="Percent 2 6 2" xfId="380" xr:uid="{00000000-0005-0000-0000-00008B0A0000}"/>
    <cellStyle name="Percent 2 6 2 2" xfId="969" xr:uid="{00000000-0005-0000-0000-00008C0A0000}"/>
    <cellStyle name="Percent 2 6 2 2 2" xfId="2262" xr:uid="{00000000-0005-0000-0000-00008D0A0000}"/>
    <cellStyle name="Percent 2 6 2 3" xfId="684" xr:uid="{00000000-0005-0000-0000-00008E0A0000}"/>
    <cellStyle name="Percent 2 6 2 3 2" xfId="1977" xr:uid="{00000000-0005-0000-0000-00008F0A0000}"/>
    <cellStyle name="Percent 2 6 2 4" xfId="1673" xr:uid="{00000000-0005-0000-0000-0000900A0000}"/>
    <cellStyle name="Percent 2 6 3" xfId="494" xr:uid="{00000000-0005-0000-0000-0000910A0000}"/>
    <cellStyle name="Percent 2 6 3 2" xfId="1064" xr:uid="{00000000-0005-0000-0000-0000920A0000}"/>
    <cellStyle name="Percent 2 6 3 2 2" xfId="2357" xr:uid="{00000000-0005-0000-0000-0000930A0000}"/>
    <cellStyle name="Percent 2 6 3 3" xfId="779" xr:uid="{00000000-0005-0000-0000-0000940A0000}"/>
    <cellStyle name="Percent 2 6 3 3 2" xfId="2072" xr:uid="{00000000-0005-0000-0000-0000950A0000}"/>
    <cellStyle name="Percent 2 6 3 4" xfId="1787" xr:uid="{00000000-0005-0000-0000-0000960A0000}"/>
    <cellStyle name="Percent 2 6 4" xfId="266" xr:uid="{00000000-0005-0000-0000-0000970A0000}"/>
    <cellStyle name="Percent 2 6 4 2" xfId="874" xr:uid="{00000000-0005-0000-0000-0000980A0000}"/>
    <cellStyle name="Percent 2 6 4 2 2" xfId="2167" xr:uid="{00000000-0005-0000-0000-0000990A0000}"/>
    <cellStyle name="Percent 2 6 4 3" xfId="1559" xr:uid="{00000000-0005-0000-0000-00009A0A0000}"/>
    <cellStyle name="Percent 2 6 5" xfId="589" xr:uid="{00000000-0005-0000-0000-00009B0A0000}"/>
    <cellStyle name="Percent 2 6 5 2" xfId="1882" xr:uid="{00000000-0005-0000-0000-00009C0A0000}"/>
    <cellStyle name="Percent 2 6 6" xfId="1445" xr:uid="{00000000-0005-0000-0000-00009D0A0000}"/>
    <cellStyle name="Percent 2 7" xfId="285" xr:uid="{00000000-0005-0000-0000-00009E0A0000}"/>
    <cellStyle name="Percent 2 7 2" xfId="399" xr:uid="{00000000-0005-0000-0000-00009F0A0000}"/>
    <cellStyle name="Percent 2 7 2 2" xfId="893" xr:uid="{00000000-0005-0000-0000-0000A00A0000}"/>
    <cellStyle name="Percent 2 7 2 2 2" xfId="2186" xr:uid="{00000000-0005-0000-0000-0000A10A0000}"/>
    <cellStyle name="Percent 2 7 2 3" xfId="1692" xr:uid="{00000000-0005-0000-0000-0000A20A0000}"/>
    <cellStyle name="Percent 2 7 3" xfId="608" xr:uid="{00000000-0005-0000-0000-0000A30A0000}"/>
    <cellStyle name="Percent 2 7 3 2" xfId="1901" xr:uid="{00000000-0005-0000-0000-0000A40A0000}"/>
    <cellStyle name="Percent 2 7 4" xfId="1578" xr:uid="{00000000-0005-0000-0000-0000A50A0000}"/>
    <cellStyle name="Percent 2 8" xfId="304" xr:uid="{00000000-0005-0000-0000-0000A60A0000}"/>
    <cellStyle name="Percent 2 8 2" xfId="988" xr:uid="{00000000-0005-0000-0000-0000A70A0000}"/>
    <cellStyle name="Percent 2 8 2 2" xfId="2281" xr:uid="{00000000-0005-0000-0000-0000A80A0000}"/>
    <cellStyle name="Percent 2 8 3" xfId="703" xr:uid="{00000000-0005-0000-0000-0000A90A0000}"/>
    <cellStyle name="Percent 2 8 3 2" xfId="1996" xr:uid="{00000000-0005-0000-0000-0000AA0A0000}"/>
    <cellStyle name="Percent 2 8 4" xfId="1597" xr:uid="{00000000-0005-0000-0000-0000AB0A0000}"/>
    <cellStyle name="Percent 2 9" xfId="418" xr:uid="{00000000-0005-0000-0000-0000AC0A0000}"/>
    <cellStyle name="Percent 2 9 2" xfId="798" xr:uid="{00000000-0005-0000-0000-0000AD0A0000}"/>
    <cellStyle name="Percent 2 9 2 2" xfId="2091" xr:uid="{00000000-0005-0000-0000-0000AE0A0000}"/>
    <cellStyle name="Percent 2 9 3" xfId="1711" xr:uid="{00000000-0005-0000-0000-0000AF0A0000}"/>
    <cellStyle name="Percent 3" xfId="65" xr:uid="{00000000-0005-0000-0000-0000B00A0000}"/>
    <cellStyle name="Percent 4" xfId="66" xr:uid="{00000000-0005-0000-0000-0000B10A0000}"/>
    <cellStyle name="Percent 5" xfId="2793" xr:uid="{00000000-0005-0000-0000-0000B20A0000}"/>
    <cellStyle name="prozent+" xfId="21" xr:uid="{00000000-0005-0000-0000-0000B30A0000}"/>
    <cellStyle name="prozent+ 2" xfId="67" xr:uid="{00000000-0005-0000-0000-0000B40A0000}"/>
    <cellStyle name="Prüfung" xfId="22" xr:uid="{00000000-0005-0000-0000-0000B50A0000}"/>
    <cellStyle name="Prüfung 2" xfId="41" xr:uid="{00000000-0005-0000-0000-0000B60A0000}"/>
    <cellStyle name="Prüfung 2 2" xfId="68" xr:uid="{00000000-0005-0000-0000-0000B70A0000}"/>
    <cellStyle name="Prüfung 2 3" xfId="2752" xr:uid="{00000000-0005-0000-0000-0000B80A0000}"/>
    <cellStyle name="Prüfung 3" xfId="44" xr:uid="{00000000-0005-0000-0000-0000B90A0000}"/>
    <cellStyle name="Prüfung 3 2" xfId="46" xr:uid="{00000000-0005-0000-0000-0000BA0A0000}"/>
    <cellStyle name="Prüfung 3 2 2" xfId="81" xr:uid="{00000000-0005-0000-0000-0000BB0A0000}"/>
    <cellStyle name="Prüfung 3 3" xfId="79" xr:uid="{00000000-0005-0000-0000-0000BC0A0000}"/>
    <cellStyle name="Prüfung 4" xfId="40" xr:uid="{00000000-0005-0000-0000-0000BD0A0000}"/>
    <cellStyle name="Prüfung 4 2" xfId="77" xr:uid="{00000000-0005-0000-0000-0000BE0A0000}"/>
    <cellStyle name="Standaard_Blad1" xfId="2753" xr:uid="{00000000-0005-0000-0000-0000BF0A0000}"/>
    <cellStyle name="Standard 2" xfId="2661" xr:uid="{00000000-0005-0000-0000-0000C00A0000}"/>
    <cellStyle name="Standard_03_EI'99-v1.1" xfId="2754" xr:uid="{00000000-0005-0000-0000-0000C10A0000}"/>
    <cellStyle name="Style 21" xfId="2755" xr:uid="{00000000-0005-0000-0000-0000C20A0000}"/>
    <cellStyle name="Style 22" xfId="2756" xr:uid="{00000000-0005-0000-0000-0000C30A0000}"/>
    <cellStyle name="Style 23" xfId="2757" xr:uid="{00000000-0005-0000-0000-0000C40A0000}"/>
    <cellStyle name="Style 23 2" xfId="2758" xr:uid="{00000000-0005-0000-0000-0000C50A0000}"/>
    <cellStyle name="Style 24" xfId="2759" xr:uid="{00000000-0005-0000-0000-0000C60A0000}"/>
    <cellStyle name="Style 24 2" xfId="2760" xr:uid="{00000000-0005-0000-0000-0000C70A0000}"/>
    <cellStyle name="Style 25" xfId="2761" xr:uid="{00000000-0005-0000-0000-0000C80A0000}"/>
    <cellStyle name="Style 25 2" xfId="2762" xr:uid="{00000000-0005-0000-0000-0000C90A0000}"/>
    <cellStyle name="Style 26" xfId="2763" xr:uid="{00000000-0005-0000-0000-0000CA0A0000}"/>
    <cellStyle name="Style 26 2" xfId="2764" xr:uid="{00000000-0005-0000-0000-0000CB0A0000}"/>
    <cellStyle name="Style 27" xfId="2765" xr:uid="{00000000-0005-0000-0000-0000CC0A0000}"/>
    <cellStyle name="Style 27 2" xfId="2766" xr:uid="{00000000-0005-0000-0000-0000CD0A0000}"/>
    <cellStyle name="Style 28" xfId="2767" xr:uid="{00000000-0005-0000-0000-0000CE0A0000}"/>
    <cellStyle name="Style 28 2" xfId="2768" xr:uid="{00000000-0005-0000-0000-0000CF0A0000}"/>
    <cellStyle name="Style 29" xfId="2769" xr:uid="{00000000-0005-0000-0000-0000D00A0000}"/>
    <cellStyle name="Style 29 2" xfId="2770" xr:uid="{00000000-0005-0000-0000-0000D10A0000}"/>
    <cellStyle name="Style 30" xfId="2771" xr:uid="{00000000-0005-0000-0000-0000D20A0000}"/>
    <cellStyle name="Style 30 2" xfId="2772" xr:uid="{00000000-0005-0000-0000-0000D30A0000}"/>
    <cellStyle name="Style 31" xfId="2773" xr:uid="{00000000-0005-0000-0000-0000D40A0000}"/>
    <cellStyle name="Style 31 2" xfId="2774" xr:uid="{00000000-0005-0000-0000-0000D50A0000}"/>
    <cellStyle name="Style 32" xfId="2775" xr:uid="{00000000-0005-0000-0000-0000D60A0000}"/>
    <cellStyle name="Style 32 2" xfId="2776" xr:uid="{00000000-0005-0000-0000-0000D70A0000}"/>
    <cellStyle name="Style 33" xfId="2777" xr:uid="{00000000-0005-0000-0000-0000D80A0000}"/>
    <cellStyle name="Style 33 2" xfId="2778" xr:uid="{00000000-0005-0000-0000-0000D90A0000}"/>
    <cellStyle name="Style 34" xfId="2779" xr:uid="{00000000-0005-0000-0000-0000DA0A0000}"/>
    <cellStyle name="Style 35" xfId="2780" xr:uid="{00000000-0005-0000-0000-0000DB0A0000}"/>
    <cellStyle name="Style 36" xfId="2781" xr:uid="{00000000-0005-0000-0000-0000DC0A0000}"/>
    <cellStyle name="text" xfId="23" xr:uid="{00000000-0005-0000-0000-0000DD0A0000}"/>
    <cellStyle name="text 2" xfId="49" xr:uid="{00000000-0005-0000-0000-0000DE0A0000}"/>
    <cellStyle name="text 2 2" xfId="2782" xr:uid="{00000000-0005-0000-0000-0000DF0A0000}"/>
    <cellStyle name="text 2 3" xfId="2783" xr:uid="{00000000-0005-0000-0000-0000E00A0000}"/>
    <cellStyle name="text 3" xfId="2784" xr:uid="{00000000-0005-0000-0000-0000E10A0000}"/>
    <cellStyle name="text_CED-XML-v0.6" xfId="2785" xr:uid="{00000000-0005-0000-0000-0000E20A0000}"/>
    <cellStyle name="Text-Manual" xfId="24" xr:uid="{00000000-0005-0000-0000-0000E30A0000}"/>
    <cellStyle name="unit" xfId="25" xr:uid="{00000000-0005-0000-0000-0000E40A0000}"/>
    <cellStyle name="unit 2" xfId="69" xr:uid="{00000000-0005-0000-0000-0000E50A0000}"/>
    <cellStyle name="Wasser" xfId="26" xr:uid="{00000000-0005-0000-0000-0000E60A0000}"/>
    <cellStyle name="Wasser 2" xfId="70" xr:uid="{00000000-0005-0000-0000-0000E70A0000}"/>
    <cellStyle name="Wasseremission" xfId="2786" xr:uid="{00000000-0005-0000-0000-0000E80A0000}"/>
    <cellStyle name="wissenschaft" xfId="27" xr:uid="{00000000-0005-0000-0000-0000E90A0000}"/>
    <cellStyle name="wissenschaft+" xfId="28" xr:uid="{00000000-0005-0000-0000-0000EA0A0000}"/>
    <cellStyle name="wissenschaft-Eingabe" xfId="29" xr:uid="{00000000-0005-0000-0000-0000EB0A0000}"/>
    <cellStyle name="wissenschaft-Eingabe 2" xfId="50" xr:uid="{00000000-0005-0000-0000-0000EC0A0000}"/>
    <cellStyle name="wissenschaft-Eingabe 2 2" xfId="2787" xr:uid="{00000000-0005-0000-0000-0000ED0A0000}"/>
    <cellStyle name="wissenschaft-Eingabe 2 3" xfId="2788" xr:uid="{00000000-0005-0000-0000-0000EE0A0000}"/>
    <cellStyle name="wissenschaft-Eingabe 3" xfId="2789" xr:uid="{00000000-0005-0000-0000-0000EF0A0000}"/>
    <cellStyle name="zkh" xfId="30" xr:uid="{00000000-0005-0000-0000-0000F00A0000}"/>
  </cellStyles>
  <dxfs count="0"/>
  <tableStyles count="0" defaultTableStyle="TableStyleMedium2" defaultPivotStyle="PivotStyleLight16"/>
  <colors>
    <mruColors>
      <color rgb="FFFFFF99"/>
      <color rgb="FF571B7E"/>
      <color rgb="FFC79900"/>
      <color rgb="FF3927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ew_USEEIOv1.1_Satellite_Energy_20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IN/USERS/MAIN/Q-Z/wingwers/Net%20MyDocuments/SHC/SMM%20Project/SMM%20Tool/USEEIO/Water/USEEIO_GAUSEEIO_Satellite_Water_14Jul.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wingwers/SharePoint/LCA%20-%20Documents%201/LCA%20Template/FEDLCA_LCI_Template_v1_03.23.16.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b637/Box%20Sync/EGH%20Retreat%20Group%20Files/USEEIO%20data/USEEIOv1.1SatelliteTables/USEEIOv1.1_Satellite_GHG_SI_Petered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Year"/>
      <sheetName val="General Information"/>
      <sheetName val="output2007_2012USD"/>
      <sheetName val="Exchanges_2007_2012USD"/>
      <sheetName val="output2007"/>
      <sheetName val="Exchanges_2007"/>
      <sheetName val="output2012"/>
      <sheetName val="Exchanges_2012"/>
      <sheetName val="Sources"/>
      <sheetName val="Energy Use Compiled"/>
      <sheetName val="MER_T01_02"/>
      <sheetName val="MER_T02_02"/>
      <sheetName val="MER_T01_04"/>
      <sheetName val="RenewablesBySector2007"/>
      <sheetName val="RenewablesBySector2012"/>
      <sheetName val="AERFuelType_Renewable_Corr"/>
      <sheetName val="RenewableAllocation"/>
      <sheetName val="Conversion_efficiency"/>
      <sheetName val="Energy Use &amp; Sector Output_New"/>
      <sheetName val="Corr_ElemFlows_Energy_to_EPA"/>
      <sheetName val="Activities"/>
      <sheetName val="matrix_2013"/>
      <sheetName val="Export_20072012USD"/>
      <sheetName val="matrix_2007"/>
      <sheetName val="Export_2007 "/>
      <sheetName val="2007output"/>
      <sheetName val="ChainPriceIndexes_BEA"/>
      <sheetName val="07NAICS_GO_C_Price_Indexes"/>
      <sheetName val="2007_Use"/>
      <sheetName val="2012_Use"/>
      <sheetName val="dropdow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General Information"/>
      <sheetName val="Exchanges"/>
      <sheetName val="Exchanges-GAUSEEIO"/>
      <sheetName val="Corr_Activity_Water_to_EPA"/>
      <sheetName val="Export-GAUSEEIO"/>
      <sheetName val="WaterUseAllocatedforGAUSEEIO"/>
      <sheetName val="Sources"/>
      <sheetName val="Exchanges_Pivot_All"/>
      <sheetName val="Exchanges_Pivot_ByState"/>
      <sheetName val="Export-USEEIO"/>
      <sheetName val="CheckTotals"/>
      <sheetName val="WaterUse Allocated toActivities"/>
      <sheetName val="Water Use Compiled"/>
      <sheetName val="Return Fraction"/>
      <sheetName val="PublicWater-Compensation-Output"/>
      <sheetName val="2013output"/>
      <sheetName val="Livestock"/>
      <sheetName val="Hydroelectric Reservoirs"/>
      <sheetName val="Public Supply, Domestic &amp; Other"/>
      <sheetName val="Irrigation - USGS Data"/>
      <sheetName val="Irrigation - Selected Crops"/>
      <sheetName val="Irrigation - Horticulture"/>
      <sheetName val="Mining"/>
      <sheetName val="Manufacturing"/>
      <sheetName val="2002 Gross Output"/>
      <sheetName val="Corr_Location_Water_to_EPA"/>
      <sheetName val="Corr_ElemFlow_Water_to_EPA"/>
      <sheetName val="Activities"/>
      <sheetName val="Locations"/>
      <sheetName val="dropdowns"/>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adme"/>
      <sheetName val="Results"/>
      <sheetName val="Format"/>
      <sheetName val="US_all"/>
      <sheetName val="US_CO2"/>
      <sheetName val="US_CH4"/>
      <sheetName val="US_N2O"/>
      <sheetName val="US_Others"/>
      <sheetName val="Spec"/>
      <sheetName val="NAICS"/>
      <sheetName val="Source_USGS"/>
      <sheetName val="Source_EPA"/>
      <sheetName val="Source_EPA_2007"/>
      <sheetName val="Source_BEAu"/>
      <sheetName val="Source_BEAm"/>
      <sheetName val="Source_USDA"/>
      <sheetName val="Source_EIA"/>
      <sheetName val="NAICStoBEA"/>
      <sheetName val="2013output"/>
      <sheetName val="2007output"/>
      <sheetName val="TransportationFuelUse"/>
      <sheetName val="dropdowns"/>
    </sheetNames>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480.680778587965" createdVersion="6" refreshedVersion="6" minRefreshableVersion="3" recordCount="50" xr:uid="{EDAAE8D8-E52B-4C71-9C58-250C6FE34275}">
  <cacheSource type="worksheet">
    <worksheetSource ref="B5:K55" sheet="Exchanges_2012USD"/>
  </cacheSource>
  <cacheFields count="10">
    <cacheField name="Name" numFmtId="0">
      <sharedItems count="45">
        <s v="Copper"/>
        <s v="Lead"/>
        <s v="Nickel"/>
        <s v="Zinc"/>
        <s v="Limestone"/>
        <s v="Sand and gravel"/>
        <s v="Stone"/>
        <s v="Beryllium"/>
        <s v="Cobalt"/>
        <s v="Gold"/>
        <s v="Iron"/>
        <s v="Magnesium"/>
        <s v="Molybdenum"/>
        <s v="Palladium"/>
        <s v="Platinum"/>
        <s v="Cerium"/>
        <s v="Rhenium, in crude ore"/>
        <s v="Silver"/>
        <s v="Titanium"/>
        <s v="Zirconium"/>
        <s v="Barite"/>
        <s v="Boron"/>
        <s v="Clay, unspecified"/>
        <s v="Clay, bentonite"/>
        <s v="Kaolin"/>
        <s v="Diatomite"/>
        <s v="Feldspar"/>
        <s v="Fluorspar"/>
        <s v="Garnet"/>
        <s v="Gypsum"/>
        <s v="Kyanite"/>
        <s v="Lithium"/>
        <s v="Mica"/>
        <s v="Peat"/>
        <s v="Perlite"/>
        <s v="Phosphate ore"/>
        <s v="Potassium"/>
        <s v="Pumice"/>
        <s v="Sodium chloride"/>
        <s v="Sodium carbonate"/>
        <s v="Talc"/>
        <s v="Vermiculite"/>
        <s v="Zeolites"/>
        <s v="Industrial roundwood"/>
        <s v="Fuel wood"/>
      </sharedItems>
    </cacheField>
    <cacheField name="CAS Number (if applicable)" numFmtId="0">
      <sharedItems containsBlank="1" containsMixedTypes="1" containsNumber="1" containsInteger="1" minValue="497198" maxValue="68855549"/>
    </cacheField>
    <cacheField name="Category" numFmtId="0">
      <sharedItems/>
    </cacheField>
    <cacheField name="Subcategory" numFmtId="0">
      <sharedItems/>
    </cacheField>
    <cacheField name="UUID" numFmtId="0">
      <sharedItems containsBlank="1"/>
    </cacheField>
    <cacheField name="Flow Location" numFmtId="0">
      <sharedItems/>
    </cacheField>
    <cacheField name="Name2" numFmtId="0">
      <sharedItems/>
    </cacheField>
    <cacheField name="Code" numFmtId="0">
      <sharedItems containsMixedTypes="1" containsNumber="1" containsInteger="1" minValue="113000" maxValue="212310" count="5">
        <n v="212230"/>
        <n v="212310"/>
        <s v="2122A0"/>
        <s v="2123A0"/>
        <n v="113000"/>
      </sharedItems>
    </cacheField>
    <cacheField name="Activity Location" numFmtId="0">
      <sharedItems/>
    </cacheField>
    <cacheField name="Amount" numFmtId="0">
      <sharedItems containsSemiMixedTypes="0" containsString="0" containsNumber="1" minValue="0" maxValue="72.6109162513076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7440508"/>
    <s v="resource"/>
    <s v="Metal"/>
    <s v="fe0acd60-3ddc-11dd-ae5c-0050c2490048"/>
    <s v="US"/>
    <s v="Copper, nickel, lead, and zinc mining"/>
    <x v="0"/>
    <s v="US"/>
    <n v="8.3517738596616459E-2"/>
  </r>
  <r>
    <x v="1"/>
    <n v="7439921"/>
    <s v="resource"/>
    <s v="Metal"/>
    <s v="fe0acd60-3ddc-11dd-ae5d-0050c2490048"/>
    <s v="US"/>
    <s v="Copper, nickel, lead, and zinc mining"/>
    <x v="0"/>
    <s v="US"/>
    <n v="2.4627025483617674E-2"/>
  </r>
  <r>
    <x v="2"/>
    <n v="7440020"/>
    <s v="resource"/>
    <s v="Metal"/>
    <s v="08a91e70-3ddc-11dd-96d1-0050c2490048"/>
    <s v="US"/>
    <s v="Copper, nickel, lead, and zinc mining"/>
    <x v="0"/>
    <s v="US"/>
    <n v="0"/>
  </r>
  <r>
    <x v="3"/>
    <n v="7440666"/>
    <s v="resource"/>
    <s v="Metal"/>
    <s v="64b1ce4a-6556-11dd-ad8b-0800200c9a66"/>
    <s v="US"/>
    <s v="Copper, nickel, lead, and zinc mining"/>
    <x v="0"/>
    <s v="US"/>
    <n v="5.2680419730173463E-2"/>
  </r>
  <r>
    <x v="4"/>
    <n v="1317653"/>
    <s v="resource"/>
    <s v="Other mineral"/>
    <s v="537b8312-3f27-4d3c-859f-55d3f944f42d"/>
    <s v="US"/>
    <s v="Stone mining and quarrying"/>
    <x v="1"/>
    <s v="US"/>
    <n v="1.1568518860377823"/>
  </r>
  <r>
    <x v="5"/>
    <s v=""/>
    <s v="resource"/>
    <s v="Other mineral"/>
    <s v="615486d0-49e4-331a-8e90-f26136f4b55f"/>
    <s v="US"/>
    <s v="Stone mining and quarrying"/>
    <x v="1"/>
    <s v="US"/>
    <n v="49.966155928865916"/>
  </r>
  <r>
    <x v="5"/>
    <s v=""/>
    <s v="resource"/>
    <s v="Other mineral"/>
    <s v="615486d0-49e4-331a-8e90-f26136f4b55f"/>
    <s v="US"/>
    <s v="Stone mining and quarrying"/>
    <x v="1"/>
    <s v="US"/>
    <n v="3.1136545443357333"/>
  </r>
  <r>
    <x v="6"/>
    <s v=""/>
    <s v="resource"/>
    <s v="Other mineral"/>
    <s v="033f8342-fd62-405e-a512-3fa8619e6ded"/>
    <s v="US"/>
    <s v="Stone mining and quarrying"/>
    <x v="1"/>
    <s v="US"/>
    <n v="72.610916251307614"/>
  </r>
  <r>
    <x v="6"/>
    <s v=""/>
    <s v="resource"/>
    <s v="Other mineral"/>
    <s v="033f8342-fd62-405e-a512-3fa8619e6ded"/>
    <s v="US"/>
    <s v="Stone mining and quarrying"/>
    <x v="1"/>
    <s v="US"/>
    <n v="0.13229955079687403"/>
  </r>
  <r>
    <x v="7"/>
    <n v="7440417"/>
    <s v="resource"/>
    <s v="Metal"/>
    <s v="b4da1495-2556-46e0-a4d4-a8c9cc75014e"/>
    <s v="US"/>
    <s v="Iron, gold, silver, and other metal ore mining"/>
    <x v="2"/>
    <s v="US"/>
    <n v="1.0052720936466803E-5"/>
  </r>
  <r>
    <x v="8"/>
    <n v="7440484"/>
    <s v="resource"/>
    <s v="Metal"/>
    <s v="0bd9a952-58ff-42d9-9e02-2d76dff6d120"/>
    <s v="US"/>
    <s v="Iron, gold, silver, and other metal ore mining"/>
    <x v="2"/>
    <s v="US"/>
    <n v="0"/>
  </r>
  <r>
    <x v="9"/>
    <n v="7440575"/>
    <s v="resource"/>
    <s v="Metal"/>
    <s v="fe0acd60-3ddc-11dd-a2bf-0050c2490048"/>
    <s v="US"/>
    <s v="Iron, gold, silver, and other metal ore mining"/>
    <x v="2"/>
    <s v="US"/>
    <n v="1.0499508533643107E-5"/>
  </r>
  <r>
    <x v="10"/>
    <n v="7439896"/>
    <s v="resource"/>
    <s v="Metal"/>
    <s v="08a91e70-3ddc-11dd-959a-0050c2490048"/>
    <s v="US"/>
    <s v="Iron, gold, silver, and other metal ore mining"/>
    <x v="2"/>
    <s v="US"/>
    <n v="0.74380422156002701"/>
  </r>
  <r>
    <x v="11"/>
    <n v="7439954"/>
    <s v="resource"/>
    <s v="Metal"/>
    <s v="fe0acd60-3ddc-11dd-aac3-0050c2490048"/>
    <s v="US"/>
    <s v="Iron, gold, silver, and other metal ore mining"/>
    <x v="2"/>
    <s v="US"/>
    <n v="1.5235457063711912E-2"/>
  </r>
  <r>
    <x v="12"/>
    <n v="7439987"/>
    <s v="resource"/>
    <s v="Metal"/>
    <s v="fe0acd60-3ddc-11dd-a2be-0050c2490048"/>
    <s v="US"/>
    <s v="Iron, gold, silver, and other metal ore mining"/>
    <x v="2"/>
    <s v="US"/>
    <n v="2.6985970869448663E-3"/>
  </r>
  <r>
    <x v="13"/>
    <n v="7440053"/>
    <s v="resource"/>
    <s v="Metal"/>
    <s v="e2fb2bc2-6555-11dd-ad8b-0800200c9a66"/>
    <s v="US"/>
    <s v="Iron, gold, silver, and other metal ore mining"/>
    <x v="2"/>
    <s v="US"/>
    <n v="5.4954874452685194E-7"/>
  </r>
  <r>
    <x v="14"/>
    <n v="7440064"/>
    <s v="resource"/>
    <s v="Metal"/>
    <s v="041fab30-6556-11dd-ad8b-0800200c9a66"/>
    <s v="US"/>
    <s v="Iron, gold, silver, and other metal ore mining"/>
    <x v="2"/>
    <s v="US"/>
    <n v="1.6397104816370298E-7"/>
  </r>
  <r>
    <x v="15"/>
    <n v="7440451"/>
    <s v="resource"/>
    <s v="Metal"/>
    <s v="bdb1d022-b426-48ac-853f-5ae6e5786873"/>
    <s v="US"/>
    <s v="Iron, gold, silver, and other metal ore mining"/>
    <x v="2"/>
    <s v="US"/>
    <n v="1.0911686438229853E-4"/>
  </r>
  <r>
    <x v="16"/>
    <n v="7440155"/>
    <s v="resource"/>
    <s v="Metal"/>
    <s v="a3930b4d-74da-4489-9a50-d175c25d4fe8"/>
    <s v="US"/>
    <s v="Iron, gold, silver, and other metal ore mining"/>
    <x v="2"/>
    <s v="US"/>
    <n v="3.5340898936645517E-7"/>
  </r>
  <r>
    <x v="17"/>
    <n v="7440224"/>
    <s v="resource"/>
    <s v="Metal"/>
    <s v="172ab2d8-6556-11dd-ad8b-0800200c9a66"/>
    <s v="US"/>
    <s v="Iron, gold, silver, and other metal ore mining"/>
    <x v="2"/>
    <s v="US"/>
    <n v="4.7359485300688055E-5"/>
  </r>
  <r>
    <x v="18"/>
    <n v="7440326"/>
    <s v="resource"/>
    <s v="Metal"/>
    <s v="2906898f-6556-11dd-ad8b-0800200c9a66"/>
    <s v="US"/>
    <s v="Iron, gold, silver, and other metal ore mining"/>
    <x v="2"/>
    <s v="US"/>
    <n v="5.355579463058798E-3"/>
  </r>
  <r>
    <x v="19"/>
    <n v="7440677"/>
    <s v="resource"/>
    <s v="Metal"/>
    <s v="76bcc22f-224c-40a4-9b22-9621467498cf"/>
    <s v="US"/>
    <s v="Iron, gold, silver, and other metal ore mining"/>
    <x v="2"/>
    <s v="US"/>
    <n v="1.6538234711762356E-3"/>
  </r>
  <r>
    <x v="20"/>
    <n v="7727437"/>
    <s v="resource"/>
    <s v="Other mineral"/>
    <s v="08a91e70-3ddc-11dd-97f9-0050c2490048"/>
    <s v="US"/>
    <s v="Other nonmetallic mineral mining and quarrying"/>
    <x v="3"/>
    <s v="US"/>
    <n v="3.7871033776867964E-2"/>
  </r>
  <r>
    <x v="21"/>
    <n v="7440428"/>
    <s v="resource"/>
    <s v="Other mineral"/>
    <s v="094ded20-e873-4338-8d81-b570a1d65acc"/>
    <s v="US"/>
    <s v="Other nonmetallic mineral mining and quarrying"/>
    <x v="3"/>
    <s v="US"/>
    <n v="0.22214640433678307"/>
  </r>
  <r>
    <x v="22"/>
    <s v=""/>
    <s v="resource"/>
    <s v="Other mineral"/>
    <s v="f7519ca9-5ffc-41c3-a33e-806da82cfc0e"/>
    <s v="US"/>
    <s v="Other nonmetallic mineral mining and quarrying"/>
    <x v="3"/>
    <s v="US"/>
    <n v="5.5328101899238029E-2"/>
  </r>
  <r>
    <x v="23"/>
    <n v="1302789"/>
    <s v="resource"/>
    <s v="Other mineral"/>
    <s v="93806a54-46f5-409c-99c5-4144a1e73b5d"/>
    <s v="US"/>
    <s v="Other nonmetallic mineral mining and quarrying"/>
    <x v="3"/>
    <s v="US"/>
    <n v="0.28317980211531901"/>
  </r>
  <r>
    <x v="22"/>
    <s v=""/>
    <s v="resource"/>
    <s v="Other mineral"/>
    <s v="f7519ca9-5ffc-41c3-a33e-806da82cfc0e"/>
    <s v="US"/>
    <s v="Other nonmetallic mineral mining and quarrying"/>
    <x v="3"/>
    <s v="US"/>
    <n v="0.67667462754463781"/>
  </r>
  <r>
    <x v="22"/>
    <s v=""/>
    <s v="resource"/>
    <s v="Other mineral"/>
    <s v="f7519ca9-5ffc-41c3-a33e-806da82cfc0e"/>
    <s v="US"/>
    <s v="Other nonmetallic mineral mining and quarrying"/>
    <x v="3"/>
    <s v="US"/>
    <n v="1.0406004776526782E-2"/>
  </r>
  <r>
    <x v="22"/>
    <s v=""/>
    <s v="resource"/>
    <s v="Other mineral"/>
    <s v="f7519ca9-5ffc-41c3-a33e-806da82cfc0e"/>
    <s v="US"/>
    <s v="Other nonmetallic mineral mining and quarrying"/>
    <x v="3"/>
    <s v="US"/>
    <n v="0.11258955987717502"/>
  </r>
  <r>
    <x v="24"/>
    <n v="1332587"/>
    <s v="resource"/>
    <s v="Other mineral"/>
    <s v="fe0acd60-3ddc-11dd-aab8-0050c2490048"/>
    <s v="US"/>
    <s v="Other nonmetallic mineral mining and quarrying"/>
    <x v="3"/>
    <s v="US"/>
    <n v="0.33549414306834985"/>
  </r>
  <r>
    <x v="25"/>
    <n v="68855549"/>
    <s v="resource"/>
    <s v="Other mineral"/>
    <s v="9877ce00-65f8-4c0c-9fcf-92aa53a2c9c0"/>
    <s v="US"/>
    <s v="Other nonmetallic mineral mining and quarrying"/>
    <x v="3"/>
    <s v="US"/>
    <n v="4.1794609348345273E-2"/>
  </r>
  <r>
    <x v="26"/>
    <n v="68476255"/>
    <s v="resource"/>
    <s v="Other mineral"/>
    <s v="26296ec9-ff93-41e6-bbbf-6175af04284d"/>
    <s v="US"/>
    <s v="Other nonmetallic mineral mining and quarrying"/>
    <x v="3"/>
    <s v="US"/>
    <n v="3.1843511884453543E-2"/>
  </r>
  <r>
    <x v="27"/>
    <n v="14542235"/>
    <s v="resource"/>
    <s v="Other mineral"/>
    <s v="08a91e70-3ddc-11dd-97f7-0050c2490048"/>
    <s v="US"/>
    <s v="Other nonmetallic mineral mining and quarrying"/>
    <x v="3"/>
    <s v="US"/>
    <n v="6.823609689525759E-3"/>
  </r>
  <r>
    <x v="28"/>
    <s v=""/>
    <s v="resource"/>
    <s v="Other mineral"/>
    <s v="12a76745-b9f2-3450-b681-075d265b254d"/>
    <s v="US"/>
    <s v="Other nonmetallic mineral mining and quarrying"/>
    <x v="3"/>
    <s v="US"/>
    <n v="2.2006141248720572E-3"/>
  </r>
  <r>
    <x v="29"/>
    <n v="13397245"/>
    <s v="resource"/>
    <s v="Other mineral"/>
    <s v="11a2a7b1-ab2f-47b8-9e29-6f33d5207fa6"/>
    <s v="US"/>
    <s v="Other nonmetallic mineral mining and quarrying"/>
    <x v="3"/>
    <s v="US"/>
    <n v="0.72785170021608092"/>
  </r>
  <r>
    <x v="30"/>
    <s v=""/>
    <s v="resource"/>
    <s v="Other mineral"/>
    <s v="ae096570-ac22-3699-9691-4ca0169c9273"/>
    <s v="US"/>
    <s v="Other nonmetallic mineral mining and quarrying"/>
    <x v="3"/>
    <s v="US"/>
    <n v="5.6294779938587513E-3"/>
  </r>
  <r>
    <x v="31"/>
    <n v="7439932"/>
    <s v="resource"/>
    <s v="Metal"/>
    <s v="1aeadede-4403-45c1-aed8-b742a0d57a02"/>
    <s v="US"/>
    <s v="Other nonmetallic mineral mining and quarrying"/>
    <x v="3"/>
    <s v="US"/>
    <n v="4.947117024906175E-5"/>
  </r>
  <r>
    <x v="32"/>
    <s v=""/>
    <s v="resource"/>
    <s v="Other mineral"/>
    <s v="41d06180-1d62-3216-ab67-43ac09273107"/>
    <s v="US"/>
    <s v="Other nonmetallic mineral mining and quarrying"/>
    <x v="3"/>
    <s v="US"/>
    <n v="2.701012168770613E-3"/>
  </r>
  <r>
    <x v="33"/>
    <s v=""/>
    <s v="resource"/>
    <s v="Fossil fuel"/>
    <s v="384e875d-2237-4d74-8f62-6b04173f656b"/>
    <s v="US"/>
    <s v="Other nonmetallic mineral mining and quarrying"/>
    <x v="3"/>
    <s v="US"/>
    <n v="2.7749346070738087E-2"/>
  </r>
  <r>
    <x v="34"/>
    <s v=""/>
    <s v="resource"/>
    <s v="Other mineral"/>
    <s v="09a68c14-01f6-4dee-ba29-8b7f400b72b5"/>
    <s v="US"/>
    <s v="Other nonmetallic mineral mining and quarrying"/>
    <x v="3"/>
    <s v="US"/>
    <n v="2.2347321733196861E-2"/>
  </r>
  <r>
    <x v="35"/>
    <s v=""/>
    <s v="resource"/>
    <s v="Other mineral"/>
    <s v="fe3009be-3a28-4e9a-b521-b57eae0f1443"/>
    <s v="US"/>
    <s v="Other nonmetallic mineral mining and quarrying"/>
    <x v="3"/>
    <s v="US"/>
    <n v="1.7115887637893779"/>
  </r>
  <r>
    <x v="36"/>
    <n v="7440097"/>
    <s v="resource"/>
    <s v="Metal"/>
    <s v="38a037a3-47a7-4df7-a986-84e60f50f62e"/>
    <s v="US"/>
    <s v="Other nonmetallic mineral mining and quarrying"/>
    <x v="3"/>
    <s v="US"/>
    <n v="4.2484533110320764E-2"/>
  </r>
  <r>
    <x v="37"/>
    <n v="1332098"/>
    <s v="resource"/>
    <s v="Other mineral"/>
    <s v="4402f445-984c-4728-be22-6f9aea1146b9"/>
    <s v="US"/>
    <s v="Other nonmetallic mineral mining and quarrying"/>
    <x v="3"/>
    <s v="US"/>
    <n v="1.9219833958830888E-2"/>
  </r>
  <r>
    <x v="38"/>
    <n v="7647145"/>
    <s v="resource"/>
    <s v="Other mineral"/>
    <s v="a2b40a28-3aa6-470d-a3fd-994cd18c0371"/>
    <s v="US"/>
    <s v="Other nonmetallic mineral mining and quarrying"/>
    <x v="3"/>
    <s v="US"/>
    <n v="2.1153190037529854"/>
  </r>
  <r>
    <x v="39"/>
    <n v="497198"/>
    <s v="resource"/>
    <s v="Other mineral"/>
    <s v="4d81f2d8-1e44-44d0-8439-a1121c8bce27"/>
    <s v="US"/>
    <s v="Other nonmetallic mineral mining and quarrying"/>
    <x v="3"/>
    <s v="US"/>
    <n v="0.63118389628113269"/>
  </r>
  <r>
    <x v="40"/>
    <n v="14807966"/>
    <s v="resource"/>
    <s v="Other mineral"/>
    <s v="bc97531c-12d8-4113-bcb2-663a47d12d0f"/>
    <s v="US"/>
    <s v="Other nonmetallic mineral mining and quarrying"/>
    <x v="3"/>
    <s v="US"/>
    <n v="2.9284658250881383E-2"/>
  </r>
  <r>
    <x v="41"/>
    <n v="1318009"/>
    <s v="resource"/>
    <s v="Other mineral"/>
    <s v="bea19217-6a28-4711-8142-2e71090c0b46"/>
    <s v="US"/>
    <s v="Other nonmetallic mineral mining and quarrying"/>
    <x v="3"/>
    <s v="US"/>
    <n v="5.6863414079381322E-3"/>
  </r>
  <r>
    <x v="42"/>
    <n v="1318021"/>
    <s v="resource"/>
    <s v="Other mineral"/>
    <s v="729136d0-7c24-3c53-a41d-3d1b4aa10f2d"/>
    <s v="US"/>
    <s v="Other nonmetallic mineral mining and quarrying"/>
    <x v="3"/>
    <s v="US"/>
    <n v="4.2078926418742182E-3"/>
  </r>
  <r>
    <x v="43"/>
    <m/>
    <s v="resource"/>
    <s v="Biomass"/>
    <m/>
    <s v="US"/>
    <s v="Forestry and logging"/>
    <x v="4"/>
    <s v="US"/>
    <n v="9.1603803286946661"/>
  </r>
  <r>
    <x v="44"/>
    <m/>
    <s v="resource"/>
    <s v="Biomass"/>
    <m/>
    <s v="US"/>
    <s v="Forestry and logging"/>
    <x v="4"/>
    <s v="US"/>
    <n v="1.81902902839871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444D87-BCCA-4B4C-BDDE-B2391D225D69}"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U10" firstHeaderRow="1" firstDataRow="2" firstDataCol="1"/>
  <pivotFields count="10">
    <pivotField axis="axisCol" showAll="0">
      <items count="46">
        <item x="7"/>
        <item x="15"/>
        <item x="8"/>
        <item x="0"/>
        <item x="9"/>
        <item x="10"/>
        <item x="1"/>
        <item x="31"/>
        <item x="11"/>
        <item x="12"/>
        <item x="2"/>
        <item x="13"/>
        <item x="14"/>
        <item x="36"/>
        <item x="16"/>
        <item x="17"/>
        <item x="18"/>
        <item x="3"/>
        <item x="19"/>
        <item x="20"/>
        <item x="21"/>
        <item x="23"/>
        <item x="22"/>
        <item x="25"/>
        <item x="26"/>
        <item x="27"/>
        <item x="28"/>
        <item x="29"/>
        <item x="24"/>
        <item x="30"/>
        <item x="4"/>
        <item x="32"/>
        <item x="34"/>
        <item x="35"/>
        <item x="37"/>
        <item x="5"/>
        <item x="39"/>
        <item x="38"/>
        <item x="6"/>
        <item x="40"/>
        <item x="41"/>
        <item x="42"/>
        <item x="33"/>
        <item x="44"/>
        <item x="43"/>
        <item t="default"/>
      </items>
    </pivotField>
    <pivotField showAll="0"/>
    <pivotField showAll="0"/>
    <pivotField showAll="0"/>
    <pivotField showAll="0"/>
    <pivotField showAll="0"/>
    <pivotField showAll="0"/>
    <pivotField axis="axisRow" showAll="0">
      <items count="6">
        <item x="4"/>
        <item x="0"/>
        <item x="1"/>
        <item x="2"/>
        <item x="3"/>
        <item t="default"/>
      </items>
    </pivotField>
    <pivotField showAll="0"/>
    <pivotField dataField="1" showAll="0"/>
  </pivotFields>
  <rowFields count="1">
    <field x="7"/>
  </rowFields>
  <rowItems count="6">
    <i>
      <x/>
    </i>
    <i>
      <x v="1"/>
    </i>
    <i>
      <x v="2"/>
    </i>
    <i>
      <x v="3"/>
    </i>
    <i>
      <x v="4"/>
    </i>
    <i t="grand">
      <x/>
    </i>
  </rowItems>
  <colFields count="1">
    <field x="0"/>
  </colFields>
  <col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B2:B5"/>
  <sheetViews>
    <sheetView showGridLines="0" workbookViewId="0">
      <selection activeCell="B6" sqref="B6"/>
    </sheetView>
  </sheetViews>
  <sheetFormatPr defaultColWidth="8.86328125" defaultRowHeight="12.75" x14ac:dyDescent="0.35"/>
  <cols>
    <col min="1" max="1" width="3" customWidth="1"/>
    <col min="2" max="2" width="78" customWidth="1"/>
  </cols>
  <sheetData>
    <row r="2" spans="2:2" ht="57" x14ac:dyDescent="0.85">
      <c r="B2" s="6" t="str">
        <f>'General Information'!C3</f>
        <v>Modified Mineral Use Satellite Account for Use with the USEEIO Model, for submission with journal article "Capital in the American Carbon, Energy, and Material Footprint "</v>
      </c>
    </row>
    <row r="3" spans="2:2" ht="28.5" x14ac:dyDescent="0.85">
      <c r="B3" s="7"/>
    </row>
    <row r="5" spans="2:2" ht="14.25" x14ac:dyDescent="0.45">
      <c r="B5" s="8" t="s">
        <v>965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2A57D-7273-4E22-9E54-1A6233E845E3}">
  <sheetPr>
    <tabColor theme="1" tint="0.499984740745262"/>
  </sheetPr>
  <dimension ref="A1:J415"/>
  <sheetViews>
    <sheetView showGridLines="0" zoomScale="90" zoomScaleNormal="90" workbookViewId="0">
      <pane xSplit="3" ySplit="5" topLeftCell="D6" activePane="bottomRight" state="frozen"/>
      <selection activeCell="F4020" sqref="F4020"/>
      <selection pane="topRight" activeCell="F4020" sqref="F4020"/>
      <selection pane="bottomLeft" activeCell="F4020" sqref="F4020"/>
      <selection pane="bottomRight" activeCell="F30" sqref="F30"/>
    </sheetView>
  </sheetViews>
  <sheetFormatPr defaultColWidth="9.1328125" defaultRowHeight="14.25" x14ac:dyDescent="0.45"/>
  <cols>
    <col min="1" max="1" width="36.3984375" style="183" customWidth="1"/>
    <col min="2" max="2" width="35.3984375" style="183" customWidth="1"/>
    <col min="3" max="3" width="12.73046875" style="183" customWidth="1"/>
    <col min="4" max="4" width="9.1328125" style="196" customWidth="1"/>
    <col min="5" max="5" width="12.46484375" style="183" customWidth="1"/>
    <col min="6" max="6" width="17.86328125" style="196" customWidth="1"/>
    <col min="7" max="7" width="14.73046875" style="196" bestFit="1" customWidth="1"/>
    <col min="8" max="9" width="14.73046875" style="196" customWidth="1"/>
    <col min="10" max="10" width="12.265625" style="197" customWidth="1"/>
    <col min="11" max="16384" width="9.1328125" style="183"/>
  </cols>
  <sheetData>
    <row r="1" spans="1:10" s="16" customFormat="1" ht="6" customHeight="1" x14ac:dyDescent="0.35">
      <c r="B1" s="39"/>
      <c r="D1" s="42"/>
      <c r="F1" s="42"/>
      <c r="J1" s="39"/>
    </row>
    <row r="2" spans="1:10" s="16" customFormat="1" ht="28.5" x14ac:dyDescent="0.35">
      <c r="A2" s="207" t="str">
        <f>[1]Contents!B17</f>
        <v>Energy Use &amp; Sector Output</v>
      </c>
      <c r="B2" s="207"/>
      <c r="C2" s="207"/>
      <c r="D2" s="207"/>
      <c r="E2" s="207"/>
      <c r="F2" s="181"/>
      <c r="J2" s="39"/>
    </row>
    <row r="3" spans="1:10" s="16" customFormat="1" ht="68.25" customHeight="1" x14ac:dyDescent="0.35">
      <c r="A3" s="225" t="str">
        <f>[1]Contents!C17</f>
        <v>This table contains the values from the Bureau of Economic Analysis (BEA) used to allocate energy use and to normalize values to sector output. The energy sector purchases are from the 2007 Benchmark Use Table before redefinitions. The gross output by sector is from the BEA Gross Output statistics.</v>
      </c>
      <c r="B3" s="225"/>
      <c r="C3" s="225"/>
      <c r="D3" s="14"/>
      <c r="E3" s="28"/>
      <c r="F3" s="14"/>
      <c r="G3" s="182"/>
      <c r="H3" s="28"/>
      <c r="I3" s="28"/>
      <c r="J3" s="39"/>
    </row>
    <row r="4" spans="1:10" ht="42.75" x14ac:dyDescent="0.45">
      <c r="A4" s="184" t="s">
        <v>118</v>
      </c>
      <c r="B4" s="184" t="s">
        <v>580</v>
      </c>
      <c r="C4" s="185"/>
      <c r="D4" s="184" t="s">
        <v>581</v>
      </c>
      <c r="E4" s="186" t="s">
        <v>583</v>
      </c>
      <c r="F4" s="187" t="s">
        <v>887</v>
      </c>
      <c r="G4" s="187" t="s">
        <v>888</v>
      </c>
      <c r="H4" s="187" t="s">
        <v>889</v>
      </c>
      <c r="I4" s="188" t="s">
        <v>579</v>
      </c>
      <c r="J4" s="183"/>
    </row>
    <row r="5" spans="1:10" x14ac:dyDescent="0.45">
      <c r="A5" s="184"/>
      <c r="B5" s="184"/>
      <c r="C5" s="185"/>
      <c r="D5" s="184"/>
      <c r="E5" s="186"/>
      <c r="F5" s="187">
        <v>2007</v>
      </c>
      <c r="G5" s="187">
        <v>2007</v>
      </c>
      <c r="H5" s="187">
        <v>2012</v>
      </c>
      <c r="I5" s="188"/>
      <c r="J5" s="183"/>
    </row>
    <row r="6" spans="1:10" x14ac:dyDescent="0.45">
      <c r="A6" s="63" t="s">
        <v>146</v>
      </c>
      <c r="B6" s="64" t="str">
        <f>CONCATENATE("_",C6)</f>
        <v>_1111A0</v>
      </c>
      <c r="C6" s="189" t="str">
        <f>VLOOKUP('Sector Output_New'!A6,Activities_new!$B$5:$C$409,2,0)</f>
        <v>1111A0</v>
      </c>
      <c r="D6" s="190" t="s">
        <v>126</v>
      </c>
      <c r="E6" s="191" t="s">
        <v>585</v>
      </c>
      <c r="F6" s="192">
        <f>'[1]2007_Use'!PP7*([1]ChainPriceIndexes_BEA!R7/[1]ChainPriceIndexes_BEA!M7)</f>
        <v>42728.651362233963</v>
      </c>
      <c r="G6" s="193">
        <f>'[1]2007_Use'!PP7</f>
        <v>24513</v>
      </c>
      <c r="H6" s="193">
        <f>'[1]2012_Use'!PP7</f>
        <v>42655</v>
      </c>
      <c r="I6" s="80">
        <v>2</v>
      </c>
      <c r="J6" s="183"/>
    </row>
    <row r="7" spans="1:10" x14ac:dyDescent="0.45">
      <c r="A7" s="63" t="s">
        <v>148</v>
      </c>
      <c r="B7" s="64" t="str">
        <f t="shared" ref="B7:B70" si="0">CONCATENATE("_",C7)</f>
        <v>_1111B0</v>
      </c>
      <c r="C7" s="189" t="str">
        <f>VLOOKUP('Sector Output_New'!A7,Activities_new!$B$5:$C$409,2,0)</f>
        <v>1111B0</v>
      </c>
      <c r="D7" s="190" t="s">
        <v>126</v>
      </c>
      <c r="E7" s="191" t="s">
        <v>585</v>
      </c>
      <c r="F7" s="192">
        <f>'[1]2007_Use'!PP8*([1]ChainPriceIndexes_BEA!R8/[1]ChainPriceIndexes_BEA!M8)</f>
        <v>87374.512814456117</v>
      </c>
      <c r="G7" s="193">
        <f>'[1]2007_Use'!PP8</f>
        <v>51786</v>
      </c>
      <c r="H7" s="193">
        <f>'[1]2012_Use'!PP8</f>
        <v>92357</v>
      </c>
      <c r="I7" s="80">
        <v>2</v>
      </c>
      <c r="J7" s="183"/>
    </row>
    <row r="8" spans="1:10" x14ac:dyDescent="0.45">
      <c r="A8" s="63" t="s">
        <v>150</v>
      </c>
      <c r="B8" s="64" t="str">
        <f t="shared" si="0"/>
        <v>_111200</v>
      </c>
      <c r="C8" s="189">
        <f>VLOOKUP('Sector Output_New'!A8,Activities_new!$B$5:$C$409,2,0)</f>
        <v>111200</v>
      </c>
      <c r="D8" s="190" t="s">
        <v>126</v>
      </c>
      <c r="E8" s="191" t="s">
        <v>585</v>
      </c>
      <c r="F8" s="192">
        <f>'[1]2007_Use'!PP9*([1]ChainPriceIndexes_BEA!R9/[1]ChainPriceIndexes_BEA!M9)</f>
        <v>17159.958568979899</v>
      </c>
      <c r="G8" s="193">
        <f>'[1]2007_Use'!PP9</f>
        <v>18721</v>
      </c>
      <c r="H8" s="193">
        <f>'[1]2012_Use'!PP9</f>
        <v>14753</v>
      </c>
      <c r="I8" s="80">
        <v>2</v>
      </c>
      <c r="J8" s="183"/>
    </row>
    <row r="9" spans="1:10" x14ac:dyDescent="0.45">
      <c r="A9" s="63" t="s">
        <v>151</v>
      </c>
      <c r="B9" s="64" t="str">
        <f t="shared" si="0"/>
        <v>_111300</v>
      </c>
      <c r="C9" s="189">
        <f>VLOOKUP('Sector Output_New'!A9,Activities_new!$B$5:$C$409,2,0)</f>
        <v>111300</v>
      </c>
      <c r="D9" s="190" t="s">
        <v>126</v>
      </c>
      <c r="E9" s="191" t="s">
        <v>585</v>
      </c>
      <c r="F9" s="192">
        <f>'[1]2007_Use'!PP10*([1]ChainPriceIndexes_BEA!R10/[1]ChainPriceIndexes_BEA!M10)</f>
        <v>21913.944186261589</v>
      </c>
      <c r="G9" s="193">
        <f>'[1]2007_Use'!PP10</f>
        <v>18956</v>
      </c>
      <c r="H9" s="193">
        <f>'[1]2012_Use'!PP10</f>
        <v>25763</v>
      </c>
      <c r="I9" s="80">
        <v>2</v>
      </c>
      <c r="J9" s="183"/>
    </row>
    <row r="10" spans="1:10" x14ac:dyDescent="0.45">
      <c r="A10" s="63" t="s">
        <v>152</v>
      </c>
      <c r="B10" s="64" t="str">
        <f t="shared" si="0"/>
        <v>_111400</v>
      </c>
      <c r="C10" s="189">
        <f>VLOOKUP('Sector Output_New'!A10,Activities_new!$B$5:$C$409,2,0)</f>
        <v>111400</v>
      </c>
      <c r="D10" s="190" t="s">
        <v>126</v>
      </c>
      <c r="E10" s="191" t="s">
        <v>585</v>
      </c>
      <c r="F10" s="192">
        <f>'[1]2007_Use'!PP11*([1]ChainPriceIndexes_BEA!R11/[1]ChainPriceIndexes_BEA!M11)</f>
        <v>27373.058674446704</v>
      </c>
      <c r="G10" s="193">
        <f>'[1]2007_Use'!PP11</f>
        <v>18577</v>
      </c>
      <c r="H10" s="193">
        <f>'[1]2012_Use'!PP11</f>
        <v>18654</v>
      </c>
      <c r="I10" s="80">
        <v>2</v>
      </c>
      <c r="J10" s="183"/>
    </row>
    <row r="11" spans="1:10" x14ac:dyDescent="0.45">
      <c r="A11" s="63" t="s">
        <v>153</v>
      </c>
      <c r="B11" s="64" t="str">
        <f t="shared" si="0"/>
        <v>_111900</v>
      </c>
      <c r="C11" s="189">
        <f>VLOOKUP('Sector Output_New'!A11,Activities_new!$B$5:$C$409,2,0)</f>
        <v>111900</v>
      </c>
      <c r="D11" s="190" t="s">
        <v>126</v>
      </c>
      <c r="E11" s="191" t="s">
        <v>585</v>
      </c>
      <c r="F11" s="192">
        <f>'[1]2007_Use'!PP12*([1]ChainPriceIndexes_BEA!R12/[1]ChainPriceIndexes_BEA!M12)</f>
        <v>30559.207199919103</v>
      </c>
      <c r="G11" s="193">
        <f>'[1]2007_Use'!PP12</f>
        <v>21154</v>
      </c>
      <c r="H11" s="193">
        <f>'[1]2012_Use'!PP12</f>
        <v>18751</v>
      </c>
      <c r="I11" s="80">
        <v>2</v>
      </c>
      <c r="J11" s="183"/>
    </row>
    <row r="12" spans="1:10" x14ac:dyDescent="0.45">
      <c r="A12" s="63" t="s">
        <v>156</v>
      </c>
      <c r="B12" s="64" t="str">
        <f t="shared" si="0"/>
        <v>_112120</v>
      </c>
      <c r="C12" s="189">
        <f>VLOOKUP('Sector Output_New'!A12,Activities_new!$B$5:$C$409,2,0)</f>
        <v>112120</v>
      </c>
      <c r="D12" s="190" t="s">
        <v>126</v>
      </c>
      <c r="E12" s="191" t="s">
        <v>585</v>
      </c>
      <c r="F12" s="192">
        <f>'[1]2007_Use'!PP13*([1]ChainPriceIndexes_BEA!R13/[1]ChainPriceIndexes_BEA!M13)</f>
        <v>35604.202979900932</v>
      </c>
      <c r="G12" s="193">
        <f>'[1]2007_Use'!PP13</f>
        <v>36155</v>
      </c>
      <c r="H12" s="193">
        <f>'[1]2012_Use'!PP13</f>
        <v>36981</v>
      </c>
      <c r="I12" s="80">
        <v>2</v>
      </c>
      <c r="J12" s="183"/>
    </row>
    <row r="13" spans="1:10" x14ac:dyDescent="0.45">
      <c r="A13" s="63" t="s">
        <v>154</v>
      </c>
      <c r="B13" s="64" t="str">
        <f t="shared" si="0"/>
        <v>_1121A0</v>
      </c>
      <c r="C13" s="189" t="str">
        <f>VLOOKUP('Sector Output_New'!A13,Activities_new!$B$5:$C$409,2,0)</f>
        <v>1121A0</v>
      </c>
      <c r="D13" s="190" t="s">
        <v>126</v>
      </c>
      <c r="E13" s="191" t="s">
        <v>585</v>
      </c>
      <c r="F13" s="192">
        <f>'[1]2007_Use'!PP14*([1]ChainPriceIndexes_BEA!R14/[1]ChainPriceIndexes_BEA!M14)</f>
        <v>74707.537983379356</v>
      </c>
      <c r="G13" s="193">
        <f>'[1]2007_Use'!PP14</f>
        <v>56006</v>
      </c>
      <c r="H13" s="193">
        <f>'[1]2012_Use'!PP14</f>
        <v>78410</v>
      </c>
      <c r="I13" s="80">
        <v>2</v>
      </c>
      <c r="J13" s="183"/>
    </row>
    <row r="14" spans="1:10" x14ac:dyDescent="0.45">
      <c r="A14" s="63" t="s">
        <v>159</v>
      </c>
      <c r="B14" s="64" t="str">
        <f t="shared" si="0"/>
        <v>_112300</v>
      </c>
      <c r="C14" s="189">
        <f>VLOOKUP('Sector Output_New'!A14,Activities_new!$B$5:$C$409,2,0)</f>
        <v>112300</v>
      </c>
      <c r="D14" s="190" t="s">
        <v>126</v>
      </c>
      <c r="E14" s="191" t="s">
        <v>585</v>
      </c>
      <c r="F14" s="192">
        <f>'[1]2007_Use'!PP15*([1]ChainPriceIndexes_BEA!R15/[1]ChainPriceIndexes_BEA!M15)</f>
        <v>39211.713030746709</v>
      </c>
      <c r="G14" s="193">
        <f>'[1]2007_Use'!PP15</f>
        <v>33477</v>
      </c>
      <c r="H14" s="193">
        <f>'[1]2012_Use'!PP15</f>
        <v>37700</v>
      </c>
      <c r="I14" s="80">
        <v>2</v>
      </c>
      <c r="J14" s="183"/>
    </row>
    <row r="15" spans="1:10" x14ac:dyDescent="0.45">
      <c r="A15" s="63" t="s">
        <v>157</v>
      </c>
      <c r="B15" s="64" t="str">
        <f t="shared" si="0"/>
        <v>_112A00</v>
      </c>
      <c r="C15" s="189" t="str">
        <f>VLOOKUP('Sector Output_New'!A15,Activities_new!$B$5:$C$409,2,0)</f>
        <v>112A00</v>
      </c>
      <c r="D15" s="190" t="s">
        <v>126</v>
      </c>
      <c r="E15" s="191" t="s">
        <v>585</v>
      </c>
      <c r="F15" s="192">
        <f>'[1]2007_Use'!PP16*([1]ChainPriceIndexes_BEA!R16/[1]ChainPriceIndexes_BEA!M16)</f>
        <v>30155.089274077935</v>
      </c>
      <c r="G15" s="193">
        <f>'[1]2007_Use'!PP16</f>
        <v>23138</v>
      </c>
      <c r="H15" s="193">
        <f>'[1]2012_Use'!PP16</f>
        <v>39708</v>
      </c>
      <c r="I15" s="80">
        <v>2</v>
      </c>
      <c r="J15" s="183"/>
    </row>
    <row r="16" spans="1:10" x14ac:dyDescent="0.45">
      <c r="A16" s="63" t="s">
        <v>160</v>
      </c>
      <c r="B16" s="64" t="str">
        <f t="shared" si="0"/>
        <v>_113000</v>
      </c>
      <c r="C16" s="189">
        <f>VLOOKUP('Sector Output_New'!A16,Activities_new!$B$5:$C$409,2,0)</f>
        <v>113000</v>
      </c>
      <c r="D16" s="190" t="s">
        <v>126</v>
      </c>
      <c r="E16" s="191" t="s">
        <v>585</v>
      </c>
      <c r="F16" s="192">
        <f>'[1]2007_Use'!PP17*([1]ChainPriceIndexes_BEA!R17/[1]ChainPriceIndexes_BEA!M17)</f>
        <v>20346.159165133027</v>
      </c>
      <c r="G16" s="193">
        <f>'[1]2007_Use'!PP17</f>
        <v>19126</v>
      </c>
      <c r="H16" s="193">
        <f>'[1]2012_Use'!PP17</f>
        <v>15881</v>
      </c>
      <c r="I16" s="80">
        <v>2</v>
      </c>
      <c r="J16" s="183"/>
    </row>
    <row r="17" spans="1:10" x14ac:dyDescent="0.45">
      <c r="A17" s="63" t="s">
        <v>161</v>
      </c>
      <c r="B17" s="64" t="str">
        <f t="shared" si="0"/>
        <v>_114000</v>
      </c>
      <c r="C17" s="189">
        <f>VLOOKUP('Sector Output_New'!A17,Activities_new!$B$5:$C$409,2,0)</f>
        <v>114000</v>
      </c>
      <c r="D17" s="190" t="s">
        <v>126</v>
      </c>
      <c r="E17" s="191" t="s">
        <v>585</v>
      </c>
      <c r="F17" s="192">
        <f>'[1]2007_Use'!PP18*([1]ChainPriceIndexes_BEA!R18/[1]ChainPriceIndexes_BEA!M18)</f>
        <v>8250.15132992297</v>
      </c>
      <c r="G17" s="193">
        <f>'[1]2007_Use'!PP18</f>
        <v>6951</v>
      </c>
      <c r="H17" s="193">
        <f>'[1]2012_Use'!PP18</f>
        <v>8492</v>
      </c>
      <c r="I17" s="80">
        <v>2</v>
      </c>
      <c r="J17" s="183"/>
    </row>
    <row r="18" spans="1:10" x14ac:dyDescent="0.45">
      <c r="A18" s="63" t="s">
        <v>162</v>
      </c>
      <c r="B18" s="64" t="str">
        <f t="shared" si="0"/>
        <v>_115000</v>
      </c>
      <c r="C18" s="189">
        <f>VLOOKUP('Sector Output_New'!A18,Activities_new!$B$5:$C$409,2,0)</f>
        <v>115000</v>
      </c>
      <c r="D18" s="190" t="s">
        <v>126</v>
      </c>
      <c r="E18" s="191" t="s">
        <v>585</v>
      </c>
      <c r="F18" s="192">
        <f>'[1]2007_Use'!PP19*([1]ChainPriceIndexes_BEA!R19/[1]ChainPriceIndexes_BEA!M19)</f>
        <v>21118.182753065121</v>
      </c>
      <c r="G18" s="193">
        <f>'[1]2007_Use'!PP19</f>
        <v>18482</v>
      </c>
      <c r="H18" s="193">
        <f>'[1]2012_Use'!PP19</f>
        <v>22530</v>
      </c>
      <c r="I18" s="80">
        <v>2</v>
      </c>
      <c r="J18" s="183"/>
    </row>
    <row r="19" spans="1:10" x14ac:dyDescent="0.45">
      <c r="A19" s="63" t="s">
        <v>163</v>
      </c>
      <c r="B19" s="64" t="str">
        <f t="shared" si="0"/>
        <v>_211000</v>
      </c>
      <c r="C19" s="189">
        <f>VLOOKUP('Sector Output_New'!A19,Activities_new!$B$5:$C$409,2,0)</f>
        <v>211000</v>
      </c>
      <c r="D19" s="190" t="s">
        <v>126</v>
      </c>
      <c r="E19" s="191" t="s">
        <v>585</v>
      </c>
      <c r="F19" s="194">
        <f>G19*([1]ChainPriceIndexes_BEA!R20/[1]ChainPriceIndexes_BEA!M20)</f>
        <v>497141.98599241336</v>
      </c>
      <c r="G19" s="195">
        <f>'[1]2007_Use'!PP20-'[1]2007_Use'!OZ20</f>
        <v>554368</v>
      </c>
      <c r="H19" s="195">
        <f>'[1]2012_Use'!PP20-'[1]2012_Use'!OZ20</f>
        <v>700324</v>
      </c>
      <c r="I19" s="80">
        <v>2</v>
      </c>
      <c r="J19" s="183"/>
    </row>
    <row r="20" spans="1:10" x14ac:dyDescent="0.45">
      <c r="A20" s="63" t="s">
        <v>164</v>
      </c>
      <c r="B20" s="64" t="str">
        <f t="shared" si="0"/>
        <v>_212100</v>
      </c>
      <c r="C20" s="189">
        <f>VLOOKUP('Sector Output_New'!A20,Activities_new!$B$5:$C$409,2,0)</f>
        <v>212100</v>
      </c>
      <c r="D20" s="190" t="s">
        <v>126</v>
      </c>
      <c r="E20" s="191" t="s">
        <v>585</v>
      </c>
      <c r="F20" s="192">
        <f>'[1]2007_Use'!PP21*([1]ChainPriceIndexes_BEA!R21/[1]ChainPriceIndexes_BEA!M21)</f>
        <v>63737.426421280077</v>
      </c>
      <c r="G20" s="193">
        <f>'[1]2007_Use'!PP21</f>
        <v>42771</v>
      </c>
      <c r="H20" s="193">
        <f>'[1]2012_Use'!PP21</f>
        <v>54437</v>
      </c>
      <c r="I20" s="80">
        <v>2</v>
      </c>
      <c r="J20" s="183"/>
    </row>
    <row r="21" spans="1:10" x14ac:dyDescent="0.45">
      <c r="A21" s="63" t="s">
        <v>167</v>
      </c>
      <c r="B21" s="64" t="str">
        <f t="shared" si="0"/>
        <v>_212230</v>
      </c>
      <c r="C21" s="189">
        <f>VLOOKUP('Sector Output_New'!A21,Activities_new!$B$5:$C$409,2,0)</f>
        <v>212230</v>
      </c>
      <c r="D21" s="190" t="s">
        <v>126</v>
      </c>
      <c r="E21" s="191" t="s">
        <v>585</v>
      </c>
      <c r="F21" s="192">
        <f>'[1]2007_Use'!PP22*([1]ChainPriceIndexes_BEA!R22/[1]ChainPriceIndexes_BEA!M22)</f>
        <v>13383.593572739836</v>
      </c>
      <c r="G21" s="193">
        <f>'[1]2007_Use'!PP22</f>
        <v>12977</v>
      </c>
      <c r="H21" s="193">
        <f>'[1]2012_Use'!PP22</f>
        <v>14009</v>
      </c>
      <c r="I21" s="80">
        <v>2</v>
      </c>
      <c r="J21" s="183"/>
    </row>
    <row r="22" spans="1:10" x14ac:dyDescent="0.45">
      <c r="A22" s="63" t="s">
        <v>165</v>
      </c>
      <c r="B22" s="64" t="str">
        <f t="shared" si="0"/>
        <v>_2122A0</v>
      </c>
      <c r="C22" s="189" t="str">
        <f>VLOOKUP('Sector Output_New'!A22,Activities_new!$B$5:$C$409,2,0)</f>
        <v>2122A0</v>
      </c>
      <c r="D22" s="190" t="s">
        <v>126</v>
      </c>
      <c r="E22" s="191" t="s">
        <v>585</v>
      </c>
      <c r="F22" s="192">
        <f>'[1]2007_Use'!PP23*([1]ChainPriceIndexes_BEA!R23/[1]ChainPriceIndexes_BEA!M23)</f>
        <v>22152.207744652285</v>
      </c>
      <c r="G22" s="193">
        <f>'[1]2007_Use'!PP23</f>
        <v>14519</v>
      </c>
      <c r="H22" s="193">
        <f>'[1]2012_Use'!PP23</f>
        <v>22382</v>
      </c>
      <c r="I22" s="80">
        <v>2</v>
      </c>
      <c r="J22" s="183"/>
    </row>
    <row r="23" spans="1:10" x14ac:dyDescent="0.45">
      <c r="A23" s="63" t="s">
        <v>168</v>
      </c>
      <c r="B23" s="64" t="str">
        <f t="shared" si="0"/>
        <v>_212310</v>
      </c>
      <c r="C23" s="189">
        <f>VLOOKUP('Sector Output_New'!A23,Activities_new!$B$5:$C$409,2,0)</f>
        <v>212310</v>
      </c>
      <c r="D23" s="190" t="s">
        <v>126</v>
      </c>
      <c r="E23" s="191" t="s">
        <v>585</v>
      </c>
      <c r="F23" s="192">
        <f>'[1]2007_Use'!PP24*([1]ChainPriceIndexes_BEA!R24/[1]ChainPriceIndexes_BEA!M24)</f>
        <v>21733.041180058281</v>
      </c>
      <c r="G23" s="193">
        <f>'[1]2007_Use'!PP24</f>
        <v>19242</v>
      </c>
      <c r="H23" s="193">
        <f>'[1]2012_Use'!PP24</f>
        <v>16251</v>
      </c>
      <c r="I23" s="80">
        <v>2</v>
      </c>
      <c r="J23" s="183"/>
    </row>
    <row r="24" spans="1:10" x14ac:dyDescent="0.45">
      <c r="A24" s="63" t="s">
        <v>169</v>
      </c>
      <c r="B24" s="64" t="str">
        <f t="shared" si="0"/>
        <v>_2123A0</v>
      </c>
      <c r="C24" s="189" t="str">
        <f>VLOOKUP('Sector Output_New'!A24,Activities_new!$B$5:$C$409,2,0)</f>
        <v>2123A0</v>
      </c>
      <c r="D24" s="190" t="s">
        <v>126</v>
      </c>
      <c r="E24" s="191" t="s">
        <v>585</v>
      </c>
      <c r="F24" s="192">
        <f>'[1]2007_Use'!PP25*([1]ChainPriceIndexes_BEA!R25/[1]ChainPriceIndexes_BEA!M25)</f>
        <v>20375.455385786528</v>
      </c>
      <c r="G24" s="193">
        <f>'[1]2007_Use'!PP25</f>
        <v>14989</v>
      </c>
      <c r="H24" s="193">
        <f>'[1]2012_Use'!PP25</f>
        <v>17586</v>
      </c>
      <c r="I24" s="80">
        <v>2</v>
      </c>
      <c r="J24" s="183"/>
    </row>
    <row r="25" spans="1:10" x14ac:dyDescent="0.45">
      <c r="A25" s="63" t="s">
        <v>171</v>
      </c>
      <c r="B25" s="64" t="str">
        <f t="shared" si="0"/>
        <v>_213111</v>
      </c>
      <c r="C25" s="189">
        <f>VLOOKUP('Sector Output_New'!A25,Activities_new!$B$5:$C$409,2,0)</f>
        <v>213111</v>
      </c>
      <c r="D25" s="190" t="s">
        <v>126</v>
      </c>
      <c r="E25" s="191" t="s">
        <v>585</v>
      </c>
      <c r="F25" s="192">
        <f>'[1]2007_Use'!PP26*([1]ChainPriceIndexes_BEA!R26/[1]ChainPriceIndexes_BEA!M26)</f>
        <v>53820.403046186271</v>
      </c>
      <c r="G25" s="193">
        <f>'[1]2007_Use'!PP26</f>
        <v>40354</v>
      </c>
      <c r="H25" s="193">
        <f>'[1]2012_Use'!PP26</f>
        <v>32686</v>
      </c>
      <c r="I25" s="80">
        <v>2</v>
      </c>
      <c r="J25" s="183"/>
    </row>
    <row r="26" spans="1:10" x14ac:dyDescent="0.45">
      <c r="A26" s="63" t="s">
        <v>172</v>
      </c>
      <c r="B26" s="64" t="str">
        <f t="shared" si="0"/>
        <v>_21311A</v>
      </c>
      <c r="C26" s="189" t="str">
        <f>VLOOKUP('Sector Output_New'!A26,Activities_new!$B$5:$C$409,2,0)</f>
        <v>21311A</v>
      </c>
      <c r="D26" s="190" t="s">
        <v>126</v>
      </c>
      <c r="E26" s="191" t="s">
        <v>585</v>
      </c>
      <c r="F26" s="192">
        <f>'[1]2007_Use'!PP27*([1]ChainPriceIndexes_BEA!R27/[1]ChainPriceIndexes_BEA!M27)</f>
        <v>55132.015907506873</v>
      </c>
      <c r="G26" s="193">
        <f>'[1]2007_Use'!PP27</f>
        <v>53789</v>
      </c>
      <c r="H26" s="193">
        <f>'[1]2012_Use'!PP27</f>
        <v>93046</v>
      </c>
      <c r="I26" s="80">
        <v>2</v>
      </c>
      <c r="J26" s="183"/>
    </row>
    <row r="27" spans="1:10" x14ac:dyDescent="0.45">
      <c r="A27" s="63" t="s">
        <v>174</v>
      </c>
      <c r="B27" s="64" t="str">
        <f t="shared" si="0"/>
        <v>_221100</v>
      </c>
      <c r="C27" s="189">
        <f>VLOOKUP('Sector Output_New'!A27,Activities_new!$B$5:$C$409,2,0)</f>
        <v>221100</v>
      </c>
      <c r="D27" s="190" t="s">
        <v>126</v>
      </c>
      <c r="E27" s="191" t="s">
        <v>890</v>
      </c>
      <c r="F27" s="192">
        <f>'[1]2007_Use'!PP28*([1]ChainPriceIndexes_BEA!R28/[1]ChainPriceIndexes_BEA!M28)</f>
        <v>329781.70969394298</v>
      </c>
      <c r="G27" s="193">
        <f>'[1]2007_Use'!PP28</f>
        <v>317218</v>
      </c>
      <c r="H27" s="193">
        <f>'[1]2012_Use'!PP28</f>
        <v>366949</v>
      </c>
      <c r="I27" s="80">
        <v>2</v>
      </c>
      <c r="J27" s="183"/>
    </row>
    <row r="28" spans="1:10" x14ac:dyDescent="0.45">
      <c r="A28" s="63" t="s">
        <v>175</v>
      </c>
      <c r="B28" s="64" t="str">
        <f t="shared" si="0"/>
        <v>_221200</v>
      </c>
      <c r="C28" s="189">
        <f>VLOOKUP('Sector Output_New'!A28,Activities_new!$B$5:$C$409,2,0)</f>
        <v>221200</v>
      </c>
      <c r="D28" s="190" t="s">
        <v>126</v>
      </c>
      <c r="E28" s="191" t="s">
        <v>585</v>
      </c>
      <c r="F28" s="192">
        <f>'[1]2007_Use'!PP29*([1]ChainPriceIndexes_BEA!R29/[1]ChainPriceIndexes_BEA!M29)</f>
        <v>105586.81123840698</v>
      </c>
      <c r="G28" s="193">
        <f>'[1]2007_Use'!PP29</f>
        <v>123866</v>
      </c>
      <c r="H28" s="193">
        <f>'[1]2012_Use'!PP29</f>
        <v>81645</v>
      </c>
      <c r="I28" s="80">
        <v>2</v>
      </c>
      <c r="J28" s="183"/>
    </row>
    <row r="29" spans="1:10" x14ac:dyDescent="0.45">
      <c r="A29" s="63" t="s">
        <v>176</v>
      </c>
      <c r="B29" s="64" t="str">
        <f t="shared" si="0"/>
        <v>_221300</v>
      </c>
      <c r="C29" s="189">
        <f>VLOOKUP('Sector Output_New'!A29,Activities_new!$B$5:$C$409,2,0)</f>
        <v>221300</v>
      </c>
      <c r="D29" s="190" t="s">
        <v>126</v>
      </c>
      <c r="E29" s="191" t="s">
        <v>584</v>
      </c>
      <c r="F29" s="192">
        <f>'[1]2007_Use'!PP30*([1]ChainPriceIndexes_BEA!R30/[1]ChainPriceIndexes_BEA!M30)</f>
        <v>14051.531642353822</v>
      </c>
      <c r="G29" s="193">
        <f>'[1]2007_Use'!PP30</f>
        <v>10509</v>
      </c>
      <c r="H29" s="193">
        <f>'[1]2012_Use'!PP30</f>
        <v>12892</v>
      </c>
      <c r="I29" s="80">
        <v>2</v>
      </c>
      <c r="J29" s="183"/>
    </row>
    <row r="30" spans="1:10" x14ac:dyDescent="0.45">
      <c r="A30" s="63" t="s">
        <v>179</v>
      </c>
      <c r="B30" s="64" t="str">
        <f t="shared" si="0"/>
        <v>_233210</v>
      </c>
      <c r="C30" s="189">
        <f>VLOOKUP('Sector Output_New'!A30,Activities_new!$B$5:$C$409,2,0)</f>
        <v>233210</v>
      </c>
      <c r="D30" s="190" t="s">
        <v>126</v>
      </c>
      <c r="E30" s="191" t="s">
        <v>585</v>
      </c>
      <c r="F30" s="192">
        <f>'[1]2007_Use'!PP31*([1]ChainPriceIndexes_BEA!R31/[1]ChainPriceIndexes_BEA!M31)</f>
        <v>43194.131786790793</v>
      </c>
      <c r="G30" s="193">
        <f>'[1]2007_Use'!PP31</f>
        <v>45283</v>
      </c>
      <c r="H30" s="193">
        <f>'[1]2012_Use'!PP31</f>
        <v>43893</v>
      </c>
      <c r="I30" s="80">
        <v>2</v>
      </c>
      <c r="J30" s="183"/>
    </row>
    <row r="31" spans="1:10" x14ac:dyDescent="0.45">
      <c r="A31" s="63" t="s">
        <v>182</v>
      </c>
      <c r="B31" s="64" t="str">
        <f t="shared" si="0"/>
        <v>_233262</v>
      </c>
      <c r="C31" s="189">
        <f>VLOOKUP('Sector Output_New'!A31,Activities_new!$B$5:$C$409,2,0)</f>
        <v>233262</v>
      </c>
      <c r="D31" s="190" t="s">
        <v>126</v>
      </c>
      <c r="E31" s="191" t="s">
        <v>585</v>
      </c>
      <c r="F31" s="192">
        <f>'[1]2007_Use'!PP32*([1]ChainPriceIndexes_BEA!R32/[1]ChainPriceIndexes_BEA!M32)</f>
        <v>99304.741261888688</v>
      </c>
      <c r="G31" s="193">
        <f>'[1]2007_Use'!PP32</f>
        <v>83842</v>
      </c>
      <c r="H31" s="193">
        <f>'[1]2012_Use'!PP32</f>
        <v>68219</v>
      </c>
      <c r="I31" s="80">
        <v>2</v>
      </c>
      <c r="J31" s="183"/>
    </row>
    <row r="32" spans="1:10" x14ac:dyDescent="0.45">
      <c r="A32" s="63" t="s">
        <v>177</v>
      </c>
      <c r="B32" s="64" t="str">
        <f t="shared" si="0"/>
        <v>_230301</v>
      </c>
      <c r="C32" s="189">
        <f>VLOOKUP('Sector Output_New'!A32,Activities_new!$B$5:$C$409,2,0)</f>
        <v>230301</v>
      </c>
      <c r="D32" s="190" t="s">
        <v>126</v>
      </c>
      <c r="E32" s="191" t="s">
        <v>585</v>
      </c>
      <c r="F32" s="192">
        <f>'[1]2007_Use'!PP33*([1]ChainPriceIndexes_BEA!R33/[1]ChainPriceIndexes_BEA!M33)</f>
        <v>165621.30588971562</v>
      </c>
      <c r="G32" s="193">
        <f>'[1]2007_Use'!PP33</f>
        <v>142908</v>
      </c>
      <c r="H32" s="193">
        <f>'[1]2012_Use'!PP33</f>
        <v>174828</v>
      </c>
      <c r="I32" s="80">
        <v>2</v>
      </c>
      <c r="J32" s="183"/>
    </row>
    <row r="33" spans="1:10" x14ac:dyDescent="0.45">
      <c r="A33" s="63" t="s">
        <v>178</v>
      </c>
      <c r="B33" s="64" t="str">
        <f t="shared" si="0"/>
        <v>_230302</v>
      </c>
      <c r="C33" s="189">
        <f>VLOOKUP('Sector Output_New'!A33,Activities_new!$B$5:$C$409,2,0)</f>
        <v>230302</v>
      </c>
      <c r="D33" s="190" t="s">
        <v>126</v>
      </c>
      <c r="E33" s="191" t="s">
        <v>585</v>
      </c>
      <c r="F33" s="192">
        <f>'[1]2007_Use'!PP34*([1]ChainPriceIndexes_BEA!R34/[1]ChainPriceIndexes_BEA!M34)</f>
        <v>72802.845220850548</v>
      </c>
      <c r="G33" s="193">
        <f>'[1]2007_Use'!PP34</f>
        <v>67347</v>
      </c>
      <c r="H33" s="193">
        <f>'[1]2012_Use'!PP34</f>
        <v>68096</v>
      </c>
      <c r="I33" s="80">
        <v>2</v>
      </c>
      <c r="J33" s="183"/>
    </row>
    <row r="34" spans="1:10" x14ac:dyDescent="0.45">
      <c r="A34" s="63" t="s">
        <v>891</v>
      </c>
      <c r="B34" s="64" t="str">
        <f t="shared" si="0"/>
        <v>_2332A0</v>
      </c>
      <c r="C34" s="189" t="str">
        <f>VLOOKUP('Sector Output_New'!A34,Activities_new!$B$5:$C$409,2,0)</f>
        <v>2332A0</v>
      </c>
      <c r="D34" s="190" t="s">
        <v>126</v>
      </c>
      <c r="E34" s="191" t="s">
        <v>585</v>
      </c>
      <c r="F34" s="192">
        <f>'[1]2007_Use'!PP35*([1]ChainPriceIndexes_BEA!R35/[1]ChainPriceIndexes_BEA!M35)</f>
        <v>153836.40792074881</v>
      </c>
      <c r="G34" s="193">
        <f>'[1]2007_Use'!PP35</f>
        <v>140848</v>
      </c>
      <c r="H34" s="193">
        <f>'[1]2012_Use'!PP35</f>
        <v>73715</v>
      </c>
      <c r="I34" s="80">
        <v>2</v>
      </c>
      <c r="J34" s="183"/>
    </row>
    <row r="35" spans="1:10" x14ac:dyDescent="0.45">
      <c r="A35" s="63" t="s">
        <v>186</v>
      </c>
      <c r="B35" s="64" t="str">
        <f t="shared" si="0"/>
        <v>_233412</v>
      </c>
      <c r="C35" s="189">
        <f>VLOOKUP('Sector Output_New'!A35,Activities_new!$B$5:$C$409,2,0)</f>
        <v>233412</v>
      </c>
      <c r="D35" s="190" t="s">
        <v>126</v>
      </c>
      <c r="E35" s="191" t="s">
        <v>585</v>
      </c>
      <c r="F35" s="192">
        <f>'[1]2007_Use'!PP36*([1]ChainPriceIndexes_BEA!R36/[1]ChainPriceIndexes_BEA!M36)</f>
        <v>54091.137965760325</v>
      </c>
      <c r="G35" s="193">
        <f>'[1]2007_Use'!PP36</f>
        <v>51564</v>
      </c>
      <c r="H35" s="193">
        <f>'[1]2012_Use'!PP36</f>
        <v>26126</v>
      </c>
      <c r="I35" s="80">
        <v>2</v>
      </c>
      <c r="J35" s="183"/>
    </row>
    <row r="36" spans="1:10" x14ac:dyDescent="0.45">
      <c r="A36" s="63" t="s">
        <v>187</v>
      </c>
      <c r="B36" s="64" t="str">
        <f t="shared" si="0"/>
        <v>_2334A0</v>
      </c>
      <c r="C36" s="189" t="str">
        <f>VLOOKUP('Sector Output_New'!A36,Activities_new!$B$5:$C$409,2,0)</f>
        <v>2334A0</v>
      </c>
      <c r="D36" s="190" t="s">
        <v>126</v>
      </c>
      <c r="E36" s="191" t="s">
        <v>585</v>
      </c>
      <c r="F36" s="192">
        <f>'[1]2007_Use'!PP37*([1]ChainPriceIndexes_BEA!R37/[1]ChainPriceIndexes_BEA!M37)</f>
        <v>197519.6817938255</v>
      </c>
      <c r="G36" s="193">
        <f>'[1]2007_Use'!PP37</f>
        <v>191681</v>
      </c>
      <c r="H36" s="193">
        <f>'[1]2012_Use'!PP37</f>
        <v>166508</v>
      </c>
      <c r="I36" s="80">
        <v>2</v>
      </c>
      <c r="J36" s="183"/>
    </row>
    <row r="37" spans="1:10" x14ac:dyDescent="0.45">
      <c r="A37" s="63" t="s">
        <v>180</v>
      </c>
      <c r="B37" s="64" t="str">
        <f t="shared" si="0"/>
        <v>_233230</v>
      </c>
      <c r="C37" s="189">
        <f>VLOOKUP('Sector Output_New'!A37,Activities_new!$B$5:$C$409,2,0)</f>
        <v>233230</v>
      </c>
      <c r="D37" s="190" t="s">
        <v>126</v>
      </c>
      <c r="E37" s="191" t="s">
        <v>585</v>
      </c>
      <c r="F37" s="192">
        <f>'[1]2007_Use'!PP38*([1]ChainPriceIndexes_BEA!R38/[1]ChainPriceIndexes_BEA!M38)</f>
        <v>37532.920259209481</v>
      </c>
      <c r="G37" s="193">
        <f>'[1]2007_Use'!PP38</f>
        <v>34346</v>
      </c>
      <c r="H37" s="193">
        <f>'[1]2012_Use'!PP38</f>
        <v>37260</v>
      </c>
      <c r="I37" s="80">
        <v>2</v>
      </c>
      <c r="J37" s="183"/>
    </row>
    <row r="38" spans="1:10" x14ac:dyDescent="0.45">
      <c r="A38" s="63" t="s">
        <v>184</v>
      </c>
      <c r="B38" s="64" t="str">
        <f t="shared" si="0"/>
        <v>_2332D0</v>
      </c>
      <c r="C38" s="189" t="str">
        <f>VLOOKUP('Sector Output_New'!A38,Activities_new!$B$5:$C$409,2,0)</f>
        <v>2332D0</v>
      </c>
      <c r="D38" s="190" t="s">
        <v>126</v>
      </c>
      <c r="E38" s="191" t="s">
        <v>585</v>
      </c>
      <c r="F38" s="192">
        <f>'[1]2007_Use'!PP39*([1]ChainPriceIndexes_BEA!R39/[1]ChainPriceIndexes_BEA!M39)</f>
        <v>123812.38600563754</v>
      </c>
      <c r="G38" s="193">
        <f>'[1]2007_Use'!PP39</f>
        <v>119474</v>
      </c>
      <c r="H38" s="193">
        <f>'[1]2012_Use'!PP39</f>
        <v>85743</v>
      </c>
      <c r="I38" s="80">
        <v>2</v>
      </c>
      <c r="J38" s="183"/>
    </row>
    <row r="39" spans="1:10" x14ac:dyDescent="0.45">
      <c r="A39" s="63" t="s">
        <v>181</v>
      </c>
      <c r="B39" s="64" t="str">
        <f t="shared" si="0"/>
        <v>_233240</v>
      </c>
      <c r="C39" s="189">
        <f>VLOOKUP('Sector Output_New'!A39,Activities_new!$B$5:$C$409,2,0)</f>
        <v>233240</v>
      </c>
      <c r="D39" s="190" t="s">
        <v>126</v>
      </c>
      <c r="E39" s="191" t="s">
        <v>585</v>
      </c>
      <c r="F39" s="192">
        <f>'[1]2007_Use'!PP40*([1]ChainPriceIndexes_BEA!R40/[1]ChainPriceIndexes_BEA!M40)</f>
        <v>91961.684629494208</v>
      </c>
      <c r="G39" s="193">
        <f>'[1]2007_Use'!PP40</f>
        <v>76708</v>
      </c>
      <c r="H39" s="193">
        <f>'[1]2012_Use'!PP40</f>
        <v>93986</v>
      </c>
      <c r="I39" s="80">
        <v>2</v>
      </c>
      <c r="J39" s="183"/>
    </row>
    <row r="40" spans="1:10" x14ac:dyDescent="0.45">
      <c r="A40" s="63" t="s">
        <v>185</v>
      </c>
      <c r="B40" s="64" t="str">
        <f t="shared" si="0"/>
        <v>_233411</v>
      </c>
      <c r="C40" s="189">
        <f>VLOOKUP('Sector Output_New'!A40,Activities_new!$B$5:$C$409,2,0)</f>
        <v>233411</v>
      </c>
      <c r="D40" s="190" t="s">
        <v>126</v>
      </c>
      <c r="E40" s="191" t="s">
        <v>585</v>
      </c>
      <c r="F40" s="192">
        <f>'[1]2007_Use'!PP41*([1]ChainPriceIndexes_BEA!R41/[1]ChainPriceIndexes_BEA!M41)</f>
        <v>259935.15903686089</v>
      </c>
      <c r="G40" s="193">
        <f>'[1]2007_Use'!PP41</f>
        <v>279815</v>
      </c>
      <c r="H40" s="193">
        <f>'[1]2012_Use'!PP41</f>
        <v>122107</v>
      </c>
      <c r="I40" s="80">
        <v>2</v>
      </c>
      <c r="J40" s="183"/>
    </row>
    <row r="41" spans="1:10" x14ac:dyDescent="0.45">
      <c r="A41" s="63" t="s">
        <v>892</v>
      </c>
      <c r="B41" s="64" t="str">
        <f t="shared" si="0"/>
        <v>_2332C0</v>
      </c>
      <c r="C41" s="189" t="str">
        <f>VLOOKUP('Sector Output_New'!A41,Activities_new!$B$5:$C$409,2,0)</f>
        <v>2332C0</v>
      </c>
      <c r="D41" s="190" t="s">
        <v>126</v>
      </c>
      <c r="E41" s="191" t="s">
        <v>585</v>
      </c>
      <c r="F41" s="192">
        <f>'[1]2007_Use'!PP42*([1]ChainPriceIndexes_BEA!R42/[1]ChainPriceIndexes_BEA!M42)</f>
        <v>128228.60482388323</v>
      </c>
      <c r="G41" s="193">
        <f>'[1]2007_Use'!PP42</f>
        <v>105318</v>
      </c>
      <c r="H41" s="193">
        <f>'[1]2012_Use'!PP42</f>
        <v>114097</v>
      </c>
      <c r="I41" s="80">
        <v>2</v>
      </c>
      <c r="J41" s="183"/>
    </row>
    <row r="42" spans="1:10" x14ac:dyDescent="0.45">
      <c r="A42" s="63" t="s">
        <v>189</v>
      </c>
      <c r="B42" s="64" t="str">
        <f t="shared" si="0"/>
        <v>_321100</v>
      </c>
      <c r="C42" s="189">
        <f>VLOOKUP('Sector Output_New'!A42,Activities_new!$B$5:$C$409,2,0)</f>
        <v>321100</v>
      </c>
      <c r="D42" s="190" t="s">
        <v>126</v>
      </c>
      <c r="E42" s="191" t="s">
        <v>585</v>
      </c>
      <c r="F42" s="192">
        <f>'[1]2007_Use'!PP43*([1]ChainPriceIndexes_BEA!R43/[1]ChainPriceIndexes_BEA!M43)</f>
        <v>26959.701305341965</v>
      </c>
      <c r="G42" s="193">
        <f>'[1]2007_Use'!PP43</f>
        <v>27944</v>
      </c>
      <c r="H42" s="193">
        <f>'[1]2012_Use'!PP43</f>
        <v>23465</v>
      </c>
      <c r="I42" s="80">
        <v>2</v>
      </c>
      <c r="J42" s="183"/>
    </row>
    <row r="43" spans="1:10" x14ac:dyDescent="0.45">
      <c r="A43" s="63" t="s">
        <v>190</v>
      </c>
      <c r="B43" s="64" t="str">
        <f t="shared" si="0"/>
        <v>_321200</v>
      </c>
      <c r="C43" s="189">
        <f>VLOOKUP('Sector Output_New'!A43,Activities_new!$B$5:$C$409,2,0)</f>
        <v>321200</v>
      </c>
      <c r="D43" s="190" t="s">
        <v>126</v>
      </c>
      <c r="E43" s="191" t="s">
        <v>585</v>
      </c>
      <c r="F43" s="192">
        <f>'[1]2007_Use'!PP44*([1]ChainPriceIndexes_BEA!R44/[1]ChainPriceIndexes_BEA!M44)</f>
        <v>24029.591237804136</v>
      </c>
      <c r="G43" s="193">
        <f>'[1]2007_Use'!PP44</f>
        <v>21698</v>
      </c>
      <c r="H43" s="193">
        <f>'[1]2012_Use'!PP44</f>
        <v>17236</v>
      </c>
      <c r="I43" s="80">
        <v>2</v>
      </c>
      <c r="J43" s="183"/>
    </row>
    <row r="44" spans="1:10" x14ac:dyDescent="0.45">
      <c r="A44" s="63" t="s">
        <v>191</v>
      </c>
      <c r="B44" s="64" t="str">
        <f t="shared" si="0"/>
        <v>_321910</v>
      </c>
      <c r="C44" s="189">
        <f>VLOOKUP('Sector Output_New'!A44,Activities_new!$B$5:$C$409,2,0)</f>
        <v>321910</v>
      </c>
      <c r="D44" s="190" t="s">
        <v>126</v>
      </c>
      <c r="E44" s="191" t="s">
        <v>585</v>
      </c>
      <c r="F44" s="192">
        <f>'[1]2007_Use'!PP45*([1]ChainPriceIndexes_BEA!R45/[1]ChainPriceIndexes_BEA!M45)</f>
        <v>28958.436930217136</v>
      </c>
      <c r="G44" s="193">
        <f>'[1]2007_Use'!PP45</f>
        <v>27953</v>
      </c>
      <c r="H44" s="193">
        <f>'[1]2012_Use'!PP45</f>
        <v>20610</v>
      </c>
      <c r="I44" s="80">
        <v>2</v>
      </c>
      <c r="J44" s="183"/>
    </row>
    <row r="45" spans="1:10" x14ac:dyDescent="0.45">
      <c r="A45" s="63" t="s">
        <v>192</v>
      </c>
      <c r="B45" s="64" t="str">
        <f t="shared" si="0"/>
        <v>_3219A0</v>
      </c>
      <c r="C45" s="189" t="str">
        <f>VLOOKUP('Sector Output_New'!A45,Activities_new!$B$5:$C$409,2,0)</f>
        <v>3219A0</v>
      </c>
      <c r="D45" s="190" t="s">
        <v>126</v>
      </c>
      <c r="E45" s="191" t="s">
        <v>585</v>
      </c>
      <c r="F45" s="192">
        <f>'[1]2007_Use'!PP46*([1]ChainPriceIndexes_BEA!R46/[1]ChainPriceIndexes_BEA!M46)</f>
        <v>27196.462386408119</v>
      </c>
      <c r="G45" s="193">
        <f>'[1]2007_Use'!PP46</f>
        <v>25708</v>
      </c>
      <c r="H45" s="193">
        <f>'[1]2012_Use'!PP46</f>
        <v>19459</v>
      </c>
      <c r="I45" s="80">
        <v>2</v>
      </c>
      <c r="J45" s="183"/>
    </row>
    <row r="46" spans="1:10" x14ac:dyDescent="0.45">
      <c r="A46" s="63" t="s">
        <v>194</v>
      </c>
      <c r="B46" s="64" t="str">
        <f t="shared" si="0"/>
        <v>_327100</v>
      </c>
      <c r="C46" s="189">
        <f>VLOOKUP('Sector Output_New'!A46,Activities_new!$B$5:$C$409,2,0)</f>
        <v>327100</v>
      </c>
      <c r="D46" s="190" t="s">
        <v>126</v>
      </c>
      <c r="E46" s="191" t="s">
        <v>585</v>
      </c>
      <c r="F46" s="192">
        <f>'[1]2007_Use'!PP47*([1]ChainPriceIndexes_BEA!R47/[1]ChainPriceIndexes_BEA!M47)</f>
        <v>10761.501850872555</v>
      </c>
      <c r="G46" s="193">
        <f>'[1]2007_Use'!PP47</f>
        <v>9768</v>
      </c>
      <c r="H46" s="193">
        <f>'[1]2012_Use'!PP47</f>
        <v>7279</v>
      </c>
      <c r="I46" s="80">
        <v>2</v>
      </c>
      <c r="J46" s="183"/>
    </row>
    <row r="47" spans="1:10" x14ac:dyDescent="0.45">
      <c r="A47" s="63" t="s">
        <v>195</v>
      </c>
      <c r="B47" s="64" t="str">
        <f t="shared" si="0"/>
        <v>_327200</v>
      </c>
      <c r="C47" s="189">
        <f>VLOOKUP('Sector Output_New'!A47,Activities_new!$B$5:$C$409,2,0)</f>
        <v>327200</v>
      </c>
      <c r="D47" s="190" t="s">
        <v>126</v>
      </c>
      <c r="E47" s="191" t="s">
        <v>585</v>
      </c>
      <c r="F47" s="192">
        <f>'[1]2007_Use'!PP48*([1]ChainPriceIndexes_BEA!R48/[1]ChainPriceIndexes_BEA!M48)</f>
        <v>25332.890550514734</v>
      </c>
      <c r="G47" s="193">
        <f>'[1]2007_Use'!PP48</f>
        <v>23648</v>
      </c>
      <c r="H47" s="193">
        <f>'[1]2012_Use'!PP48</f>
        <v>23570</v>
      </c>
      <c r="I47" s="80">
        <v>2</v>
      </c>
      <c r="J47" s="183"/>
    </row>
    <row r="48" spans="1:10" x14ac:dyDescent="0.45">
      <c r="A48" s="63" t="s">
        <v>196</v>
      </c>
      <c r="B48" s="64" t="str">
        <f t="shared" si="0"/>
        <v>_327310</v>
      </c>
      <c r="C48" s="189">
        <f>VLOOKUP('Sector Output_New'!A48,Activities_new!$B$5:$C$409,2,0)</f>
        <v>327310</v>
      </c>
      <c r="D48" s="190" t="s">
        <v>126</v>
      </c>
      <c r="E48" s="191" t="s">
        <v>585</v>
      </c>
      <c r="F48" s="192">
        <f>'[1]2007_Use'!PP49*([1]ChainPriceIndexes_BEA!R49/[1]ChainPriceIndexes_BEA!M49)</f>
        <v>9341.6305916305919</v>
      </c>
      <c r="G48" s="193">
        <f>'[1]2007_Use'!PP49</f>
        <v>10358</v>
      </c>
      <c r="H48" s="193">
        <f>'[1]2012_Use'!PP49</f>
        <v>5927</v>
      </c>
      <c r="I48" s="80">
        <v>2</v>
      </c>
      <c r="J48" s="183"/>
    </row>
    <row r="49" spans="1:10" x14ac:dyDescent="0.45">
      <c r="A49" s="63" t="s">
        <v>197</v>
      </c>
      <c r="B49" s="64" t="str">
        <f t="shared" si="0"/>
        <v>_327320</v>
      </c>
      <c r="C49" s="189">
        <f>VLOOKUP('Sector Output_New'!A49,Activities_new!$B$5:$C$409,2,0)</f>
        <v>327320</v>
      </c>
      <c r="D49" s="190" t="s">
        <v>126</v>
      </c>
      <c r="E49" s="191" t="s">
        <v>585</v>
      </c>
      <c r="F49" s="192">
        <f>'[1]2007_Use'!PP50*([1]ChainPriceIndexes_BEA!R50/[1]ChainPriceIndexes_BEA!M50)</f>
        <v>36299.504304722148</v>
      </c>
      <c r="G49" s="193">
        <f>'[1]2007_Use'!PP50</f>
        <v>34784</v>
      </c>
      <c r="H49" s="193">
        <f>'[1]2012_Use'!PP50</f>
        <v>20858</v>
      </c>
      <c r="I49" s="80">
        <v>2</v>
      </c>
      <c r="J49" s="183"/>
    </row>
    <row r="50" spans="1:10" x14ac:dyDescent="0.45">
      <c r="A50" s="63" t="s">
        <v>198</v>
      </c>
      <c r="B50" s="64" t="str">
        <f t="shared" si="0"/>
        <v>_327330</v>
      </c>
      <c r="C50" s="189">
        <f>VLOOKUP('Sector Output_New'!A50,Activities_new!$B$5:$C$409,2,0)</f>
        <v>327330</v>
      </c>
      <c r="D50" s="190" t="s">
        <v>126</v>
      </c>
      <c r="E50" s="191" t="s">
        <v>585</v>
      </c>
      <c r="F50" s="192">
        <f>'[1]2007_Use'!PP51*([1]ChainPriceIndexes_BEA!R51/[1]ChainPriceIndexes_BEA!M51)</f>
        <v>9629.0517361148213</v>
      </c>
      <c r="G50" s="193">
        <f>'[1]2007_Use'!PP51</f>
        <v>9010</v>
      </c>
      <c r="H50" s="193">
        <f>'[1]2012_Use'!PP51</f>
        <v>5711</v>
      </c>
      <c r="I50" s="80">
        <v>2</v>
      </c>
      <c r="J50" s="183"/>
    </row>
    <row r="51" spans="1:10" x14ac:dyDescent="0.45">
      <c r="A51" s="63" t="s">
        <v>199</v>
      </c>
      <c r="B51" s="64" t="str">
        <f t="shared" si="0"/>
        <v>_327390</v>
      </c>
      <c r="C51" s="189">
        <f>VLOOKUP('Sector Output_New'!A51,Activities_new!$B$5:$C$409,2,0)</f>
        <v>327390</v>
      </c>
      <c r="D51" s="190" t="s">
        <v>126</v>
      </c>
      <c r="E51" s="191" t="s">
        <v>585</v>
      </c>
      <c r="F51" s="192">
        <f>'[1]2007_Use'!PP52*([1]ChainPriceIndexes_BEA!R52/[1]ChainPriceIndexes_BEA!M52)</f>
        <v>12855.744055854742</v>
      </c>
      <c r="G51" s="193">
        <f>'[1]2007_Use'!PP52</f>
        <v>12079</v>
      </c>
      <c r="H51" s="193">
        <f>'[1]2012_Use'!PP52</f>
        <v>8737</v>
      </c>
      <c r="I51" s="80">
        <v>2</v>
      </c>
      <c r="J51" s="183"/>
    </row>
    <row r="52" spans="1:10" x14ac:dyDescent="0.45">
      <c r="A52" s="63" t="s">
        <v>200</v>
      </c>
      <c r="B52" s="64" t="str">
        <f t="shared" si="0"/>
        <v>_327400</v>
      </c>
      <c r="C52" s="189">
        <f>VLOOKUP('Sector Output_New'!A52,Activities_new!$B$5:$C$409,2,0)</f>
        <v>327400</v>
      </c>
      <c r="D52" s="190" t="s">
        <v>126</v>
      </c>
      <c r="E52" s="191" t="s">
        <v>585</v>
      </c>
      <c r="F52" s="192">
        <f>'[1]2007_Use'!PP53*([1]ChainPriceIndexes_BEA!R53/[1]ChainPriceIndexes_BEA!M53)</f>
        <v>8064.8279417450703</v>
      </c>
      <c r="G52" s="193">
        <f>'[1]2007_Use'!PP53</f>
        <v>7509</v>
      </c>
      <c r="H52" s="193">
        <f>'[1]2012_Use'!PP53</f>
        <v>5984</v>
      </c>
      <c r="I52" s="80">
        <v>2</v>
      </c>
      <c r="J52" s="183"/>
    </row>
    <row r="53" spans="1:10" x14ac:dyDescent="0.45">
      <c r="A53" s="63" t="s">
        <v>201</v>
      </c>
      <c r="B53" s="64" t="str">
        <f t="shared" si="0"/>
        <v>_327910</v>
      </c>
      <c r="C53" s="189">
        <f>VLOOKUP('Sector Output_New'!A53,Activities_new!$B$5:$C$409,2,0)</f>
        <v>327910</v>
      </c>
      <c r="D53" s="190" t="s">
        <v>126</v>
      </c>
      <c r="E53" s="191" t="s">
        <v>585</v>
      </c>
      <c r="F53" s="192">
        <f>'[1]2007_Use'!PP54*([1]ChainPriceIndexes_BEA!R54/[1]ChainPriceIndexes_BEA!M54)</f>
        <v>5253.2168575138712</v>
      </c>
      <c r="G53" s="193">
        <f>'[1]2007_Use'!PP54</f>
        <v>4450</v>
      </c>
      <c r="H53" s="193">
        <f>'[1]2012_Use'!PP54</f>
        <v>5296</v>
      </c>
      <c r="I53" s="80">
        <v>2</v>
      </c>
      <c r="J53" s="183"/>
    </row>
    <row r="54" spans="1:10" x14ac:dyDescent="0.45">
      <c r="A54" s="63" t="s">
        <v>202</v>
      </c>
      <c r="B54" s="64" t="str">
        <f t="shared" si="0"/>
        <v>_327991</v>
      </c>
      <c r="C54" s="189">
        <f>VLOOKUP('Sector Output_New'!A54,Activities_new!$B$5:$C$409,2,0)</f>
        <v>327991</v>
      </c>
      <c r="D54" s="190" t="s">
        <v>126</v>
      </c>
      <c r="E54" s="191" t="s">
        <v>585</v>
      </c>
      <c r="F54" s="192">
        <f>'[1]2007_Use'!PP55*([1]ChainPriceIndexes_BEA!R55/[1]ChainPriceIndexes_BEA!M55)</f>
        <v>4428.6385962806244</v>
      </c>
      <c r="G54" s="193">
        <f>'[1]2007_Use'!PP55</f>
        <v>4427</v>
      </c>
      <c r="H54" s="193">
        <f>'[1]2012_Use'!PP55</f>
        <v>3660</v>
      </c>
      <c r="I54" s="80">
        <v>2</v>
      </c>
      <c r="J54" s="183"/>
    </row>
    <row r="55" spans="1:10" x14ac:dyDescent="0.45">
      <c r="A55" s="63" t="s">
        <v>203</v>
      </c>
      <c r="B55" s="64" t="str">
        <f t="shared" si="0"/>
        <v>_327992</v>
      </c>
      <c r="C55" s="189">
        <f>VLOOKUP('Sector Output_New'!A55,Activities_new!$B$5:$C$409,2,0)</f>
        <v>327992</v>
      </c>
      <c r="D55" s="190" t="s">
        <v>126</v>
      </c>
      <c r="E55" s="191" t="s">
        <v>585</v>
      </c>
      <c r="F55" s="192">
        <f>'[1]2007_Use'!PP56*([1]ChainPriceIndexes_BEA!R56/[1]ChainPriceIndexes_BEA!M56)</f>
        <v>4281.972285935316</v>
      </c>
      <c r="G55" s="193">
        <f>'[1]2007_Use'!PP56</f>
        <v>3155</v>
      </c>
      <c r="H55" s="193">
        <f>'[1]2012_Use'!PP56</f>
        <v>3550</v>
      </c>
      <c r="I55" s="80">
        <v>2</v>
      </c>
      <c r="J55" s="183"/>
    </row>
    <row r="56" spans="1:10" x14ac:dyDescent="0.45">
      <c r="A56" s="63" t="s">
        <v>204</v>
      </c>
      <c r="B56" s="64" t="str">
        <f t="shared" si="0"/>
        <v>_327993</v>
      </c>
      <c r="C56" s="189">
        <f>VLOOKUP('Sector Output_New'!A56,Activities_new!$B$5:$C$409,2,0)</f>
        <v>327993</v>
      </c>
      <c r="D56" s="190" t="s">
        <v>126</v>
      </c>
      <c r="E56" s="191" t="s">
        <v>585</v>
      </c>
      <c r="F56" s="192">
        <f>'[1]2007_Use'!PP57*([1]ChainPriceIndexes_BEA!R57/[1]ChainPriceIndexes_BEA!M57)</f>
        <v>7187.2492785208779</v>
      </c>
      <c r="G56" s="193">
        <f>'[1]2007_Use'!PP57</f>
        <v>6002</v>
      </c>
      <c r="H56" s="193">
        <f>'[1]2012_Use'!PP57</f>
        <v>4934</v>
      </c>
      <c r="I56" s="80">
        <v>2</v>
      </c>
      <c r="J56" s="183"/>
    </row>
    <row r="57" spans="1:10" x14ac:dyDescent="0.45">
      <c r="A57" s="63" t="s">
        <v>205</v>
      </c>
      <c r="B57" s="64" t="str">
        <f t="shared" si="0"/>
        <v>_327999</v>
      </c>
      <c r="C57" s="189">
        <f>VLOOKUP('Sector Output_New'!A57,Activities_new!$B$5:$C$409,2,0)</f>
        <v>327999</v>
      </c>
      <c r="D57" s="190" t="s">
        <v>126</v>
      </c>
      <c r="E57" s="191" t="s">
        <v>585</v>
      </c>
      <c r="F57" s="192">
        <f>'[1]2007_Use'!PP58*([1]ChainPriceIndexes_BEA!R58/[1]ChainPriceIndexes_BEA!M58)</f>
        <v>3493.8460060419088</v>
      </c>
      <c r="G57" s="193">
        <f>'[1]2007_Use'!PP58</f>
        <v>3273</v>
      </c>
      <c r="H57" s="193">
        <f>'[1]2012_Use'!PP58</f>
        <v>4133</v>
      </c>
      <c r="I57" s="80">
        <v>2</v>
      </c>
      <c r="J57" s="183"/>
    </row>
    <row r="58" spans="1:10" x14ac:dyDescent="0.45">
      <c r="A58" s="63" t="s">
        <v>206</v>
      </c>
      <c r="B58" s="64" t="str">
        <f t="shared" si="0"/>
        <v>_331110</v>
      </c>
      <c r="C58" s="189">
        <f>VLOOKUP('Sector Output_New'!A58,Activities_new!$B$5:$C$409,2,0)</f>
        <v>331110</v>
      </c>
      <c r="D58" s="190" t="s">
        <v>126</v>
      </c>
      <c r="E58" s="191" t="s">
        <v>585</v>
      </c>
      <c r="F58" s="192">
        <f>'[1]2007_Use'!PP59*([1]ChainPriceIndexes_BEA!R59/[1]ChainPriceIndexes_BEA!M59)</f>
        <v>113235.35945969964</v>
      </c>
      <c r="G58" s="193">
        <f>'[1]2007_Use'!PP59</f>
        <v>101939</v>
      </c>
      <c r="H58" s="193">
        <f>'[1]2012_Use'!PP59</f>
        <v>112976</v>
      </c>
      <c r="I58" s="80">
        <v>2</v>
      </c>
      <c r="J58" s="183"/>
    </row>
    <row r="59" spans="1:10" x14ac:dyDescent="0.45">
      <c r="A59" s="63" t="s">
        <v>207</v>
      </c>
      <c r="B59" s="64" t="str">
        <f t="shared" si="0"/>
        <v>_331200</v>
      </c>
      <c r="C59" s="189">
        <f>VLOOKUP('Sector Output_New'!A59,Activities_new!$B$5:$C$409,2,0)</f>
        <v>331200</v>
      </c>
      <c r="D59" s="190" t="s">
        <v>126</v>
      </c>
      <c r="E59" s="191" t="s">
        <v>585</v>
      </c>
      <c r="F59" s="192">
        <f>'[1]2007_Use'!PP60*([1]ChainPriceIndexes_BEA!R60/[1]ChainPriceIndexes_BEA!M60)</f>
        <v>28551.203397829162</v>
      </c>
      <c r="G59" s="193">
        <f>'[1]2007_Use'!PP60</f>
        <v>22385</v>
      </c>
      <c r="H59" s="193">
        <f>'[1]2012_Use'!PP60</f>
        <v>25906</v>
      </c>
      <c r="I59" s="80">
        <v>2</v>
      </c>
      <c r="J59" s="183"/>
    </row>
    <row r="60" spans="1:10" x14ac:dyDescent="0.45">
      <c r="A60" s="63" t="s">
        <v>209</v>
      </c>
      <c r="B60" s="64" t="str">
        <f t="shared" si="0"/>
        <v>_331314</v>
      </c>
      <c r="C60" s="189">
        <f>VLOOKUP('Sector Output_New'!A60,Activities_new!$B$5:$C$409,2,0)</f>
        <v>331314</v>
      </c>
      <c r="D60" s="190" t="s">
        <v>126</v>
      </c>
      <c r="E60" s="191" t="s">
        <v>585</v>
      </c>
      <c r="F60" s="192">
        <f>'[1]2007_Use'!PP61*([1]ChainPriceIndexes_BEA!R61/[1]ChainPriceIndexes_BEA!M61)</f>
        <v>5635.1314090005371</v>
      </c>
      <c r="G60" s="193">
        <f>'[1]2007_Use'!PP61</f>
        <v>7766</v>
      </c>
      <c r="H60" s="193">
        <f>'[1]2012_Use'!PP61</f>
        <v>5777</v>
      </c>
      <c r="I60" s="80">
        <v>2</v>
      </c>
      <c r="J60" s="183"/>
    </row>
    <row r="61" spans="1:10" x14ac:dyDescent="0.45">
      <c r="A61" s="63" t="s">
        <v>208</v>
      </c>
      <c r="B61" s="64" t="str">
        <f t="shared" si="0"/>
        <v>_331313</v>
      </c>
      <c r="C61" s="189">
        <f>VLOOKUP('Sector Output_New'!A61,Activities_new!$B$5:$C$409,2,0)</f>
        <v>331313</v>
      </c>
      <c r="D61" s="190" t="s">
        <v>126</v>
      </c>
      <c r="E61" s="191" t="s">
        <v>585</v>
      </c>
      <c r="F61" s="192">
        <f>'[1]2007_Use'!PP62*([1]ChainPriceIndexes_BEA!R62/[1]ChainPriceIndexes_BEA!M62)</f>
        <v>6015.758663812614</v>
      </c>
      <c r="G61" s="193">
        <f>'[1]2007_Use'!PP62</f>
        <v>7841</v>
      </c>
      <c r="H61" s="193">
        <f>'[1]2012_Use'!PP62</f>
        <v>6507</v>
      </c>
      <c r="I61" s="80">
        <v>2</v>
      </c>
      <c r="J61" s="183"/>
    </row>
    <row r="62" spans="1:10" x14ac:dyDescent="0.45">
      <c r="A62" s="63" t="s">
        <v>210</v>
      </c>
      <c r="B62" s="64" t="str">
        <f t="shared" si="0"/>
        <v>_33131B</v>
      </c>
      <c r="C62" s="189" t="str">
        <f>VLOOKUP('Sector Output_New'!A62,Activities_new!$B$5:$C$409,2,0)</f>
        <v>33131B</v>
      </c>
      <c r="D62" s="190" t="s">
        <v>126</v>
      </c>
      <c r="E62" s="191" t="s">
        <v>585</v>
      </c>
      <c r="F62" s="192">
        <f>'[1]2007_Use'!PP63*([1]ChainPriceIndexes_BEA!R63/[1]ChainPriceIndexes_BEA!M63)</f>
        <v>24610.955936840906</v>
      </c>
      <c r="G62" s="193">
        <f>'[1]2007_Use'!PP63</f>
        <v>25905</v>
      </c>
      <c r="H62" s="193">
        <f>'[1]2012_Use'!PP63</f>
        <v>25356</v>
      </c>
      <c r="I62" s="80">
        <v>2</v>
      </c>
      <c r="J62" s="183"/>
    </row>
    <row r="63" spans="1:10" x14ac:dyDescent="0.45">
      <c r="A63" s="63" t="s">
        <v>893</v>
      </c>
      <c r="B63" s="64" t="str">
        <f t="shared" si="0"/>
        <v>_331410</v>
      </c>
      <c r="C63" s="189">
        <f>VLOOKUP('Sector Output_New'!A63,Activities_new!$B$5:$C$409,2,0)</f>
        <v>331410</v>
      </c>
      <c r="D63" s="190" t="s">
        <v>126</v>
      </c>
      <c r="E63" s="191" t="s">
        <v>585</v>
      </c>
      <c r="F63" s="192">
        <f>'[1]2007_Use'!PP64*([1]ChainPriceIndexes_BEA!R64/[1]ChainPriceIndexes_BEA!M64)</f>
        <v>12844.140961653204</v>
      </c>
      <c r="G63" s="193">
        <f>'[1]2007_Use'!PP64</f>
        <v>13562</v>
      </c>
      <c r="H63" s="193">
        <f>'[1]2012_Use'!PP64</f>
        <v>14844</v>
      </c>
      <c r="I63" s="80">
        <v>2</v>
      </c>
      <c r="J63" s="183"/>
    </row>
    <row r="64" spans="1:10" x14ac:dyDescent="0.45">
      <c r="A64" s="63" t="s">
        <v>212</v>
      </c>
      <c r="B64" s="64" t="str">
        <f t="shared" si="0"/>
        <v>_331420</v>
      </c>
      <c r="C64" s="189">
        <f>VLOOKUP('Sector Output_New'!A64,Activities_new!$B$5:$C$409,2,0)</f>
        <v>331420</v>
      </c>
      <c r="D64" s="190" t="s">
        <v>126</v>
      </c>
      <c r="E64" s="191" t="s">
        <v>585</v>
      </c>
      <c r="F64" s="192">
        <f>'[1]2007_Use'!PP65*([1]ChainPriceIndexes_BEA!R65/[1]ChainPriceIndexes_BEA!M65)</f>
        <v>25984.900061984939</v>
      </c>
      <c r="G64" s="193">
        <f>'[1]2007_Use'!PP65</f>
        <v>25572</v>
      </c>
      <c r="H64" s="193">
        <f>'[1]2012_Use'!PP65</f>
        <v>23349</v>
      </c>
      <c r="I64" s="80">
        <v>2</v>
      </c>
      <c r="J64" s="183"/>
    </row>
    <row r="65" spans="1:10" x14ac:dyDescent="0.45">
      <c r="A65" s="63" t="s">
        <v>213</v>
      </c>
      <c r="B65" s="64" t="str">
        <f t="shared" si="0"/>
        <v>_331490</v>
      </c>
      <c r="C65" s="189">
        <f>VLOOKUP('Sector Output_New'!A65,Activities_new!$B$5:$C$409,2,0)</f>
        <v>331490</v>
      </c>
      <c r="D65" s="190" t="s">
        <v>126</v>
      </c>
      <c r="E65" s="191" t="s">
        <v>585</v>
      </c>
      <c r="F65" s="192">
        <f>'[1]2007_Use'!PP66*([1]ChainPriceIndexes_BEA!R66/[1]ChainPriceIndexes_BEA!M66)</f>
        <v>17959.953025234132</v>
      </c>
      <c r="G65" s="193">
        <f>'[1]2007_Use'!PP66</f>
        <v>18199</v>
      </c>
      <c r="H65" s="193">
        <f>'[1]2012_Use'!PP66</f>
        <v>22789</v>
      </c>
      <c r="I65" s="80">
        <v>2</v>
      </c>
      <c r="J65" s="183"/>
    </row>
    <row r="66" spans="1:10" x14ac:dyDescent="0.45">
      <c r="A66" s="63" t="s">
        <v>214</v>
      </c>
      <c r="B66" s="64" t="str">
        <f t="shared" si="0"/>
        <v>_331510</v>
      </c>
      <c r="C66" s="189">
        <f>VLOOKUP('Sector Output_New'!A66,Activities_new!$B$5:$C$409,2,0)</f>
        <v>331510</v>
      </c>
      <c r="D66" s="190" t="s">
        <v>126</v>
      </c>
      <c r="E66" s="191" t="s">
        <v>585</v>
      </c>
      <c r="F66" s="192">
        <f>'[1]2007_Use'!PP67*([1]ChainPriceIndexes_BEA!R67/[1]ChainPriceIndexes_BEA!M67)</f>
        <v>24821.244855967074</v>
      </c>
      <c r="G66" s="193">
        <f>'[1]2007_Use'!PP67</f>
        <v>19301</v>
      </c>
      <c r="H66" s="193">
        <f>'[1]2012_Use'!PP67</f>
        <v>18894</v>
      </c>
      <c r="I66" s="80">
        <v>2</v>
      </c>
      <c r="J66" s="183"/>
    </row>
    <row r="67" spans="1:10" x14ac:dyDescent="0.45">
      <c r="A67" s="63" t="s">
        <v>215</v>
      </c>
      <c r="B67" s="64" t="str">
        <f t="shared" si="0"/>
        <v>_331520</v>
      </c>
      <c r="C67" s="189">
        <f>VLOOKUP('Sector Output_New'!A67,Activities_new!$B$5:$C$409,2,0)</f>
        <v>331520</v>
      </c>
      <c r="D67" s="190" t="s">
        <v>126</v>
      </c>
      <c r="E67" s="191" t="s">
        <v>585</v>
      </c>
      <c r="F67" s="192">
        <f>'[1]2007_Use'!PP68*([1]ChainPriceIndexes_BEA!R68/[1]ChainPriceIndexes_BEA!M68)</f>
        <v>14503.370082031453</v>
      </c>
      <c r="G67" s="193">
        <f>'[1]2007_Use'!PP68</f>
        <v>13879</v>
      </c>
      <c r="H67" s="193">
        <f>'[1]2012_Use'!PP68</f>
        <v>12819</v>
      </c>
      <c r="I67" s="80">
        <v>2</v>
      </c>
      <c r="J67" s="183"/>
    </row>
    <row r="68" spans="1:10" x14ac:dyDescent="0.45">
      <c r="A68" s="63" t="s">
        <v>218</v>
      </c>
      <c r="B68" s="64" t="str">
        <f t="shared" si="0"/>
        <v>_332114</v>
      </c>
      <c r="C68" s="189">
        <f>VLOOKUP('Sector Output_New'!A68,Activities_new!$B$5:$C$409,2,0)</f>
        <v>332114</v>
      </c>
      <c r="D68" s="190" t="s">
        <v>126</v>
      </c>
      <c r="E68" s="191" t="s">
        <v>585</v>
      </c>
      <c r="F68" s="192">
        <f>'[1]2007_Use'!PP69*([1]ChainPriceIndexes_BEA!R69/[1]ChainPriceIndexes_BEA!M69)</f>
        <v>9078.9072814055035</v>
      </c>
      <c r="G68" s="193">
        <f>'[1]2007_Use'!PP69</f>
        <v>8046</v>
      </c>
      <c r="H68" s="193">
        <f>'[1]2012_Use'!PP69</f>
        <v>8342</v>
      </c>
      <c r="I68" s="80">
        <v>2</v>
      </c>
      <c r="J68" s="183"/>
    </row>
    <row r="69" spans="1:10" x14ac:dyDescent="0.45">
      <c r="A69" s="63" t="s">
        <v>216</v>
      </c>
      <c r="B69" s="64" t="str">
        <f t="shared" si="0"/>
        <v>_33211A</v>
      </c>
      <c r="C69" s="189" t="str">
        <f>VLOOKUP('Sector Output_New'!A69,Activities_new!$B$5:$C$409,2,0)</f>
        <v>33211A</v>
      </c>
      <c r="D69" s="190" t="s">
        <v>126</v>
      </c>
      <c r="E69" s="191" t="s">
        <v>585</v>
      </c>
      <c r="F69" s="192">
        <f>'[1]2007_Use'!PP70*([1]ChainPriceIndexes_BEA!R70/[1]ChainPriceIndexes_BEA!M70)</f>
        <v>13478.967909800522</v>
      </c>
      <c r="G69" s="193">
        <f>'[1]2007_Use'!PP70</f>
        <v>12433</v>
      </c>
      <c r="H69" s="193">
        <f>'[1]2012_Use'!PP70</f>
        <v>14316</v>
      </c>
      <c r="I69" s="80">
        <v>2</v>
      </c>
      <c r="J69" s="183"/>
    </row>
    <row r="70" spans="1:10" x14ac:dyDescent="0.45">
      <c r="A70" s="63" t="s">
        <v>894</v>
      </c>
      <c r="B70" s="64" t="str">
        <f t="shared" si="0"/>
        <v>_332119</v>
      </c>
      <c r="C70" s="189" t="str">
        <f>VLOOKUP('Sector Output_New'!A70,Activities_new!$B$5:$C$409,2,0)</f>
        <v>332119</v>
      </c>
      <c r="D70" s="190" t="s">
        <v>126</v>
      </c>
      <c r="E70" s="191" t="s">
        <v>585</v>
      </c>
      <c r="F70" s="192">
        <f>'[1]2007_Use'!PP71*([1]ChainPriceIndexes_BEA!R71/[1]ChainPriceIndexes_BEA!M71)</f>
        <v>14370.575769872403</v>
      </c>
      <c r="G70" s="193">
        <f>'[1]2007_Use'!PP71</f>
        <v>12749</v>
      </c>
      <c r="H70" s="193">
        <f>'[1]2012_Use'!PP71</f>
        <v>11905</v>
      </c>
      <c r="I70" s="80">
        <v>2</v>
      </c>
      <c r="J70" s="183"/>
    </row>
    <row r="71" spans="1:10" x14ac:dyDescent="0.45">
      <c r="A71" s="63" t="s">
        <v>219</v>
      </c>
      <c r="B71" s="64" t="str">
        <f t="shared" ref="B71:B134" si="1">CONCATENATE("_",C71)</f>
        <v>_332200</v>
      </c>
      <c r="C71" s="189">
        <f>VLOOKUP('Sector Output_New'!A71,Activities_new!$B$5:$C$409,2,0)</f>
        <v>332200</v>
      </c>
      <c r="D71" s="190" t="s">
        <v>126</v>
      </c>
      <c r="E71" s="191" t="s">
        <v>585</v>
      </c>
      <c r="F71" s="192">
        <f>'[1]2007_Use'!PP72*([1]ChainPriceIndexes_BEA!R72/[1]ChainPriceIndexes_BEA!M72)</f>
        <v>12742.209820684137</v>
      </c>
      <c r="G71" s="193">
        <f>'[1]2007_Use'!PP72</f>
        <v>11462</v>
      </c>
      <c r="H71" s="193">
        <f>'[1]2012_Use'!PP72</f>
        <v>9626</v>
      </c>
      <c r="I71" s="80">
        <v>2</v>
      </c>
      <c r="J71" s="183"/>
    </row>
    <row r="72" spans="1:10" x14ac:dyDescent="0.45">
      <c r="A72" s="63" t="s">
        <v>220</v>
      </c>
      <c r="B72" s="64" t="str">
        <f t="shared" si="1"/>
        <v>_332310</v>
      </c>
      <c r="C72" s="189">
        <f>VLOOKUP('Sector Output_New'!A72,Activities_new!$B$5:$C$409,2,0)</f>
        <v>332310</v>
      </c>
      <c r="D72" s="190" t="s">
        <v>126</v>
      </c>
      <c r="E72" s="191" t="s">
        <v>585</v>
      </c>
      <c r="F72" s="192">
        <f>'[1]2007_Use'!PP73*([1]ChainPriceIndexes_BEA!R73/[1]ChainPriceIndexes_BEA!M73)</f>
        <v>50709.76074104588</v>
      </c>
      <c r="G72" s="193">
        <f>'[1]2007_Use'!PP73</f>
        <v>45547</v>
      </c>
      <c r="H72" s="193">
        <f>'[1]2012_Use'!PP73</f>
        <v>40664</v>
      </c>
      <c r="I72" s="80">
        <v>2</v>
      </c>
      <c r="J72" s="183"/>
    </row>
    <row r="73" spans="1:10" x14ac:dyDescent="0.45">
      <c r="A73" s="63" t="s">
        <v>221</v>
      </c>
      <c r="B73" s="64" t="str">
        <f t="shared" si="1"/>
        <v>_332320</v>
      </c>
      <c r="C73" s="189">
        <f>VLOOKUP('Sector Output_New'!A73,Activities_new!$B$5:$C$409,2,0)</f>
        <v>332320</v>
      </c>
      <c r="D73" s="190" t="s">
        <v>126</v>
      </c>
      <c r="E73" s="191" t="s">
        <v>585</v>
      </c>
      <c r="F73" s="192">
        <f>'[1]2007_Use'!PP74*([1]ChainPriceIndexes_BEA!R74/[1]ChainPriceIndexes_BEA!M74)</f>
        <v>50003.999314403241</v>
      </c>
      <c r="G73" s="193">
        <f>'[1]2007_Use'!PP74</f>
        <v>43761</v>
      </c>
      <c r="H73" s="193">
        <f>'[1]2012_Use'!PP74</f>
        <v>36595</v>
      </c>
      <c r="I73" s="80">
        <v>2</v>
      </c>
      <c r="J73" s="183"/>
    </row>
    <row r="74" spans="1:10" x14ac:dyDescent="0.45">
      <c r="A74" s="63" t="s">
        <v>222</v>
      </c>
      <c r="B74" s="64" t="str">
        <f t="shared" si="1"/>
        <v>_332410</v>
      </c>
      <c r="C74" s="189">
        <f>VLOOKUP('Sector Output_New'!A74,Activities_new!$B$5:$C$409,2,0)</f>
        <v>332410</v>
      </c>
      <c r="D74" s="190" t="s">
        <v>126</v>
      </c>
      <c r="E74" s="191" t="s">
        <v>585</v>
      </c>
      <c r="F74" s="192">
        <f>'[1]2007_Use'!PP75*([1]ChainPriceIndexes_BEA!R75/[1]ChainPriceIndexes_BEA!M75)</f>
        <v>6613.1339182142738</v>
      </c>
      <c r="G74" s="193">
        <f>'[1]2007_Use'!PP75</f>
        <v>5872</v>
      </c>
      <c r="H74" s="193">
        <f>'[1]2012_Use'!PP75</f>
        <v>7033</v>
      </c>
      <c r="I74" s="80">
        <v>2</v>
      </c>
      <c r="J74" s="183"/>
    </row>
    <row r="75" spans="1:10" x14ac:dyDescent="0.45">
      <c r="A75" s="63" t="s">
        <v>223</v>
      </c>
      <c r="B75" s="64" t="str">
        <f t="shared" si="1"/>
        <v>_332420</v>
      </c>
      <c r="C75" s="189">
        <f>VLOOKUP('Sector Output_New'!A75,Activities_new!$B$5:$C$409,2,0)</f>
        <v>332420</v>
      </c>
      <c r="D75" s="190" t="s">
        <v>126</v>
      </c>
      <c r="E75" s="191" t="s">
        <v>585</v>
      </c>
      <c r="F75" s="192">
        <f>'[1]2007_Use'!PP76*([1]ChainPriceIndexes_BEA!R76/[1]ChainPriceIndexes_BEA!M76)</f>
        <v>9375.6063905478532</v>
      </c>
      <c r="G75" s="193">
        <f>'[1]2007_Use'!PP76</f>
        <v>8697</v>
      </c>
      <c r="H75" s="193">
        <f>'[1]2012_Use'!PP76</f>
        <v>9457</v>
      </c>
      <c r="I75" s="80">
        <v>2</v>
      </c>
      <c r="J75" s="183"/>
    </row>
    <row r="76" spans="1:10" x14ac:dyDescent="0.45">
      <c r="A76" s="63" t="s">
        <v>224</v>
      </c>
      <c r="B76" s="64" t="str">
        <f t="shared" si="1"/>
        <v>_332430</v>
      </c>
      <c r="C76" s="189">
        <f>VLOOKUP('Sector Output_New'!A76,Activities_new!$B$5:$C$409,2,0)</f>
        <v>332430</v>
      </c>
      <c r="D76" s="190" t="s">
        <v>126</v>
      </c>
      <c r="E76" s="191" t="s">
        <v>585</v>
      </c>
      <c r="F76" s="192">
        <f>'[1]2007_Use'!PP77*([1]ChainPriceIndexes_BEA!R77/[1]ChainPriceIndexes_BEA!M77)</f>
        <v>19573.201332177563</v>
      </c>
      <c r="G76" s="193">
        <f>'[1]2007_Use'!PP77</f>
        <v>17161</v>
      </c>
      <c r="H76" s="193">
        <f>'[1]2012_Use'!PP77</f>
        <v>18850</v>
      </c>
      <c r="I76" s="80">
        <v>2</v>
      </c>
      <c r="J76" s="183"/>
    </row>
    <row r="77" spans="1:10" x14ac:dyDescent="0.45">
      <c r="A77" s="63" t="s">
        <v>225</v>
      </c>
      <c r="B77" s="64" t="str">
        <f t="shared" si="1"/>
        <v>_332500</v>
      </c>
      <c r="C77" s="189">
        <f>VLOOKUP('Sector Output_New'!A77,Activities_new!$B$5:$C$409,2,0)</f>
        <v>332500</v>
      </c>
      <c r="D77" s="190" t="s">
        <v>126</v>
      </c>
      <c r="E77" s="191" t="s">
        <v>585</v>
      </c>
      <c r="F77" s="192">
        <f>'[1]2007_Use'!PP78*([1]ChainPriceIndexes_BEA!R78/[1]ChainPriceIndexes_BEA!M78)</f>
        <v>10526.315789473685</v>
      </c>
      <c r="G77" s="193">
        <f>'[1]2007_Use'!PP78</f>
        <v>9248</v>
      </c>
      <c r="H77" s="193">
        <f>'[1]2012_Use'!PP78</f>
        <v>7291</v>
      </c>
      <c r="I77" s="80">
        <v>2</v>
      </c>
      <c r="J77" s="183"/>
    </row>
    <row r="78" spans="1:10" x14ac:dyDescent="0.45">
      <c r="A78" s="63" t="s">
        <v>226</v>
      </c>
      <c r="B78" s="64" t="str">
        <f t="shared" si="1"/>
        <v>_332600</v>
      </c>
      <c r="C78" s="189">
        <f>VLOOKUP('Sector Output_New'!A78,Activities_new!$B$5:$C$409,2,0)</f>
        <v>332600</v>
      </c>
      <c r="D78" s="190" t="s">
        <v>126</v>
      </c>
      <c r="E78" s="191" t="s">
        <v>585</v>
      </c>
      <c r="F78" s="192">
        <f>'[1]2007_Use'!PP79*([1]ChainPriceIndexes_BEA!R79/[1]ChainPriceIndexes_BEA!M79)</f>
        <v>10588.03102210904</v>
      </c>
      <c r="G78" s="193">
        <f>'[1]2007_Use'!PP79</f>
        <v>9147</v>
      </c>
      <c r="H78" s="193">
        <f>'[1]2012_Use'!PP79</f>
        <v>8443</v>
      </c>
      <c r="I78" s="80">
        <v>2</v>
      </c>
      <c r="J78" s="183"/>
    </row>
    <row r="79" spans="1:10" x14ac:dyDescent="0.45">
      <c r="A79" s="63" t="s">
        <v>227</v>
      </c>
      <c r="B79" s="64" t="str">
        <f t="shared" si="1"/>
        <v>_332710</v>
      </c>
      <c r="C79" s="189">
        <f>VLOOKUP('Sector Output_New'!A79,Activities_new!$B$5:$C$409,2,0)</f>
        <v>332710</v>
      </c>
      <c r="D79" s="190" t="s">
        <v>126</v>
      </c>
      <c r="E79" s="191" t="s">
        <v>585</v>
      </c>
      <c r="F79" s="192">
        <f>'[1]2007_Use'!PP80*([1]ChainPriceIndexes_BEA!R80/[1]ChainPriceIndexes_BEA!M80)</f>
        <v>42616.391713574922</v>
      </c>
      <c r="G79" s="193">
        <f>'[1]2007_Use'!PP80</f>
        <v>37173</v>
      </c>
      <c r="H79" s="193">
        <f>'[1]2012_Use'!PP80</f>
        <v>39897</v>
      </c>
      <c r="I79" s="80">
        <v>2</v>
      </c>
      <c r="J79" s="183"/>
    </row>
    <row r="80" spans="1:10" x14ac:dyDescent="0.45">
      <c r="A80" s="63" t="s">
        <v>228</v>
      </c>
      <c r="B80" s="64" t="str">
        <f t="shared" si="1"/>
        <v>_332720</v>
      </c>
      <c r="C80" s="189">
        <f>VLOOKUP('Sector Output_New'!A80,Activities_new!$B$5:$C$409,2,0)</f>
        <v>332720</v>
      </c>
      <c r="D80" s="190" t="s">
        <v>126</v>
      </c>
      <c r="E80" s="191" t="s">
        <v>585</v>
      </c>
      <c r="F80" s="192">
        <f>'[1]2007_Use'!PP81*([1]ChainPriceIndexes_BEA!R81/[1]ChainPriceIndexes_BEA!M81)</f>
        <v>26295.433616813822</v>
      </c>
      <c r="G80" s="193">
        <f>'[1]2007_Use'!PP81</f>
        <v>24272</v>
      </c>
      <c r="H80" s="193">
        <f>'[1]2012_Use'!PP81</f>
        <v>28017</v>
      </c>
      <c r="I80" s="80">
        <v>2</v>
      </c>
      <c r="J80" s="183"/>
    </row>
    <row r="81" spans="1:10" x14ac:dyDescent="0.45">
      <c r="A81" s="63" t="s">
        <v>229</v>
      </c>
      <c r="B81" s="64" t="str">
        <f t="shared" si="1"/>
        <v>_332800</v>
      </c>
      <c r="C81" s="189">
        <f>VLOOKUP('Sector Output_New'!A81,Activities_new!$B$5:$C$409,2,0)</f>
        <v>332800</v>
      </c>
      <c r="D81" s="190" t="s">
        <v>126</v>
      </c>
      <c r="E81" s="191" t="s">
        <v>585</v>
      </c>
      <c r="F81" s="192">
        <f>'[1]2007_Use'!PP82*([1]ChainPriceIndexes_BEA!R82/[1]ChainPriceIndexes_BEA!M82)</f>
        <v>29772.601220188571</v>
      </c>
      <c r="G81" s="193">
        <f>'[1]2007_Use'!PP82</f>
        <v>26840</v>
      </c>
      <c r="H81" s="193">
        <f>'[1]2012_Use'!PP82</f>
        <v>27238</v>
      </c>
      <c r="I81" s="80">
        <v>2</v>
      </c>
      <c r="J81" s="183"/>
    </row>
    <row r="82" spans="1:10" x14ac:dyDescent="0.45">
      <c r="A82" s="63" t="s">
        <v>232</v>
      </c>
      <c r="B82" s="64" t="str">
        <f t="shared" si="1"/>
        <v>_332913</v>
      </c>
      <c r="C82" s="189">
        <f>VLOOKUP('Sector Output_New'!A82,Activities_new!$B$5:$C$409,2,0)</f>
        <v>332913</v>
      </c>
      <c r="D82" s="190" t="s">
        <v>126</v>
      </c>
      <c r="E82" s="191" t="s">
        <v>585</v>
      </c>
      <c r="F82" s="192">
        <f>'[1]2007_Use'!PP83*([1]ChainPriceIndexes_BEA!R83/[1]ChainPriceIndexes_BEA!M83)</f>
        <v>4889.1960583225573</v>
      </c>
      <c r="G82" s="193">
        <f>'[1]2007_Use'!PP83</f>
        <v>4386</v>
      </c>
      <c r="H82" s="193">
        <f>'[1]2012_Use'!PP83</f>
        <v>3534</v>
      </c>
      <c r="I82" s="80">
        <v>2</v>
      </c>
      <c r="J82" s="183"/>
    </row>
    <row r="83" spans="1:10" x14ac:dyDescent="0.45">
      <c r="A83" s="63" t="s">
        <v>230</v>
      </c>
      <c r="B83" s="64" t="str">
        <f t="shared" si="1"/>
        <v>_33291A</v>
      </c>
      <c r="C83" s="189" t="str">
        <f>VLOOKUP('Sector Output_New'!A83,Activities_new!$B$5:$C$409,2,0)</f>
        <v>33291A</v>
      </c>
      <c r="D83" s="190" t="s">
        <v>126</v>
      </c>
      <c r="E83" s="191" t="s">
        <v>585</v>
      </c>
      <c r="F83" s="192">
        <f>'[1]2007_Use'!PP84*([1]ChainPriceIndexes_BEA!R84/[1]ChainPriceIndexes_BEA!M84)</f>
        <v>29069.212410501197</v>
      </c>
      <c r="G83" s="193">
        <f>'[1]2007_Use'!PP84</f>
        <v>24360</v>
      </c>
      <c r="H83" s="193">
        <f>'[1]2012_Use'!PP84</f>
        <v>28454</v>
      </c>
      <c r="I83" s="80">
        <v>2</v>
      </c>
      <c r="J83" s="183"/>
    </row>
    <row r="84" spans="1:10" x14ac:dyDescent="0.45">
      <c r="A84" s="63" t="s">
        <v>233</v>
      </c>
      <c r="B84" s="64" t="str">
        <f t="shared" si="1"/>
        <v>_332991</v>
      </c>
      <c r="C84" s="189">
        <f>VLOOKUP('Sector Output_New'!A84,Activities_new!$B$5:$C$409,2,0)</f>
        <v>332991</v>
      </c>
      <c r="D84" s="190" t="s">
        <v>126</v>
      </c>
      <c r="E84" s="191" t="s">
        <v>585</v>
      </c>
      <c r="F84" s="192">
        <f>'[1]2007_Use'!PP85*([1]ChainPriceIndexes_BEA!R85/[1]ChainPriceIndexes_BEA!M85)</f>
        <v>8955.3309812832631</v>
      </c>
      <c r="G84" s="193">
        <f>'[1]2007_Use'!PP85</f>
        <v>7488</v>
      </c>
      <c r="H84" s="193">
        <f>'[1]2012_Use'!PP85</f>
        <v>7015</v>
      </c>
      <c r="I84" s="80">
        <v>2</v>
      </c>
      <c r="J84" s="183"/>
    </row>
    <row r="85" spans="1:10" x14ac:dyDescent="0.45">
      <c r="A85" s="63" t="s">
        <v>236</v>
      </c>
      <c r="B85" s="64" t="str">
        <f t="shared" si="1"/>
        <v>_332996</v>
      </c>
      <c r="C85" s="189">
        <f>VLOOKUP('Sector Output_New'!A85,Activities_new!$B$5:$C$409,2,0)</f>
        <v>332996</v>
      </c>
      <c r="D85" s="190" t="s">
        <v>126</v>
      </c>
      <c r="E85" s="191" t="s">
        <v>585</v>
      </c>
      <c r="F85" s="192">
        <f>'[1]2007_Use'!PP86*([1]ChainPriceIndexes_BEA!R86/[1]ChainPriceIndexes_BEA!M86)</f>
        <v>9717.134582578452</v>
      </c>
      <c r="G85" s="193">
        <f>'[1]2007_Use'!PP86</f>
        <v>7348</v>
      </c>
      <c r="H85" s="193">
        <f>'[1]2012_Use'!PP86</f>
        <v>8205</v>
      </c>
      <c r="I85" s="80">
        <v>2</v>
      </c>
      <c r="J85" s="183"/>
    </row>
    <row r="86" spans="1:10" x14ac:dyDescent="0.45">
      <c r="A86" s="63" t="s">
        <v>234</v>
      </c>
      <c r="B86" s="64" t="str">
        <f t="shared" si="1"/>
        <v>_33299A</v>
      </c>
      <c r="C86" s="189" t="str">
        <f>VLOOKUP('Sector Output_New'!A86,Activities_new!$B$5:$C$409,2,0)</f>
        <v>33299A</v>
      </c>
      <c r="D86" s="190" t="s">
        <v>126</v>
      </c>
      <c r="E86" s="191" t="s">
        <v>585</v>
      </c>
      <c r="F86" s="192">
        <f>'[1]2007_Use'!PP87*([1]ChainPriceIndexes_BEA!R87/[1]ChainPriceIndexes_BEA!M87)</f>
        <v>10604.998247107727</v>
      </c>
      <c r="G86" s="193">
        <f>'[1]2007_Use'!PP87</f>
        <v>8470</v>
      </c>
      <c r="H86" s="193">
        <f>'[1]2012_Use'!PP87</f>
        <v>14054</v>
      </c>
      <c r="I86" s="80">
        <v>2</v>
      </c>
      <c r="J86" s="183"/>
    </row>
    <row r="87" spans="1:10" x14ac:dyDescent="0.45">
      <c r="A87" s="63" t="s">
        <v>237</v>
      </c>
      <c r="B87" s="64" t="str">
        <f t="shared" si="1"/>
        <v>_332999</v>
      </c>
      <c r="C87" s="189">
        <f>VLOOKUP('Sector Output_New'!A87,Activities_new!$B$5:$C$409,2,0)</f>
        <v>332999</v>
      </c>
      <c r="D87" s="190" t="s">
        <v>126</v>
      </c>
      <c r="E87" s="191" t="s">
        <v>585</v>
      </c>
      <c r="F87" s="192">
        <f>'[1]2007_Use'!PP88*([1]ChainPriceIndexes_BEA!R88/[1]ChainPriceIndexes_BEA!M88)</f>
        <v>20857.979735813362</v>
      </c>
      <c r="G87" s="193">
        <f>'[1]2007_Use'!PP88</f>
        <v>18301</v>
      </c>
      <c r="H87" s="193">
        <f>'[1]2012_Use'!PP88</f>
        <v>14582</v>
      </c>
      <c r="I87" s="80">
        <v>2</v>
      </c>
      <c r="J87" s="183"/>
    </row>
    <row r="88" spans="1:10" x14ac:dyDescent="0.45">
      <c r="A88" s="63" t="s">
        <v>238</v>
      </c>
      <c r="B88" s="64" t="str">
        <f t="shared" si="1"/>
        <v>_333111</v>
      </c>
      <c r="C88" s="189">
        <f>VLOOKUP('Sector Output_New'!A88,Activities_new!$B$5:$C$409,2,0)</f>
        <v>333111</v>
      </c>
      <c r="D88" s="190" t="s">
        <v>126</v>
      </c>
      <c r="E88" s="191" t="s">
        <v>585</v>
      </c>
      <c r="F88" s="192">
        <f>'[1]2007_Use'!PP89*([1]ChainPriceIndexes_BEA!R89/[1]ChainPriceIndexes_BEA!M89)</f>
        <v>24520.936017320008</v>
      </c>
      <c r="G88" s="193">
        <f>'[1]2007_Use'!PP89</f>
        <v>21293</v>
      </c>
      <c r="H88" s="193">
        <f>'[1]2012_Use'!PP89</f>
        <v>34760</v>
      </c>
      <c r="I88" s="80">
        <v>2</v>
      </c>
      <c r="J88" s="183"/>
    </row>
    <row r="89" spans="1:10" x14ac:dyDescent="0.45">
      <c r="A89" s="63" t="s">
        <v>239</v>
      </c>
      <c r="B89" s="64" t="str">
        <f t="shared" si="1"/>
        <v>_333112</v>
      </c>
      <c r="C89" s="189">
        <f>VLOOKUP('Sector Output_New'!A89,Activities_new!$B$5:$C$409,2,0)</f>
        <v>333112</v>
      </c>
      <c r="D89" s="190" t="s">
        <v>126</v>
      </c>
      <c r="E89" s="191" t="s">
        <v>585</v>
      </c>
      <c r="F89" s="192">
        <f>'[1]2007_Use'!PP90*([1]ChainPriceIndexes_BEA!R90/[1]ChainPriceIndexes_BEA!M90)</f>
        <v>7558.4597136321272</v>
      </c>
      <c r="G89" s="193">
        <f>'[1]2007_Use'!PP90</f>
        <v>7137</v>
      </c>
      <c r="H89" s="193">
        <f>'[1]2012_Use'!PP90</f>
        <v>7714</v>
      </c>
      <c r="I89" s="80">
        <v>2</v>
      </c>
      <c r="J89" s="183"/>
    </row>
    <row r="90" spans="1:10" x14ac:dyDescent="0.45">
      <c r="A90" s="63" t="s">
        <v>240</v>
      </c>
      <c r="B90" s="64" t="str">
        <f t="shared" si="1"/>
        <v>_333120</v>
      </c>
      <c r="C90" s="189">
        <f>VLOOKUP('Sector Output_New'!A90,Activities_new!$B$5:$C$409,2,0)</f>
        <v>333120</v>
      </c>
      <c r="D90" s="190" t="s">
        <v>126</v>
      </c>
      <c r="E90" s="191" t="s">
        <v>585</v>
      </c>
      <c r="F90" s="192">
        <f>'[1]2007_Use'!PP91*([1]ChainPriceIndexes_BEA!R91/[1]ChainPriceIndexes_BEA!M91)</f>
        <v>38322.756535086715</v>
      </c>
      <c r="G90" s="193">
        <f>'[1]2007_Use'!PP91</f>
        <v>33455</v>
      </c>
      <c r="H90" s="193">
        <f>'[1]2012_Use'!PP91</f>
        <v>40206</v>
      </c>
      <c r="I90" s="80">
        <v>2</v>
      </c>
      <c r="J90" s="183"/>
    </row>
    <row r="91" spans="1:10" x14ac:dyDescent="0.45">
      <c r="A91" s="63" t="s">
        <v>241</v>
      </c>
      <c r="B91" s="64" t="str">
        <f t="shared" si="1"/>
        <v>_333130</v>
      </c>
      <c r="C91" s="189">
        <f>VLOOKUP('Sector Output_New'!A91,Activities_new!$B$5:$C$409,2,0)</f>
        <v>333130</v>
      </c>
      <c r="D91" s="190" t="s">
        <v>126</v>
      </c>
      <c r="E91" s="191" t="s">
        <v>585</v>
      </c>
      <c r="F91" s="192">
        <f>'[1]2007_Use'!PP92*([1]ChainPriceIndexes_BEA!R92/[1]ChainPriceIndexes_BEA!M92)</f>
        <v>24071.571688178556</v>
      </c>
      <c r="G91" s="193">
        <f>'[1]2007_Use'!PP92</f>
        <v>20664</v>
      </c>
      <c r="H91" s="193">
        <f>'[1]2012_Use'!PP92</f>
        <v>32783</v>
      </c>
      <c r="I91" s="80">
        <v>2</v>
      </c>
      <c r="J91" s="183"/>
    </row>
    <row r="92" spans="1:10" x14ac:dyDescent="0.45">
      <c r="A92" s="63" t="s">
        <v>244</v>
      </c>
      <c r="B92" s="64" t="str">
        <f t="shared" si="1"/>
        <v>_333242</v>
      </c>
      <c r="C92" s="189">
        <f>VLOOKUP('Sector Output_New'!A92,Activities_new!$B$5:$C$409,2,0)</f>
        <v>333242</v>
      </c>
      <c r="D92" s="190" t="s">
        <v>126</v>
      </c>
      <c r="E92" s="191" t="s">
        <v>585</v>
      </c>
      <c r="F92" s="192">
        <f>'[1]2007_Use'!PP93*([1]ChainPriceIndexes_BEA!R93/[1]ChainPriceIndexes_BEA!M93)</f>
        <v>13235.254175908742</v>
      </c>
      <c r="G92" s="193">
        <f>'[1]2007_Use'!PP93</f>
        <v>14619</v>
      </c>
      <c r="H92" s="193">
        <f>'[1]2012_Use'!PP93</f>
        <v>10291</v>
      </c>
      <c r="I92" s="80">
        <v>2</v>
      </c>
      <c r="J92" s="183"/>
    </row>
    <row r="93" spans="1:10" x14ac:dyDescent="0.45">
      <c r="A93" s="63" t="s">
        <v>242</v>
      </c>
      <c r="B93" s="64" t="str">
        <f t="shared" si="1"/>
        <v>_33329A</v>
      </c>
      <c r="C93" s="189" t="str">
        <f>VLOOKUP('Sector Output_New'!A93,Activities_new!$B$5:$C$409,2,0)</f>
        <v>33329A</v>
      </c>
      <c r="D93" s="190" t="s">
        <v>126</v>
      </c>
      <c r="E93" s="191" t="s">
        <v>585</v>
      </c>
      <c r="F93" s="192">
        <f>'[1]2007_Use'!PP94*([1]ChainPriceIndexes_BEA!R94/[1]ChainPriceIndexes_BEA!M94)</f>
        <v>28768.853881729996</v>
      </c>
      <c r="G93" s="193">
        <f>'[1]2007_Use'!PP94</f>
        <v>26188</v>
      </c>
      <c r="H93" s="193">
        <f>'[1]2012_Use'!PP94</f>
        <v>22767</v>
      </c>
      <c r="I93" s="80">
        <v>2</v>
      </c>
      <c r="J93" s="183"/>
    </row>
    <row r="94" spans="1:10" x14ac:dyDescent="0.45">
      <c r="A94" s="63" t="s">
        <v>245</v>
      </c>
      <c r="B94" s="64" t="str">
        <f t="shared" si="1"/>
        <v>_333314</v>
      </c>
      <c r="C94" s="189">
        <f>VLOOKUP('Sector Output_New'!A94,Activities_new!$B$5:$C$409,2,0)</f>
        <v>333314</v>
      </c>
      <c r="D94" s="190" t="s">
        <v>126</v>
      </c>
      <c r="E94" s="191" t="s">
        <v>585</v>
      </c>
      <c r="F94" s="192">
        <f>'[1]2007_Use'!PP95*([1]ChainPriceIndexes_BEA!R95/[1]ChainPriceIndexes_BEA!M95)</f>
        <v>4807.3923473284503</v>
      </c>
      <c r="G94" s="193">
        <f>'[1]2007_Use'!PP95</f>
        <v>4469</v>
      </c>
      <c r="H94" s="193">
        <f>'[1]2012_Use'!PP95</f>
        <v>5432</v>
      </c>
      <c r="I94" s="80">
        <v>2</v>
      </c>
      <c r="J94" s="183"/>
    </row>
    <row r="95" spans="1:10" x14ac:dyDescent="0.45">
      <c r="A95" s="63" t="s">
        <v>246</v>
      </c>
      <c r="B95" s="64" t="str">
        <f t="shared" si="1"/>
        <v>_333316</v>
      </c>
      <c r="C95" s="189">
        <f>VLOOKUP('Sector Output_New'!A95,Activities_new!$B$5:$C$409,2,0)</f>
        <v>333316</v>
      </c>
      <c r="D95" s="190" t="s">
        <v>126</v>
      </c>
      <c r="E95" s="191" t="s">
        <v>585</v>
      </c>
      <c r="F95" s="192">
        <f>'[1]2007_Use'!PP96*([1]ChainPriceIndexes_BEA!R96/[1]ChainPriceIndexes_BEA!M96)</f>
        <v>2572.3917181534925</v>
      </c>
      <c r="G95" s="193">
        <f>'[1]2007_Use'!PP96</f>
        <v>2419</v>
      </c>
      <c r="H95" s="193">
        <f>'[1]2012_Use'!PP96</f>
        <v>2466</v>
      </c>
      <c r="I95" s="80">
        <v>2</v>
      </c>
      <c r="J95" s="183"/>
    </row>
    <row r="96" spans="1:10" x14ac:dyDescent="0.45">
      <c r="A96" s="63" t="s">
        <v>895</v>
      </c>
      <c r="B96" s="64" t="str">
        <f t="shared" si="1"/>
        <v>_333318</v>
      </c>
      <c r="C96" s="189">
        <f>VLOOKUP('Sector Output_New'!A96,Activities_new!$B$5:$C$409,2,0)</f>
        <v>333318</v>
      </c>
      <c r="D96" s="190" t="s">
        <v>126</v>
      </c>
      <c r="E96" s="191" t="s">
        <v>585</v>
      </c>
      <c r="F96" s="192">
        <f>'[1]2007_Use'!PP97*([1]ChainPriceIndexes_BEA!R97/[1]ChainPriceIndexes_BEA!M97)</f>
        <v>20294.055824141786</v>
      </c>
      <c r="G96" s="193">
        <f>'[1]2007_Use'!PP97</f>
        <v>18344</v>
      </c>
      <c r="H96" s="193">
        <f>'[1]2012_Use'!PP97</f>
        <v>19245</v>
      </c>
      <c r="I96" s="80">
        <v>2</v>
      </c>
      <c r="J96" s="183"/>
    </row>
    <row r="97" spans="1:10" x14ac:dyDescent="0.45">
      <c r="A97" s="63" t="s">
        <v>247</v>
      </c>
      <c r="B97" s="64" t="str">
        <f t="shared" si="1"/>
        <v>_333414</v>
      </c>
      <c r="C97" s="189">
        <f>VLOOKUP('Sector Output_New'!A97,Activities_new!$B$5:$C$409,2,0)</f>
        <v>333414</v>
      </c>
      <c r="D97" s="190" t="s">
        <v>126</v>
      </c>
      <c r="E97" s="191" t="s">
        <v>585</v>
      </c>
      <c r="F97" s="192">
        <f>'[1]2007_Use'!PP98*([1]ChainPriceIndexes_BEA!R98/[1]ChainPriceIndexes_BEA!M98)</f>
        <v>5830.6464898449085</v>
      </c>
      <c r="G97" s="193">
        <f>'[1]2007_Use'!PP98</f>
        <v>4955</v>
      </c>
      <c r="H97" s="193">
        <f>'[1]2012_Use'!PP98</f>
        <v>4971</v>
      </c>
      <c r="I97" s="80">
        <v>2</v>
      </c>
      <c r="J97" s="183"/>
    </row>
    <row r="98" spans="1:10" x14ac:dyDescent="0.45">
      <c r="A98" s="63" t="s">
        <v>248</v>
      </c>
      <c r="B98" s="64" t="str">
        <f t="shared" si="1"/>
        <v>_333415</v>
      </c>
      <c r="C98" s="189">
        <f>VLOOKUP('Sector Output_New'!A98,Activities_new!$B$5:$C$409,2,0)</f>
        <v>333415</v>
      </c>
      <c r="D98" s="190" t="s">
        <v>126</v>
      </c>
      <c r="E98" s="191" t="s">
        <v>585</v>
      </c>
      <c r="F98" s="192">
        <f>'[1]2007_Use'!PP99*([1]ChainPriceIndexes_BEA!R99/[1]ChainPriceIndexes_BEA!M99)</f>
        <v>33590.292489767853</v>
      </c>
      <c r="G98" s="193">
        <f>'[1]2007_Use'!PP99</f>
        <v>30284</v>
      </c>
      <c r="H98" s="193">
        <f>'[1]2012_Use'!PP99</f>
        <v>30534</v>
      </c>
      <c r="I98" s="80">
        <v>2</v>
      </c>
      <c r="J98" s="183"/>
    </row>
    <row r="99" spans="1:10" x14ac:dyDescent="0.45">
      <c r="A99" s="63" t="s">
        <v>896</v>
      </c>
      <c r="B99" s="64" t="str">
        <f t="shared" si="1"/>
        <v>_333413</v>
      </c>
      <c r="C99" s="189">
        <f>VLOOKUP('Sector Output_New'!A99,Activities_new!$B$5:$C$409,2,0)</f>
        <v>333413</v>
      </c>
      <c r="D99" s="190" t="s">
        <v>126</v>
      </c>
      <c r="E99" s="191" t="s">
        <v>585</v>
      </c>
      <c r="F99" s="192">
        <f>'[1]2007_Use'!PP100*([1]ChainPriceIndexes_BEA!R100/[1]ChainPriceIndexes_BEA!M100)</f>
        <v>6061.9667714413999</v>
      </c>
      <c r="G99" s="193">
        <f>'[1]2007_Use'!PP100</f>
        <v>5535</v>
      </c>
      <c r="H99" s="193">
        <f>'[1]2012_Use'!PP100</f>
        <v>6140</v>
      </c>
      <c r="I99" s="80">
        <v>2</v>
      </c>
      <c r="J99" s="183"/>
    </row>
    <row r="100" spans="1:10" x14ac:dyDescent="0.45">
      <c r="A100" s="63" t="s">
        <v>249</v>
      </c>
      <c r="B100" s="64" t="str">
        <f t="shared" si="1"/>
        <v>_333511</v>
      </c>
      <c r="C100" s="189">
        <f>VLOOKUP('Sector Output_New'!A100,Activities_new!$B$5:$C$409,2,0)</f>
        <v>333511</v>
      </c>
      <c r="D100" s="190" t="s">
        <v>126</v>
      </c>
      <c r="E100" s="191" t="s">
        <v>585</v>
      </c>
      <c r="F100" s="192">
        <f>'[1]2007_Use'!PP101*([1]ChainPriceIndexes_BEA!R101/[1]ChainPriceIndexes_BEA!M101)</f>
        <v>5850.7571389554823</v>
      </c>
      <c r="G100" s="193">
        <f>'[1]2007_Use'!PP101</f>
        <v>5784</v>
      </c>
      <c r="H100" s="193">
        <f>'[1]2012_Use'!PP101</f>
        <v>6311</v>
      </c>
      <c r="I100" s="80">
        <v>2</v>
      </c>
      <c r="J100" s="183"/>
    </row>
    <row r="101" spans="1:10" x14ac:dyDescent="0.45">
      <c r="A101" s="63" t="s">
        <v>250</v>
      </c>
      <c r="B101" s="64" t="str">
        <f t="shared" si="1"/>
        <v>_333514</v>
      </c>
      <c r="C101" s="189">
        <f>VLOOKUP('Sector Output_New'!A101,Activities_new!$B$5:$C$409,2,0)</f>
        <v>333514</v>
      </c>
      <c r="D101" s="190" t="s">
        <v>126</v>
      </c>
      <c r="E101" s="191" t="s">
        <v>585</v>
      </c>
      <c r="F101" s="192">
        <f>'[1]2007_Use'!PP102*([1]ChainPriceIndexes_BEA!R102/[1]ChainPriceIndexes_BEA!M102)</f>
        <v>8266.0096438541586</v>
      </c>
      <c r="G101" s="193">
        <f>'[1]2007_Use'!PP102</f>
        <v>7817</v>
      </c>
      <c r="H101" s="193">
        <f>'[1]2012_Use'!PP102</f>
        <v>7501</v>
      </c>
      <c r="I101" s="80">
        <v>2</v>
      </c>
      <c r="J101" s="183"/>
    </row>
    <row r="102" spans="1:10" x14ac:dyDescent="0.45">
      <c r="A102" s="63" t="s">
        <v>897</v>
      </c>
      <c r="B102" s="64" t="str">
        <f t="shared" si="1"/>
        <v>_333517</v>
      </c>
      <c r="C102" s="189">
        <f>VLOOKUP('Sector Output_New'!A102,Activities_new!$B$5:$C$409,2,0)</f>
        <v>333517</v>
      </c>
      <c r="D102" s="190" t="s">
        <v>126</v>
      </c>
      <c r="E102" s="191" t="s">
        <v>585</v>
      </c>
      <c r="F102" s="192">
        <f>'[1]2007_Use'!PP103*([1]ChainPriceIndexes_BEA!R103/[1]ChainPriceIndexes_BEA!M103)</f>
        <v>7379.0097239298084</v>
      </c>
      <c r="G102" s="193">
        <f>'[1]2007_Use'!PP103</f>
        <v>6602</v>
      </c>
      <c r="H102" s="193">
        <f>'[1]2012_Use'!PP103</f>
        <v>8100</v>
      </c>
      <c r="I102" s="80">
        <v>2</v>
      </c>
      <c r="J102" s="183"/>
    </row>
    <row r="103" spans="1:10" x14ac:dyDescent="0.45">
      <c r="A103" s="63" t="s">
        <v>251</v>
      </c>
      <c r="B103" s="64" t="str">
        <f t="shared" si="1"/>
        <v>_33351B</v>
      </c>
      <c r="C103" s="189" t="str">
        <f>VLOOKUP('Sector Output_New'!A103,Activities_new!$B$5:$C$409,2,0)</f>
        <v>33351B</v>
      </c>
      <c r="D103" s="190" t="s">
        <v>126</v>
      </c>
      <c r="E103" s="191" t="s">
        <v>585</v>
      </c>
      <c r="F103" s="192">
        <f>'[1]2007_Use'!PP104*([1]ChainPriceIndexes_BEA!R104/[1]ChainPriceIndexes_BEA!M104)</f>
        <v>9168.8538932633419</v>
      </c>
      <c r="G103" s="193">
        <f>'[1]2007_Use'!PP104</f>
        <v>8384</v>
      </c>
      <c r="H103" s="193">
        <f>'[1]2012_Use'!PP104</f>
        <v>8688</v>
      </c>
      <c r="I103" s="80">
        <v>2</v>
      </c>
      <c r="J103" s="183"/>
    </row>
    <row r="104" spans="1:10" x14ac:dyDescent="0.45">
      <c r="A104" s="63" t="s">
        <v>253</v>
      </c>
      <c r="B104" s="64" t="str">
        <f t="shared" si="1"/>
        <v>_333611</v>
      </c>
      <c r="C104" s="189">
        <f>VLOOKUP('Sector Output_New'!A104,Activities_new!$B$5:$C$409,2,0)</f>
        <v>333611</v>
      </c>
      <c r="D104" s="190" t="s">
        <v>126</v>
      </c>
      <c r="E104" s="191" t="s">
        <v>585</v>
      </c>
      <c r="F104" s="192">
        <f>'[1]2007_Use'!PP105*([1]ChainPriceIndexes_BEA!R105/[1]ChainPriceIndexes_BEA!M105)</f>
        <v>11446.006137973036</v>
      </c>
      <c r="G104" s="193">
        <f>'[1]2007_Use'!PP105</f>
        <v>9585</v>
      </c>
      <c r="H104" s="193">
        <f>'[1]2012_Use'!PP105</f>
        <v>17054</v>
      </c>
      <c r="I104" s="80">
        <v>2</v>
      </c>
      <c r="J104" s="183"/>
    </row>
    <row r="105" spans="1:10" x14ac:dyDescent="0.45">
      <c r="A105" s="63" t="s">
        <v>254</v>
      </c>
      <c r="B105" s="64" t="str">
        <f t="shared" si="1"/>
        <v>_333612</v>
      </c>
      <c r="C105" s="189">
        <f>VLOOKUP('Sector Output_New'!A105,Activities_new!$B$5:$C$409,2,0)</f>
        <v>333612</v>
      </c>
      <c r="D105" s="190" t="s">
        <v>126</v>
      </c>
      <c r="E105" s="191" t="s">
        <v>585</v>
      </c>
      <c r="F105" s="192">
        <f>'[1]2007_Use'!PP106*([1]ChainPriceIndexes_BEA!R106/[1]ChainPriceIndexes_BEA!M106)</f>
        <v>4158.0867743217368</v>
      </c>
      <c r="G105" s="193">
        <f>'[1]2007_Use'!PP106</f>
        <v>3453</v>
      </c>
      <c r="H105" s="193">
        <f>'[1]2012_Use'!PP106</f>
        <v>4887</v>
      </c>
      <c r="I105" s="80">
        <v>2</v>
      </c>
      <c r="J105" s="183"/>
    </row>
    <row r="106" spans="1:10" x14ac:dyDescent="0.45">
      <c r="A106" s="63" t="s">
        <v>255</v>
      </c>
      <c r="B106" s="64" t="str">
        <f t="shared" si="1"/>
        <v>_333613</v>
      </c>
      <c r="C106" s="189">
        <f>VLOOKUP('Sector Output_New'!A106,Activities_new!$B$5:$C$409,2,0)</f>
        <v>333613</v>
      </c>
      <c r="D106" s="190" t="s">
        <v>126</v>
      </c>
      <c r="E106" s="191" t="s">
        <v>585</v>
      </c>
      <c r="F106" s="192">
        <f>'[1]2007_Use'!PP107*([1]ChainPriceIndexes_BEA!R107/[1]ChainPriceIndexes_BEA!M107)</f>
        <v>5039.442259908812</v>
      </c>
      <c r="G106" s="193">
        <f>'[1]2007_Use'!PP107</f>
        <v>4178</v>
      </c>
      <c r="H106" s="193">
        <f>'[1]2012_Use'!PP107</f>
        <v>4425</v>
      </c>
      <c r="I106" s="80">
        <v>2</v>
      </c>
      <c r="J106" s="183"/>
    </row>
    <row r="107" spans="1:10" x14ac:dyDescent="0.45">
      <c r="A107" s="63" t="s">
        <v>256</v>
      </c>
      <c r="B107" s="64" t="str">
        <f t="shared" si="1"/>
        <v>_333618</v>
      </c>
      <c r="C107" s="189">
        <f>VLOOKUP('Sector Output_New'!A107,Activities_new!$B$5:$C$409,2,0)</f>
        <v>333618</v>
      </c>
      <c r="D107" s="190" t="s">
        <v>126</v>
      </c>
      <c r="E107" s="191" t="s">
        <v>585</v>
      </c>
      <c r="F107" s="192">
        <f>'[1]2007_Use'!PP108*([1]ChainPriceIndexes_BEA!R108/[1]ChainPriceIndexes_BEA!M108)</f>
        <v>27393.591274323149</v>
      </c>
      <c r="G107" s="193">
        <f>'[1]2007_Use'!PP108</f>
        <v>25467</v>
      </c>
      <c r="H107" s="193">
        <f>'[1]2012_Use'!PP108</f>
        <v>28185</v>
      </c>
      <c r="I107" s="80">
        <v>2</v>
      </c>
      <c r="J107" s="183"/>
    </row>
    <row r="108" spans="1:10" x14ac:dyDescent="0.45">
      <c r="A108" s="63" t="s">
        <v>259</v>
      </c>
      <c r="B108" s="64" t="str">
        <f t="shared" si="1"/>
        <v>_333912</v>
      </c>
      <c r="C108" s="189">
        <f>VLOOKUP('Sector Output_New'!A108,Activities_new!$B$5:$C$409,2,0)</f>
        <v>333912</v>
      </c>
      <c r="D108" s="190" t="s">
        <v>126</v>
      </c>
      <c r="E108" s="191" t="s">
        <v>585</v>
      </c>
      <c r="F108" s="192">
        <f>'[1]2007_Use'!PP109*([1]ChainPriceIndexes_BEA!R109/[1]ChainPriceIndexes_BEA!M109)</f>
        <v>11451.65987186954</v>
      </c>
      <c r="G108" s="193">
        <f>'[1]2007_Use'!PP109</f>
        <v>9438</v>
      </c>
      <c r="H108" s="193">
        <f>'[1]2012_Use'!PP109</f>
        <v>10128</v>
      </c>
      <c r="I108" s="80">
        <v>2</v>
      </c>
      <c r="J108" s="183"/>
    </row>
    <row r="109" spans="1:10" x14ac:dyDescent="0.45">
      <c r="A109" s="63" t="s">
        <v>257</v>
      </c>
      <c r="B109" s="64" t="str">
        <f t="shared" si="1"/>
        <v>_33391A</v>
      </c>
      <c r="C109" s="189" t="str">
        <f>VLOOKUP('Sector Output_New'!A109,Activities_new!$B$5:$C$409,2,0)</f>
        <v>33391A</v>
      </c>
      <c r="D109" s="190" t="s">
        <v>126</v>
      </c>
      <c r="E109" s="191" t="s">
        <v>585</v>
      </c>
      <c r="F109" s="192">
        <f>'[1]2007_Use'!PP110*([1]ChainPriceIndexes_BEA!R110/[1]ChainPriceIndexes_BEA!M110)</f>
        <v>15204.221444667141</v>
      </c>
      <c r="G109" s="193">
        <f>'[1]2007_Use'!PP110</f>
        <v>13427</v>
      </c>
      <c r="H109" s="193">
        <f>'[1]2012_Use'!PP110</f>
        <v>16287</v>
      </c>
      <c r="I109" s="80">
        <v>2</v>
      </c>
      <c r="J109" s="183"/>
    </row>
    <row r="110" spans="1:10" x14ac:dyDescent="0.45">
      <c r="A110" s="63" t="s">
        <v>260</v>
      </c>
      <c r="B110" s="64" t="str">
        <f t="shared" si="1"/>
        <v>_333920</v>
      </c>
      <c r="C110" s="189">
        <f>VLOOKUP('Sector Output_New'!A110,Activities_new!$B$5:$C$409,2,0)</f>
        <v>333920</v>
      </c>
      <c r="D110" s="190" t="s">
        <v>126</v>
      </c>
      <c r="E110" s="191" t="s">
        <v>585</v>
      </c>
      <c r="F110" s="192">
        <f>'[1]2007_Use'!PP111*([1]ChainPriceIndexes_BEA!R111/[1]ChainPriceIndexes_BEA!M111)</f>
        <v>31564.387477523167</v>
      </c>
      <c r="G110" s="193">
        <f>'[1]2007_Use'!PP111</f>
        <v>27384</v>
      </c>
      <c r="H110" s="193">
        <f>'[1]2012_Use'!PP111</f>
        <v>30479</v>
      </c>
      <c r="I110" s="80">
        <v>2</v>
      </c>
      <c r="J110" s="183"/>
    </row>
    <row r="111" spans="1:10" x14ac:dyDescent="0.45">
      <c r="A111" s="63" t="s">
        <v>261</v>
      </c>
      <c r="B111" s="64" t="str">
        <f t="shared" si="1"/>
        <v>_333991</v>
      </c>
      <c r="C111" s="189">
        <f>VLOOKUP('Sector Output_New'!A111,Activities_new!$B$5:$C$409,2,0)</f>
        <v>333991</v>
      </c>
      <c r="D111" s="190" t="s">
        <v>126</v>
      </c>
      <c r="E111" s="191" t="s">
        <v>585</v>
      </c>
      <c r="F111" s="192">
        <f>'[1]2007_Use'!PP112*([1]ChainPriceIndexes_BEA!R112/[1]ChainPriceIndexes_BEA!M112)</f>
        <v>2567.7859579816845</v>
      </c>
      <c r="G111" s="193">
        <f>'[1]2007_Use'!PP112</f>
        <v>2431</v>
      </c>
      <c r="H111" s="193">
        <f>'[1]2012_Use'!PP112</f>
        <v>3864</v>
      </c>
      <c r="I111" s="80">
        <v>2</v>
      </c>
      <c r="J111" s="183"/>
    </row>
    <row r="112" spans="1:10" x14ac:dyDescent="0.45">
      <c r="A112" s="63" t="s">
        <v>264</v>
      </c>
      <c r="B112" s="64" t="str">
        <f t="shared" si="1"/>
        <v>_333993</v>
      </c>
      <c r="C112" s="189">
        <f>VLOOKUP('Sector Output_New'!A112,Activities_new!$B$5:$C$409,2,0)</f>
        <v>333993</v>
      </c>
      <c r="D112" s="190" t="s">
        <v>126</v>
      </c>
      <c r="E112" s="191" t="s">
        <v>585</v>
      </c>
      <c r="F112" s="192">
        <f>'[1]2007_Use'!PP113*([1]ChainPriceIndexes_BEA!R113/[1]ChainPriceIndexes_BEA!M113)</f>
        <v>5365.3222412042878</v>
      </c>
      <c r="G112" s="193">
        <f>'[1]2007_Use'!PP113</f>
        <v>4334</v>
      </c>
      <c r="H112" s="193">
        <f>'[1]2012_Use'!PP113</f>
        <v>5661</v>
      </c>
      <c r="I112" s="80">
        <v>2</v>
      </c>
      <c r="J112" s="183"/>
    </row>
    <row r="113" spans="1:10" x14ac:dyDescent="0.45">
      <c r="A113" s="63" t="s">
        <v>265</v>
      </c>
      <c r="B113" s="64" t="str">
        <f t="shared" si="1"/>
        <v>_333994</v>
      </c>
      <c r="C113" s="189">
        <f>VLOOKUP('Sector Output_New'!A113,Activities_new!$B$5:$C$409,2,0)</f>
        <v>333994</v>
      </c>
      <c r="D113" s="190" t="s">
        <v>126</v>
      </c>
      <c r="E113" s="191" t="s">
        <v>585</v>
      </c>
      <c r="F113" s="192">
        <f>'[1]2007_Use'!PP114*([1]ChainPriceIndexes_BEA!R114/[1]ChainPriceIndexes_BEA!M114)</f>
        <v>2704.9097804078615</v>
      </c>
      <c r="G113" s="193">
        <f>'[1]2007_Use'!PP114</f>
        <v>2418</v>
      </c>
      <c r="H113" s="193">
        <f>'[1]2012_Use'!PP114</f>
        <v>2739</v>
      </c>
      <c r="I113" s="80">
        <v>2</v>
      </c>
      <c r="J113" s="183"/>
    </row>
    <row r="114" spans="1:10" x14ac:dyDescent="0.45">
      <c r="A114" s="63" t="s">
        <v>262</v>
      </c>
      <c r="B114" s="64" t="str">
        <f t="shared" si="1"/>
        <v>_33399A</v>
      </c>
      <c r="C114" s="189" t="str">
        <f>VLOOKUP('Sector Output_New'!A114,Activities_new!$B$5:$C$409,2,0)</f>
        <v>33399A</v>
      </c>
      <c r="D114" s="190" t="s">
        <v>126</v>
      </c>
      <c r="E114" s="191" t="s">
        <v>585</v>
      </c>
      <c r="F114" s="192">
        <f>'[1]2007_Use'!PP115*([1]ChainPriceIndexes_BEA!R115/[1]ChainPriceIndexes_BEA!M115)</f>
        <v>20728.025835439483</v>
      </c>
      <c r="G114" s="193">
        <f>'[1]2007_Use'!PP115</f>
        <v>17715</v>
      </c>
      <c r="H114" s="193">
        <f>'[1]2012_Use'!PP115</f>
        <v>21499</v>
      </c>
      <c r="I114" s="80">
        <v>2</v>
      </c>
      <c r="J114" s="183"/>
    </row>
    <row r="115" spans="1:10" x14ac:dyDescent="0.45">
      <c r="A115" s="63" t="s">
        <v>266</v>
      </c>
      <c r="B115" s="64" t="str">
        <f t="shared" si="1"/>
        <v>_33399B</v>
      </c>
      <c r="C115" s="189" t="str">
        <f>VLOOKUP('Sector Output_New'!A115,Activities_new!$B$5:$C$409,2,0)</f>
        <v>33399B</v>
      </c>
      <c r="D115" s="190" t="s">
        <v>126</v>
      </c>
      <c r="E115" s="191" t="s">
        <v>585</v>
      </c>
      <c r="F115" s="192">
        <f>'[1]2007_Use'!PP116*([1]ChainPriceIndexes_BEA!R116/[1]ChainPriceIndexes_BEA!M116)</f>
        <v>10721.060396712021</v>
      </c>
      <c r="G115" s="193">
        <f>'[1]2007_Use'!PP116</f>
        <v>9156</v>
      </c>
      <c r="H115" s="193">
        <f>'[1]2012_Use'!PP116</f>
        <v>11365</v>
      </c>
      <c r="I115" s="80">
        <v>2</v>
      </c>
      <c r="J115" s="183"/>
    </row>
    <row r="116" spans="1:10" x14ac:dyDescent="0.45">
      <c r="A116" s="63" t="s">
        <v>268</v>
      </c>
      <c r="B116" s="64" t="str">
        <f t="shared" si="1"/>
        <v>_334111</v>
      </c>
      <c r="C116" s="189">
        <f>VLOOKUP('Sector Output_New'!A116,Activities_new!$B$5:$C$409,2,0)</f>
        <v>334111</v>
      </c>
      <c r="D116" s="190" t="s">
        <v>126</v>
      </c>
      <c r="E116" s="191" t="s">
        <v>585</v>
      </c>
      <c r="F116" s="192">
        <f>'[1]2007_Use'!PP117*([1]ChainPriceIndexes_BEA!R117/[1]ChainPriceIndexes_BEA!M117)</f>
        <v>26685.975491794667</v>
      </c>
      <c r="G116" s="193">
        <f>'[1]2007_Use'!PP117</f>
        <v>48280</v>
      </c>
      <c r="H116" s="193">
        <f>'[1]2012_Use'!PP117</f>
        <v>12697</v>
      </c>
      <c r="I116" s="80">
        <v>2</v>
      </c>
      <c r="J116" s="183"/>
    </row>
    <row r="117" spans="1:10" x14ac:dyDescent="0.45">
      <c r="A117" s="63" t="s">
        <v>269</v>
      </c>
      <c r="B117" s="64" t="str">
        <f t="shared" si="1"/>
        <v>_334112</v>
      </c>
      <c r="C117" s="189">
        <f>VLOOKUP('Sector Output_New'!A117,Activities_new!$B$5:$C$409,2,0)</f>
        <v>334112</v>
      </c>
      <c r="D117" s="190" t="s">
        <v>126</v>
      </c>
      <c r="E117" s="191" t="s">
        <v>585</v>
      </c>
      <c r="F117" s="192">
        <f>'[1]2007_Use'!PP118*([1]ChainPriceIndexes_BEA!R118/[1]ChainPriceIndexes_BEA!M118)</f>
        <v>7975.7324652263987</v>
      </c>
      <c r="G117" s="193">
        <f>'[1]2007_Use'!PP118</f>
        <v>9163</v>
      </c>
      <c r="H117" s="193">
        <f>'[1]2012_Use'!PP118</f>
        <v>9038</v>
      </c>
      <c r="I117" s="80">
        <v>2</v>
      </c>
      <c r="J117" s="183"/>
    </row>
    <row r="118" spans="1:10" x14ac:dyDescent="0.45">
      <c r="A118" s="63" t="s">
        <v>270</v>
      </c>
      <c r="B118" s="64" t="str">
        <f t="shared" si="1"/>
        <v>_334118</v>
      </c>
      <c r="C118" s="189">
        <f>VLOOKUP('Sector Output_New'!A118,Activities_new!$B$5:$C$409,2,0)</f>
        <v>334118</v>
      </c>
      <c r="D118" s="190" t="s">
        <v>126</v>
      </c>
      <c r="E118" s="191" t="s">
        <v>585</v>
      </c>
      <c r="F118" s="192">
        <f>'[1]2007_Use'!PP119*([1]ChainPriceIndexes_BEA!R119/[1]ChainPriceIndexes_BEA!M119)</f>
        <v>15017.16931141018</v>
      </c>
      <c r="G118" s="193">
        <f>'[1]2007_Use'!PP119</f>
        <v>15700</v>
      </c>
      <c r="H118" s="193">
        <f>'[1]2012_Use'!PP119</f>
        <v>12949</v>
      </c>
      <c r="I118" s="80">
        <v>2</v>
      </c>
      <c r="J118" s="183"/>
    </row>
    <row r="119" spans="1:10" x14ac:dyDescent="0.45">
      <c r="A119" s="63" t="s">
        <v>271</v>
      </c>
      <c r="B119" s="64" t="str">
        <f t="shared" si="1"/>
        <v>_334210</v>
      </c>
      <c r="C119" s="189">
        <f>VLOOKUP('Sector Output_New'!A119,Activities_new!$B$5:$C$409,2,0)</f>
        <v>334210</v>
      </c>
      <c r="D119" s="190" t="s">
        <v>126</v>
      </c>
      <c r="E119" s="191" t="s">
        <v>585</v>
      </c>
      <c r="F119" s="192">
        <f>'[1]2007_Use'!PP120*([1]ChainPriceIndexes_BEA!R120/[1]ChainPriceIndexes_BEA!M120)</f>
        <v>15618.518347808336</v>
      </c>
      <c r="G119" s="193">
        <f>'[1]2007_Use'!PP120</f>
        <v>23720</v>
      </c>
      <c r="H119" s="193">
        <f>'[1]2012_Use'!PP120</f>
        <v>12373</v>
      </c>
      <c r="I119" s="80">
        <v>2</v>
      </c>
      <c r="J119" s="183"/>
    </row>
    <row r="120" spans="1:10" x14ac:dyDescent="0.45">
      <c r="A120" s="63" t="s">
        <v>272</v>
      </c>
      <c r="B120" s="64" t="str">
        <f t="shared" si="1"/>
        <v>_334220</v>
      </c>
      <c r="C120" s="189">
        <f>VLOOKUP('Sector Output_New'!A120,Activities_new!$B$5:$C$409,2,0)</f>
        <v>334220</v>
      </c>
      <c r="D120" s="190" t="s">
        <v>126</v>
      </c>
      <c r="E120" s="191" t="s">
        <v>585</v>
      </c>
      <c r="F120" s="192">
        <f>'[1]2007_Use'!PP121*([1]ChainPriceIndexes_BEA!R121/[1]ChainPriceIndexes_BEA!M121)</f>
        <v>23803.537524767329</v>
      </c>
      <c r="G120" s="193">
        <f>'[1]2007_Use'!PP121</f>
        <v>46012</v>
      </c>
      <c r="H120" s="193">
        <f>'[1]2012_Use'!PP121</f>
        <v>35360</v>
      </c>
      <c r="I120" s="80">
        <v>2</v>
      </c>
      <c r="J120" s="183"/>
    </row>
    <row r="121" spans="1:10" x14ac:dyDescent="0.45">
      <c r="A121" s="63" t="s">
        <v>273</v>
      </c>
      <c r="B121" s="64" t="str">
        <f t="shared" si="1"/>
        <v>_334290</v>
      </c>
      <c r="C121" s="189">
        <f>VLOOKUP('Sector Output_New'!A121,Activities_new!$B$5:$C$409,2,0)</f>
        <v>334290</v>
      </c>
      <c r="D121" s="190" t="s">
        <v>126</v>
      </c>
      <c r="E121" s="191" t="s">
        <v>585</v>
      </c>
      <c r="F121" s="192">
        <f>'[1]2007_Use'!PP122*([1]ChainPriceIndexes_BEA!R122/[1]ChainPriceIndexes_BEA!M122)</f>
        <v>6430.9543986869912</v>
      </c>
      <c r="G121" s="193">
        <f>'[1]2007_Use'!PP122</f>
        <v>5995</v>
      </c>
      <c r="H121" s="193">
        <f>'[1]2012_Use'!PP122</f>
        <v>6653</v>
      </c>
      <c r="I121" s="80">
        <v>2</v>
      </c>
      <c r="J121" s="183"/>
    </row>
    <row r="122" spans="1:10" x14ac:dyDescent="0.45">
      <c r="A122" s="63" t="s">
        <v>277</v>
      </c>
      <c r="B122" s="64" t="str">
        <f t="shared" si="1"/>
        <v>_334413</v>
      </c>
      <c r="C122" s="189">
        <f>VLOOKUP('Sector Output_New'!A122,Activities_new!$B$5:$C$409,2,0)</f>
        <v>334413</v>
      </c>
      <c r="D122" s="190" t="s">
        <v>126</v>
      </c>
      <c r="E122" s="191" t="s">
        <v>585</v>
      </c>
      <c r="F122" s="192">
        <f>'[1]2007_Use'!PP123*([1]ChainPriceIndexes_BEA!R123/[1]ChainPriceIndexes_BEA!M123)</f>
        <v>56940.207443563151</v>
      </c>
      <c r="G122" s="193">
        <f>'[1]2007_Use'!PP123</f>
        <v>78393</v>
      </c>
      <c r="H122" s="193">
        <f>'[1]2012_Use'!PP123</f>
        <v>57138</v>
      </c>
      <c r="I122" s="80">
        <v>2</v>
      </c>
      <c r="J122" s="183"/>
    </row>
    <row r="123" spans="1:10" x14ac:dyDescent="0.45">
      <c r="A123" s="63" t="s">
        <v>278</v>
      </c>
      <c r="B123" s="64" t="str">
        <f t="shared" si="1"/>
        <v>_334418</v>
      </c>
      <c r="C123" s="189">
        <f>VLOOKUP('Sector Output_New'!A123,Activities_new!$B$5:$C$409,2,0)</f>
        <v>334418</v>
      </c>
      <c r="D123" s="190" t="s">
        <v>126</v>
      </c>
      <c r="E123" s="191" t="s">
        <v>585</v>
      </c>
      <c r="F123" s="192">
        <f>'[1]2007_Use'!PP124*([1]ChainPriceIndexes_BEA!R124/[1]ChainPriceIndexes_BEA!M124)</f>
        <v>23001.697857285133</v>
      </c>
      <c r="G123" s="193">
        <f>'[1]2007_Use'!PP124</f>
        <v>24250</v>
      </c>
      <c r="H123" s="193">
        <f>'[1]2012_Use'!PP124</f>
        <v>19554</v>
      </c>
      <c r="I123" s="80">
        <v>2</v>
      </c>
      <c r="J123" s="183"/>
    </row>
    <row r="124" spans="1:10" x14ac:dyDescent="0.45">
      <c r="A124" s="63" t="s">
        <v>275</v>
      </c>
      <c r="B124" s="64" t="str">
        <f t="shared" si="1"/>
        <v>_33441A</v>
      </c>
      <c r="C124" s="189" t="str">
        <f>VLOOKUP('Sector Output_New'!A124,Activities_new!$B$5:$C$409,2,0)</f>
        <v>33441A</v>
      </c>
      <c r="D124" s="190" t="s">
        <v>126</v>
      </c>
      <c r="E124" s="191" t="s">
        <v>585</v>
      </c>
      <c r="F124" s="192">
        <f>'[1]2007_Use'!PP125*([1]ChainPriceIndexes_BEA!R125/[1]ChainPriceIndexes_BEA!M125)</f>
        <v>33491.900367635375</v>
      </c>
      <c r="G124" s="193">
        <f>'[1]2007_Use'!PP125</f>
        <v>31612</v>
      </c>
      <c r="H124" s="193">
        <f>'[1]2012_Use'!PP125</f>
        <v>30872</v>
      </c>
      <c r="I124" s="80">
        <v>2</v>
      </c>
      <c r="J124" s="183"/>
    </row>
    <row r="125" spans="1:10" x14ac:dyDescent="0.45">
      <c r="A125" s="63" t="s">
        <v>279</v>
      </c>
      <c r="B125" s="64" t="str">
        <f t="shared" si="1"/>
        <v>_334510</v>
      </c>
      <c r="C125" s="189">
        <f>VLOOKUP('Sector Output_New'!A125,Activities_new!$B$5:$C$409,2,0)</f>
        <v>334510</v>
      </c>
      <c r="D125" s="190" t="s">
        <v>126</v>
      </c>
      <c r="E125" s="191" t="s">
        <v>585</v>
      </c>
      <c r="F125" s="192">
        <f>'[1]2007_Use'!PP126*([1]ChainPriceIndexes_BEA!R126/[1]ChainPriceIndexes_BEA!M126)</f>
        <v>23060.433816229892</v>
      </c>
      <c r="G125" s="193">
        <f>'[1]2007_Use'!PP126</f>
        <v>26249</v>
      </c>
      <c r="H125" s="193">
        <f>'[1]2012_Use'!PP126</f>
        <v>28654</v>
      </c>
      <c r="I125" s="80">
        <v>2</v>
      </c>
      <c r="J125" s="183"/>
    </row>
    <row r="126" spans="1:10" x14ac:dyDescent="0.45">
      <c r="A126" s="63" t="s">
        <v>280</v>
      </c>
      <c r="B126" s="64" t="str">
        <f t="shared" si="1"/>
        <v>_334511</v>
      </c>
      <c r="C126" s="189">
        <f>VLOOKUP('Sector Output_New'!A126,Activities_new!$B$5:$C$409,2,0)</f>
        <v>334511</v>
      </c>
      <c r="D126" s="190" t="s">
        <v>126</v>
      </c>
      <c r="E126" s="191" t="s">
        <v>585</v>
      </c>
      <c r="F126" s="192">
        <f>'[1]2007_Use'!PP127*([1]ChainPriceIndexes_BEA!R127/[1]ChainPriceIndexes_BEA!M127)</f>
        <v>54907.642936106728</v>
      </c>
      <c r="G126" s="193">
        <f>'[1]2007_Use'!PP127</f>
        <v>51158</v>
      </c>
      <c r="H126" s="193">
        <f>'[1]2012_Use'!PP127</f>
        <v>51359</v>
      </c>
      <c r="I126" s="80">
        <v>2</v>
      </c>
      <c r="J126" s="183"/>
    </row>
    <row r="127" spans="1:10" x14ac:dyDescent="0.45">
      <c r="A127" s="63" t="s">
        <v>281</v>
      </c>
      <c r="B127" s="64" t="str">
        <f t="shared" si="1"/>
        <v>_334512</v>
      </c>
      <c r="C127" s="189">
        <f>VLOOKUP('Sector Output_New'!A127,Activities_new!$B$5:$C$409,2,0)</f>
        <v>334512</v>
      </c>
      <c r="D127" s="190" t="s">
        <v>126</v>
      </c>
      <c r="E127" s="191" t="s">
        <v>585</v>
      </c>
      <c r="F127" s="192">
        <f>'[1]2007_Use'!PP128*([1]ChainPriceIndexes_BEA!R128/[1]ChainPriceIndexes_BEA!M128)</f>
        <v>3631.6058207812107</v>
      </c>
      <c r="G127" s="193">
        <f>'[1]2007_Use'!PP128</f>
        <v>3414</v>
      </c>
      <c r="H127" s="193">
        <f>'[1]2012_Use'!PP128</f>
        <v>2774</v>
      </c>
      <c r="I127" s="80">
        <v>2</v>
      </c>
      <c r="J127" s="183"/>
    </row>
    <row r="128" spans="1:10" x14ac:dyDescent="0.45">
      <c r="A128" s="63" t="s">
        <v>282</v>
      </c>
      <c r="B128" s="64" t="str">
        <f t="shared" si="1"/>
        <v>_334513</v>
      </c>
      <c r="C128" s="189">
        <f>VLOOKUP('Sector Output_New'!A128,Activities_new!$B$5:$C$409,2,0)</f>
        <v>334513</v>
      </c>
      <c r="D128" s="190" t="s">
        <v>126</v>
      </c>
      <c r="E128" s="191" t="s">
        <v>585</v>
      </c>
      <c r="F128" s="192">
        <f>'[1]2007_Use'!PP129*([1]ChainPriceIndexes_BEA!R129/[1]ChainPriceIndexes_BEA!M129)</f>
        <v>11679.388444606231</v>
      </c>
      <c r="G128" s="193">
        <f>'[1]2007_Use'!PP129</f>
        <v>10267</v>
      </c>
      <c r="H128" s="193">
        <f>'[1]2012_Use'!PP129</f>
        <v>12095</v>
      </c>
      <c r="I128" s="80">
        <v>2</v>
      </c>
      <c r="J128" s="183"/>
    </row>
    <row r="129" spans="1:10" x14ac:dyDescent="0.45">
      <c r="A129" s="63" t="s">
        <v>283</v>
      </c>
      <c r="B129" s="64" t="str">
        <f t="shared" si="1"/>
        <v>_334514</v>
      </c>
      <c r="C129" s="189">
        <f>VLOOKUP('Sector Output_New'!A129,Activities_new!$B$5:$C$409,2,0)</f>
        <v>334514</v>
      </c>
      <c r="D129" s="190" t="s">
        <v>126</v>
      </c>
      <c r="E129" s="191" t="s">
        <v>585</v>
      </c>
      <c r="F129" s="192">
        <f>'[1]2007_Use'!PP130*([1]ChainPriceIndexes_BEA!R130/[1]ChainPriceIndexes_BEA!M130)</f>
        <v>6749.5230938204522</v>
      </c>
      <c r="G129" s="193">
        <f>'[1]2007_Use'!PP130</f>
        <v>5838</v>
      </c>
      <c r="H129" s="193">
        <f>'[1]2012_Use'!PP130</f>
        <v>6906</v>
      </c>
      <c r="I129" s="80">
        <v>2</v>
      </c>
      <c r="J129" s="183"/>
    </row>
    <row r="130" spans="1:10" x14ac:dyDescent="0.45">
      <c r="A130" s="63" t="s">
        <v>284</v>
      </c>
      <c r="B130" s="64" t="str">
        <f t="shared" si="1"/>
        <v>_334515</v>
      </c>
      <c r="C130" s="189">
        <f>VLOOKUP('Sector Output_New'!A130,Activities_new!$B$5:$C$409,2,0)</f>
        <v>334515</v>
      </c>
      <c r="D130" s="190" t="s">
        <v>126</v>
      </c>
      <c r="E130" s="191" t="s">
        <v>585</v>
      </c>
      <c r="F130" s="192">
        <f>'[1]2007_Use'!PP131*([1]ChainPriceIndexes_BEA!R131/[1]ChainPriceIndexes_BEA!M131)</f>
        <v>14670.612737038255</v>
      </c>
      <c r="G130" s="193">
        <f>'[1]2007_Use'!PP131</f>
        <v>13384</v>
      </c>
      <c r="H130" s="193">
        <f>'[1]2012_Use'!PP131</f>
        <v>13348</v>
      </c>
      <c r="I130" s="80">
        <v>2</v>
      </c>
      <c r="J130" s="183"/>
    </row>
    <row r="131" spans="1:10" x14ac:dyDescent="0.45">
      <c r="A131" s="63" t="s">
        <v>285</v>
      </c>
      <c r="B131" s="64" t="str">
        <f t="shared" si="1"/>
        <v>_334516</v>
      </c>
      <c r="C131" s="189">
        <f>VLOOKUP('Sector Output_New'!A131,Activities_new!$B$5:$C$409,2,0)</f>
        <v>334516</v>
      </c>
      <c r="D131" s="190" t="s">
        <v>126</v>
      </c>
      <c r="E131" s="191" t="s">
        <v>585</v>
      </c>
      <c r="F131" s="192">
        <f>'[1]2007_Use'!PP132*([1]ChainPriceIndexes_BEA!R132/[1]ChainPriceIndexes_BEA!M132)</f>
        <v>14499.287335691282</v>
      </c>
      <c r="G131" s="193">
        <f>'[1]2007_Use'!PP132</f>
        <v>13733</v>
      </c>
      <c r="H131" s="193">
        <f>'[1]2012_Use'!PP132</f>
        <v>14599</v>
      </c>
      <c r="I131" s="80">
        <v>2</v>
      </c>
      <c r="J131" s="183"/>
    </row>
    <row r="132" spans="1:10" x14ac:dyDescent="0.45">
      <c r="A132" s="63" t="s">
        <v>286</v>
      </c>
      <c r="B132" s="64" t="str">
        <f t="shared" si="1"/>
        <v>_334517</v>
      </c>
      <c r="C132" s="189">
        <f>VLOOKUP('Sector Output_New'!A132,Activities_new!$B$5:$C$409,2,0)</f>
        <v>334517</v>
      </c>
      <c r="D132" s="190" t="s">
        <v>126</v>
      </c>
      <c r="E132" s="191" t="s">
        <v>585</v>
      </c>
      <c r="F132" s="192">
        <f>'[1]2007_Use'!PP133*([1]ChainPriceIndexes_BEA!R133/[1]ChainPriceIndexes_BEA!M133)</f>
        <v>4737.8211835833044</v>
      </c>
      <c r="G132" s="193">
        <f>'[1]2007_Use'!PP133</f>
        <v>5705</v>
      </c>
      <c r="H132" s="193">
        <f>'[1]2012_Use'!PP133</f>
        <v>9388</v>
      </c>
      <c r="I132" s="80">
        <v>2</v>
      </c>
      <c r="J132" s="183"/>
    </row>
    <row r="133" spans="1:10" x14ac:dyDescent="0.45">
      <c r="A133" s="63" t="s">
        <v>287</v>
      </c>
      <c r="B133" s="64" t="str">
        <f t="shared" si="1"/>
        <v>_33451A</v>
      </c>
      <c r="C133" s="189" t="str">
        <f>VLOOKUP('Sector Output_New'!A133,Activities_new!$B$5:$C$409,2,0)</f>
        <v>33451A</v>
      </c>
      <c r="D133" s="190" t="s">
        <v>126</v>
      </c>
      <c r="E133" s="191" t="s">
        <v>585</v>
      </c>
      <c r="F133" s="192">
        <f>'[1]2007_Use'!PP134*([1]ChainPriceIndexes_BEA!R134/[1]ChainPriceIndexes_BEA!M134)</f>
        <v>10801.671812320166</v>
      </c>
      <c r="G133" s="193">
        <f>'[1]2007_Use'!PP134</f>
        <v>10286</v>
      </c>
      <c r="H133" s="193">
        <f>'[1]2012_Use'!PP134</f>
        <v>12375</v>
      </c>
      <c r="I133" s="80">
        <v>2</v>
      </c>
      <c r="J133" s="183"/>
    </row>
    <row r="134" spans="1:10" x14ac:dyDescent="0.45">
      <c r="A134" s="63" t="s">
        <v>274</v>
      </c>
      <c r="B134" s="64" t="str">
        <f t="shared" si="1"/>
        <v>_334300</v>
      </c>
      <c r="C134" s="189">
        <f>VLOOKUP('Sector Output_New'!A134,Activities_new!$B$5:$C$409,2,0)</f>
        <v>334300</v>
      </c>
      <c r="D134" s="190" t="s">
        <v>126</v>
      </c>
      <c r="E134" s="191" t="s">
        <v>585</v>
      </c>
      <c r="F134" s="192">
        <f>'[1]2007_Use'!PP135*([1]ChainPriceIndexes_BEA!R135/[1]ChainPriceIndexes_BEA!M135)</f>
        <v>12144.055719983473</v>
      </c>
      <c r="G134" s="193">
        <f>'[1]2007_Use'!PP135</f>
        <v>14402</v>
      </c>
      <c r="H134" s="193">
        <f>'[1]2012_Use'!PP135</f>
        <v>2939</v>
      </c>
      <c r="I134" s="80">
        <v>2</v>
      </c>
      <c r="J134" s="183"/>
    </row>
    <row r="135" spans="1:10" x14ac:dyDescent="0.45">
      <c r="A135" s="63" t="s">
        <v>289</v>
      </c>
      <c r="B135" s="64" t="str">
        <f t="shared" ref="B135:B198" si="2">CONCATENATE("_",C135)</f>
        <v>_334610</v>
      </c>
      <c r="C135" s="189">
        <f>VLOOKUP('Sector Output_New'!A135,Activities_new!$B$5:$C$409,2,0)</f>
        <v>334610</v>
      </c>
      <c r="D135" s="190" t="s">
        <v>126</v>
      </c>
      <c r="E135" s="191" t="s">
        <v>585</v>
      </c>
      <c r="F135" s="192">
        <f>'[1]2007_Use'!PP136*([1]ChainPriceIndexes_BEA!R136/[1]ChainPriceIndexes_BEA!M136)</f>
        <v>6485.5373461218942</v>
      </c>
      <c r="G135" s="193">
        <f>'[1]2007_Use'!PP136</f>
        <v>6870</v>
      </c>
      <c r="H135" s="193">
        <f>'[1]2012_Use'!PP136</f>
        <v>3006</v>
      </c>
      <c r="I135" s="80">
        <v>2</v>
      </c>
      <c r="J135" s="183"/>
    </row>
    <row r="136" spans="1:10" x14ac:dyDescent="0.45">
      <c r="A136" s="63" t="s">
        <v>290</v>
      </c>
      <c r="B136" s="64" t="str">
        <f t="shared" si="2"/>
        <v>_335110</v>
      </c>
      <c r="C136" s="189">
        <f>VLOOKUP('Sector Output_New'!A136,Activities_new!$B$5:$C$409,2,0)</f>
        <v>335110</v>
      </c>
      <c r="D136" s="190" t="s">
        <v>126</v>
      </c>
      <c r="E136" s="191" t="s">
        <v>585</v>
      </c>
      <c r="F136" s="192">
        <f>'[1]2007_Use'!PP137*([1]ChainPriceIndexes_BEA!R137/[1]ChainPriceIndexes_BEA!M137)</f>
        <v>2309.9784860381042</v>
      </c>
      <c r="G136" s="193">
        <f>'[1]2007_Use'!PP137</f>
        <v>2083</v>
      </c>
      <c r="H136" s="193">
        <f>'[1]2012_Use'!PP137</f>
        <v>1812</v>
      </c>
      <c r="I136" s="80">
        <v>2</v>
      </c>
      <c r="J136" s="183"/>
    </row>
    <row r="137" spans="1:10" x14ac:dyDescent="0.45">
      <c r="A137" s="63" t="s">
        <v>291</v>
      </c>
      <c r="B137" s="64" t="str">
        <f t="shared" si="2"/>
        <v>_335120</v>
      </c>
      <c r="C137" s="189">
        <f>VLOOKUP('Sector Output_New'!A137,Activities_new!$B$5:$C$409,2,0)</f>
        <v>335120</v>
      </c>
      <c r="D137" s="190" t="s">
        <v>126</v>
      </c>
      <c r="E137" s="191" t="s">
        <v>585</v>
      </c>
      <c r="F137" s="192">
        <f>'[1]2007_Use'!PP138*([1]ChainPriceIndexes_BEA!R138/[1]ChainPriceIndexes_BEA!M138)</f>
        <v>12346.01697235149</v>
      </c>
      <c r="G137" s="193">
        <f>'[1]2007_Use'!PP138</f>
        <v>11275</v>
      </c>
      <c r="H137" s="193">
        <f>'[1]2012_Use'!PP138</f>
        <v>10212</v>
      </c>
      <c r="I137" s="80">
        <v>2</v>
      </c>
      <c r="J137" s="183"/>
    </row>
    <row r="138" spans="1:10" x14ac:dyDescent="0.45">
      <c r="A138" s="63" t="s">
        <v>292</v>
      </c>
      <c r="B138" s="64" t="str">
        <f t="shared" si="2"/>
        <v>_335210</v>
      </c>
      <c r="C138" s="189">
        <f>VLOOKUP('Sector Output_New'!A138,Activities_new!$B$5:$C$409,2,0)</f>
        <v>335210</v>
      </c>
      <c r="D138" s="190" t="s">
        <v>126</v>
      </c>
      <c r="E138" s="191" t="s">
        <v>585</v>
      </c>
      <c r="F138" s="192">
        <f>'[1]2007_Use'!PP139*([1]ChainPriceIndexes_BEA!R139/[1]ChainPriceIndexes_BEA!M139)</f>
        <v>3828.6303754486257</v>
      </c>
      <c r="G138" s="193">
        <f>'[1]2007_Use'!PP139</f>
        <v>3563</v>
      </c>
      <c r="H138" s="193">
        <f>'[1]2012_Use'!PP139</f>
        <v>3399</v>
      </c>
      <c r="I138" s="80">
        <v>2</v>
      </c>
      <c r="J138" s="183"/>
    </row>
    <row r="139" spans="1:10" x14ac:dyDescent="0.45">
      <c r="A139" s="63" t="s">
        <v>293</v>
      </c>
      <c r="B139" s="64" t="str">
        <f t="shared" si="2"/>
        <v>_335221</v>
      </c>
      <c r="C139" s="189">
        <f>VLOOKUP('Sector Output_New'!A139,Activities_new!$B$5:$C$409,2,0)</f>
        <v>335221</v>
      </c>
      <c r="D139" s="190" t="s">
        <v>126</v>
      </c>
      <c r="E139" s="191" t="s">
        <v>585</v>
      </c>
      <c r="F139" s="192">
        <f>'[1]2007_Use'!PP140*([1]ChainPriceIndexes_BEA!R140/[1]ChainPriceIndexes_BEA!M140)</f>
        <v>4713.8355771985107</v>
      </c>
      <c r="G139" s="193">
        <f>'[1]2007_Use'!PP140</f>
        <v>4114</v>
      </c>
      <c r="H139" s="193">
        <f>'[1]2012_Use'!PP140</f>
        <v>4315</v>
      </c>
      <c r="I139" s="80">
        <v>2</v>
      </c>
      <c r="J139" s="183"/>
    </row>
    <row r="140" spans="1:10" x14ac:dyDescent="0.45">
      <c r="A140" s="63" t="s">
        <v>294</v>
      </c>
      <c r="B140" s="64" t="str">
        <f t="shared" si="2"/>
        <v>_335222</v>
      </c>
      <c r="C140" s="189">
        <f>VLOOKUP('Sector Output_New'!A140,Activities_new!$B$5:$C$409,2,0)</f>
        <v>335222</v>
      </c>
      <c r="D140" s="190" t="s">
        <v>126</v>
      </c>
      <c r="E140" s="191" t="s">
        <v>585</v>
      </c>
      <c r="F140" s="192">
        <f>'[1]2007_Use'!PP141*([1]ChainPriceIndexes_BEA!R141/[1]ChainPriceIndexes_BEA!M141)</f>
        <v>6255.8826748385682</v>
      </c>
      <c r="G140" s="193">
        <f>'[1]2007_Use'!PP141</f>
        <v>5716</v>
      </c>
      <c r="H140" s="193">
        <f>'[1]2012_Use'!PP141</f>
        <v>3597</v>
      </c>
      <c r="I140" s="80">
        <v>2</v>
      </c>
      <c r="J140" s="183"/>
    </row>
    <row r="141" spans="1:10" x14ac:dyDescent="0.45">
      <c r="A141" s="63" t="s">
        <v>295</v>
      </c>
      <c r="B141" s="64" t="str">
        <f t="shared" si="2"/>
        <v>_335224</v>
      </c>
      <c r="C141" s="189">
        <f>VLOOKUP('Sector Output_New'!A141,Activities_new!$B$5:$C$409,2,0)</f>
        <v>335224</v>
      </c>
      <c r="D141" s="190" t="s">
        <v>126</v>
      </c>
      <c r="E141" s="191" t="s">
        <v>585</v>
      </c>
      <c r="F141" s="192">
        <f>'[1]2007_Use'!PP142*([1]ChainPriceIndexes_BEA!R142/[1]ChainPriceIndexes_BEA!M142)</f>
        <v>4127.0960491814112</v>
      </c>
      <c r="G141" s="193">
        <f>'[1]2007_Use'!PP142</f>
        <v>3746</v>
      </c>
      <c r="H141" s="193">
        <f>'[1]2012_Use'!PP142</f>
        <v>3595</v>
      </c>
      <c r="I141" s="80">
        <v>2</v>
      </c>
      <c r="J141" s="183"/>
    </row>
    <row r="142" spans="1:10" x14ac:dyDescent="0.45">
      <c r="A142" s="63" t="s">
        <v>296</v>
      </c>
      <c r="B142" s="64" t="str">
        <f t="shared" si="2"/>
        <v>_335228</v>
      </c>
      <c r="C142" s="189">
        <f>VLOOKUP('Sector Output_New'!A142,Activities_new!$B$5:$C$409,2,0)</f>
        <v>335228</v>
      </c>
      <c r="D142" s="190" t="s">
        <v>126</v>
      </c>
      <c r="E142" s="191" t="s">
        <v>585</v>
      </c>
      <c r="F142" s="192">
        <f>'[1]2007_Use'!PP143*([1]ChainPriceIndexes_BEA!R143/[1]ChainPriceIndexes_BEA!M143)</f>
        <v>5398.1329588235985</v>
      </c>
      <c r="G142" s="193">
        <f>'[1]2007_Use'!PP143</f>
        <v>4574</v>
      </c>
      <c r="H142" s="193">
        <f>'[1]2012_Use'!PP143</f>
        <v>4541</v>
      </c>
      <c r="I142" s="80">
        <v>2</v>
      </c>
      <c r="J142" s="183"/>
    </row>
    <row r="143" spans="1:10" x14ac:dyDescent="0.45">
      <c r="A143" s="63" t="s">
        <v>297</v>
      </c>
      <c r="B143" s="64" t="str">
        <f t="shared" si="2"/>
        <v>_335311</v>
      </c>
      <c r="C143" s="189">
        <f>VLOOKUP('Sector Output_New'!A143,Activities_new!$B$5:$C$409,2,0)</f>
        <v>335311</v>
      </c>
      <c r="D143" s="190" t="s">
        <v>126</v>
      </c>
      <c r="E143" s="191" t="s">
        <v>585</v>
      </c>
      <c r="F143" s="192">
        <f>'[1]2007_Use'!PP144*([1]ChainPriceIndexes_BEA!R144/[1]ChainPriceIndexes_BEA!M144)</f>
        <v>8885.2911766106372</v>
      </c>
      <c r="G143" s="193">
        <f>'[1]2007_Use'!PP144</f>
        <v>7464</v>
      </c>
      <c r="H143" s="193">
        <f>'[1]2012_Use'!PP144</f>
        <v>5901</v>
      </c>
      <c r="I143" s="80">
        <v>2</v>
      </c>
      <c r="J143" s="183"/>
    </row>
    <row r="144" spans="1:10" x14ac:dyDescent="0.45">
      <c r="A144" s="63" t="s">
        <v>298</v>
      </c>
      <c r="B144" s="64" t="str">
        <f t="shared" si="2"/>
        <v>_335312</v>
      </c>
      <c r="C144" s="189">
        <f>VLOOKUP('Sector Output_New'!A144,Activities_new!$B$5:$C$409,2,0)</f>
        <v>335312</v>
      </c>
      <c r="D144" s="190" t="s">
        <v>126</v>
      </c>
      <c r="E144" s="191" t="s">
        <v>585</v>
      </c>
      <c r="F144" s="192">
        <f>'[1]2007_Use'!PP145*([1]ChainPriceIndexes_BEA!R145/[1]ChainPriceIndexes_BEA!M145)</f>
        <v>15079.606038157463</v>
      </c>
      <c r="G144" s="193">
        <f>'[1]2007_Use'!PP145</f>
        <v>12417</v>
      </c>
      <c r="H144" s="193">
        <f>'[1]2012_Use'!PP145</f>
        <v>11462</v>
      </c>
      <c r="I144" s="80">
        <v>2</v>
      </c>
      <c r="J144" s="183"/>
    </row>
    <row r="145" spans="1:10" x14ac:dyDescent="0.45">
      <c r="A145" s="63" t="s">
        <v>299</v>
      </c>
      <c r="B145" s="64" t="str">
        <f t="shared" si="2"/>
        <v>_335313</v>
      </c>
      <c r="C145" s="189">
        <f>VLOOKUP('Sector Output_New'!A145,Activities_new!$B$5:$C$409,2,0)</f>
        <v>335313</v>
      </c>
      <c r="D145" s="190" t="s">
        <v>126</v>
      </c>
      <c r="E145" s="191" t="s">
        <v>585</v>
      </c>
      <c r="F145" s="192">
        <f>'[1]2007_Use'!PP146*([1]ChainPriceIndexes_BEA!R146/[1]ChainPriceIndexes_BEA!M146)</f>
        <v>11469.014590983883</v>
      </c>
      <c r="G145" s="193">
        <f>'[1]2007_Use'!PP146</f>
        <v>10525</v>
      </c>
      <c r="H145" s="193">
        <f>'[1]2012_Use'!PP146</f>
        <v>11068</v>
      </c>
      <c r="I145" s="80">
        <v>2</v>
      </c>
      <c r="J145" s="183"/>
    </row>
    <row r="146" spans="1:10" x14ac:dyDescent="0.45">
      <c r="A146" s="63" t="s">
        <v>300</v>
      </c>
      <c r="B146" s="64" t="str">
        <f t="shared" si="2"/>
        <v>_335314</v>
      </c>
      <c r="C146" s="189">
        <f>VLOOKUP('Sector Output_New'!A146,Activities_new!$B$5:$C$409,2,0)</f>
        <v>335314</v>
      </c>
      <c r="D146" s="190" t="s">
        <v>126</v>
      </c>
      <c r="E146" s="191" t="s">
        <v>585</v>
      </c>
      <c r="F146" s="192">
        <f>'[1]2007_Use'!PP147*([1]ChainPriceIndexes_BEA!R147/[1]ChainPriceIndexes_BEA!M147)</f>
        <v>12846.210755074675</v>
      </c>
      <c r="G146" s="193">
        <f>'[1]2007_Use'!PP147</f>
        <v>11113</v>
      </c>
      <c r="H146" s="193">
        <f>'[1]2012_Use'!PP147</f>
        <v>10026</v>
      </c>
      <c r="I146" s="80">
        <v>2</v>
      </c>
      <c r="J146" s="183"/>
    </row>
    <row r="147" spans="1:10" x14ac:dyDescent="0.45">
      <c r="A147" s="63" t="s">
        <v>301</v>
      </c>
      <c r="B147" s="64" t="str">
        <f t="shared" si="2"/>
        <v>_335911</v>
      </c>
      <c r="C147" s="189">
        <f>VLOOKUP('Sector Output_New'!A147,Activities_new!$B$5:$C$409,2,0)</f>
        <v>335911</v>
      </c>
      <c r="D147" s="190" t="s">
        <v>126</v>
      </c>
      <c r="E147" s="191" t="s">
        <v>585</v>
      </c>
      <c r="F147" s="192">
        <f>'[1]2007_Use'!PP148*([1]ChainPriceIndexes_BEA!R148/[1]ChainPriceIndexes_BEA!M148)</f>
        <v>7111.7597894290384</v>
      </c>
      <c r="G147" s="193">
        <f>'[1]2007_Use'!PP148</f>
        <v>5701</v>
      </c>
      <c r="H147" s="193">
        <f>'[1]2012_Use'!PP148</f>
        <v>6501</v>
      </c>
      <c r="I147" s="80">
        <v>2</v>
      </c>
      <c r="J147" s="183"/>
    </row>
    <row r="148" spans="1:10" x14ac:dyDescent="0.45">
      <c r="A148" s="63" t="s">
        <v>302</v>
      </c>
      <c r="B148" s="64" t="str">
        <f t="shared" si="2"/>
        <v>_335912</v>
      </c>
      <c r="C148" s="189">
        <f>VLOOKUP('Sector Output_New'!A148,Activities_new!$B$5:$C$409,2,0)</f>
        <v>335912</v>
      </c>
      <c r="D148" s="190" t="s">
        <v>126</v>
      </c>
      <c r="E148" s="191" t="s">
        <v>585</v>
      </c>
      <c r="F148" s="192">
        <f>'[1]2007_Use'!PP149*([1]ChainPriceIndexes_BEA!R149/[1]ChainPriceIndexes_BEA!M149)</f>
        <v>3332.7935222672063</v>
      </c>
      <c r="G148" s="193">
        <f>'[1]2007_Use'!PP149</f>
        <v>3087</v>
      </c>
      <c r="H148" s="193">
        <f>'[1]2012_Use'!PP149</f>
        <v>4506</v>
      </c>
      <c r="I148" s="80">
        <v>2</v>
      </c>
      <c r="J148" s="183"/>
    </row>
    <row r="149" spans="1:10" x14ac:dyDescent="0.45">
      <c r="A149" s="63" t="s">
        <v>303</v>
      </c>
      <c r="B149" s="64" t="str">
        <f t="shared" si="2"/>
        <v>_335920</v>
      </c>
      <c r="C149" s="189">
        <f>VLOOKUP('Sector Output_New'!A149,Activities_new!$B$5:$C$409,2,0)</f>
        <v>335920</v>
      </c>
      <c r="D149" s="190" t="s">
        <v>126</v>
      </c>
      <c r="E149" s="191" t="s">
        <v>585</v>
      </c>
      <c r="F149" s="192">
        <f>'[1]2007_Use'!PP150*([1]ChainPriceIndexes_BEA!R150/[1]ChainPriceIndexes_BEA!M150)</f>
        <v>17437.915887444007</v>
      </c>
      <c r="G149" s="193">
        <f>'[1]2007_Use'!PP150</f>
        <v>16038</v>
      </c>
      <c r="H149" s="193">
        <f>'[1]2012_Use'!PP150</f>
        <v>15191</v>
      </c>
      <c r="I149" s="80">
        <v>2</v>
      </c>
      <c r="J149" s="183"/>
    </row>
    <row r="150" spans="1:10" x14ac:dyDescent="0.45">
      <c r="A150" s="63" t="s">
        <v>304</v>
      </c>
      <c r="B150" s="64" t="str">
        <f t="shared" si="2"/>
        <v>_335930</v>
      </c>
      <c r="C150" s="189">
        <f>VLOOKUP('Sector Output_New'!A150,Activities_new!$B$5:$C$409,2,0)</f>
        <v>335930</v>
      </c>
      <c r="D150" s="190" t="s">
        <v>126</v>
      </c>
      <c r="E150" s="191" t="s">
        <v>585</v>
      </c>
      <c r="F150" s="192">
        <f>'[1]2007_Use'!PP151*([1]ChainPriceIndexes_BEA!R151/[1]ChainPriceIndexes_BEA!M151)</f>
        <v>14590.751458495228</v>
      </c>
      <c r="G150" s="193">
        <f>'[1]2007_Use'!PP151</f>
        <v>12580</v>
      </c>
      <c r="H150" s="193">
        <f>'[1]2012_Use'!PP151</f>
        <v>12938</v>
      </c>
      <c r="I150" s="80">
        <v>2</v>
      </c>
      <c r="J150" s="183"/>
    </row>
    <row r="151" spans="1:10" x14ac:dyDescent="0.45">
      <c r="A151" s="63" t="s">
        <v>305</v>
      </c>
      <c r="B151" s="64" t="str">
        <f t="shared" si="2"/>
        <v>_335991</v>
      </c>
      <c r="C151" s="189">
        <f>VLOOKUP('Sector Output_New'!A151,Activities_new!$B$5:$C$409,2,0)</f>
        <v>335991</v>
      </c>
      <c r="D151" s="190" t="s">
        <v>126</v>
      </c>
      <c r="E151" s="191" t="s">
        <v>585</v>
      </c>
      <c r="F151" s="192">
        <f>'[1]2007_Use'!PP152*([1]ChainPriceIndexes_BEA!R152/[1]ChainPriceIndexes_BEA!M152)</f>
        <v>3324.5376017525077</v>
      </c>
      <c r="G151" s="193">
        <f>'[1]2007_Use'!PP152</f>
        <v>2671</v>
      </c>
      <c r="H151" s="193">
        <f>'[1]2012_Use'!PP152</f>
        <v>3439</v>
      </c>
      <c r="I151" s="80">
        <v>2</v>
      </c>
      <c r="J151" s="183"/>
    </row>
    <row r="152" spans="1:10" x14ac:dyDescent="0.45">
      <c r="A152" s="63" t="s">
        <v>306</v>
      </c>
      <c r="B152" s="64" t="str">
        <f t="shared" si="2"/>
        <v>_335999</v>
      </c>
      <c r="C152" s="189">
        <f>VLOOKUP('Sector Output_New'!A152,Activities_new!$B$5:$C$409,2,0)</f>
        <v>335999</v>
      </c>
      <c r="D152" s="190" t="s">
        <v>126</v>
      </c>
      <c r="E152" s="191" t="s">
        <v>585</v>
      </c>
      <c r="F152" s="192">
        <f>'[1]2007_Use'!PP153*([1]ChainPriceIndexes_BEA!R153/[1]ChainPriceIndexes_BEA!M153)</f>
        <v>10022.390002603488</v>
      </c>
      <c r="G152" s="193">
        <f>'[1]2007_Use'!PP153</f>
        <v>9624</v>
      </c>
      <c r="H152" s="193">
        <f>'[1]2012_Use'!PP153</f>
        <v>10323</v>
      </c>
      <c r="I152" s="80">
        <v>2</v>
      </c>
      <c r="J152" s="183"/>
    </row>
    <row r="153" spans="1:10" x14ac:dyDescent="0.45">
      <c r="A153" s="63" t="s">
        <v>307</v>
      </c>
      <c r="B153" s="64" t="str">
        <f t="shared" si="2"/>
        <v>_336111</v>
      </c>
      <c r="C153" s="189">
        <f>VLOOKUP('Sector Output_New'!A153,Activities_new!$B$5:$C$409,2,0)</f>
        <v>336111</v>
      </c>
      <c r="D153" s="190" t="s">
        <v>126</v>
      </c>
      <c r="E153" s="191" t="s">
        <v>585</v>
      </c>
      <c r="F153" s="192">
        <f>'[1]2007_Use'!PP154*([1]ChainPriceIndexes_BEA!R154/[1]ChainPriceIndexes_BEA!M154)</f>
        <v>91619.965706160336</v>
      </c>
      <c r="G153" s="193">
        <f>'[1]2007_Use'!PP154</f>
        <v>87629</v>
      </c>
      <c r="H153" s="193">
        <f>'[1]2012_Use'!PP154</f>
        <v>58617</v>
      </c>
      <c r="I153" s="80">
        <v>2</v>
      </c>
      <c r="J153" s="183"/>
    </row>
    <row r="154" spans="1:10" x14ac:dyDescent="0.45">
      <c r="A154" s="63" t="s">
        <v>308</v>
      </c>
      <c r="B154" s="64" t="str">
        <f t="shared" si="2"/>
        <v>_336112</v>
      </c>
      <c r="C154" s="189">
        <f>VLOOKUP('Sector Output_New'!A154,Activities_new!$B$5:$C$409,2,0)</f>
        <v>336112</v>
      </c>
      <c r="D154" s="190" t="s">
        <v>126</v>
      </c>
      <c r="E154" s="191" t="s">
        <v>585</v>
      </c>
      <c r="F154" s="192">
        <f>'[1]2007_Use'!PP155*([1]ChainPriceIndexes_BEA!R155/[1]ChainPriceIndexes_BEA!M155)</f>
        <v>177240.1905891136</v>
      </c>
      <c r="G154" s="193">
        <f>'[1]2007_Use'!PP155</f>
        <v>161441</v>
      </c>
      <c r="H154" s="193">
        <f>'[1]2012_Use'!PP155</f>
        <v>170982</v>
      </c>
      <c r="I154" s="80">
        <v>2</v>
      </c>
      <c r="J154" s="183"/>
    </row>
    <row r="155" spans="1:10" x14ac:dyDescent="0.45">
      <c r="A155" s="63" t="s">
        <v>309</v>
      </c>
      <c r="B155" s="64" t="str">
        <f t="shared" si="2"/>
        <v>_336120</v>
      </c>
      <c r="C155" s="189">
        <f>VLOOKUP('Sector Output_New'!A155,Activities_new!$B$5:$C$409,2,0)</f>
        <v>336120</v>
      </c>
      <c r="D155" s="190" t="s">
        <v>126</v>
      </c>
      <c r="E155" s="191" t="s">
        <v>585</v>
      </c>
      <c r="F155" s="192">
        <f>'[1]2007_Use'!PP156*([1]ChainPriceIndexes_BEA!R156/[1]ChainPriceIndexes_BEA!M156)</f>
        <v>25047.317146805075</v>
      </c>
      <c r="G155" s="193">
        <f>'[1]2007_Use'!PP156</f>
        <v>21571</v>
      </c>
      <c r="H155" s="193">
        <f>'[1]2012_Use'!PP156</f>
        <v>31474</v>
      </c>
      <c r="I155" s="80">
        <v>2</v>
      </c>
      <c r="J155" s="183"/>
    </row>
    <row r="156" spans="1:10" x14ac:dyDescent="0.45">
      <c r="A156" s="63" t="s">
        <v>310</v>
      </c>
      <c r="B156" s="64" t="str">
        <f t="shared" si="2"/>
        <v>_336211</v>
      </c>
      <c r="C156" s="189">
        <f>VLOOKUP('Sector Output_New'!A156,Activities_new!$B$5:$C$409,2,0)</f>
        <v>336211</v>
      </c>
      <c r="D156" s="190" t="s">
        <v>126</v>
      </c>
      <c r="E156" s="191" t="s">
        <v>585</v>
      </c>
      <c r="F156" s="192">
        <f>'[1]2007_Use'!PP157*([1]ChainPriceIndexes_BEA!R157/[1]ChainPriceIndexes_BEA!M157)</f>
        <v>12581.097958597213</v>
      </c>
      <c r="G156" s="193">
        <f>'[1]2007_Use'!PP157</f>
        <v>11383</v>
      </c>
      <c r="H156" s="193">
        <f>'[1]2012_Use'!PP157</f>
        <v>11550</v>
      </c>
      <c r="I156" s="80">
        <v>2</v>
      </c>
      <c r="J156" s="183"/>
    </row>
    <row r="157" spans="1:10" x14ac:dyDescent="0.45">
      <c r="A157" s="63" t="s">
        <v>311</v>
      </c>
      <c r="B157" s="64" t="str">
        <f t="shared" si="2"/>
        <v>_336212</v>
      </c>
      <c r="C157" s="189">
        <f>VLOOKUP('Sector Output_New'!A157,Activities_new!$B$5:$C$409,2,0)</f>
        <v>336212</v>
      </c>
      <c r="D157" s="190" t="s">
        <v>126</v>
      </c>
      <c r="E157" s="191" t="s">
        <v>585</v>
      </c>
      <c r="F157" s="192">
        <f>'[1]2007_Use'!PP158*([1]ChainPriceIndexes_BEA!R158/[1]ChainPriceIndexes_BEA!M158)</f>
        <v>8355.7140211150199</v>
      </c>
      <c r="G157" s="193">
        <f>'[1]2007_Use'!PP158</f>
        <v>7218</v>
      </c>
      <c r="H157" s="193">
        <f>'[1]2012_Use'!PP158</f>
        <v>8203</v>
      </c>
      <c r="I157" s="80">
        <v>2</v>
      </c>
      <c r="J157" s="183"/>
    </row>
    <row r="158" spans="1:10" x14ac:dyDescent="0.45">
      <c r="A158" s="63" t="s">
        <v>312</v>
      </c>
      <c r="B158" s="64" t="str">
        <f t="shared" si="2"/>
        <v>_336213</v>
      </c>
      <c r="C158" s="189">
        <f>VLOOKUP('Sector Output_New'!A158,Activities_new!$B$5:$C$409,2,0)</f>
        <v>336213</v>
      </c>
      <c r="D158" s="190" t="s">
        <v>126</v>
      </c>
      <c r="E158" s="191" t="s">
        <v>585</v>
      </c>
      <c r="F158" s="192">
        <f>'[1]2007_Use'!PP159*([1]ChainPriceIndexes_BEA!R159/[1]ChainPriceIndexes_BEA!M159)</f>
        <v>5816.5966059473767</v>
      </c>
      <c r="G158" s="193">
        <f>'[1]2007_Use'!PP159</f>
        <v>5604</v>
      </c>
      <c r="H158" s="193">
        <f>'[1]2012_Use'!PP159</f>
        <v>2339</v>
      </c>
      <c r="I158" s="80">
        <v>2</v>
      </c>
      <c r="J158" s="183"/>
    </row>
    <row r="159" spans="1:10" x14ac:dyDescent="0.45">
      <c r="A159" s="63" t="s">
        <v>313</v>
      </c>
      <c r="B159" s="64" t="str">
        <f t="shared" si="2"/>
        <v>_336214</v>
      </c>
      <c r="C159" s="189">
        <f>VLOOKUP('Sector Output_New'!A159,Activities_new!$B$5:$C$409,2,0)</f>
        <v>336214</v>
      </c>
      <c r="D159" s="190" t="s">
        <v>126</v>
      </c>
      <c r="E159" s="191" t="s">
        <v>585</v>
      </c>
      <c r="F159" s="192">
        <f>'[1]2007_Use'!PP160*([1]ChainPriceIndexes_BEA!R160/[1]ChainPriceIndexes_BEA!M160)</f>
        <v>11782.762954477204</v>
      </c>
      <c r="G159" s="193">
        <f>'[1]2007_Use'!PP160</f>
        <v>10594</v>
      </c>
      <c r="H159" s="193">
        <f>'[1]2012_Use'!PP160</f>
        <v>10546</v>
      </c>
      <c r="I159" s="80">
        <v>2</v>
      </c>
      <c r="J159" s="183"/>
    </row>
    <row r="160" spans="1:10" x14ac:dyDescent="0.45">
      <c r="A160" s="63" t="s">
        <v>314</v>
      </c>
      <c r="B160" s="64" t="str">
        <f t="shared" si="2"/>
        <v>_336310</v>
      </c>
      <c r="C160" s="189">
        <f>VLOOKUP('Sector Output_New'!A160,Activities_new!$B$5:$C$409,2,0)</f>
        <v>336310</v>
      </c>
      <c r="D160" s="190" t="s">
        <v>126</v>
      </c>
      <c r="E160" s="191" t="s">
        <v>585</v>
      </c>
      <c r="F160" s="192">
        <f>'[1]2007_Use'!PP161*([1]ChainPriceIndexes_BEA!R161/[1]ChainPriceIndexes_BEA!M161)</f>
        <v>28693.640429797957</v>
      </c>
      <c r="G160" s="193">
        <f>'[1]2007_Use'!PP161</f>
        <v>27906</v>
      </c>
      <c r="H160" s="193">
        <f>'[1]2012_Use'!PP161</f>
        <v>29949</v>
      </c>
      <c r="I160" s="80">
        <v>2</v>
      </c>
      <c r="J160" s="183"/>
    </row>
    <row r="161" spans="1:10" x14ac:dyDescent="0.45">
      <c r="A161" s="63" t="s">
        <v>315</v>
      </c>
      <c r="B161" s="64" t="str">
        <f t="shared" si="2"/>
        <v>_336320</v>
      </c>
      <c r="C161" s="189">
        <f>VLOOKUP('Sector Output_New'!A161,Activities_new!$B$5:$C$409,2,0)</f>
        <v>336320</v>
      </c>
      <c r="D161" s="190" t="s">
        <v>126</v>
      </c>
      <c r="E161" s="191" t="s">
        <v>585</v>
      </c>
      <c r="F161" s="192">
        <f>'[1]2007_Use'!PP162*([1]ChainPriceIndexes_BEA!R162/[1]ChainPriceIndexes_BEA!M162)</f>
        <v>20480.383645458678</v>
      </c>
      <c r="G161" s="193">
        <f>'[1]2007_Use'!PP162</f>
        <v>19816</v>
      </c>
      <c r="H161" s="193">
        <f>'[1]2012_Use'!PP162</f>
        <v>19635</v>
      </c>
      <c r="I161" s="80">
        <v>2</v>
      </c>
      <c r="J161" s="183"/>
    </row>
    <row r="162" spans="1:10" x14ac:dyDescent="0.45">
      <c r="A162" s="63" t="s">
        <v>318</v>
      </c>
      <c r="B162" s="64" t="str">
        <f t="shared" si="2"/>
        <v>_336350</v>
      </c>
      <c r="C162" s="189">
        <f>VLOOKUP('Sector Output_New'!A162,Activities_new!$B$5:$C$409,2,0)</f>
        <v>336350</v>
      </c>
      <c r="D162" s="190" t="s">
        <v>126</v>
      </c>
      <c r="E162" s="191" t="s">
        <v>585</v>
      </c>
      <c r="F162" s="192">
        <f>'[1]2007_Use'!PP163*([1]ChainPriceIndexes_BEA!R163/[1]ChainPriceIndexes_BEA!M163)</f>
        <v>39602.514307970268</v>
      </c>
      <c r="G162" s="193">
        <f>'[1]2007_Use'!PP163</f>
        <v>36605</v>
      </c>
      <c r="H162" s="193">
        <f>'[1]2012_Use'!PP163</f>
        <v>35500</v>
      </c>
      <c r="I162" s="80">
        <v>2</v>
      </c>
      <c r="J162" s="183"/>
    </row>
    <row r="163" spans="1:10" x14ac:dyDescent="0.45">
      <c r="A163" s="63" t="s">
        <v>319</v>
      </c>
      <c r="B163" s="64" t="str">
        <f t="shared" si="2"/>
        <v>_336360</v>
      </c>
      <c r="C163" s="189">
        <f>VLOOKUP('Sector Output_New'!A163,Activities_new!$B$5:$C$409,2,0)</f>
        <v>336360</v>
      </c>
      <c r="D163" s="190" t="s">
        <v>126</v>
      </c>
      <c r="E163" s="191" t="s">
        <v>585</v>
      </c>
      <c r="F163" s="192">
        <f>'[1]2007_Use'!PP164*([1]ChainPriceIndexes_BEA!R164/[1]ChainPriceIndexes_BEA!M164)</f>
        <v>20601.987142022212</v>
      </c>
      <c r="G163" s="193">
        <f>'[1]2007_Use'!PP164</f>
        <v>20445</v>
      </c>
      <c r="H163" s="193">
        <f>'[1]2012_Use'!PP164</f>
        <v>23034</v>
      </c>
      <c r="I163" s="80">
        <v>2</v>
      </c>
      <c r="J163" s="183"/>
    </row>
    <row r="164" spans="1:10" x14ac:dyDescent="0.45">
      <c r="A164" s="63" t="s">
        <v>320</v>
      </c>
      <c r="B164" s="64" t="str">
        <f t="shared" si="2"/>
        <v>_336370</v>
      </c>
      <c r="C164" s="189">
        <f>VLOOKUP('Sector Output_New'!A164,Activities_new!$B$5:$C$409,2,0)</f>
        <v>336370</v>
      </c>
      <c r="D164" s="190" t="s">
        <v>126</v>
      </c>
      <c r="E164" s="191" t="s">
        <v>585</v>
      </c>
      <c r="F164" s="192">
        <f>'[1]2007_Use'!PP165*([1]ChainPriceIndexes_BEA!R165/[1]ChainPriceIndexes_BEA!M165)</f>
        <v>32126.103245983188</v>
      </c>
      <c r="G164" s="193">
        <f>'[1]2007_Use'!PP165</f>
        <v>30612</v>
      </c>
      <c r="H164" s="193">
        <f>'[1]2012_Use'!PP165</f>
        <v>30189</v>
      </c>
      <c r="I164" s="80">
        <v>2</v>
      </c>
      <c r="J164" s="183"/>
    </row>
    <row r="165" spans="1:10" x14ac:dyDescent="0.45">
      <c r="A165" s="63" t="s">
        <v>898</v>
      </c>
      <c r="B165" s="64" t="str">
        <f t="shared" si="2"/>
        <v>_336390</v>
      </c>
      <c r="C165" s="189">
        <f>VLOOKUP('Sector Output_New'!A165,Activities_new!$B$5:$C$409,2,0)</f>
        <v>336390</v>
      </c>
      <c r="D165" s="190" t="s">
        <v>126</v>
      </c>
      <c r="E165" s="191" t="s">
        <v>585</v>
      </c>
      <c r="F165" s="192">
        <f>'[1]2007_Use'!PP166*([1]ChainPriceIndexes_BEA!R166/[1]ChainPriceIndexes_BEA!M166)</f>
        <v>54636.583259545907</v>
      </c>
      <c r="G165" s="193">
        <f>'[1]2007_Use'!PP166</f>
        <v>49981</v>
      </c>
      <c r="H165" s="193">
        <f>'[1]2012_Use'!PP166</f>
        <v>57635</v>
      </c>
      <c r="I165" s="80">
        <v>2</v>
      </c>
      <c r="J165" s="183"/>
    </row>
    <row r="166" spans="1:10" x14ac:dyDescent="0.45">
      <c r="A166" s="63" t="s">
        <v>316</v>
      </c>
      <c r="B166" s="64" t="str">
        <f t="shared" si="2"/>
        <v>_3363A0</v>
      </c>
      <c r="C166" s="189" t="str">
        <f>VLOOKUP('Sector Output_New'!A166,Activities_new!$B$5:$C$409,2,0)</f>
        <v>3363A0</v>
      </c>
      <c r="D166" s="190" t="s">
        <v>126</v>
      </c>
      <c r="E166" s="191" t="s">
        <v>585</v>
      </c>
      <c r="F166" s="192">
        <f>'[1]2007_Use'!PP167*([1]ChainPriceIndexes_BEA!R167/[1]ChainPriceIndexes_BEA!M167)</f>
        <v>23372.672436401783</v>
      </c>
      <c r="G166" s="193">
        <f>'[1]2007_Use'!PP167</f>
        <v>22280</v>
      </c>
      <c r="H166" s="193">
        <f>'[1]2012_Use'!PP167</f>
        <v>23583</v>
      </c>
      <c r="I166" s="80">
        <v>2</v>
      </c>
      <c r="J166" s="183"/>
    </row>
    <row r="167" spans="1:10" x14ac:dyDescent="0.45">
      <c r="A167" s="63" t="s">
        <v>321</v>
      </c>
      <c r="B167" s="64" t="str">
        <f t="shared" si="2"/>
        <v>_336411</v>
      </c>
      <c r="C167" s="189">
        <f>VLOOKUP('Sector Output_New'!A167,Activities_new!$B$5:$C$409,2,0)</f>
        <v>336411</v>
      </c>
      <c r="D167" s="190" t="s">
        <v>126</v>
      </c>
      <c r="E167" s="191" t="s">
        <v>585</v>
      </c>
      <c r="F167" s="192">
        <f>'[1]2007_Use'!PP168*([1]ChainPriceIndexes_BEA!R168/[1]ChainPriceIndexes_BEA!M168)</f>
        <v>110798.63540937718</v>
      </c>
      <c r="G167" s="193">
        <f>'[1]2007_Use'!PP168</f>
        <v>101332</v>
      </c>
      <c r="H167" s="193">
        <f>'[1]2012_Use'!PP168</f>
        <v>117716</v>
      </c>
      <c r="I167" s="80">
        <v>2</v>
      </c>
      <c r="J167" s="183"/>
    </row>
    <row r="168" spans="1:10" x14ac:dyDescent="0.45">
      <c r="A168" s="63" t="s">
        <v>322</v>
      </c>
      <c r="B168" s="64" t="str">
        <f t="shared" si="2"/>
        <v>_336412</v>
      </c>
      <c r="C168" s="189">
        <f>VLOOKUP('Sector Output_New'!A168,Activities_new!$B$5:$C$409,2,0)</f>
        <v>336412</v>
      </c>
      <c r="D168" s="190" t="s">
        <v>126</v>
      </c>
      <c r="E168" s="191" t="s">
        <v>585</v>
      </c>
      <c r="F168" s="192">
        <f>'[1]2007_Use'!PP169*([1]ChainPriceIndexes_BEA!R169/[1]ChainPriceIndexes_BEA!M169)</f>
        <v>44937.394087742417</v>
      </c>
      <c r="G168" s="193">
        <f>'[1]2007_Use'!PP169</f>
        <v>38186</v>
      </c>
      <c r="H168" s="193">
        <f>'[1]2012_Use'!PP169</f>
        <v>44017</v>
      </c>
      <c r="I168" s="80">
        <v>2</v>
      </c>
      <c r="J168" s="183"/>
    </row>
    <row r="169" spans="1:10" x14ac:dyDescent="0.45">
      <c r="A169" s="63" t="s">
        <v>323</v>
      </c>
      <c r="B169" s="64" t="str">
        <f t="shared" si="2"/>
        <v>_336413</v>
      </c>
      <c r="C169" s="189">
        <f>VLOOKUP('Sector Output_New'!A169,Activities_new!$B$5:$C$409,2,0)</f>
        <v>336413</v>
      </c>
      <c r="D169" s="190" t="s">
        <v>126</v>
      </c>
      <c r="E169" s="191" t="s">
        <v>585</v>
      </c>
      <c r="F169" s="192">
        <f>'[1]2007_Use'!PP170*([1]ChainPriceIndexes_BEA!R170/[1]ChainPriceIndexes_BEA!M170)</f>
        <v>35879.652031785969</v>
      </c>
      <c r="G169" s="193">
        <f>'[1]2007_Use'!PP170</f>
        <v>33367</v>
      </c>
      <c r="H169" s="193">
        <f>'[1]2012_Use'!PP170</f>
        <v>35899</v>
      </c>
      <c r="I169" s="80">
        <v>2</v>
      </c>
      <c r="J169" s="183"/>
    </row>
    <row r="170" spans="1:10" x14ac:dyDescent="0.45">
      <c r="A170" s="63" t="s">
        <v>324</v>
      </c>
      <c r="B170" s="64" t="str">
        <f t="shared" si="2"/>
        <v>_336414</v>
      </c>
      <c r="C170" s="189">
        <f>VLOOKUP('Sector Output_New'!A170,Activities_new!$B$5:$C$409,2,0)</f>
        <v>336414</v>
      </c>
      <c r="D170" s="190" t="s">
        <v>126</v>
      </c>
      <c r="E170" s="191" t="s">
        <v>585</v>
      </c>
      <c r="F170" s="192">
        <f>'[1]2007_Use'!PP171*([1]ChainPriceIndexes_BEA!R171/[1]ChainPriceIndexes_BEA!M171)</f>
        <v>17232.406359414832</v>
      </c>
      <c r="G170" s="193">
        <f>'[1]2007_Use'!PP171</f>
        <v>16291</v>
      </c>
      <c r="H170" s="193">
        <f>'[1]2012_Use'!PP171</f>
        <v>20942</v>
      </c>
      <c r="I170" s="80">
        <v>2</v>
      </c>
      <c r="J170" s="183"/>
    </row>
    <row r="171" spans="1:10" x14ac:dyDescent="0.45">
      <c r="A171" s="63" t="s">
        <v>325</v>
      </c>
      <c r="B171" s="64" t="str">
        <f t="shared" si="2"/>
        <v>_33641A</v>
      </c>
      <c r="C171" s="189" t="str">
        <f>VLOOKUP('Sector Output_New'!A171,Activities_new!$B$5:$C$409,2,0)</f>
        <v>33641A</v>
      </c>
      <c r="D171" s="190" t="s">
        <v>126</v>
      </c>
      <c r="E171" s="191" t="s">
        <v>585</v>
      </c>
      <c r="F171" s="192">
        <f>'[1]2007_Use'!PP172*([1]ChainPriceIndexes_BEA!R172/[1]ChainPriceIndexes_BEA!M172)</f>
        <v>6601.9612661111978</v>
      </c>
      <c r="G171" s="193">
        <f>'[1]2007_Use'!PP172</f>
        <v>5911</v>
      </c>
      <c r="H171" s="193">
        <f>'[1]2012_Use'!PP172</f>
        <v>5872</v>
      </c>
      <c r="I171" s="80">
        <v>2</v>
      </c>
      <c r="J171" s="183"/>
    </row>
    <row r="172" spans="1:10" x14ac:dyDescent="0.45">
      <c r="A172" s="63" t="s">
        <v>327</v>
      </c>
      <c r="B172" s="64" t="str">
        <f t="shared" si="2"/>
        <v>_336500</v>
      </c>
      <c r="C172" s="189">
        <f>VLOOKUP('Sector Output_New'!A172,Activities_new!$B$5:$C$409,2,0)</f>
        <v>336500</v>
      </c>
      <c r="D172" s="190" t="s">
        <v>126</v>
      </c>
      <c r="E172" s="191" t="s">
        <v>585</v>
      </c>
      <c r="F172" s="192">
        <f>'[1]2007_Use'!PP173*([1]ChainPriceIndexes_BEA!R173/[1]ChainPriceIndexes_BEA!M173)</f>
        <v>13752.303365337986</v>
      </c>
      <c r="G172" s="193">
        <f>'[1]2007_Use'!PP173</f>
        <v>12762</v>
      </c>
      <c r="H172" s="193">
        <f>'[1]2012_Use'!PP173</f>
        <v>16626</v>
      </c>
      <c r="I172" s="80">
        <v>2</v>
      </c>
      <c r="J172" s="183"/>
    </row>
    <row r="173" spans="1:10" x14ac:dyDescent="0.45">
      <c r="A173" s="63" t="s">
        <v>328</v>
      </c>
      <c r="B173" s="64" t="str">
        <f t="shared" si="2"/>
        <v>_336611</v>
      </c>
      <c r="C173" s="189">
        <f>VLOOKUP('Sector Output_New'!A173,Activities_new!$B$5:$C$409,2,0)</f>
        <v>336611</v>
      </c>
      <c r="D173" s="190" t="s">
        <v>126</v>
      </c>
      <c r="E173" s="191" t="s">
        <v>585</v>
      </c>
      <c r="F173" s="192">
        <f>'[1]2007_Use'!PP174*([1]ChainPriceIndexes_BEA!R174/[1]ChainPriceIndexes_BEA!M174)</f>
        <v>20142.694314146684</v>
      </c>
      <c r="G173" s="193">
        <f>'[1]2007_Use'!PP174</f>
        <v>18379</v>
      </c>
      <c r="H173" s="193">
        <f>'[1]2012_Use'!PP174</f>
        <v>22741</v>
      </c>
      <c r="I173" s="80">
        <v>2</v>
      </c>
      <c r="J173" s="183"/>
    </row>
    <row r="174" spans="1:10" x14ac:dyDescent="0.45">
      <c r="A174" s="63" t="s">
        <v>329</v>
      </c>
      <c r="B174" s="64" t="str">
        <f t="shared" si="2"/>
        <v>_336612</v>
      </c>
      <c r="C174" s="189">
        <f>VLOOKUP('Sector Output_New'!A174,Activities_new!$B$5:$C$409,2,0)</f>
        <v>336612</v>
      </c>
      <c r="D174" s="190" t="s">
        <v>126</v>
      </c>
      <c r="E174" s="191" t="s">
        <v>585</v>
      </c>
      <c r="F174" s="192">
        <f>'[1]2007_Use'!PP175*([1]ChainPriceIndexes_BEA!R175/[1]ChainPriceIndexes_BEA!M175)</f>
        <v>11927.005341617682</v>
      </c>
      <c r="G174" s="193">
        <f>'[1]2007_Use'!PP175</f>
        <v>10673</v>
      </c>
      <c r="H174" s="193">
        <f>'[1]2012_Use'!PP175</f>
        <v>7231</v>
      </c>
      <c r="I174" s="80">
        <v>2</v>
      </c>
      <c r="J174" s="183"/>
    </row>
    <row r="175" spans="1:10" x14ac:dyDescent="0.45">
      <c r="A175" s="63" t="s">
        <v>330</v>
      </c>
      <c r="B175" s="64" t="str">
        <f t="shared" si="2"/>
        <v>_336991</v>
      </c>
      <c r="C175" s="189">
        <f>VLOOKUP('Sector Output_New'!A175,Activities_new!$B$5:$C$409,2,0)</f>
        <v>336991</v>
      </c>
      <c r="D175" s="190" t="s">
        <v>126</v>
      </c>
      <c r="E175" s="191" t="s">
        <v>585</v>
      </c>
      <c r="F175" s="192">
        <f>'[1]2007_Use'!PP176*([1]ChainPriceIndexes_BEA!R176/[1]ChainPriceIndexes_BEA!M176)</f>
        <v>6996.9550875412333</v>
      </c>
      <c r="G175" s="193">
        <f>'[1]2007_Use'!PP176</f>
        <v>6618</v>
      </c>
      <c r="H175" s="193">
        <f>'[1]2012_Use'!PP176</f>
        <v>6083</v>
      </c>
      <c r="I175" s="80">
        <v>2</v>
      </c>
      <c r="J175" s="183"/>
    </row>
    <row r="176" spans="1:10" x14ac:dyDescent="0.45">
      <c r="A176" s="63" t="s">
        <v>331</v>
      </c>
      <c r="B176" s="64" t="str">
        <f t="shared" si="2"/>
        <v>_336992</v>
      </c>
      <c r="C176" s="189">
        <f>VLOOKUP('Sector Output_New'!A176,Activities_new!$B$5:$C$409,2,0)</f>
        <v>336992</v>
      </c>
      <c r="D176" s="190" t="s">
        <v>126</v>
      </c>
      <c r="E176" s="191" t="s">
        <v>585</v>
      </c>
      <c r="F176" s="192">
        <f>'[1]2007_Use'!PP177*([1]ChainPriceIndexes_BEA!R177/[1]ChainPriceIndexes_BEA!M177)</f>
        <v>12375.527289596615</v>
      </c>
      <c r="G176" s="193">
        <f>'[1]2007_Use'!PP177</f>
        <v>11471</v>
      </c>
      <c r="H176" s="193">
        <f>'[1]2012_Use'!PP177</f>
        <v>6123</v>
      </c>
      <c r="I176" s="80">
        <v>2</v>
      </c>
      <c r="J176" s="183"/>
    </row>
    <row r="177" spans="1:10" x14ac:dyDescent="0.45">
      <c r="A177" s="63" t="s">
        <v>332</v>
      </c>
      <c r="B177" s="64" t="str">
        <f t="shared" si="2"/>
        <v>_336999</v>
      </c>
      <c r="C177" s="189">
        <f>VLOOKUP('Sector Output_New'!A177,Activities_new!$B$5:$C$409,2,0)</f>
        <v>336999</v>
      </c>
      <c r="D177" s="190" t="s">
        <v>126</v>
      </c>
      <c r="E177" s="191" t="s">
        <v>585</v>
      </c>
      <c r="F177" s="192">
        <f>'[1]2007_Use'!PP178*([1]ChainPriceIndexes_BEA!R178/[1]ChainPriceIndexes_BEA!M178)</f>
        <v>8786.5603094029502</v>
      </c>
      <c r="G177" s="193">
        <f>'[1]2007_Use'!PP178</f>
        <v>8724</v>
      </c>
      <c r="H177" s="193">
        <f>'[1]2012_Use'!PP178</f>
        <v>7295</v>
      </c>
      <c r="I177" s="80">
        <v>2</v>
      </c>
      <c r="J177" s="183"/>
    </row>
    <row r="178" spans="1:10" x14ac:dyDescent="0.45">
      <c r="A178" s="63" t="s">
        <v>333</v>
      </c>
      <c r="B178" s="64" t="str">
        <f t="shared" si="2"/>
        <v>_337110</v>
      </c>
      <c r="C178" s="189">
        <f>VLOOKUP('Sector Output_New'!A178,Activities_new!$B$5:$C$409,2,0)</f>
        <v>337110</v>
      </c>
      <c r="D178" s="190" t="s">
        <v>126</v>
      </c>
      <c r="E178" s="191" t="s">
        <v>585</v>
      </c>
      <c r="F178" s="192">
        <f>'[1]2007_Use'!PP179*([1]ChainPriceIndexes_BEA!R179/[1]ChainPriceIndexes_BEA!M179)</f>
        <v>20882.65443755058</v>
      </c>
      <c r="G178" s="193">
        <f>'[1]2007_Use'!PP179</f>
        <v>19353</v>
      </c>
      <c r="H178" s="193">
        <f>'[1]2012_Use'!PP179</f>
        <v>11464</v>
      </c>
      <c r="I178" s="80">
        <v>2</v>
      </c>
      <c r="J178" s="183"/>
    </row>
    <row r="179" spans="1:10" x14ac:dyDescent="0.45">
      <c r="A179" s="63" t="s">
        <v>334</v>
      </c>
      <c r="B179" s="64" t="str">
        <f t="shared" si="2"/>
        <v>_337121</v>
      </c>
      <c r="C179" s="189">
        <f>VLOOKUP('Sector Output_New'!A179,Activities_new!$B$5:$C$409,2,0)</f>
        <v>337121</v>
      </c>
      <c r="D179" s="190" t="s">
        <v>126</v>
      </c>
      <c r="E179" s="191" t="s">
        <v>585</v>
      </c>
      <c r="F179" s="192">
        <f>'[1]2007_Use'!PP180*([1]ChainPriceIndexes_BEA!R180/[1]ChainPriceIndexes_BEA!M180)</f>
        <v>14402.459303343252</v>
      </c>
      <c r="G179" s="193">
        <f>'[1]2007_Use'!PP180</f>
        <v>13165</v>
      </c>
      <c r="H179" s="193">
        <f>'[1]2012_Use'!PP180</f>
        <v>9798</v>
      </c>
      <c r="I179" s="80">
        <v>2</v>
      </c>
      <c r="J179" s="183"/>
    </row>
    <row r="180" spans="1:10" x14ac:dyDescent="0.45">
      <c r="A180" s="63" t="s">
        <v>335</v>
      </c>
      <c r="B180" s="64" t="str">
        <f t="shared" si="2"/>
        <v>_337122</v>
      </c>
      <c r="C180" s="189">
        <f>VLOOKUP('Sector Output_New'!A180,Activities_new!$B$5:$C$409,2,0)</f>
        <v>337122</v>
      </c>
      <c r="D180" s="190" t="s">
        <v>126</v>
      </c>
      <c r="E180" s="191" t="s">
        <v>585</v>
      </c>
      <c r="F180" s="192">
        <f>'[1]2007_Use'!PP181*([1]ChainPriceIndexes_BEA!R181/[1]ChainPriceIndexes_BEA!M181)</f>
        <v>8309.5264874592285</v>
      </c>
      <c r="G180" s="193">
        <f>'[1]2007_Use'!PP181</f>
        <v>7388</v>
      </c>
      <c r="H180" s="193">
        <f>'[1]2012_Use'!PP181</f>
        <v>4176</v>
      </c>
      <c r="I180" s="80">
        <v>2</v>
      </c>
      <c r="J180" s="183"/>
    </row>
    <row r="181" spans="1:10" x14ac:dyDescent="0.45">
      <c r="A181" s="63" t="s">
        <v>337</v>
      </c>
      <c r="B181" s="64" t="str">
        <f t="shared" si="2"/>
        <v>_337127</v>
      </c>
      <c r="C181" s="189">
        <f>VLOOKUP('Sector Output_New'!A181,Activities_new!$B$5:$C$409,2,0)</f>
        <v>337127</v>
      </c>
      <c r="D181" s="190" t="s">
        <v>126</v>
      </c>
      <c r="E181" s="191" t="s">
        <v>585</v>
      </c>
      <c r="F181" s="192">
        <f>'[1]2007_Use'!PP182*([1]ChainPriceIndexes_BEA!R182/[1]ChainPriceIndexes_BEA!M182)</f>
        <v>6635.006475948102</v>
      </c>
      <c r="G181" s="193">
        <f>'[1]2007_Use'!PP182</f>
        <v>5840</v>
      </c>
      <c r="H181" s="193">
        <f>'[1]2012_Use'!PP182</f>
        <v>4638</v>
      </c>
      <c r="I181" s="80">
        <v>2</v>
      </c>
      <c r="J181" s="183"/>
    </row>
    <row r="182" spans="1:10" x14ac:dyDescent="0.45">
      <c r="A182" s="63" t="s">
        <v>336</v>
      </c>
      <c r="B182" s="64" t="str">
        <f t="shared" si="2"/>
        <v>_33712N</v>
      </c>
      <c r="C182" s="189" t="str">
        <f>VLOOKUP('Sector Output_New'!A182,Activities_new!$B$5:$C$409,2,0)</f>
        <v>33712N</v>
      </c>
      <c r="D182" s="190" t="s">
        <v>126</v>
      </c>
      <c r="E182" s="191" t="s">
        <v>585</v>
      </c>
      <c r="F182" s="192">
        <f>'[1]2007_Use'!PP183*([1]ChainPriceIndexes_BEA!R183/[1]ChainPriceIndexes_BEA!M183)</f>
        <v>3715.7940948028413</v>
      </c>
      <c r="G182" s="193">
        <f>'[1]2007_Use'!PP183</f>
        <v>3301</v>
      </c>
      <c r="H182" s="193">
        <f>'[1]2012_Use'!PP183</f>
        <v>2864</v>
      </c>
      <c r="I182" s="80">
        <v>2</v>
      </c>
      <c r="J182" s="183"/>
    </row>
    <row r="183" spans="1:10" x14ac:dyDescent="0.45">
      <c r="A183" s="63" t="s">
        <v>340</v>
      </c>
      <c r="B183" s="64" t="str">
        <f t="shared" si="2"/>
        <v>_337215</v>
      </c>
      <c r="C183" s="189">
        <f>VLOOKUP('Sector Output_New'!A183,Activities_new!$B$5:$C$409,2,0)</f>
        <v>337215</v>
      </c>
      <c r="D183" s="190" t="s">
        <v>126</v>
      </c>
      <c r="E183" s="191" t="s">
        <v>585</v>
      </c>
      <c r="F183" s="192">
        <f>'[1]2007_Use'!PP184*([1]ChainPriceIndexes_BEA!R184/[1]ChainPriceIndexes_BEA!M184)</f>
        <v>9529.4252347149068</v>
      </c>
      <c r="G183" s="193">
        <f>'[1]2007_Use'!PP184</f>
        <v>8323</v>
      </c>
      <c r="H183" s="193">
        <f>'[1]2012_Use'!PP184</f>
        <v>6708</v>
      </c>
      <c r="I183" s="80">
        <v>2</v>
      </c>
      <c r="J183" s="183"/>
    </row>
    <row r="184" spans="1:10" x14ac:dyDescent="0.45">
      <c r="A184" s="63" t="s">
        <v>338</v>
      </c>
      <c r="B184" s="64" t="str">
        <f t="shared" si="2"/>
        <v>_33721A</v>
      </c>
      <c r="C184" s="189" t="str">
        <f>VLOOKUP('Sector Output_New'!A184,Activities_new!$B$5:$C$409,2,0)</f>
        <v>33721A</v>
      </c>
      <c r="D184" s="190" t="s">
        <v>126</v>
      </c>
      <c r="E184" s="191" t="s">
        <v>585</v>
      </c>
      <c r="F184" s="192">
        <f>'[1]2007_Use'!PP185*([1]ChainPriceIndexes_BEA!R185/[1]ChainPriceIndexes_BEA!M185)</f>
        <v>20813.657022503052</v>
      </c>
      <c r="G184" s="193">
        <f>'[1]2007_Use'!PP185</f>
        <v>18776</v>
      </c>
      <c r="H184" s="193">
        <f>'[1]2012_Use'!PP185</f>
        <v>16369</v>
      </c>
      <c r="I184" s="80">
        <v>2</v>
      </c>
      <c r="J184" s="183"/>
    </row>
    <row r="185" spans="1:10" x14ac:dyDescent="0.45">
      <c r="A185" s="63" t="s">
        <v>341</v>
      </c>
      <c r="B185" s="64" t="str">
        <f t="shared" si="2"/>
        <v>_337900</v>
      </c>
      <c r="C185" s="189">
        <f>VLOOKUP('Sector Output_New'!A185,Activities_new!$B$5:$C$409,2,0)</f>
        <v>337900</v>
      </c>
      <c r="D185" s="190" t="s">
        <v>126</v>
      </c>
      <c r="E185" s="191" t="s">
        <v>585</v>
      </c>
      <c r="F185" s="192">
        <f>'[1]2007_Use'!PP186*([1]ChainPriceIndexes_BEA!R186/[1]ChainPriceIndexes_BEA!M186)</f>
        <v>10839.95718222607</v>
      </c>
      <c r="G185" s="193">
        <f>'[1]2007_Use'!PP186</f>
        <v>9519</v>
      </c>
      <c r="H185" s="193">
        <f>'[1]2012_Use'!PP186</f>
        <v>9711</v>
      </c>
      <c r="I185" s="80">
        <v>2</v>
      </c>
      <c r="J185" s="183"/>
    </row>
    <row r="186" spans="1:10" x14ac:dyDescent="0.45">
      <c r="A186" s="63" t="s">
        <v>342</v>
      </c>
      <c r="B186" s="64" t="str">
        <f t="shared" si="2"/>
        <v>_339112</v>
      </c>
      <c r="C186" s="189">
        <f>VLOOKUP('Sector Output_New'!A186,Activities_new!$B$5:$C$409,2,0)</f>
        <v>339112</v>
      </c>
      <c r="D186" s="190" t="s">
        <v>126</v>
      </c>
      <c r="E186" s="191" t="s">
        <v>585</v>
      </c>
      <c r="F186" s="192">
        <f>'[1]2007_Use'!PP187*([1]ChainPriceIndexes_BEA!R187/[1]ChainPriceIndexes_BEA!M187)</f>
        <v>31494.727376767758</v>
      </c>
      <c r="G186" s="193">
        <f>'[1]2007_Use'!PP187</f>
        <v>30822</v>
      </c>
      <c r="H186" s="193">
        <f>'[1]2012_Use'!PP187</f>
        <v>39123</v>
      </c>
      <c r="I186" s="80">
        <v>2</v>
      </c>
      <c r="J186" s="183"/>
    </row>
    <row r="187" spans="1:10" x14ac:dyDescent="0.45">
      <c r="A187" s="63" t="s">
        <v>343</v>
      </c>
      <c r="B187" s="64" t="str">
        <f t="shared" si="2"/>
        <v>_339113</v>
      </c>
      <c r="C187" s="189">
        <f>VLOOKUP('Sector Output_New'!A187,Activities_new!$B$5:$C$409,2,0)</f>
        <v>339113</v>
      </c>
      <c r="D187" s="190" t="s">
        <v>126</v>
      </c>
      <c r="E187" s="191" t="s">
        <v>585</v>
      </c>
      <c r="F187" s="192">
        <f>'[1]2007_Use'!PP188*([1]ChainPriceIndexes_BEA!R188/[1]ChainPriceIndexes_BEA!M188)</f>
        <v>35903.463240299527</v>
      </c>
      <c r="G187" s="193">
        <f>'[1]2007_Use'!PP188</f>
        <v>33755</v>
      </c>
      <c r="H187" s="193">
        <f>'[1]2012_Use'!PP188</f>
        <v>36470</v>
      </c>
      <c r="I187" s="80">
        <v>2</v>
      </c>
      <c r="J187" s="183"/>
    </row>
    <row r="188" spans="1:10" x14ac:dyDescent="0.45">
      <c r="A188" s="63" t="s">
        <v>344</v>
      </c>
      <c r="B188" s="64" t="str">
        <f t="shared" si="2"/>
        <v>_339114</v>
      </c>
      <c r="C188" s="189">
        <f>VLOOKUP('Sector Output_New'!A188,Activities_new!$B$5:$C$409,2,0)</f>
        <v>339114</v>
      </c>
      <c r="D188" s="190" t="s">
        <v>126</v>
      </c>
      <c r="E188" s="191" t="s">
        <v>585</v>
      </c>
      <c r="F188" s="192">
        <f>'[1]2007_Use'!PP189*([1]ChainPriceIndexes_BEA!R189/[1]ChainPriceIndexes_BEA!M189)</f>
        <v>5627.44806386038</v>
      </c>
      <c r="G188" s="193">
        <f>'[1]2007_Use'!PP189</f>
        <v>4540</v>
      </c>
      <c r="H188" s="193">
        <f>'[1]2012_Use'!PP189</f>
        <v>4783</v>
      </c>
      <c r="I188" s="80">
        <v>2</v>
      </c>
      <c r="J188" s="183"/>
    </row>
    <row r="189" spans="1:10" x14ac:dyDescent="0.45">
      <c r="A189" s="63" t="s">
        <v>345</v>
      </c>
      <c r="B189" s="64" t="str">
        <f t="shared" si="2"/>
        <v>_339115</v>
      </c>
      <c r="C189" s="189">
        <f>VLOOKUP('Sector Output_New'!A189,Activities_new!$B$5:$C$409,2,0)</f>
        <v>339115</v>
      </c>
      <c r="D189" s="190" t="s">
        <v>126</v>
      </c>
      <c r="E189" s="191" t="s">
        <v>585</v>
      </c>
      <c r="F189" s="192">
        <f>'[1]2007_Use'!PP190*([1]ChainPriceIndexes_BEA!R190/[1]ChainPriceIndexes_BEA!M190)</f>
        <v>9801.5858691597787</v>
      </c>
      <c r="G189" s="193">
        <f>'[1]2007_Use'!PP190</f>
        <v>8146</v>
      </c>
      <c r="H189" s="193">
        <f>'[1]2012_Use'!PP190</f>
        <v>7987</v>
      </c>
      <c r="I189" s="80">
        <v>2</v>
      </c>
      <c r="J189" s="183"/>
    </row>
    <row r="190" spans="1:10" x14ac:dyDescent="0.45">
      <c r="A190" s="63" t="s">
        <v>346</v>
      </c>
      <c r="B190" s="64" t="str">
        <f t="shared" si="2"/>
        <v>_339116</v>
      </c>
      <c r="C190" s="189">
        <f>VLOOKUP('Sector Output_New'!A190,Activities_new!$B$5:$C$409,2,0)</f>
        <v>339116</v>
      </c>
      <c r="D190" s="190" t="s">
        <v>126</v>
      </c>
      <c r="E190" s="191" t="s">
        <v>585</v>
      </c>
      <c r="F190" s="192">
        <f>'[1]2007_Use'!PP191*([1]ChainPriceIndexes_BEA!R191/[1]ChainPriceIndexes_BEA!M191)</f>
        <v>7588.0243027596798</v>
      </c>
      <c r="G190" s="193">
        <f>'[1]2007_Use'!PP191</f>
        <v>5183</v>
      </c>
      <c r="H190" s="193">
        <f>'[1]2012_Use'!PP191</f>
        <v>5554</v>
      </c>
      <c r="I190" s="80">
        <v>2</v>
      </c>
      <c r="J190" s="183"/>
    </row>
    <row r="191" spans="1:10" x14ac:dyDescent="0.45">
      <c r="A191" s="63" t="s">
        <v>347</v>
      </c>
      <c r="B191" s="64" t="str">
        <f t="shared" si="2"/>
        <v>_339910</v>
      </c>
      <c r="C191" s="189">
        <f>VLOOKUP('Sector Output_New'!A191,Activities_new!$B$5:$C$409,2,0)</f>
        <v>339910</v>
      </c>
      <c r="D191" s="190" t="s">
        <v>126</v>
      </c>
      <c r="E191" s="191" t="s">
        <v>585</v>
      </c>
      <c r="F191" s="192">
        <f>'[1]2007_Use'!PP192*([1]ChainPriceIndexes_BEA!R192/[1]ChainPriceIndexes_BEA!M192)</f>
        <v>15679.19931520379</v>
      </c>
      <c r="G191" s="193">
        <f>'[1]2007_Use'!PP192</f>
        <v>11906</v>
      </c>
      <c r="H191" s="193">
        <f>'[1]2012_Use'!PP192</f>
        <v>7866</v>
      </c>
      <c r="I191" s="80">
        <v>2</v>
      </c>
      <c r="J191" s="183"/>
    </row>
    <row r="192" spans="1:10" x14ac:dyDescent="0.45">
      <c r="A192" s="63" t="s">
        <v>348</v>
      </c>
      <c r="B192" s="64" t="str">
        <f t="shared" si="2"/>
        <v>_339920</v>
      </c>
      <c r="C192" s="189">
        <f>VLOOKUP('Sector Output_New'!A192,Activities_new!$B$5:$C$409,2,0)</f>
        <v>339920</v>
      </c>
      <c r="D192" s="190" t="s">
        <v>126</v>
      </c>
      <c r="E192" s="191" t="s">
        <v>585</v>
      </c>
      <c r="F192" s="192">
        <f>'[1]2007_Use'!PP193*([1]ChainPriceIndexes_BEA!R193/[1]ChainPriceIndexes_BEA!M193)</f>
        <v>12690.916785288347</v>
      </c>
      <c r="G192" s="193">
        <f>'[1]2007_Use'!PP193</f>
        <v>13195</v>
      </c>
      <c r="H192" s="193">
        <f>'[1]2012_Use'!PP193</f>
        <v>10065</v>
      </c>
      <c r="I192" s="80">
        <v>2</v>
      </c>
      <c r="J192" s="183"/>
    </row>
    <row r="193" spans="1:10" x14ac:dyDescent="0.45">
      <c r="A193" s="63" t="s">
        <v>349</v>
      </c>
      <c r="B193" s="64" t="str">
        <f t="shared" si="2"/>
        <v>_339930</v>
      </c>
      <c r="C193" s="189">
        <f>VLOOKUP('Sector Output_New'!A193,Activities_new!$B$5:$C$409,2,0)</f>
        <v>339930</v>
      </c>
      <c r="D193" s="190" t="s">
        <v>126</v>
      </c>
      <c r="E193" s="191" t="s">
        <v>585</v>
      </c>
      <c r="F193" s="192">
        <f>'[1]2007_Use'!PP194*([1]ChainPriceIndexes_BEA!R194/[1]ChainPriceIndexes_BEA!M194)</f>
        <v>3567.9606169410381</v>
      </c>
      <c r="G193" s="193">
        <f>'[1]2007_Use'!PP194</f>
        <v>3160</v>
      </c>
      <c r="H193" s="193">
        <f>'[1]2012_Use'!PP194</f>
        <v>1798</v>
      </c>
      <c r="I193" s="80">
        <v>2</v>
      </c>
      <c r="J193" s="183"/>
    </row>
    <row r="194" spans="1:10" x14ac:dyDescent="0.45">
      <c r="A194" s="63" t="s">
        <v>350</v>
      </c>
      <c r="B194" s="64" t="str">
        <f t="shared" si="2"/>
        <v>_339940</v>
      </c>
      <c r="C194" s="189">
        <f>VLOOKUP('Sector Output_New'!A194,Activities_new!$B$5:$C$409,2,0)</f>
        <v>339940</v>
      </c>
      <c r="D194" s="190" t="s">
        <v>126</v>
      </c>
      <c r="E194" s="191" t="s">
        <v>585</v>
      </c>
      <c r="F194" s="192">
        <f>'[1]2007_Use'!PP195*([1]ChainPriceIndexes_BEA!R195/[1]ChainPriceIndexes_BEA!M195)</f>
        <v>4498.9601460039894</v>
      </c>
      <c r="G194" s="193">
        <f>'[1]2007_Use'!PP195</f>
        <v>4240</v>
      </c>
      <c r="H194" s="193">
        <f>'[1]2012_Use'!PP195</f>
        <v>2770</v>
      </c>
      <c r="I194" s="80">
        <v>2</v>
      </c>
      <c r="J194" s="183"/>
    </row>
    <row r="195" spans="1:10" x14ac:dyDescent="0.45">
      <c r="A195" s="63" t="s">
        <v>351</v>
      </c>
      <c r="B195" s="64" t="str">
        <f t="shared" si="2"/>
        <v>_339950</v>
      </c>
      <c r="C195" s="189">
        <f>VLOOKUP('Sector Output_New'!A195,Activities_new!$B$5:$C$409,2,0)</f>
        <v>339950</v>
      </c>
      <c r="D195" s="190" t="s">
        <v>126</v>
      </c>
      <c r="E195" s="191" t="s">
        <v>585</v>
      </c>
      <c r="F195" s="192">
        <f>'[1]2007_Use'!PP196*([1]ChainPriceIndexes_BEA!R196/[1]ChainPriceIndexes_BEA!M196)</f>
        <v>14041.757428794543</v>
      </c>
      <c r="G195" s="193">
        <f>'[1]2007_Use'!PP196</f>
        <v>13666</v>
      </c>
      <c r="H195" s="193">
        <f>'[1]2012_Use'!PP196</f>
        <v>11601</v>
      </c>
      <c r="I195" s="80">
        <v>2</v>
      </c>
      <c r="J195" s="183"/>
    </row>
    <row r="196" spans="1:10" x14ac:dyDescent="0.45">
      <c r="A196" s="63" t="s">
        <v>352</v>
      </c>
      <c r="B196" s="64" t="str">
        <f t="shared" si="2"/>
        <v>_339990</v>
      </c>
      <c r="C196" s="189">
        <f>VLOOKUP('Sector Output_New'!A196,Activities_new!$B$5:$C$409,2,0)</f>
        <v>339990</v>
      </c>
      <c r="D196" s="190" t="s">
        <v>126</v>
      </c>
      <c r="E196" s="191" t="s">
        <v>585</v>
      </c>
      <c r="F196" s="192">
        <f>'[1]2007_Use'!PP197*([1]ChainPriceIndexes_BEA!R197/[1]ChainPriceIndexes_BEA!M197)</f>
        <v>34240.987886733674</v>
      </c>
      <c r="G196" s="193">
        <f>'[1]2007_Use'!PP197</f>
        <v>30557</v>
      </c>
      <c r="H196" s="193">
        <f>'[1]2012_Use'!PP197</f>
        <v>27627</v>
      </c>
      <c r="I196" s="80">
        <v>2</v>
      </c>
      <c r="J196" s="183"/>
    </row>
    <row r="197" spans="1:10" x14ac:dyDescent="0.45">
      <c r="A197" s="63" t="s">
        <v>353</v>
      </c>
      <c r="B197" s="64" t="str">
        <f t="shared" si="2"/>
        <v>_311111</v>
      </c>
      <c r="C197" s="189">
        <f>VLOOKUP('Sector Output_New'!A197,Activities_new!$B$5:$C$409,2,0)</f>
        <v>311111</v>
      </c>
      <c r="D197" s="190" t="s">
        <v>126</v>
      </c>
      <c r="E197" s="191" t="s">
        <v>585</v>
      </c>
      <c r="F197" s="192">
        <f>'[1]2007_Use'!PP198*([1]ChainPriceIndexes_BEA!R198/[1]ChainPriceIndexes_BEA!M198)</f>
        <v>18168.498168498169</v>
      </c>
      <c r="G197" s="193">
        <f>'[1]2007_Use'!PP198</f>
        <v>14136</v>
      </c>
      <c r="H197" s="193">
        <f>'[1]2012_Use'!PP198</f>
        <v>20086</v>
      </c>
      <c r="I197" s="80">
        <v>2</v>
      </c>
      <c r="J197" s="183"/>
    </row>
    <row r="198" spans="1:10" x14ac:dyDescent="0.45">
      <c r="A198" s="63" t="s">
        <v>354</v>
      </c>
      <c r="B198" s="64" t="str">
        <f t="shared" si="2"/>
        <v>_311119</v>
      </c>
      <c r="C198" s="189">
        <f>VLOOKUP('Sector Output_New'!A198,Activities_new!$B$5:$C$409,2,0)</f>
        <v>311119</v>
      </c>
      <c r="D198" s="190" t="s">
        <v>126</v>
      </c>
      <c r="E198" s="191" t="s">
        <v>585</v>
      </c>
      <c r="F198" s="192">
        <f>'[1]2007_Use'!PP199*([1]ChainPriceIndexes_BEA!R199/[1]ChainPriceIndexes_BEA!M199)</f>
        <v>36992.783439893654</v>
      </c>
      <c r="G198" s="193">
        <f>'[1]2007_Use'!PP199</f>
        <v>23375</v>
      </c>
      <c r="H198" s="193">
        <f>'[1]2012_Use'!PP199</f>
        <v>35397</v>
      </c>
      <c r="I198" s="80">
        <v>2</v>
      </c>
      <c r="J198" s="183"/>
    </row>
    <row r="199" spans="1:10" x14ac:dyDescent="0.45">
      <c r="A199" s="63" t="s">
        <v>355</v>
      </c>
      <c r="B199" s="64" t="str">
        <f t="shared" ref="B199:B262" si="3">CONCATENATE("_",C199)</f>
        <v>_311210</v>
      </c>
      <c r="C199" s="189">
        <f>VLOOKUP('Sector Output_New'!A199,Activities_new!$B$5:$C$409,2,0)</f>
        <v>311210</v>
      </c>
      <c r="D199" s="190" t="s">
        <v>126</v>
      </c>
      <c r="E199" s="191" t="s">
        <v>585</v>
      </c>
      <c r="F199" s="192">
        <f>'[1]2007_Use'!PP200*([1]ChainPriceIndexes_BEA!R200/[1]ChainPriceIndexes_BEA!M200)</f>
        <v>17934.571033519929</v>
      </c>
      <c r="G199" s="193">
        <f>'[1]2007_Use'!PP200</f>
        <v>13360</v>
      </c>
      <c r="H199" s="193">
        <f>'[1]2012_Use'!PP200</f>
        <v>20214</v>
      </c>
      <c r="I199" s="80">
        <v>2</v>
      </c>
      <c r="J199" s="183"/>
    </row>
    <row r="200" spans="1:10" x14ac:dyDescent="0.45">
      <c r="A200" s="63" t="s">
        <v>356</v>
      </c>
      <c r="B200" s="64" t="str">
        <f t="shared" si="3"/>
        <v>_311221</v>
      </c>
      <c r="C200" s="189">
        <f>VLOOKUP('Sector Output_New'!A200,Activities_new!$B$5:$C$409,2,0)</f>
        <v>311221</v>
      </c>
      <c r="D200" s="190" t="s">
        <v>126</v>
      </c>
      <c r="E200" s="191" t="s">
        <v>585</v>
      </c>
      <c r="F200" s="192">
        <f>'[1]2007_Use'!PP201*([1]ChainPriceIndexes_BEA!R201/[1]ChainPriceIndexes_BEA!M201)</f>
        <v>15873.7648121436</v>
      </c>
      <c r="G200" s="193">
        <f>'[1]2007_Use'!PP201</f>
        <v>11775</v>
      </c>
      <c r="H200" s="193">
        <f>'[1]2012_Use'!PP201</f>
        <v>12878</v>
      </c>
      <c r="I200" s="80">
        <v>2</v>
      </c>
      <c r="J200" s="183"/>
    </row>
    <row r="201" spans="1:10" x14ac:dyDescent="0.45">
      <c r="A201" s="63" t="s">
        <v>358</v>
      </c>
      <c r="B201" s="64" t="str">
        <f t="shared" si="3"/>
        <v>_311225</v>
      </c>
      <c r="C201" s="189">
        <f>VLOOKUP('Sector Output_New'!A201,Activities_new!$B$5:$C$409,2,0)</f>
        <v>311225</v>
      </c>
      <c r="D201" s="190" t="s">
        <v>126</v>
      </c>
      <c r="E201" s="191" t="s">
        <v>585</v>
      </c>
      <c r="F201" s="192">
        <f>'[1]2007_Use'!PP202*([1]ChainPriceIndexes_BEA!R202/[1]ChainPriceIndexes_BEA!M202)</f>
        <v>18727.155450440765</v>
      </c>
      <c r="G201" s="193">
        <f>'[1]2007_Use'!PP202</f>
        <v>13065</v>
      </c>
      <c r="H201" s="193">
        <f>'[1]2012_Use'!PP202</f>
        <v>16524</v>
      </c>
      <c r="I201" s="80">
        <v>2</v>
      </c>
      <c r="J201" s="183"/>
    </row>
    <row r="202" spans="1:10" x14ac:dyDescent="0.45">
      <c r="A202" s="63" t="s">
        <v>357</v>
      </c>
      <c r="B202" s="64" t="str">
        <f t="shared" si="3"/>
        <v>_311224</v>
      </c>
      <c r="C202" s="189">
        <f>VLOOKUP('Sector Output_New'!A202,Activities_new!$B$5:$C$409,2,0)</f>
        <v>311224</v>
      </c>
      <c r="D202" s="190" t="s">
        <v>126</v>
      </c>
      <c r="E202" s="191" t="s">
        <v>585</v>
      </c>
      <c r="F202" s="192">
        <f>'[1]2007_Use'!PP203*([1]ChainPriceIndexes_BEA!R203/[1]ChainPriceIndexes_BEA!M203)</f>
        <v>34290.335624747269</v>
      </c>
      <c r="G202" s="193">
        <f>'[1]2007_Use'!PP203</f>
        <v>21200</v>
      </c>
      <c r="H202" s="193">
        <f>'[1]2012_Use'!PP203</f>
        <v>40403</v>
      </c>
      <c r="I202" s="80">
        <v>2</v>
      </c>
      <c r="J202" s="183"/>
    </row>
    <row r="203" spans="1:10" x14ac:dyDescent="0.45">
      <c r="A203" s="63" t="s">
        <v>359</v>
      </c>
      <c r="B203" s="64" t="str">
        <f t="shared" si="3"/>
        <v>_311230</v>
      </c>
      <c r="C203" s="189">
        <f>VLOOKUP('Sector Output_New'!A203,Activities_new!$B$5:$C$409,2,0)</f>
        <v>311230</v>
      </c>
      <c r="D203" s="190" t="s">
        <v>126</v>
      </c>
      <c r="E203" s="191" t="s">
        <v>585</v>
      </c>
      <c r="F203" s="192">
        <f>'[1]2007_Use'!PP204*([1]ChainPriceIndexes_BEA!R204/[1]ChainPriceIndexes_BEA!M204)</f>
        <v>11435.247304862813</v>
      </c>
      <c r="G203" s="193">
        <f>'[1]2007_Use'!PP204</f>
        <v>9886</v>
      </c>
      <c r="H203" s="193">
        <f>'[1]2012_Use'!PP204</f>
        <v>10908</v>
      </c>
      <c r="I203" s="80">
        <v>2</v>
      </c>
      <c r="J203" s="183"/>
    </row>
    <row r="204" spans="1:10" x14ac:dyDescent="0.45">
      <c r="A204" s="63" t="s">
        <v>360</v>
      </c>
      <c r="B204" s="64" t="str">
        <f t="shared" si="3"/>
        <v>_311300</v>
      </c>
      <c r="C204" s="189">
        <f>VLOOKUP('Sector Output_New'!A204,Activities_new!$B$5:$C$409,2,0)</f>
        <v>311300</v>
      </c>
      <c r="D204" s="190" t="s">
        <v>126</v>
      </c>
      <c r="E204" s="191" t="s">
        <v>585</v>
      </c>
      <c r="F204" s="192">
        <f>'[1]2007_Use'!PP205*([1]ChainPriceIndexes_BEA!R205/[1]ChainPriceIndexes_BEA!M205)</f>
        <v>36071.566756947876</v>
      </c>
      <c r="G204" s="193">
        <f>'[1]2007_Use'!PP205</f>
        <v>27036</v>
      </c>
      <c r="H204" s="193">
        <f>'[1]2012_Use'!PP205</f>
        <v>32987</v>
      </c>
      <c r="I204" s="80">
        <v>2</v>
      </c>
      <c r="J204" s="183"/>
    </row>
    <row r="205" spans="1:10" x14ac:dyDescent="0.45">
      <c r="A205" s="63" t="s">
        <v>361</v>
      </c>
      <c r="B205" s="64" t="str">
        <f t="shared" si="3"/>
        <v>_311410</v>
      </c>
      <c r="C205" s="189">
        <f>VLOOKUP('Sector Output_New'!A205,Activities_new!$B$5:$C$409,2,0)</f>
        <v>311410</v>
      </c>
      <c r="D205" s="190" t="s">
        <v>126</v>
      </c>
      <c r="E205" s="191" t="s">
        <v>585</v>
      </c>
      <c r="F205" s="192">
        <f>'[1]2007_Use'!PP206*([1]ChainPriceIndexes_BEA!R206/[1]ChainPriceIndexes_BEA!M206)</f>
        <v>29811.114152751161</v>
      </c>
      <c r="G205" s="193">
        <f>'[1]2007_Use'!PP206</f>
        <v>25047</v>
      </c>
      <c r="H205" s="193">
        <f>'[1]2012_Use'!PP206</f>
        <v>30339</v>
      </c>
      <c r="I205" s="80">
        <v>2</v>
      </c>
      <c r="J205" s="183"/>
    </row>
    <row r="206" spans="1:10" x14ac:dyDescent="0.45">
      <c r="A206" s="63" t="s">
        <v>362</v>
      </c>
      <c r="B206" s="64" t="str">
        <f t="shared" si="3"/>
        <v>_311420</v>
      </c>
      <c r="C206" s="189">
        <f>VLOOKUP('Sector Output_New'!A206,Activities_new!$B$5:$C$409,2,0)</f>
        <v>311420</v>
      </c>
      <c r="D206" s="190" t="s">
        <v>126</v>
      </c>
      <c r="E206" s="191" t="s">
        <v>585</v>
      </c>
      <c r="F206" s="192">
        <f>'[1]2007_Use'!PP207*([1]ChainPriceIndexes_BEA!R207/[1]ChainPriceIndexes_BEA!M207)</f>
        <v>41988.266128062714</v>
      </c>
      <c r="G206" s="193">
        <f>'[1]2007_Use'!PP207</f>
        <v>34925</v>
      </c>
      <c r="H206" s="193">
        <f>'[1]2012_Use'!PP207</f>
        <v>33144</v>
      </c>
      <c r="I206" s="80">
        <v>2</v>
      </c>
      <c r="J206" s="183"/>
    </row>
    <row r="207" spans="1:10" x14ac:dyDescent="0.45">
      <c r="A207" s="63" t="s">
        <v>365</v>
      </c>
      <c r="B207" s="64" t="str">
        <f t="shared" si="3"/>
        <v>_311513</v>
      </c>
      <c r="C207" s="189">
        <f>VLOOKUP('Sector Output_New'!A207,Activities_new!$B$5:$C$409,2,0)</f>
        <v>311513</v>
      </c>
      <c r="D207" s="190" t="s">
        <v>126</v>
      </c>
      <c r="E207" s="191" t="s">
        <v>585</v>
      </c>
      <c r="F207" s="192">
        <f>'[1]2007_Use'!PP208*([1]ChainPriceIndexes_BEA!R208/[1]ChainPriceIndexes_BEA!M208)</f>
        <v>34413.873531444362</v>
      </c>
      <c r="G207" s="193">
        <f>'[1]2007_Use'!PP208</f>
        <v>31870</v>
      </c>
      <c r="H207" s="193">
        <f>'[1]2012_Use'!PP208</f>
        <v>40864</v>
      </c>
      <c r="I207" s="80">
        <v>2</v>
      </c>
      <c r="J207" s="183"/>
    </row>
    <row r="208" spans="1:10" x14ac:dyDescent="0.45">
      <c r="A208" s="63" t="s">
        <v>366</v>
      </c>
      <c r="B208" s="64" t="str">
        <f t="shared" si="3"/>
        <v>_311514</v>
      </c>
      <c r="C208" s="189">
        <f>VLOOKUP('Sector Output_New'!A208,Activities_new!$B$5:$C$409,2,0)</f>
        <v>311514</v>
      </c>
      <c r="D208" s="190" t="s">
        <v>126</v>
      </c>
      <c r="E208" s="191" t="s">
        <v>585</v>
      </c>
      <c r="F208" s="192">
        <f>'[1]2007_Use'!PP209*([1]ChainPriceIndexes_BEA!R209/[1]ChainPriceIndexes_BEA!M209)</f>
        <v>13920.284315143501</v>
      </c>
      <c r="G208" s="193">
        <f>'[1]2007_Use'!PP209</f>
        <v>13474</v>
      </c>
      <c r="H208" s="193">
        <f>'[1]2012_Use'!PP209</f>
        <v>25771</v>
      </c>
      <c r="I208" s="80">
        <v>2</v>
      </c>
      <c r="J208" s="183"/>
    </row>
    <row r="209" spans="1:10" x14ac:dyDescent="0.45">
      <c r="A209" s="63" t="s">
        <v>363</v>
      </c>
      <c r="B209" s="64" t="str">
        <f t="shared" si="3"/>
        <v>_31151A</v>
      </c>
      <c r="C209" s="189" t="str">
        <f>VLOOKUP('Sector Output_New'!A209,Activities_new!$B$5:$C$409,2,0)</f>
        <v>31151A</v>
      </c>
      <c r="D209" s="190" t="s">
        <v>126</v>
      </c>
      <c r="E209" s="191" t="s">
        <v>585</v>
      </c>
      <c r="F209" s="192">
        <f>'[1]2007_Use'!PP210*([1]ChainPriceIndexes_BEA!R210/[1]ChainPriceIndexes_BEA!M210)</f>
        <v>37317.774582457692</v>
      </c>
      <c r="G209" s="193">
        <f>'[1]2007_Use'!PP210</f>
        <v>33739</v>
      </c>
      <c r="H209" s="193">
        <f>'[1]2012_Use'!PP210</f>
        <v>37785</v>
      </c>
      <c r="I209" s="80">
        <v>2</v>
      </c>
      <c r="J209" s="183"/>
    </row>
    <row r="210" spans="1:10" x14ac:dyDescent="0.45">
      <c r="A210" s="63" t="s">
        <v>367</v>
      </c>
      <c r="B210" s="64" t="str">
        <f t="shared" si="3"/>
        <v>_311520</v>
      </c>
      <c r="C210" s="189">
        <f>VLOOKUP('Sector Output_New'!A210,Activities_new!$B$5:$C$409,2,0)</f>
        <v>311520</v>
      </c>
      <c r="D210" s="190" t="s">
        <v>126</v>
      </c>
      <c r="E210" s="191" t="s">
        <v>585</v>
      </c>
      <c r="F210" s="192">
        <f>'[1]2007_Use'!PP211*([1]ChainPriceIndexes_BEA!R211/[1]ChainPriceIndexes_BEA!M211)</f>
        <v>10152.559984885698</v>
      </c>
      <c r="G210" s="193">
        <f>'[1]2007_Use'!PP211</f>
        <v>8598</v>
      </c>
      <c r="H210" s="193">
        <f>'[1]2012_Use'!PP211</f>
        <v>6826</v>
      </c>
      <c r="I210" s="80">
        <v>2</v>
      </c>
      <c r="J210" s="183"/>
    </row>
    <row r="211" spans="1:10" x14ac:dyDescent="0.45">
      <c r="A211" s="63" t="s">
        <v>370</v>
      </c>
      <c r="B211" s="64" t="str">
        <f t="shared" si="3"/>
        <v>_311615</v>
      </c>
      <c r="C211" s="189">
        <f>VLOOKUP('Sector Output_New'!A211,Activities_new!$B$5:$C$409,2,0)</f>
        <v>311615</v>
      </c>
      <c r="D211" s="190" t="s">
        <v>126</v>
      </c>
      <c r="E211" s="191" t="s">
        <v>585</v>
      </c>
      <c r="F211" s="192">
        <f>'[1]2007_Use'!PP212*([1]ChainPriceIndexes_BEA!R212/[1]ChainPriceIndexes_BEA!M212)</f>
        <v>57827.344558367033</v>
      </c>
      <c r="G211" s="193">
        <f>'[1]2007_Use'!PP212</f>
        <v>49181</v>
      </c>
      <c r="H211" s="193">
        <f>'[1]2012_Use'!PP212</f>
        <v>57902</v>
      </c>
      <c r="I211" s="80">
        <v>2</v>
      </c>
      <c r="J211" s="183"/>
    </row>
    <row r="212" spans="1:10" x14ac:dyDescent="0.45">
      <c r="A212" s="63" t="s">
        <v>368</v>
      </c>
      <c r="B212" s="64" t="str">
        <f t="shared" si="3"/>
        <v>_31161A</v>
      </c>
      <c r="C212" s="189" t="str">
        <f>VLOOKUP('Sector Output_New'!A212,Activities_new!$B$5:$C$409,2,0)</f>
        <v>31161A</v>
      </c>
      <c r="D212" s="190" t="s">
        <v>126</v>
      </c>
      <c r="E212" s="191" t="s">
        <v>585</v>
      </c>
      <c r="F212" s="192">
        <f>'[1]2007_Use'!PP213*([1]ChainPriceIndexes_BEA!R213/[1]ChainPriceIndexes_BEA!M213)</f>
        <v>144458.94142174994</v>
      </c>
      <c r="G212" s="193">
        <f>'[1]2007_Use'!PP213</f>
        <v>107398</v>
      </c>
      <c r="H212" s="193">
        <f>'[1]2012_Use'!PP213</f>
        <v>140710</v>
      </c>
      <c r="I212" s="80">
        <v>2</v>
      </c>
      <c r="J212" s="183"/>
    </row>
    <row r="213" spans="1:10" x14ac:dyDescent="0.45">
      <c r="A213" s="63" t="s">
        <v>371</v>
      </c>
      <c r="B213" s="64" t="str">
        <f t="shared" si="3"/>
        <v>_311700</v>
      </c>
      <c r="C213" s="189">
        <f>VLOOKUP('Sector Output_New'!A213,Activities_new!$B$5:$C$409,2,0)</f>
        <v>311700</v>
      </c>
      <c r="D213" s="190" t="s">
        <v>126</v>
      </c>
      <c r="E213" s="191" t="s">
        <v>585</v>
      </c>
      <c r="F213" s="192">
        <f>'[1]2007_Use'!PP214*([1]ChainPriceIndexes_BEA!R214/[1]ChainPriceIndexes_BEA!M214)</f>
        <v>12821.438800542945</v>
      </c>
      <c r="G213" s="193">
        <f>'[1]2007_Use'!PP214</f>
        <v>10296</v>
      </c>
      <c r="H213" s="193">
        <f>'[1]2012_Use'!PP214</f>
        <v>10712</v>
      </c>
      <c r="I213" s="80">
        <v>2</v>
      </c>
      <c r="J213" s="183"/>
    </row>
    <row r="214" spans="1:10" x14ac:dyDescent="0.45">
      <c r="A214" s="63" t="s">
        <v>372</v>
      </c>
      <c r="B214" s="64" t="str">
        <f t="shared" si="3"/>
        <v>_311810</v>
      </c>
      <c r="C214" s="189">
        <f>VLOOKUP('Sector Output_New'!A214,Activities_new!$B$5:$C$409,2,0)</f>
        <v>311810</v>
      </c>
      <c r="D214" s="190" t="s">
        <v>126</v>
      </c>
      <c r="E214" s="191" t="s">
        <v>585</v>
      </c>
      <c r="F214" s="192">
        <f>'[1]2007_Use'!PP215*([1]ChainPriceIndexes_BEA!R215/[1]ChainPriceIndexes_BEA!M215)</f>
        <v>41806.176299775267</v>
      </c>
      <c r="G214" s="193">
        <f>'[1]2007_Use'!PP215</f>
        <v>33113</v>
      </c>
      <c r="H214" s="193">
        <f>'[1]2012_Use'!PP215</f>
        <v>36998</v>
      </c>
      <c r="I214" s="80">
        <v>2</v>
      </c>
      <c r="J214" s="183"/>
    </row>
    <row r="215" spans="1:10" x14ac:dyDescent="0.45">
      <c r="A215" s="63" t="s">
        <v>373</v>
      </c>
      <c r="B215" s="64" t="str">
        <f t="shared" si="3"/>
        <v>_3118A0</v>
      </c>
      <c r="C215" s="189" t="str">
        <f>VLOOKUP('Sector Output_New'!A215,Activities_new!$B$5:$C$409,2,0)</f>
        <v>3118A0</v>
      </c>
      <c r="D215" s="190" t="s">
        <v>126</v>
      </c>
      <c r="E215" s="191" t="s">
        <v>585</v>
      </c>
      <c r="F215" s="192">
        <f>'[1]2007_Use'!PP216*([1]ChainPriceIndexes_BEA!R216/[1]ChainPriceIndexes_BEA!M216)</f>
        <v>25364.992583693936</v>
      </c>
      <c r="G215" s="193">
        <f>'[1]2007_Use'!PP216</f>
        <v>20692</v>
      </c>
      <c r="H215" s="193">
        <f>'[1]2012_Use'!PP216</f>
        <v>27169</v>
      </c>
      <c r="I215" s="80">
        <v>2</v>
      </c>
      <c r="J215" s="183"/>
    </row>
    <row r="216" spans="1:10" x14ac:dyDescent="0.45">
      <c r="A216" s="63" t="s">
        <v>375</v>
      </c>
      <c r="B216" s="64" t="str">
        <f t="shared" si="3"/>
        <v>_311910</v>
      </c>
      <c r="C216" s="189">
        <f>VLOOKUP('Sector Output_New'!A216,Activities_new!$B$5:$C$409,2,0)</f>
        <v>311910</v>
      </c>
      <c r="D216" s="190" t="s">
        <v>126</v>
      </c>
      <c r="E216" s="191" t="s">
        <v>585</v>
      </c>
      <c r="F216" s="192">
        <f>'[1]2007_Use'!PP217*([1]ChainPriceIndexes_BEA!R217/[1]ChainPriceIndexes_BEA!M217)</f>
        <v>31649.141488087316</v>
      </c>
      <c r="G216" s="193">
        <f>'[1]2007_Use'!PP217</f>
        <v>23778</v>
      </c>
      <c r="H216" s="193">
        <f>'[1]2012_Use'!PP217</f>
        <v>30859</v>
      </c>
      <c r="I216" s="80">
        <v>2</v>
      </c>
      <c r="J216" s="183"/>
    </row>
    <row r="217" spans="1:10" x14ac:dyDescent="0.45">
      <c r="A217" s="63" t="s">
        <v>376</v>
      </c>
      <c r="B217" s="64" t="str">
        <f t="shared" si="3"/>
        <v>_311920</v>
      </c>
      <c r="C217" s="189">
        <f>VLOOKUP('Sector Output_New'!A217,Activities_new!$B$5:$C$409,2,0)</f>
        <v>311920</v>
      </c>
      <c r="D217" s="190" t="s">
        <v>126</v>
      </c>
      <c r="E217" s="191" t="s">
        <v>585</v>
      </c>
      <c r="F217" s="192">
        <f>'[1]2007_Use'!PP218*([1]ChainPriceIndexes_BEA!R218/[1]ChainPriceIndexes_BEA!M218)</f>
        <v>9949.3403965335456</v>
      </c>
      <c r="G217" s="193">
        <f>'[1]2007_Use'!PP218</f>
        <v>7738</v>
      </c>
      <c r="H217" s="193">
        <f>'[1]2012_Use'!PP218</f>
        <v>13043</v>
      </c>
      <c r="I217" s="80">
        <v>2</v>
      </c>
      <c r="J217" s="183"/>
    </row>
    <row r="218" spans="1:10" x14ac:dyDescent="0.45">
      <c r="A218" s="63" t="s">
        <v>377</v>
      </c>
      <c r="B218" s="64" t="str">
        <f t="shared" si="3"/>
        <v>_311930</v>
      </c>
      <c r="C218" s="189">
        <f>VLOOKUP('Sector Output_New'!A218,Activities_new!$B$5:$C$409,2,0)</f>
        <v>311930</v>
      </c>
      <c r="D218" s="190" t="s">
        <v>126</v>
      </c>
      <c r="E218" s="191" t="s">
        <v>585</v>
      </c>
      <c r="F218" s="192">
        <f>'[1]2007_Use'!PP219*([1]ChainPriceIndexes_BEA!R219/[1]ChainPriceIndexes_BEA!M219)</f>
        <v>9772.0044121269239</v>
      </c>
      <c r="G218" s="193">
        <f>'[1]2007_Use'!PP219</f>
        <v>9125</v>
      </c>
      <c r="H218" s="193">
        <f>'[1]2012_Use'!PP219</f>
        <v>8777</v>
      </c>
      <c r="I218" s="80">
        <v>2</v>
      </c>
      <c r="J218" s="183"/>
    </row>
    <row r="219" spans="1:10" x14ac:dyDescent="0.45">
      <c r="A219" s="63" t="s">
        <v>378</v>
      </c>
      <c r="B219" s="64" t="str">
        <f t="shared" si="3"/>
        <v>_311940</v>
      </c>
      <c r="C219" s="189">
        <f>VLOOKUP('Sector Output_New'!A219,Activities_new!$B$5:$C$409,2,0)</f>
        <v>311940</v>
      </c>
      <c r="D219" s="190" t="s">
        <v>126</v>
      </c>
      <c r="E219" s="191" t="s">
        <v>585</v>
      </c>
      <c r="F219" s="192">
        <f>'[1]2007_Use'!PP220*([1]ChainPriceIndexes_BEA!R220/[1]ChainPriceIndexes_BEA!M220)</f>
        <v>16386.12360991304</v>
      </c>
      <c r="G219" s="193">
        <f>'[1]2007_Use'!PP220</f>
        <v>14057</v>
      </c>
      <c r="H219" s="193">
        <f>'[1]2012_Use'!PP220</f>
        <v>18941</v>
      </c>
      <c r="I219" s="80">
        <v>2</v>
      </c>
      <c r="J219" s="183"/>
    </row>
    <row r="220" spans="1:10" x14ac:dyDescent="0.45">
      <c r="A220" s="63" t="s">
        <v>379</v>
      </c>
      <c r="B220" s="64" t="str">
        <f t="shared" si="3"/>
        <v>_311990</v>
      </c>
      <c r="C220" s="189">
        <f>VLOOKUP('Sector Output_New'!A220,Activities_new!$B$5:$C$409,2,0)</f>
        <v>311990</v>
      </c>
      <c r="D220" s="190" t="s">
        <v>126</v>
      </c>
      <c r="E220" s="191" t="s">
        <v>585</v>
      </c>
      <c r="F220" s="192">
        <f>'[1]2007_Use'!PP221*([1]ChainPriceIndexes_BEA!R221/[1]ChainPriceIndexes_BEA!M221)</f>
        <v>21320.188987824822</v>
      </c>
      <c r="G220" s="193">
        <f>'[1]2007_Use'!PP221</f>
        <v>18772</v>
      </c>
      <c r="H220" s="193">
        <f>'[1]2012_Use'!PP221</f>
        <v>21976</v>
      </c>
      <c r="I220" s="80">
        <v>2</v>
      </c>
      <c r="J220" s="183"/>
    </row>
    <row r="221" spans="1:10" x14ac:dyDescent="0.45">
      <c r="A221" s="63" t="s">
        <v>380</v>
      </c>
      <c r="B221" s="64" t="str">
        <f t="shared" si="3"/>
        <v>_312110</v>
      </c>
      <c r="C221" s="189">
        <f>VLOOKUP('Sector Output_New'!A221,Activities_new!$B$5:$C$409,2,0)</f>
        <v>312110</v>
      </c>
      <c r="D221" s="190" t="s">
        <v>126</v>
      </c>
      <c r="E221" s="191" t="s">
        <v>585</v>
      </c>
      <c r="F221" s="192">
        <f>'[1]2007_Use'!PP222*([1]ChainPriceIndexes_BEA!R222/[1]ChainPriceIndexes_BEA!M222)</f>
        <v>50698.521509937673</v>
      </c>
      <c r="G221" s="193">
        <f>'[1]2007_Use'!PP222</f>
        <v>44818</v>
      </c>
      <c r="H221" s="193">
        <f>'[1]2012_Use'!PP222</f>
        <v>45883</v>
      </c>
      <c r="I221" s="80">
        <v>2</v>
      </c>
      <c r="J221" s="183"/>
    </row>
    <row r="222" spans="1:10" x14ac:dyDescent="0.45">
      <c r="A222" s="63" t="s">
        <v>381</v>
      </c>
      <c r="B222" s="64" t="str">
        <f t="shared" si="3"/>
        <v>_312120</v>
      </c>
      <c r="C222" s="189">
        <f>VLOOKUP('Sector Output_New'!A222,Activities_new!$B$5:$C$409,2,0)</f>
        <v>312120</v>
      </c>
      <c r="D222" s="190" t="s">
        <v>126</v>
      </c>
      <c r="E222" s="191" t="s">
        <v>585</v>
      </c>
      <c r="F222" s="192">
        <f>'[1]2007_Use'!PP223*([1]ChainPriceIndexes_BEA!R223/[1]ChainPriceIndexes_BEA!M223)</f>
        <v>28856.804507230947</v>
      </c>
      <c r="G222" s="193">
        <f>'[1]2007_Use'!PP223</f>
        <v>24124</v>
      </c>
      <c r="H222" s="193">
        <f>'[1]2012_Use'!PP223</f>
        <v>31270</v>
      </c>
      <c r="I222" s="80">
        <v>2</v>
      </c>
      <c r="J222" s="183"/>
    </row>
    <row r="223" spans="1:10" x14ac:dyDescent="0.45">
      <c r="A223" s="63" t="s">
        <v>382</v>
      </c>
      <c r="B223" s="64" t="str">
        <f t="shared" si="3"/>
        <v>_312130</v>
      </c>
      <c r="C223" s="189">
        <f>VLOOKUP('Sector Output_New'!A223,Activities_new!$B$5:$C$409,2,0)</f>
        <v>312130</v>
      </c>
      <c r="D223" s="190" t="s">
        <v>126</v>
      </c>
      <c r="E223" s="191" t="s">
        <v>585</v>
      </c>
      <c r="F223" s="192">
        <f>'[1]2007_Use'!PP224*([1]ChainPriceIndexes_BEA!R224/[1]ChainPriceIndexes_BEA!M224)</f>
        <v>13908.025362127719</v>
      </c>
      <c r="G223" s="193">
        <f>'[1]2007_Use'!PP224</f>
        <v>13183</v>
      </c>
      <c r="H223" s="193">
        <f>'[1]2012_Use'!PP224</f>
        <v>16557</v>
      </c>
      <c r="I223" s="80">
        <v>2</v>
      </c>
      <c r="J223" s="183"/>
    </row>
    <row r="224" spans="1:10" x14ac:dyDescent="0.45">
      <c r="A224" s="63" t="s">
        <v>383</v>
      </c>
      <c r="B224" s="64" t="str">
        <f t="shared" si="3"/>
        <v>_312140</v>
      </c>
      <c r="C224" s="189">
        <f>VLOOKUP('Sector Output_New'!A224,Activities_new!$B$5:$C$409,2,0)</f>
        <v>312140</v>
      </c>
      <c r="D224" s="190" t="s">
        <v>126</v>
      </c>
      <c r="E224" s="191" t="s">
        <v>585</v>
      </c>
      <c r="F224" s="192">
        <f>'[1]2007_Use'!PP225*([1]ChainPriceIndexes_BEA!R225/[1]ChainPriceIndexes_BEA!M225)</f>
        <v>10179.312270623903</v>
      </c>
      <c r="G224" s="193">
        <f>'[1]2007_Use'!PP225</f>
        <v>10207</v>
      </c>
      <c r="H224" s="193">
        <f>'[1]2012_Use'!PP225</f>
        <v>14521</v>
      </c>
      <c r="I224" s="80">
        <v>2</v>
      </c>
      <c r="J224" s="183"/>
    </row>
    <row r="225" spans="1:10" x14ac:dyDescent="0.45">
      <c r="A225" s="63" t="s">
        <v>384</v>
      </c>
      <c r="B225" s="64" t="str">
        <f t="shared" si="3"/>
        <v>_312200</v>
      </c>
      <c r="C225" s="189">
        <f>VLOOKUP('Sector Output_New'!A225,Activities_new!$B$5:$C$409,2,0)</f>
        <v>312200</v>
      </c>
      <c r="D225" s="190" t="s">
        <v>126</v>
      </c>
      <c r="E225" s="191" t="s">
        <v>585</v>
      </c>
      <c r="F225" s="192">
        <f>'[1]2007_Use'!PP226*([1]ChainPriceIndexes_BEA!R226/[1]ChainPriceIndexes_BEA!M226)</f>
        <v>80543.13196912143</v>
      </c>
      <c r="G225" s="193">
        <f>'[1]2007_Use'!PP226</f>
        <v>52585</v>
      </c>
      <c r="H225" s="193">
        <f>'[1]2012_Use'!PP226</f>
        <v>56479</v>
      </c>
      <c r="I225" s="80">
        <v>2</v>
      </c>
      <c r="J225" s="183"/>
    </row>
    <row r="226" spans="1:10" x14ac:dyDescent="0.45">
      <c r="A226" s="63" t="s">
        <v>385</v>
      </c>
      <c r="B226" s="64" t="str">
        <f t="shared" si="3"/>
        <v>_313100</v>
      </c>
      <c r="C226" s="189">
        <f>VLOOKUP('Sector Output_New'!A226,Activities_new!$B$5:$C$409,2,0)</f>
        <v>313100</v>
      </c>
      <c r="D226" s="190" t="s">
        <v>126</v>
      </c>
      <c r="E226" s="191" t="s">
        <v>585</v>
      </c>
      <c r="F226" s="192">
        <f>'[1]2007_Use'!PP227*([1]ChainPriceIndexes_BEA!R227/[1]ChainPriceIndexes_BEA!M227)</f>
        <v>11165.979480295329</v>
      </c>
      <c r="G226" s="193">
        <f>'[1]2007_Use'!PP227</f>
        <v>9316</v>
      </c>
      <c r="H226" s="193">
        <f>'[1]2012_Use'!PP227</f>
        <v>7723</v>
      </c>
      <c r="I226" s="80">
        <v>2</v>
      </c>
      <c r="J226" s="183"/>
    </row>
    <row r="227" spans="1:10" x14ac:dyDescent="0.45">
      <c r="A227" s="63" t="s">
        <v>386</v>
      </c>
      <c r="B227" s="64" t="str">
        <f t="shared" si="3"/>
        <v>_313200</v>
      </c>
      <c r="C227" s="189">
        <f>VLOOKUP('Sector Output_New'!A227,Activities_new!$B$5:$C$409,2,0)</f>
        <v>313200</v>
      </c>
      <c r="D227" s="190" t="s">
        <v>126</v>
      </c>
      <c r="E227" s="191" t="s">
        <v>585</v>
      </c>
      <c r="F227" s="192">
        <f>'[1]2007_Use'!PP228*([1]ChainPriceIndexes_BEA!R228/[1]ChainPriceIndexes_BEA!M228)</f>
        <v>20381.932559868754</v>
      </c>
      <c r="G227" s="193">
        <f>'[1]2007_Use'!PP228</f>
        <v>17269</v>
      </c>
      <c r="H227" s="193">
        <f>'[1]2012_Use'!PP228</f>
        <v>14795</v>
      </c>
      <c r="I227" s="80">
        <v>2</v>
      </c>
      <c r="J227" s="183"/>
    </row>
    <row r="228" spans="1:10" x14ac:dyDescent="0.45">
      <c r="A228" s="63" t="s">
        <v>387</v>
      </c>
      <c r="B228" s="64" t="str">
        <f t="shared" si="3"/>
        <v>_313300</v>
      </c>
      <c r="C228" s="189">
        <f>VLOOKUP('Sector Output_New'!A228,Activities_new!$B$5:$C$409,2,0)</f>
        <v>313300</v>
      </c>
      <c r="D228" s="190" t="s">
        <v>126</v>
      </c>
      <c r="E228" s="191" t="s">
        <v>585</v>
      </c>
      <c r="F228" s="192">
        <f>'[1]2007_Use'!PP229*([1]ChainPriceIndexes_BEA!R229/[1]ChainPriceIndexes_BEA!M229)</f>
        <v>10652.686580967353</v>
      </c>
      <c r="G228" s="193">
        <f>'[1]2007_Use'!PP229</f>
        <v>9215</v>
      </c>
      <c r="H228" s="193">
        <f>'[1]2012_Use'!PP229</f>
        <v>7413</v>
      </c>
      <c r="I228" s="80">
        <v>2</v>
      </c>
      <c r="J228" s="183"/>
    </row>
    <row r="229" spans="1:10" x14ac:dyDescent="0.45">
      <c r="A229" s="63" t="s">
        <v>388</v>
      </c>
      <c r="B229" s="64" t="str">
        <f t="shared" si="3"/>
        <v>_314110</v>
      </c>
      <c r="C229" s="189">
        <f>VLOOKUP('Sector Output_New'!A229,Activities_new!$B$5:$C$409,2,0)</f>
        <v>314110</v>
      </c>
      <c r="D229" s="190" t="s">
        <v>126</v>
      </c>
      <c r="E229" s="191" t="s">
        <v>585</v>
      </c>
      <c r="F229" s="192">
        <f>'[1]2007_Use'!PP230*([1]ChainPriceIndexes_BEA!R230/[1]ChainPriceIndexes_BEA!M230)</f>
        <v>16930.283698503052</v>
      </c>
      <c r="G229" s="193">
        <f>'[1]2007_Use'!PP230</f>
        <v>14782</v>
      </c>
      <c r="H229" s="193">
        <f>'[1]2012_Use'!PP230</f>
        <v>9049</v>
      </c>
      <c r="I229" s="80">
        <v>2</v>
      </c>
      <c r="J229" s="183"/>
    </row>
    <row r="230" spans="1:10" x14ac:dyDescent="0.45">
      <c r="A230" s="63" t="s">
        <v>389</v>
      </c>
      <c r="B230" s="64" t="str">
        <f t="shared" si="3"/>
        <v>_314120</v>
      </c>
      <c r="C230" s="189">
        <f>VLOOKUP('Sector Output_New'!A230,Activities_new!$B$5:$C$409,2,0)</f>
        <v>314120</v>
      </c>
      <c r="D230" s="190" t="s">
        <v>126</v>
      </c>
      <c r="E230" s="191" t="s">
        <v>585</v>
      </c>
      <c r="F230" s="192">
        <f>'[1]2007_Use'!PP231*([1]ChainPriceIndexes_BEA!R231/[1]ChainPriceIndexes_BEA!M231)</f>
        <v>4860.8699965279493</v>
      </c>
      <c r="G230" s="193">
        <f>'[1]2007_Use'!PP231</f>
        <v>3920</v>
      </c>
      <c r="H230" s="193">
        <f>'[1]2012_Use'!PP231</f>
        <v>3617</v>
      </c>
      <c r="I230" s="80">
        <v>2</v>
      </c>
      <c r="J230" s="183"/>
    </row>
    <row r="231" spans="1:10" x14ac:dyDescent="0.45">
      <c r="A231" s="63" t="s">
        <v>390</v>
      </c>
      <c r="B231" s="64" t="str">
        <f t="shared" si="3"/>
        <v>_314900</v>
      </c>
      <c r="C231" s="189">
        <f>VLOOKUP('Sector Output_New'!A231,Activities_new!$B$5:$C$409,2,0)</f>
        <v>314900</v>
      </c>
      <c r="D231" s="190" t="s">
        <v>126</v>
      </c>
      <c r="E231" s="191" t="s">
        <v>585</v>
      </c>
      <c r="F231" s="192">
        <f>'[1]2007_Use'!PP232*([1]ChainPriceIndexes_BEA!R232/[1]ChainPriceIndexes_BEA!M232)</f>
        <v>11114.104204548006</v>
      </c>
      <c r="G231" s="193">
        <f>'[1]2007_Use'!PP232</f>
        <v>9902</v>
      </c>
      <c r="H231" s="193">
        <f>'[1]2012_Use'!PP232</f>
        <v>9109</v>
      </c>
      <c r="I231" s="80">
        <v>2</v>
      </c>
      <c r="J231" s="183"/>
    </row>
    <row r="232" spans="1:10" x14ac:dyDescent="0.45">
      <c r="A232" s="63" t="s">
        <v>391</v>
      </c>
      <c r="B232" s="64" t="str">
        <f t="shared" si="3"/>
        <v>_315000</v>
      </c>
      <c r="C232" s="189">
        <f>VLOOKUP('Sector Output_New'!A232,Activities_new!$B$5:$C$409,2,0)</f>
        <v>315000</v>
      </c>
      <c r="D232" s="190" t="s">
        <v>126</v>
      </c>
      <c r="E232" s="191" t="s">
        <v>585</v>
      </c>
      <c r="F232" s="192">
        <f>'[1]2007_Use'!PP233*([1]ChainPriceIndexes_BEA!R233/[1]ChainPriceIndexes_BEA!M233)</f>
        <v>23079.760858479</v>
      </c>
      <c r="G232" s="193">
        <f>'[1]2007_Use'!PP233</f>
        <v>21271</v>
      </c>
      <c r="H232" s="193">
        <f>'[1]2012_Use'!PP233</f>
        <v>12215</v>
      </c>
      <c r="I232" s="80">
        <v>2</v>
      </c>
      <c r="J232" s="183"/>
    </row>
    <row r="233" spans="1:10" x14ac:dyDescent="0.45">
      <c r="A233" s="63" t="s">
        <v>392</v>
      </c>
      <c r="B233" s="64" t="str">
        <f t="shared" si="3"/>
        <v>_316000</v>
      </c>
      <c r="C233" s="189">
        <f>VLOOKUP('Sector Output_New'!A233,Activities_new!$B$5:$C$409,2,0)</f>
        <v>316000</v>
      </c>
      <c r="D233" s="190" t="s">
        <v>126</v>
      </c>
      <c r="E233" s="191" t="s">
        <v>585</v>
      </c>
      <c r="F233" s="192">
        <f>'[1]2007_Use'!PP234*([1]ChainPriceIndexes_BEA!R234/[1]ChainPriceIndexes_BEA!M234)</f>
        <v>9517.8424892989424</v>
      </c>
      <c r="G233" s="193">
        <f>'[1]2007_Use'!PP234</f>
        <v>8583</v>
      </c>
      <c r="H233" s="193">
        <f>'[1]2012_Use'!PP234</f>
        <v>6947</v>
      </c>
      <c r="I233" s="80">
        <v>2</v>
      </c>
      <c r="J233" s="183"/>
    </row>
    <row r="234" spans="1:10" x14ac:dyDescent="0.45">
      <c r="A234" s="63" t="s">
        <v>393</v>
      </c>
      <c r="B234" s="64" t="str">
        <f t="shared" si="3"/>
        <v>_322110</v>
      </c>
      <c r="C234" s="189">
        <f>VLOOKUP('Sector Output_New'!A234,Activities_new!$B$5:$C$409,2,0)</f>
        <v>322110</v>
      </c>
      <c r="D234" s="190" t="s">
        <v>126</v>
      </c>
      <c r="E234" s="191" t="s">
        <v>585</v>
      </c>
      <c r="F234" s="192">
        <f>'[1]2007_Use'!PP235*([1]ChainPriceIndexes_BEA!R235/[1]ChainPriceIndexes_BEA!M235)</f>
        <v>6221.5087495710986</v>
      </c>
      <c r="G234" s="193">
        <f>'[1]2007_Use'!PP235</f>
        <v>5077</v>
      </c>
      <c r="H234" s="193">
        <f>'[1]2012_Use'!PP235</f>
        <v>5999</v>
      </c>
      <c r="I234" s="80">
        <v>2</v>
      </c>
      <c r="J234" s="183"/>
    </row>
    <row r="235" spans="1:10" x14ac:dyDescent="0.45">
      <c r="A235" s="63" t="s">
        <v>394</v>
      </c>
      <c r="B235" s="64" t="str">
        <f t="shared" si="3"/>
        <v>_322120</v>
      </c>
      <c r="C235" s="189">
        <f>VLOOKUP('Sector Output_New'!A235,Activities_new!$B$5:$C$409,2,0)</f>
        <v>322120</v>
      </c>
      <c r="D235" s="190" t="s">
        <v>126</v>
      </c>
      <c r="E235" s="191" t="s">
        <v>585</v>
      </c>
      <c r="F235" s="192">
        <f>'[1]2007_Use'!PP236*([1]ChainPriceIndexes_BEA!R236/[1]ChainPriceIndexes_BEA!M236)</f>
        <v>56833.58647110829</v>
      </c>
      <c r="G235" s="193">
        <f>'[1]2007_Use'!PP236</f>
        <v>50142</v>
      </c>
      <c r="H235" s="193">
        <f>'[1]2012_Use'!PP236</f>
        <v>46935</v>
      </c>
      <c r="I235" s="80">
        <v>2</v>
      </c>
      <c r="J235" s="183"/>
    </row>
    <row r="236" spans="1:10" x14ac:dyDescent="0.45">
      <c r="A236" s="63" t="s">
        <v>395</v>
      </c>
      <c r="B236" s="64" t="str">
        <f t="shared" si="3"/>
        <v>_322130</v>
      </c>
      <c r="C236" s="189">
        <f>VLOOKUP('Sector Output_New'!A236,Activities_new!$B$5:$C$409,2,0)</f>
        <v>322130</v>
      </c>
      <c r="D236" s="190" t="s">
        <v>126</v>
      </c>
      <c r="E236" s="191" t="s">
        <v>585</v>
      </c>
      <c r="F236" s="192">
        <f>'[1]2007_Use'!PP237*([1]ChainPriceIndexes_BEA!R237/[1]ChainPriceIndexes_BEA!M237)</f>
        <v>29220.173448351321</v>
      </c>
      <c r="G236" s="193">
        <f>'[1]2007_Use'!PP237</f>
        <v>25371</v>
      </c>
      <c r="H236" s="193">
        <f>'[1]2012_Use'!PP237</f>
        <v>28352</v>
      </c>
      <c r="I236" s="80">
        <v>2</v>
      </c>
      <c r="J236" s="183"/>
    </row>
    <row r="237" spans="1:10" x14ac:dyDescent="0.45">
      <c r="A237" s="63" t="s">
        <v>396</v>
      </c>
      <c r="B237" s="64" t="str">
        <f t="shared" si="3"/>
        <v>_322210</v>
      </c>
      <c r="C237" s="189">
        <f>VLOOKUP('Sector Output_New'!A237,Activities_new!$B$5:$C$409,2,0)</f>
        <v>322210</v>
      </c>
      <c r="D237" s="190" t="s">
        <v>126</v>
      </c>
      <c r="E237" s="191" t="s">
        <v>585</v>
      </c>
      <c r="F237" s="192">
        <f>'[1]2007_Use'!PP238*([1]ChainPriceIndexes_BEA!R238/[1]ChainPriceIndexes_BEA!M238)</f>
        <v>58170.518227851077</v>
      </c>
      <c r="G237" s="193">
        <f>'[1]2007_Use'!PP238</f>
        <v>49513</v>
      </c>
      <c r="H237" s="193">
        <f>'[1]2012_Use'!PP238</f>
        <v>52774</v>
      </c>
      <c r="I237" s="80">
        <v>2</v>
      </c>
      <c r="J237" s="183"/>
    </row>
    <row r="238" spans="1:10" x14ac:dyDescent="0.45">
      <c r="A238" s="63" t="s">
        <v>899</v>
      </c>
      <c r="B238" s="64" t="str">
        <f t="shared" si="3"/>
        <v>_322220</v>
      </c>
      <c r="C238" s="189">
        <f>VLOOKUP('Sector Output_New'!A238,Activities_new!$B$5:$C$409,2,0)</f>
        <v>322220</v>
      </c>
      <c r="D238" s="190" t="s">
        <v>126</v>
      </c>
      <c r="E238" s="191" t="s">
        <v>585</v>
      </c>
      <c r="F238" s="192">
        <f>'[1]2007_Use'!PP239*([1]ChainPriceIndexes_BEA!R239/[1]ChainPriceIndexes_BEA!M239)</f>
        <v>24418.871738331494</v>
      </c>
      <c r="G238" s="193">
        <f>'[1]2007_Use'!PP239</f>
        <v>21262</v>
      </c>
      <c r="H238" s="193">
        <f>'[1]2012_Use'!PP239</f>
        <v>21060</v>
      </c>
      <c r="I238" s="80">
        <v>2</v>
      </c>
      <c r="J238" s="183"/>
    </row>
    <row r="239" spans="1:10" x14ac:dyDescent="0.45">
      <c r="A239" s="63" t="s">
        <v>397</v>
      </c>
      <c r="B239" s="64" t="str">
        <f t="shared" si="3"/>
        <v>_322230</v>
      </c>
      <c r="C239" s="189">
        <f>VLOOKUP('Sector Output_New'!A239,Activities_new!$B$5:$C$409,2,0)</f>
        <v>322230</v>
      </c>
      <c r="D239" s="190" t="s">
        <v>126</v>
      </c>
      <c r="E239" s="191" t="s">
        <v>585</v>
      </c>
      <c r="F239" s="192">
        <f>'[1]2007_Use'!PP240*([1]ChainPriceIndexes_BEA!R240/[1]ChainPriceIndexes_BEA!M240)</f>
        <v>8847.0184237577232</v>
      </c>
      <c r="G239" s="193">
        <f>'[1]2007_Use'!PP240</f>
        <v>7832</v>
      </c>
      <c r="H239" s="193">
        <f>'[1]2012_Use'!PP240</f>
        <v>6776</v>
      </c>
      <c r="I239" s="80">
        <v>2</v>
      </c>
      <c r="J239" s="183"/>
    </row>
    <row r="240" spans="1:10" x14ac:dyDescent="0.45">
      <c r="A240" s="63" t="s">
        <v>398</v>
      </c>
      <c r="B240" s="64" t="str">
        <f t="shared" si="3"/>
        <v>_322291</v>
      </c>
      <c r="C240" s="189">
        <f>VLOOKUP('Sector Output_New'!A240,Activities_new!$B$5:$C$409,2,0)</f>
        <v>322291</v>
      </c>
      <c r="D240" s="190" t="s">
        <v>126</v>
      </c>
      <c r="E240" s="191" t="s">
        <v>585</v>
      </c>
      <c r="F240" s="192">
        <f>'[1]2007_Use'!PP241*([1]ChainPriceIndexes_BEA!R241/[1]ChainPriceIndexes_BEA!M241)</f>
        <v>11748.031136054502</v>
      </c>
      <c r="G240" s="193">
        <f>'[1]2007_Use'!PP241</f>
        <v>10278</v>
      </c>
      <c r="H240" s="193">
        <f>'[1]2012_Use'!PP241</f>
        <v>12023</v>
      </c>
      <c r="I240" s="80">
        <v>2</v>
      </c>
      <c r="J240" s="183"/>
    </row>
    <row r="241" spans="1:10" x14ac:dyDescent="0.45">
      <c r="A241" s="63" t="s">
        <v>399</v>
      </c>
      <c r="B241" s="64" t="str">
        <f t="shared" si="3"/>
        <v>_322299</v>
      </c>
      <c r="C241" s="189">
        <f>VLOOKUP('Sector Output_New'!A241,Activities_new!$B$5:$C$409,2,0)</f>
        <v>322299</v>
      </c>
      <c r="D241" s="190" t="s">
        <v>126</v>
      </c>
      <c r="E241" s="191" t="s">
        <v>585</v>
      </c>
      <c r="F241" s="192">
        <f>'[1]2007_Use'!PP242*([1]ChainPriceIndexes_BEA!R242/[1]ChainPriceIndexes_BEA!M242)</f>
        <v>5351.7095269219508</v>
      </c>
      <c r="G241" s="193">
        <f>'[1]2007_Use'!PP242</f>
        <v>4749</v>
      </c>
      <c r="H241" s="193">
        <f>'[1]2012_Use'!PP242</f>
        <v>5054</v>
      </c>
      <c r="I241" s="80">
        <v>2</v>
      </c>
      <c r="J241" s="183"/>
    </row>
    <row r="242" spans="1:10" x14ac:dyDescent="0.45">
      <c r="A242" s="63" t="s">
        <v>400</v>
      </c>
      <c r="B242" s="64" t="str">
        <f t="shared" si="3"/>
        <v>_323110</v>
      </c>
      <c r="C242" s="189">
        <f>VLOOKUP('Sector Output_New'!A242,Activities_new!$B$5:$C$409,2,0)</f>
        <v>323110</v>
      </c>
      <c r="D242" s="190" t="s">
        <v>126</v>
      </c>
      <c r="E242" s="191" t="s">
        <v>585</v>
      </c>
      <c r="F242" s="192">
        <f>'[1]2007_Use'!PP243*([1]ChainPriceIndexes_BEA!R243/[1]ChainPriceIndexes_BEA!M243)</f>
        <v>101541.74745202127</v>
      </c>
      <c r="G242" s="193">
        <f>'[1]2007_Use'!PP243</f>
        <v>97936</v>
      </c>
      <c r="H242" s="193">
        <f>'[1]2012_Use'!PP243</f>
        <v>79205</v>
      </c>
      <c r="I242" s="80">
        <v>2</v>
      </c>
      <c r="J242" s="183"/>
    </row>
    <row r="243" spans="1:10" x14ac:dyDescent="0.45">
      <c r="A243" s="63" t="s">
        <v>401</v>
      </c>
      <c r="B243" s="64" t="str">
        <f t="shared" si="3"/>
        <v>_323120</v>
      </c>
      <c r="C243" s="189">
        <f>VLOOKUP('Sector Output_New'!A243,Activities_new!$B$5:$C$409,2,0)</f>
        <v>323120</v>
      </c>
      <c r="D243" s="190" t="s">
        <v>126</v>
      </c>
      <c r="E243" s="191" t="s">
        <v>585</v>
      </c>
      <c r="F243" s="192">
        <f>'[1]2007_Use'!PP244*([1]ChainPriceIndexes_BEA!R244/[1]ChainPriceIndexes_BEA!M244)</f>
        <v>5585.5404796475241</v>
      </c>
      <c r="G243" s="193">
        <f>'[1]2007_Use'!PP244</f>
        <v>5578</v>
      </c>
      <c r="H243" s="193">
        <f>'[1]2012_Use'!PP244</f>
        <v>3890</v>
      </c>
      <c r="I243" s="80">
        <v>2</v>
      </c>
      <c r="J243" s="183"/>
    </row>
    <row r="244" spans="1:10" x14ac:dyDescent="0.45">
      <c r="A244" s="63" t="s">
        <v>402</v>
      </c>
      <c r="B244" s="64" t="str">
        <f t="shared" si="3"/>
        <v>_324110</v>
      </c>
      <c r="C244" s="189">
        <f>VLOOKUP('Sector Output_New'!A244,Activities_new!$B$5:$C$409,2,0)</f>
        <v>324110</v>
      </c>
      <c r="D244" s="190" t="s">
        <v>126</v>
      </c>
      <c r="E244" s="191" t="s">
        <v>585</v>
      </c>
      <c r="F244" s="192">
        <f>'[1]2007_Use'!PP245*([1]ChainPriceIndexes_BEA!R245/[1]ChainPriceIndexes_BEA!M245)</f>
        <v>806733.00868092314</v>
      </c>
      <c r="G244" s="193">
        <f>'[1]2007_Use'!PP245</f>
        <v>571530</v>
      </c>
      <c r="H244" s="193">
        <f>'[1]2012_Use'!PP245</f>
        <v>784611</v>
      </c>
      <c r="I244" s="80">
        <v>2</v>
      </c>
      <c r="J244" s="183"/>
    </row>
    <row r="245" spans="1:10" x14ac:dyDescent="0.45">
      <c r="A245" s="63" t="s">
        <v>403</v>
      </c>
      <c r="B245" s="64" t="str">
        <f t="shared" si="3"/>
        <v>_324121</v>
      </c>
      <c r="C245" s="189">
        <f>VLOOKUP('Sector Output_New'!A245,Activities_new!$B$5:$C$409,2,0)</f>
        <v>324121</v>
      </c>
      <c r="D245" s="190" t="s">
        <v>126</v>
      </c>
      <c r="E245" s="191" t="s">
        <v>585</v>
      </c>
      <c r="F245" s="192">
        <f>'[1]2007_Use'!PP246*([1]ChainPriceIndexes_BEA!R246/[1]ChainPriceIndexes_BEA!M246)</f>
        <v>17419.65000571886</v>
      </c>
      <c r="G245" s="193">
        <f>'[1]2007_Use'!PP246</f>
        <v>12184</v>
      </c>
      <c r="H245" s="193">
        <f>'[1]2012_Use'!PP246</f>
        <v>13281</v>
      </c>
      <c r="I245" s="80">
        <v>2</v>
      </c>
      <c r="J245" s="183"/>
    </row>
    <row r="246" spans="1:10" x14ac:dyDescent="0.45">
      <c r="A246" s="63" t="s">
        <v>404</v>
      </c>
      <c r="B246" s="64" t="str">
        <f t="shared" si="3"/>
        <v>_324122</v>
      </c>
      <c r="C246" s="189">
        <f>VLOOKUP('Sector Output_New'!A246,Activities_new!$B$5:$C$409,2,0)</f>
        <v>324122</v>
      </c>
      <c r="D246" s="190" t="s">
        <v>126</v>
      </c>
      <c r="E246" s="191" t="s">
        <v>585</v>
      </c>
      <c r="F246" s="192">
        <f>'[1]2007_Use'!PP247*([1]ChainPriceIndexes_BEA!R247/[1]ChainPriceIndexes_BEA!M247)</f>
        <v>12910.041486096761</v>
      </c>
      <c r="G246" s="193">
        <f>'[1]2007_Use'!PP247</f>
        <v>8371</v>
      </c>
      <c r="H246" s="193">
        <f>'[1]2012_Use'!PP247</f>
        <v>10634</v>
      </c>
      <c r="I246" s="80">
        <v>2</v>
      </c>
      <c r="J246" s="183"/>
    </row>
    <row r="247" spans="1:10" x14ac:dyDescent="0.45">
      <c r="A247" s="63" t="s">
        <v>405</v>
      </c>
      <c r="B247" s="64" t="str">
        <f t="shared" si="3"/>
        <v>_324190</v>
      </c>
      <c r="C247" s="189">
        <f>VLOOKUP('Sector Output_New'!A247,Activities_new!$B$5:$C$409,2,0)</f>
        <v>324190</v>
      </c>
      <c r="D247" s="190" t="s">
        <v>126</v>
      </c>
      <c r="E247" s="191" t="s">
        <v>585</v>
      </c>
      <c r="F247" s="192">
        <f>'[1]2007_Use'!PP248*([1]ChainPriceIndexes_BEA!R248/[1]ChainPriceIndexes_BEA!M248)</f>
        <v>23800.269098519959</v>
      </c>
      <c r="G247" s="193">
        <f>'[1]2007_Use'!PP248</f>
        <v>14328</v>
      </c>
      <c r="H247" s="193">
        <f>'[1]2012_Use'!PP248</f>
        <v>24964</v>
      </c>
      <c r="I247" s="80">
        <v>2</v>
      </c>
      <c r="J247" s="183"/>
    </row>
    <row r="248" spans="1:10" x14ac:dyDescent="0.45">
      <c r="A248" s="63" t="s">
        <v>406</v>
      </c>
      <c r="B248" s="64" t="str">
        <f t="shared" si="3"/>
        <v>_325110</v>
      </c>
      <c r="C248" s="189">
        <f>VLOOKUP('Sector Output_New'!A248,Activities_new!$B$5:$C$409,2,0)</f>
        <v>325110</v>
      </c>
      <c r="D248" s="190" t="s">
        <v>126</v>
      </c>
      <c r="E248" s="191" t="s">
        <v>585</v>
      </c>
      <c r="F248" s="192">
        <f>'[1]2007_Use'!PP249*([1]ChainPriceIndexes_BEA!R249/[1]ChainPriceIndexes_BEA!M249)</f>
        <v>98973.901116675072</v>
      </c>
      <c r="G248" s="193">
        <f>'[1]2007_Use'!PP249</f>
        <v>76490</v>
      </c>
      <c r="H248" s="193">
        <f>'[1]2012_Use'!PP249</f>
        <v>81124</v>
      </c>
      <c r="I248" s="80">
        <v>2</v>
      </c>
      <c r="J248" s="183"/>
    </row>
    <row r="249" spans="1:10" x14ac:dyDescent="0.45">
      <c r="A249" s="63" t="s">
        <v>407</v>
      </c>
      <c r="B249" s="64" t="str">
        <f t="shared" si="3"/>
        <v>_325120</v>
      </c>
      <c r="C249" s="189">
        <f>VLOOKUP('Sector Output_New'!A249,Activities_new!$B$5:$C$409,2,0)</f>
        <v>325120</v>
      </c>
      <c r="D249" s="190" t="s">
        <v>126</v>
      </c>
      <c r="E249" s="191" t="s">
        <v>585</v>
      </c>
      <c r="F249" s="192">
        <f>'[1]2007_Use'!PP250*([1]ChainPriceIndexes_BEA!R250/[1]ChainPriceIndexes_BEA!M250)</f>
        <v>10884.656357187176</v>
      </c>
      <c r="G249" s="193">
        <f>'[1]2007_Use'!PP250</f>
        <v>9298</v>
      </c>
      <c r="H249" s="193">
        <f>'[1]2012_Use'!PP250</f>
        <v>6959</v>
      </c>
      <c r="I249" s="80">
        <v>2</v>
      </c>
      <c r="J249" s="183"/>
    </row>
    <row r="250" spans="1:10" x14ac:dyDescent="0.45">
      <c r="A250" s="63" t="s">
        <v>408</v>
      </c>
      <c r="B250" s="64" t="str">
        <f t="shared" si="3"/>
        <v>_325130</v>
      </c>
      <c r="C250" s="189">
        <f>VLOOKUP('Sector Output_New'!A250,Activities_new!$B$5:$C$409,2,0)</f>
        <v>325130</v>
      </c>
      <c r="D250" s="190" t="s">
        <v>126</v>
      </c>
      <c r="E250" s="191" t="s">
        <v>585</v>
      </c>
      <c r="F250" s="192">
        <f>'[1]2007_Use'!PP251*([1]ChainPriceIndexes_BEA!R251/[1]ChainPriceIndexes_BEA!M251)</f>
        <v>11389.103148446813</v>
      </c>
      <c r="G250" s="193">
        <f>'[1]2007_Use'!PP251</f>
        <v>8121</v>
      </c>
      <c r="H250" s="193">
        <f>'[1]2012_Use'!PP251</f>
        <v>9225</v>
      </c>
      <c r="I250" s="80">
        <v>2</v>
      </c>
      <c r="J250" s="183"/>
    </row>
    <row r="251" spans="1:10" x14ac:dyDescent="0.45">
      <c r="A251" s="63" t="s">
        <v>900</v>
      </c>
      <c r="B251" s="64" t="str">
        <f t="shared" si="3"/>
        <v>_325180</v>
      </c>
      <c r="C251" s="189">
        <f>VLOOKUP('Sector Output_New'!A251,Activities_new!$B$5:$C$409,2,0)</f>
        <v>325180</v>
      </c>
      <c r="D251" s="190" t="s">
        <v>126</v>
      </c>
      <c r="E251" s="191" t="s">
        <v>585</v>
      </c>
      <c r="F251" s="192">
        <f>'[1]2007_Use'!PP252*([1]ChainPriceIndexes_BEA!R252/[1]ChainPriceIndexes_BEA!M252)</f>
        <v>46542.767023316221</v>
      </c>
      <c r="G251" s="193">
        <f>'[1]2007_Use'!PP252</f>
        <v>30102</v>
      </c>
      <c r="H251" s="193">
        <f>'[1]2012_Use'!PP252</f>
        <v>34712</v>
      </c>
      <c r="I251" s="80">
        <v>2</v>
      </c>
      <c r="J251" s="183"/>
    </row>
    <row r="252" spans="1:10" x14ac:dyDescent="0.45">
      <c r="A252" s="63" t="s">
        <v>409</v>
      </c>
      <c r="B252" s="64" t="str">
        <f t="shared" si="3"/>
        <v>_325190</v>
      </c>
      <c r="C252" s="189">
        <f>VLOOKUP('Sector Output_New'!A252,Activities_new!$B$5:$C$409,2,0)</f>
        <v>325190</v>
      </c>
      <c r="D252" s="190" t="s">
        <v>126</v>
      </c>
      <c r="E252" s="191" t="s">
        <v>585</v>
      </c>
      <c r="F252" s="192">
        <f>'[1]2007_Use'!PP253*([1]ChainPriceIndexes_BEA!R253/[1]ChainPriceIndexes_BEA!M253)</f>
        <v>136863.0440809537</v>
      </c>
      <c r="G252" s="193">
        <f>'[1]2007_Use'!PP253</f>
        <v>98733</v>
      </c>
      <c r="H252" s="193">
        <f>'[1]2012_Use'!PP253</f>
        <v>140383</v>
      </c>
      <c r="I252" s="80">
        <v>2</v>
      </c>
      <c r="J252" s="183"/>
    </row>
    <row r="253" spans="1:10" x14ac:dyDescent="0.45">
      <c r="A253" s="63" t="s">
        <v>410</v>
      </c>
      <c r="B253" s="64" t="str">
        <f t="shared" si="3"/>
        <v>_325211</v>
      </c>
      <c r="C253" s="189">
        <f>VLOOKUP('Sector Output_New'!A253,Activities_new!$B$5:$C$409,2,0)</f>
        <v>325211</v>
      </c>
      <c r="D253" s="190" t="s">
        <v>126</v>
      </c>
      <c r="E253" s="191" t="s">
        <v>585</v>
      </c>
      <c r="F253" s="192">
        <f>'[1]2007_Use'!PP254*([1]ChainPriceIndexes_BEA!R254/[1]ChainPriceIndexes_BEA!M254)</f>
        <v>102389.73924617338</v>
      </c>
      <c r="G253" s="193">
        <f>'[1]2007_Use'!PP254</f>
        <v>84620</v>
      </c>
      <c r="H253" s="193">
        <f>'[1]2012_Use'!PP254</f>
        <v>91263</v>
      </c>
      <c r="I253" s="80">
        <v>2</v>
      </c>
      <c r="J253" s="183"/>
    </row>
    <row r="254" spans="1:10" x14ac:dyDescent="0.45">
      <c r="A254" s="63" t="s">
        <v>411</v>
      </c>
      <c r="B254" s="64" t="str">
        <f t="shared" si="3"/>
        <v>_3252A0</v>
      </c>
      <c r="C254" s="189" t="str">
        <f>VLOOKUP('Sector Output_New'!A254,Activities_new!$B$5:$C$409,2,0)</f>
        <v>3252A0</v>
      </c>
      <c r="D254" s="190" t="s">
        <v>126</v>
      </c>
      <c r="E254" s="191" t="s">
        <v>585</v>
      </c>
      <c r="F254" s="192">
        <f>'[1]2007_Use'!PP255*([1]ChainPriceIndexes_BEA!R255/[1]ChainPriceIndexes_BEA!M255)</f>
        <v>21526.062127900856</v>
      </c>
      <c r="G254" s="193">
        <f>'[1]2007_Use'!PP255</f>
        <v>15945</v>
      </c>
      <c r="H254" s="193">
        <f>'[1]2012_Use'!PP255</f>
        <v>18121</v>
      </c>
      <c r="I254" s="80">
        <v>2</v>
      </c>
      <c r="J254" s="183"/>
    </row>
    <row r="255" spans="1:10" x14ac:dyDescent="0.45">
      <c r="A255" s="63" t="s">
        <v>415</v>
      </c>
      <c r="B255" s="64" t="str">
        <f t="shared" si="3"/>
        <v>_325411</v>
      </c>
      <c r="C255" s="189">
        <f>VLOOKUP('Sector Output_New'!A255,Activities_new!$B$5:$C$409,2,0)</f>
        <v>325411</v>
      </c>
      <c r="D255" s="190" t="s">
        <v>126</v>
      </c>
      <c r="E255" s="191" t="s">
        <v>585</v>
      </c>
      <c r="F255" s="192">
        <f>'[1]2007_Use'!PP256*([1]ChainPriceIndexes_BEA!R256/[1]ChainPriceIndexes_BEA!M256)</f>
        <v>17527.457337455075</v>
      </c>
      <c r="G255" s="193">
        <f>'[1]2007_Use'!PP256</f>
        <v>13948</v>
      </c>
      <c r="H255" s="193">
        <f>'[1]2012_Use'!PP256</f>
        <v>14745</v>
      </c>
      <c r="I255" s="80">
        <v>2</v>
      </c>
      <c r="J255" s="183"/>
    </row>
    <row r="256" spans="1:10" x14ac:dyDescent="0.45">
      <c r="A256" s="63" t="s">
        <v>416</v>
      </c>
      <c r="B256" s="64" t="str">
        <f t="shared" si="3"/>
        <v>_325412</v>
      </c>
      <c r="C256" s="189">
        <f>VLOOKUP('Sector Output_New'!A256,Activities_new!$B$5:$C$409,2,0)</f>
        <v>325412</v>
      </c>
      <c r="D256" s="190" t="s">
        <v>126</v>
      </c>
      <c r="E256" s="191" t="s">
        <v>585</v>
      </c>
      <c r="F256" s="192">
        <f>'[1]2007_Use'!PP257*([1]ChainPriceIndexes_BEA!R257/[1]ChainPriceIndexes_BEA!M257)</f>
        <v>209615.3846153846</v>
      </c>
      <c r="G256" s="193">
        <f>'[1]2007_Use'!PP257</f>
        <v>163827</v>
      </c>
      <c r="H256" s="193">
        <f>'[1]2012_Use'!PP257</f>
        <v>149350</v>
      </c>
      <c r="I256" s="80">
        <v>2</v>
      </c>
      <c r="J256" s="183"/>
    </row>
    <row r="257" spans="1:10" x14ac:dyDescent="0.45">
      <c r="A257" s="63" t="s">
        <v>417</v>
      </c>
      <c r="B257" s="64" t="str">
        <f t="shared" si="3"/>
        <v>_325413</v>
      </c>
      <c r="C257" s="189">
        <f>VLOOKUP('Sector Output_New'!A257,Activities_new!$B$5:$C$409,2,0)</f>
        <v>325413</v>
      </c>
      <c r="D257" s="190" t="s">
        <v>126</v>
      </c>
      <c r="E257" s="191" t="s">
        <v>585</v>
      </c>
      <c r="F257" s="192">
        <f>'[1]2007_Use'!PP258*([1]ChainPriceIndexes_BEA!R258/[1]ChainPriceIndexes_BEA!M258)</f>
        <v>14807.74475047723</v>
      </c>
      <c r="G257" s="193">
        <f>'[1]2007_Use'!PP258</f>
        <v>13032</v>
      </c>
      <c r="H257" s="193">
        <f>'[1]2012_Use'!PP258</f>
        <v>14720</v>
      </c>
      <c r="I257" s="80">
        <v>2</v>
      </c>
      <c r="J257" s="183"/>
    </row>
    <row r="258" spans="1:10" x14ac:dyDescent="0.45">
      <c r="A258" s="63" t="s">
        <v>418</v>
      </c>
      <c r="B258" s="64" t="str">
        <f t="shared" si="3"/>
        <v>_325414</v>
      </c>
      <c r="C258" s="189">
        <f>VLOOKUP('Sector Output_New'!A258,Activities_new!$B$5:$C$409,2,0)</f>
        <v>325414</v>
      </c>
      <c r="D258" s="190" t="s">
        <v>126</v>
      </c>
      <c r="E258" s="191" t="s">
        <v>585</v>
      </c>
      <c r="F258" s="192">
        <f>'[1]2007_Use'!PP259*([1]ChainPriceIndexes_BEA!R259/[1]ChainPriceIndexes_BEA!M259)</f>
        <v>27196.157358860739</v>
      </c>
      <c r="G258" s="193">
        <f>'[1]2007_Use'!PP259</f>
        <v>24120</v>
      </c>
      <c r="H258" s="193">
        <f>'[1]2012_Use'!PP259</f>
        <v>28610</v>
      </c>
      <c r="I258" s="80">
        <v>2</v>
      </c>
      <c r="J258" s="183"/>
    </row>
    <row r="259" spans="1:10" x14ac:dyDescent="0.45">
      <c r="A259" s="63" t="s">
        <v>413</v>
      </c>
      <c r="B259" s="64" t="str">
        <f t="shared" si="3"/>
        <v>_325310</v>
      </c>
      <c r="C259" s="189">
        <f>VLOOKUP('Sector Output_New'!A259,Activities_new!$B$5:$C$409,2,0)</f>
        <v>325310</v>
      </c>
      <c r="D259" s="190" t="s">
        <v>126</v>
      </c>
      <c r="E259" s="191" t="s">
        <v>585</v>
      </c>
      <c r="F259" s="192">
        <f>'[1]2007_Use'!PP260*([1]ChainPriceIndexes_BEA!R260/[1]ChainPriceIndexes_BEA!M260)</f>
        <v>25093.723718158879</v>
      </c>
      <c r="G259" s="193">
        <f>'[1]2007_Use'!PP260</f>
        <v>17604</v>
      </c>
      <c r="H259" s="193">
        <f>'[1]2012_Use'!PP260</f>
        <v>26245</v>
      </c>
      <c r="I259" s="80">
        <v>2</v>
      </c>
      <c r="J259" s="183"/>
    </row>
    <row r="260" spans="1:10" x14ac:dyDescent="0.45">
      <c r="A260" s="63" t="s">
        <v>414</v>
      </c>
      <c r="B260" s="64" t="str">
        <f t="shared" si="3"/>
        <v>_325320</v>
      </c>
      <c r="C260" s="189">
        <f>VLOOKUP('Sector Output_New'!A260,Activities_new!$B$5:$C$409,2,0)</f>
        <v>325320</v>
      </c>
      <c r="D260" s="190" t="s">
        <v>126</v>
      </c>
      <c r="E260" s="191" t="s">
        <v>585</v>
      </c>
      <c r="F260" s="192">
        <f>'[1]2007_Use'!PP261*([1]ChainPriceIndexes_BEA!R261/[1]ChainPriceIndexes_BEA!M261)</f>
        <v>12782.317297098791</v>
      </c>
      <c r="G260" s="193">
        <f>'[1]2007_Use'!PP261</f>
        <v>11138</v>
      </c>
      <c r="H260" s="193">
        <f>'[1]2012_Use'!PP261</f>
        <v>15034</v>
      </c>
      <c r="I260" s="80">
        <v>2</v>
      </c>
      <c r="J260" s="183"/>
    </row>
    <row r="261" spans="1:10" x14ac:dyDescent="0.45">
      <c r="A261" s="63" t="s">
        <v>419</v>
      </c>
      <c r="B261" s="64" t="str">
        <f t="shared" si="3"/>
        <v>_325510</v>
      </c>
      <c r="C261" s="189">
        <f>VLOOKUP('Sector Output_New'!A261,Activities_new!$B$5:$C$409,2,0)</f>
        <v>325510</v>
      </c>
      <c r="D261" s="190" t="s">
        <v>126</v>
      </c>
      <c r="E261" s="191" t="s">
        <v>585</v>
      </c>
      <c r="F261" s="192">
        <f>'[1]2007_Use'!PP262*([1]ChainPriceIndexes_BEA!R262/[1]ChainPriceIndexes_BEA!M262)</f>
        <v>29878.644521005812</v>
      </c>
      <c r="G261" s="193">
        <f>'[1]2007_Use'!PP262</f>
        <v>23242</v>
      </c>
      <c r="H261" s="193">
        <f>'[1]2012_Use'!PP262</f>
        <v>23972</v>
      </c>
      <c r="I261" s="80">
        <v>2</v>
      </c>
      <c r="J261" s="183"/>
    </row>
    <row r="262" spans="1:10" x14ac:dyDescent="0.45">
      <c r="A262" s="63" t="s">
        <v>420</v>
      </c>
      <c r="B262" s="64" t="str">
        <f t="shared" si="3"/>
        <v>_325520</v>
      </c>
      <c r="C262" s="189">
        <f>VLOOKUP('Sector Output_New'!A262,Activities_new!$B$5:$C$409,2,0)</f>
        <v>325520</v>
      </c>
      <c r="D262" s="190" t="s">
        <v>126</v>
      </c>
      <c r="E262" s="191" t="s">
        <v>585</v>
      </c>
      <c r="F262" s="192">
        <f>'[1]2007_Use'!PP263*([1]ChainPriceIndexes_BEA!R263/[1]ChainPriceIndexes_BEA!M263)</f>
        <v>12434.023185712074</v>
      </c>
      <c r="G262" s="193">
        <f>'[1]2007_Use'!PP263</f>
        <v>10436</v>
      </c>
      <c r="H262" s="193">
        <f>'[1]2012_Use'!PP263</f>
        <v>12061</v>
      </c>
      <c r="I262" s="80">
        <v>2</v>
      </c>
      <c r="J262" s="183"/>
    </row>
    <row r="263" spans="1:10" x14ac:dyDescent="0.45">
      <c r="A263" s="63" t="s">
        <v>421</v>
      </c>
      <c r="B263" s="64" t="str">
        <f t="shared" ref="B263:B326" si="4">CONCATENATE("_",C263)</f>
        <v>_325610</v>
      </c>
      <c r="C263" s="189">
        <f>VLOOKUP('Sector Output_New'!A263,Activities_new!$B$5:$C$409,2,0)</f>
        <v>325610</v>
      </c>
      <c r="D263" s="190" t="s">
        <v>126</v>
      </c>
      <c r="E263" s="191" t="s">
        <v>585</v>
      </c>
      <c r="F263" s="192">
        <f>'[1]2007_Use'!PP264*([1]ChainPriceIndexes_BEA!R264/[1]ChainPriceIndexes_BEA!M264)</f>
        <v>57326.617781398912</v>
      </c>
      <c r="G263" s="193">
        <f>'[1]2007_Use'!PP264</f>
        <v>46438</v>
      </c>
      <c r="H263" s="193">
        <f>'[1]2012_Use'!PP264</f>
        <v>45323</v>
      </c>
      <c r="I263" s="80">
        <v>2</v>
      </c>
      <c r="J263" s="183"/>
    </row>
    <row r="264" spans="1:10" x14ac:dyDescent="0.45">
      <c r="A264" s="63" t="s">
        <v>422</v>
      </c>
      <c r="B264" s="64" t="str">
        <f t="shared" si="4"/>
        <v>_325620</v>
      </c>
      <c r="C264" s="189">
        <f>VLOOKUP('Sector Output_New'!A264,Activities_new!$B$5:$C$409,2,0)</f>
        <v>325620</v>
      </c>
      <c r="D264" s="190" t="s">
        <v>126</v>
      </c>
      <c r="E264" s="191" t="s">
        <v>585</v>
      </c>
      <c r="F264" s="192">
        <f>'[1]2007_Use'!PP265*([1]ChainPriceIndexes_BEA!R265/[1]ChainPriceIndexes_BEA!M265)</f>
        <v>39780.411701436584</v>
      </c>
      <c r="G264" s="193">
        <f>'[1]2007_Use'!PP265</f>
        <v>37355</v>
      </c>
      <c r="H264" s="193">
        <f>'[1]2012_Use'!PP265</f>
        <v>35339</v>
      </c>
      <c r="I264" s="80">
        <v>2</v>
      </c>
      <c r="J264" s="183"/>
    </row>
    <row r="265" spans="1:10" x14ac:dyDescent="0.45">
      <c r="A265" s="63" t="s">
        <v>423</v>
      </c>
      <c r="B265" s="64" t="str">
        <f t="shared" si="4"/>
        <v>_325910</v>
      </c>
      <c r="C265" s="189">
        <f>VLOOKUP('Sector Output_New'!A265,Activities_new!$B$5:$C$409,2,0)</f>
        <v>325910</v>
      </c>
      <c r="D265" s="190" t="s">
        <v>126</v>
      </c>
      <c r="E265" s="191" t="s">
        <v>585</v>
      </c>
      <c r="F265" s="192">
        <f>'[1]2007_Use'!PP266*([1]ChainPriceIndexes_BEA!R266/[1]ChainPriceIndexes_BEA!M266)</f>
        <v>5986.9452019298396</v>
      </c>
      <c r="G265" s="193">
        <f>'[1]2007_Use'!PP266</f>
        <v>4852</v>
      </c>
      <c r="H265" s="193">
        <f>'[1]2012_Use'!PP266</f>
        <v>4899</v>
      </c>
      <c r="I265" s="80">
        <v>2</v>
      </c>
      <c r="J265" s="183"/>
    </row>
    <row r="266" spans="1:10" x14ac:dyDescent="0.45">
      <c r="A266" s="63" t="s">
        <v>424</v>
      </c>
      <c r="B266" s="64" t="str">
        <f t="shared" si="4"/>
        <v>_3259A0</v>
      </c>
      <c r="C266" s="189" t="str">
        <f>VLOOKUP('Sector Output_New'!A266,Activities_new!$B$5:$C$409,2,0)</f>
        <v>3259A0</v>
      </c>
      <c r="D266" s="190" t="s">
        <v>126</v>
      </c>
      <c r="E266" s="191" t="s">
        <v>585</v>
      </c>
      <c r="F266" s="192">
        <f>'[1]2007_Use'!PP267*([1]ChainPriceIndexes_BEA!R267/[1]ChainPriceIndexes_BEA!M267)</f>
        <v>45782.263878875274</v>
      </c>
      <c r="G266" s="193">
        <f>'[1]2007_Use'!PP267</f>
        <v>39370</v>
      </c>
      <c r="H266" s="193">
        <f>'[1]2012_Use'!PP267</f>
        <v>40718</v>
      </c>
      <c r="I266" s="80">
        <v>2</v>
      </c>
      <c r="J266" s="183"/>
    </row>
    <row r="267" spans="1:10" x14ac:dyDescent="0.45">
      <c r="A267" s="63" t="s">
        <v>426</v>
      </c>
      <c r="B267" s="64" t="str">
        <f t="shared" si="4"/>
        <v>_326110</v>
      </c>
      <c r="C267" s="189">
        <f>VLOOKUP('Sector Output_New'!A267,Activities_new!$B$5:$C$409,2,0)</f>
        <v>326110</v>
      </c>
      <c r="D267" s="190" t="s">
        <v>126</v>
      </c>
      <c r="E267" s="191" t="s">
        <v>585</v>
      </c>
      <c r="F267" s="192">
        <f>'[1]2007_Use'!PP268*([1]ChainPriceIndexes_BEA!R268/[1]ChainPriceIndexes_BEA!M268)</f>
        <v>41842.173286887162</v>
      </c>
      <c r="G267" s="193">
        <f>'[1]2007_Use'!PP268</f>
        <v>33993</v>
      </c>
      <c r="H267" s="193">
        <f>'[1]2012_Use'!PP268</f>
        <v>39386</v>
      </c>
      <c r="I267" s="80">
        <v>2</v>
      </c>
      <c r="J267" s="183"/>
    </row>
    <row r="268" spans="1:10" x14ac:dyDescent="0.45">
      <c r="A268" s="63" t="s">
        <v>427</v>
      </c>
      <c r="B268" s="64" t="str">
        <f t="shared" si="4"/>
        <v>_326120</v>
      </c>
      <c r="C268" s="189">
        <f>VLOOKUP('Sector Output_New'!A268,Activities_new!$B$5:$C$409,2,0)</f>
        <v>326120</v>
      </c>
      <c r="D268" s="190" t="s">
        <v>126</v>
      </c>
      <c r="E268" s="191" t="s">
        <v>585</v>
      </c>
      <c r="F268" s="192">
        <f>'[1]2007_Use'!PP269*([1]ChainPriceIndexes_BEA!R269/[1]ChainPriceIndexes_BEA!M269)</f>
        <v>16660.437639399603</v>
      </c>
      <c r="G268" s="193">
        <f>'[1]2007_Use'!PP269</f>
        <v>13819</v>
      </c>
      <c r="H268" s="193">
        <f>'[1]2012_Use'!PP269</f>
        <v>15424</v>
      </c>
      <c r="I268" s="80">
        <v>2</v>
      </c>
      <c r="J268" s="183"/>
    </row>
    <row r="269" spans="1:10" x14ac:dyDescent="0.45">
      <c r="A269" s="63" t="s">
        <v>428</v>
      </c>
      <c r="B269" s="64" t="str">
        <f t="shared" si="4"/>
        <v>_326130</v>
      </c>
      <c r="C269" s="189">
        <f>VLOOKUP('Sector Output_New'!A269,Activities_new!$B$5:$C$409,2,0)</f>
        <v>326130</v>
      </c>
      <c r="D269" s="190" t="s">
        <v>126</v>
      </c>
      <c r="E269" s="191" t="s">
        <v>585</v>
      </c>
      <c r="F269" s="192">
        <f>'[1]2007_Use'!PP270*([1]ChainPriceIndexes_BEA!R270/[1]ChainPriceIndexes_BEA!M270)</f>
        <v>4114.2491081191529</v>
      </c>
      <c r="G269" s="193">
        <f>'[1]2007_Use'!PP270</f>
        <v>3725</v>
      </c>
      <c r="H269" s="193">
        <f>'[1]2012_Use'!PP270</f>
        <v>3544</v>
      </c>
      <c r="I269" s="80">
        <v>2</v>
      </c>
      <c r="J269" s="183"/>
    </row>
    <row r="270" spans="1:10" x14ac:dyDescent="0.45">
      <c r="A270" s="63" t="s">
        <v>429</v>
      </c>
      <c r="B270" s="64" t="str">
        <f t="shared" si="4"/>
        <v>_326140</v>
      </c>
      <c r="C270" s="189">
        <f>VLOOKUP('Sector Output_New'!A270,Activities_new!$B$5:$C$409,2,0)</f>
        <v>326140</v>
      </c>
      <c r="D270" s="190" t="s">
        <v>126</v>
      </c>
      <c r="E270" s="191" t="s">
        <v>585</v>
      </c>
      <c r="F270" s="192">
        <f>'[1]2007_Use'!PP271*([1]ChainPriceIndexes_BEA!R271/[1]ChainPriceIndexes_BEA!M271)</f>
        <v>9071.9889625498381</v>
      </c>
      <c r="G270" s="193">
        <f>'[1]2007_Use'!PP271</f>
        <v>7759</v>
      </c>
      <c r="H270" s="193">
        <f>'[1]2012_Use'!PP271</f>
        <v>8310</v>
      </c>
      <c r="I270" s="80">
        <v>2</v>
      </c>
      <c r="J270" s="183"/>
    </row>
    <row r="271" spans="1:10" x14ac:dyDescent="0.45">
      <c r="A271" s="63" t="s">
        <v>430</v>
      </c>
      <c r="B271" s="64" t="str">
        <f t="shared" si="4"/>
        <v>_326150</v>
      </c>
      <c r="C271" s="189">
        <f>VLOOKUP('Sector Output_New'!A271,Activities_new!$B$5:$C$409,2,0)</f>
        <v>326150</v>
      </c>
      <c r="D271" s="190" t="s">
        <v>126</v>
      </c>
      <c r="E271" s="191" t="s">
        <v>585</v>
      </c>
      <c r="F271" s="192">
        <f>'[1]2007_Use'!PP272*([1]ChainPriceIndexes_BEA!R272/[1]ChainPriceIndexes_BEA!M272)</f>
        <v>10762.031338999519</v>
      </c>
      <c r="G271" s="193">
        <f>'[1]2007_Use'!PP272</f>
        <v>9636</v>
      </c>
      <c r="H271" s="193">
        <f>'[1]2012_Use'!PP272</f>
        <v>9441</v>
      </c>
      <c r="I271" s="80">
        <v>2</v>
      </c>
      <c r="J271" s="183"/>
    </row>
    <row r="272" spans="1:10" x14ac:dyDescent="0.45">
      <c r="A272" s="63" t="s">
        <v>431</v>
      </c>
      <c r="B272" s="64" t="str">
        <f t="shared" si="4"/>
        <v>_326160</v>
      </c>
      <c r="C272" s="189">
        <f>VLOOKUP('Sector Output_New'!A272,Activities_new!$B$5:$C$409,2,0)</f>
        <v>326160</v>
      </c>
      <c r="D272" s="190" t="s">
        <v>126</v>
      </c>
      <c r="E272" s="191" t="s">
        <v>585</v>
      </c>
      <c r="F272" s="192">
        <f>'[1]2007_Use'!PP273*([1]ChainPriceIndexes_BEA!R273/[1]ChainPriceIndexes_BEA!M273)</f>
        <v>12869.695554421141</v>
      </c>
      <c r="G272" s="193">
        <f>'[1]2007_Use'!PP273</f>
        <v>11849</v>
      </c>
      <c r="H272" s="193">
        <f>'[1]2012_Use'!PP273</f>
        <v>12323</v>
      </c>
      <c r="I272" s="80">
        <v>2</v>
      </c>
      <c r="J272" s="183"/>
    </row>
    <row r="273" spans="1:10" x14ac:dyDescent="0.45">
      <c r="A273" s="63" t="s">
        <v>432</v>
      </c>
      <c r="B273" s="64" t="str">
        <f t="shared" si="4"/>
        <v>_326190</v>
      </c>
      <c r="C273" s="189">
        <f>VLOOKUP('Sector Output_New'!A273,Activities_new!$B$5:$C$409,2,0)</f>
        <v>326190</v>
      </c>
      <c r="D273" s="190" t="s">
        <v>126</v>
      </c>
      <c r="E273" s="191" t="s">
        <v>585</v>
      </c>
      <c r="F273" s="192">
        <f>'[1]2007_Use'!PP274*([1]ChainPriceIndexes_BEA!R274/[1]ChainPriceIndexes_BEA!M274)</f>
        <v>102153.12666404278</v>
      </c>
      <c r="G273" s="193">
        <f>'[1]2007_Use'!PP274</f>
        <v>88246</v>
      </c>
      <c r="H273" s="193">
        <f>'[1]2012_Use'!PP274</f>
        <v>83582</v>
      </c>
      <c r="I273" s="80">
        <v>2</v>
      </c>
      <c r="J273" s="183"/>
    </row>
    <row r="274" spans="1:10" x14ac:dyDescent="0.45">
      <c r="A274" s="63" t="s">
        <v>433</v>
      </c>
      <c r="B274" s="64" t="str">
        <f t="shared" si="4"/>
        <v>_326210</v>
      </c>
      <c r="C274" s="189">
        <f>VLOOKUP('Sector Output_New'!A274,Activities_new!$B$5:$C$409,2,0)</f>
        <v>326210</v>
      </c>
      <c r="D274" s="190" t="s">
        <v>126</v>
      </c>
      <c r="E274" s="191" t="s">
        <v>585</v>
      </c>
      <c r="F274" s="192">
        <f>'[1]2007_Use'!PP275*([1]ChainPriceIndexes_BEA!R275/[1]ChainPriceIndexes_BEA!M275)</f>
        <v>23231.204462355548</v>
      </c>
      <c r="G274" s="193">
        <f>'[1]2007_Use'!PP275</f>
        <v>17409</v>
      </c>
      <c r="H274" s="193">
        <f>'[1]2012_Use'!PP275</f>
        <v>21105</v>
      </c>
      <c r="I274" s="80">
        <v>2</v>
      </c>
      <c r="J274" s="183"/>
    </row>
    <row r="275" spans="1:10" x14ac:dyDescent="0.45">
      <c r="A275" s="63" t="s">
        <v>434</v>
      </c>
      <c r="B275" s="64" t="str">
        <f t="shared" si="4"/>
        <v>_326220</v>
      </c>
      <c r="C275" s="189">
        <f>VLOOKUP('Sector Output_New'!A275,Activities_new!$B$5:$C$409,2,0)</f>
        <v>326220</v>
      </c>
      <c r="D275" s="190" t="s">
        <v>126</v>
      </c>
      <c r="E275" s="191" t="s">
        <v>585</v>
      </c>
      <c r="F275" s="192">
        <f>'[1]2007_Use'!PP276*([1]ChainPriceIndexes_BEA!R276/[1]ChainPriceIndexes_BEA!M276)</f>
        <v>6067.645676041926</v>
      </c>
      <c r="G275" s="193">
        <f>'[1]2007_Use'!PP276</f>
        <v>4388</v>
      </c>
      <c r="H275" s="193">
        <f>'[1]2012_Use'!PP276</f>
        <v>5280</v>
      </c>
      <c r="I275" s="80">
        <v>2</v>
      </c>
      <c r="J275" s="183"/>
    </row>
    <row r="276" spans="1:10" x14ac:dyDescent="0.45">
      <c r="A276" s="63" t="s">
        <v>435</v>
      </c>
      <c r="B276" s="64" t="str">
        <f t="shared" si="4"/>
        <v>_326290</v>
      </c>
      <c r="C276" s="189">
        <f>VLOOKUP('Sector Output_New'!A276,Activities_new!$B$5:$C$409,2,0)</f>
        <v>326290</v>
      </c>
      <c r="D276" s="190" t="s">
        <v>126</v>
      </c>
      <c r="E276" s="191" t="s">
        <v>585</v>
      </c>
      <c r="F276" s="192">
        <f>'[1]2007_Use'!PP277*([1]ChainPriceIndexes_BEA!R277/[1]ChainPriceIndexes_BEA!M277)</f>
        <v>19073.92726191656</v>
      </c>
      <c r="G276" s="193">
        <f>'[1]2007_Use'!PP277</f>
        <v>15398</v>
      </c>
      <c r="H276" s="193">
        <f>'[1]2012_Use'!PP277</f>
        <v>18073</v>
      </c>
      <c r="I276" s="80">
        <v>2</v>
      </c>
      <c r="J276" s="183"/>
    </row>
    <row r="277" spans="1:10" x14ac:dyDescent="0.45">
      <c r="A277" s="63" t="s">
        <v>901</v>
      </c>
      <c r="B277" s="64" t="str">
        <f t="shared" si="4"/>
        <v>_423100</v>
      </c>
      <c r="C277" s="189">
        <f>VLOOKUP('Sector Output_New'!A277,Activities_new!$B$5:$C$409,2,0)</f>
        <v>423100</v>
      </c>
      <c r="D277" s="190" t="s">
        <v>126</v>
      </c>
      <c r="E277" s="191" t="s">
        <v>584</v>
      </c>
      <c r="F277" s="192">
        <f>'[1]2007_Use'!PP278*([1]ChainPriceIndexes_BEA!R278/[1]ChainPriceIndexes_BEA!M278)</f>
        <v>87150.136272070144</v>
      </c>
      <c r="G277" s="193">
        <f>'[1]2007_Use'!PP278</f>
        <v>73546</v>
      </c>
      <c r="H277" s="193">
        <f>'[1]2012_Use'!PP278</f>
        <v>107685</v>
      </c>
      <c r="I277" s="80">
        <v>2</v>
      </c>
      <c r="J277" s="183"/>
    </row>
    <row r="278" spans="1:10" x14ac:dyDescent="0.45">
      <c r="A278" s="63" t="s">
        <v>902</v>
      </c>
      <c r="B278" s="64" t="str">
        <f t="shared" si="4"/>
        <v>_423400</v>
      </c>
      <c r="C278" s="189">
        <f>VLOOKUP('Sector Output_New'!A278,Activities_new!$B$5:$C$409,2,0)</f>
        <v>423400</v>
      </c>
      <c r="D278" s="190" t="s">
        <v>126</v>
      </c>
      <c r="E278" s="191" t="s">
        <v>584</v>
      </c>
      <c r="F278" s="192">
        <f>'[1]2007_Use'!PP279*([1]ChainPriceIndexes_BEA!R279/[1]ChainPriceIndexes_BEA!M279)</f>
        <v>146424.64017944297</v>
      </c>
      <c r="G278" s="193">
        <f>'[1]2007_Use'!PP279</f>
        <v>141004</v>
      </c>
      <c r="H278" s="193">
        <f>'[1]2012_Use'!PP279</f>
        <v>199955</v>
      </c>
      <c r="I278" s="80">
        <v>2</v>
      </c>
      <c r="J278" s="183"/>
    </row>
    <row r="279" spans="1:10" x14ac:dyDescent="0.45">
      <c r="A279" s="63" t="s">
        <v>903</v>
      </c>
      <c r="B279" s="64" t="str">
        <f t="shared" si="4"/>
        <v>_423600</v>
      </c>
      <c r="C279" s="189">
        <f>VLOOKUP('Sector Output_New'!A279,Activities_new!$B$5:$C$409,2,0)</f>
        <v>423600</v>
      </c>
      <c r="D279" s="190" t="s">
        <v>126</v>
      </c>
      <c r="E279" s="191" t="s">
        <v>584</v>
      </c>
      <c r="F279" s="192">
        <f>'[1]2007_Use'!PP280*([1]ChainPriceIndexes_BEA!R280/[1]ChainPriceIndexes_BEA!M280)</f>
        <v>120346.66075977405</v>
      </c>
      <c r="G279" s="193">
        <f>'[1]2007_Use'!PP280</f>
        <v>108661</v>
      </c>
      <c r="H279" s="193">
        <f>'[1]2012_Use'!PP280</f>
        <v>145128</v>
      </c>
      <c r="I279" s="80">
        <v>2</v>
      </c>
      <c r="J279" s="183"/>
    </row>
    <row r="280" spans="1:10" x14ac:dyDescent="0.45">
      <c r="A280" s="63" t="s">
        <v>904</v>
      </c>
      <c r="B280" s="64" t="str">
        <f t="shared" si="4"/>
        <v>_423800</v>
      </c>
      <c r="C280" s="189">
        <f>VLOOKUP('Sector Output_New'!A280,Activities_new!$B$5:$C$409,2,0)</f>
        <v>423800</v>
      </c>
      <c r="D280" s="190" t="s">
        <v>126</v>
      </c>
      <c r="E280" s="191" t="s">
        <v>584</v>
      </c>
      <c r="F280" s="192">
        <f>'[1]2007_Use'!PP281*([1]ChainPriceIndexes_BEA!R281/[1]ChainPriceIndexes_BEA!M281)</f>
        <v>126485.28287673509</v>
      </c>
      <c r="G280" s="193">
        <f>'[1]2007_Use'!PP281</f>
        <v>114177</v>
      </c>
      <c r="H280" s="193">
        <f>'[1]2012_Use'!PP281</f>
        <v>167153</v>
      </c>
      <c r="I280" s="80">
        <v>2</v>
      </c>
      <c r="J280" s="183"/>
    </row>
    <row r="281" spans="1:10" x14ac:dyDescent="0.45">
      <c r="A281" s="63" t="s">
        <v>905</v>
      </c>
      <c r="B281" s="64" t="str">
        <f t="shared" si="4"/>
        <v>_423A00</v>
      </c>
      <c r="C281" s="189" t="str">
        <f>VLOOKUP('Sector Output_New'!A281,Activities_new!$B$5:$C$409,2,0)</f>
        <v>423A00</v>
      </c>
      <c r="D281" s="190" t="s">
        <v>126</v>
      </c>
      <c r="E281" s="191" t="s">
        <v>584</v>
      </c>
      <c r="F281" s="192">
        <f>'[1]2007_Use'!PP282*([1]ChainPriceIndexes_BEA!R282/[1]ChainPriceIndexes_BEA!M282)</f>
        <v>230718.87406878706</v>
      </c>
      <c r="G281" s="193">
        <f>'[1]2007_Use'!PP282</f>
        <v>206881</v>
      </c>
      <c r="H281" s="193">
        <f>'[1]2012_Use'!PP282</f>
        <v>231127</v>
      </c>
      <c r="I281" s="80">
        <v>2</v>
      </c>
      <c r="J281" s="183"/>
    </row>
    <row r="282" spans="1:10" x14ac:dyDescent="0.45">
      <c r="A282" s="63" t="s">
        <v>906</v>
      </c>
      <c r="B282" s="64" t="str">
        <f t="shared" si="4"/>
        <v>_424200</v>
      </c>
      <c r="C282" s="189">
        <f>VLOOKUP('Sector Output_New'!A282,Activities_new!$B$5:$C$409,2,0)</f>
        <v>424200</v>
      </c>
      <c r="D282" s="190" t="s">
        <v>126</v>
      </c>
      <c r="E282" s="191" t="s">
        <v>584</v>
      </c>
      <c r="F282" s="192">
        <f>'[1]2007_Use'!PP283*([1]ChainPriceIndexes_BEA!R283/[1]ChainPriceIndexes_BEA!M283)</f>
        <v>113769.40076061261</v>
      </c>
      <c r="G282" s="193">
        <f>'[1]2007_Use'!PP283</f>
        <v>88549</v>
      </c>
      <c r="H282" s="193">
        <f>'[1]2012_Use'!PP283</f>
        <v>130983</v>
      </c>
      <c r="I282" s="80">
        <v>2</v>
      </c>
      <c r="J282" s="183"/>
    </row>
    <row r="283" spans="1:10" x14ac:dyDescent="0.45">
      <c r="A283" s="63" t="s">
        <v>907</v>
      </c>
      <c r="B283" s="64" t="str">
        <f t="shared" si="4"/>
        <v>_424400</v>
      </c>
      <c r="C283" s="189">
        <f>VLOOKUP('Sector Output_New'!A283,Activities_new!$B$5:$C$409,2,0)</f>
        <v>424400</v>
      </c>
      <c r="D283" s="190" t="s">
        <v>126</v>
      </c>
      <c r="E283" s="191" t="s">
        <v>584</v>
      </c>
      <c r="F283" s="192">
        <f>'[1]2007_Use'!PP284*([1]ChainPriceIndexes_BEA!R284/[1]ChainPriceIndexes_BEA!M284)</f>
        <v>125527.35503756501</v>
      </c>
      <c r="G283" s="193">
        <f>'[1]2007_Use'!PP284</f>
        <v>104258</v>
      </c>
      <c r="H283" s="193">
        <f>'[1]2012_Use'!PP284</f>
        <v>129164</v>
      </c>
      <c r="I283" s="80">
        <v>2</v>
      </c>
      <c r="J283" s="183"/>
    </row>
    <row r="284" spans="1:10" x14ac:dyDescent="0.45">
      <c r="A284" s="63" t="s">
        <v>908</v>
      </c>
      <c r="B284" s="64" t="str">
        <f t="shared" si="4"/>
        <v>_424700</v>
      </c>
      <c r="C284" s="189">
        <f>VLOOKUP('Sector Output_New'!A284,Activities_new!$B$5:$C$409,2,0)</f>
        <v>424700</v>
      </c>
      <c r="D284" s="190" t="s">
        <v>126</v>
      </c>
      <c r="E284" s="191" t="s">
        <v>584</v>
      </c>
      <c r="F284" s="192">
        <f>'[1]2007_Use'!PP285*([1]ChainPriceIndexes_BEA!R285/[1]ChainPriceIndexes_BEA!M285)</f>
        <v>140865.71161367113</v>
      </c>
      <c r="G284" s="193">
        <f>'[1]2007_Use'!PP285</f>
        <v>132549</v>
      </c>
      <c r="H284" s="193">
        <f>'[1]2012_Use'!PP285</f>
        <v>156907</v>
      </c>
      <c r="I284" s="80">
        <v>2</v>
      </c>
      <c r="J284" s="183"/>
    </row>
    <row r="285" spans="1:10" x14ac:dyDescent="0.45">
      <c r="A285" s="63" t="s">
        <v>909</v>
      </c>
      <c r="B285" s="64" t="str">
        <f t="shared" si="4"/>
        <v>_424A00</v>
      </c>
      <c r="C285" s="189" t="str">
        <f>VLOOKUP('Sector Output_New'!A285,Activities_new!$B$5:$C$409,2,0)</f>
        <v>424A00</v>
      </c>
      <c r="D285" s="190" t="s">
        <v>126</v>
      </c>
      <c r="E285" s="191" t="s">
        <v>584</v>
      </c>
      <c r="F285" s="192">
        <f>'[1]2007_Use'!PP286*([1]ChainPriceIndexes_BEA!R286/[1]ChainPriceIndexes_BEA!M286)</f>
        <v>289958.31044984772</v>
      </c>
      <c r="G285" s="193">
        <f>'[1]2007_Use'!PP286</f>
        <v>232303</v>
      </c>
      <c r="H285" s="193">
        <f>'[1]2012_Use'!PP286</f>
        <v>290963</v>
      </c>
      <c r="I285" s="80">
        <v>2</v>
      </c>
      <c r="J285" s="183"/>
    </row>
    <row r="286" spans="1:10" x14ac:dyDescent="0.45">
      <c r="A286" s="63" t="s">
        <v>910</v>
      </c>
      <c r="B286" s="64" t="str">
        <f t="shared" si="4"/>
        <v>_425000</v>
      </c>
      <c r="C286" s="189">
        <f>VLOOKUP('Sector Output_New'!A286,Activities_new!$B$5:$C$409,2,0)</f>
        <v>425000</v>
      </c>
      <c r="D286" s="190" t="s">
        <v>126</v>
      </c>
      <c r="E286" s="191" t="s">
        <v>584</v>
      </c>
      <c r="F286" s="192">
        <f>'[1]2007_Use'!PP287*([1]ChainPriceIndexes_BEA!R287/[1]ChainPriceIndexes_BEA!M287)</f>
        <v>47377.989752792011</v>
      </c>
      <c r="G286" s="193">
        <f>'[1]2007_Use'!PP287</f>
        <v>40132</v>
      </c>
      <c r="H286" s="193">
        <f>'[1]2012_Use'!PP287</f>
        <v>62410</v>
      </c>
      <c r="I286" s="80">
        <v>2</v>
      </c>
      <c r="J286" s="183"/>
    </row>
    <row r="287" spans="1:10" x14ac:dyDescent="0.45">
      <c r="A287" s="63" t="s">
        <v>911</v>
      </c>
      <c r="B287" s="64" t="str">
        <f t="shared" si="4"/>
        <v>_4200ID</v>
      </c>
      <c r="C287" s="189" t="str">
        <f>VLOOKUP('Sector Output_New'!A287,Activities_new!$B$5:$C$409,2,0)</f>
        <v>4200ID</v>
      </c>
      <c r="D287" s="190" t="s">
        <v>126</v>
      </c>
      <c r="E287" s="191" t="s">
        <v>584</v>
      </c>
      <c r="F287" s="192">
        <f>'[1]2007_Use'!PP288*([1]ChainPriceIndexes_BEA!R288/[1]ChainPriceIndexes_BEA!M288)</f>
        <v>31300.481579319261</v>
      </c>
      <c r="G287" s="193">
        <f>'[1]2007_Use'!PP288</f>
        <v>28793</v>
      </c>
      <c r="H287" s="193">
        <f>'[1]2012_Use'!PP288</f>
        <v>33503</v>
      </c>
      <c r="I287" s="80">
        <v>2</v>
      </c>
      <c r="J287" s="183"/>
    </row>
    <row r="288" spans="1:10" x14ac:dyDescent="0.45">
      <c r="A288" s="63" t="s">
        <v>436</v>
      </c>
      <c r="B288" s="64" t="str">
        <f t="shared" si="4"/>
        <v>_441000</v>
      </c>
      <c r="C288" s="189">
        <f>VLOOKUP('Sector Output_New'!A288,Activities_new!$B$5:$C$409,2,0)</f>
        <v>441000</v>
      </c>
      <c r="D288" s="190" t="s">
        <v>126</v>
      </c>
      <c r="E288" s="191" t="s">
        <v>584</v>
      </c>
      <c r="F288" s="192">
        <f>'[1]2007_Use'!PP289*([1]ChainPriceIndexes_BEA!R289/[1]ChainPriceIndexes_BEA!M289)</f>
        <v>232587.49097336736</v>
      </c>
      <c r="G288" s="193">
        <f>'[1]2007_Use'!PP289</f>
        <v>215797</v>
      </c>
      <c r="H288" s="193">
        <f>'[1]2012_Use'!PP289</f>
        <v>221895</v>
      </c>
      <c r="I288" s="80">
        <v>2</v>
      </c>
      <c r="J288" s="183"/>
    </row>
    <row r="289" spans="1:10" x14ac:dyDescent="0.45">
      <c r="A289" s="63" t="s">
        <v>437</v>
      </c>
      <c r="B289" s="64" t="str">
        <f t="shared" si="4"/>
        <v>_445000</v>
      </c>
      <c r="C289" s="189">
        <f>VLOOKUP('Sector Output_New'!A289,Activities_new!$B$5:$C$409,2,0)</f>
        <v>445000</v>
      </c>
      <c r="D289" s="190" t="s">
        <v>126</v>
      </c>
      <c r="E289" s="191" t="s">
        <v>584</v>
      </c>
      <c r="F289" s="192">
        <f>'[1]2007_Use'!PP290*([1]ChainPriceIndexes_BEA!R290/[1]ChainPriceIndexes_BEA!M290)</f>
        <v>216825.08958095699</v>
      </c>
      <c r="G289" s="193">
        <f>'[1]2007_Use'!PP290</f>
        <v>188189</v>
      </c>
      <c r="H289" s="193">
        <f>'[1]2012_Use'!PP290</f>
        <v>207675</v>
      </c>
      <c r="I289" s="80">
        <v>2</v>
      </c>
      <c r="J289" s="183"/>
    </row>
    <row r="290" spans="1:10" x14ac:dyDescent="0.45">
      <c r="A290" s="63" t="s">
        <v>438</v>
      </c>
      <c r="B290" s="64" t="str">
        <f t="shared" si="4"/>
        <v>_452000</v>
      </c>
      <c r="C290" s="189">
        <f>VLOOKUP('Sector Output_New'!A290,Activities_new!$B$5:$C$409,2,0)</f>
        <v>452000</v>
      </c>
      <c r="D290" s="190" t="s">
        <v>126</v>
      </c>
      <c r="E290" s="191" t="s">
        <v>584</v>
      </c>
      <c r="F290" s="192">
        <f>'[1]2007_Use'!PP291*([1]ChainPriceIndexes_BEA!R291/[1]ChainPriceIndexes_BEA!M291)</f>
        <v>228434.43123078873</v>
      </c>
      <c r="G290" s="193">
        <f>'[1]2007_Use'!PP291</f>
        <v>198425</v>
      </c>
      <c r="H290" s="193">
        <f>'[1]2012_Use'!PP291</f>
        <v>210740</v>
      </c>
      <c r="I290" s="80">
        <v>2</v>
      </c>
      <c r="J290" s="183"/>
    </row>
    <row r="291" spans="1:10" x14ac:dyDescent="0.45">
      <c r="A291" s="63" t="s">
        <v>912</v>
      </c>
      <c r="B291" s="64" t="str">
        <f t="shared" si="4"/>
        <v>_444000</v>
      </c>
      <c r="C291" s="189">
        <f>VLOOKUP('Sector Output_New'!A291,Activities_new!$B$5:$C$409,2,0)</f>
        <v>444000</v>
      </c>
      <c r="D291" s="190" t="s">
        <v>126</v>
      </c>
      <c r="E291" s="191" t="s">
        <v>584</v>
      </c>
      <c r="F291" s="192">
        <f>'[1]2007_Use'!PP292*([1]ChainPriceIndexes_BEA!R292/[1]ChainPriceIndexes_BEA!M292)</f>
        <v>133692.0852985555</v>
      </c>
      <c r="G291" s="193">
        <f>'[1]2007_Use'!PP292</f>
        <v>126704</v>
      </c>
      <c r="H291" s="193">
        <f>'[1]2012_Use'!PP292</f>
        <v>115667</v>
      </c>
      <c r="I291" s="80">
        <v>2</v>
      </c>
      <c r="J291" s="183"/>
    </row>
    <row r="292" spans="1:10" x14ac:dyDescent="0.45">
      <c r="A292" s="63" t="s">
        <v>913</v>
      </c>
      <c r="B292" s="64" t="str">
        <f t="shared" si="4"/>
        <v>_446000</v>
      </c>
      <c r="C292" s="189">
        <f>VLOOKUP('Sector Output_New'!A292,Activities_new!$B$5:$C$409,2,0)</f>
        <v>446000</v>
      </c>
      <c r="D292" s="190" t="s">
        <v>126</v>
      </c>
      <c r="E292" s="191" t="s">
        <v>584</v>
      </c>
      <c r="F292" s="192">
        <f>'[1]2007_Use'!PP293*([1]ChainPriceIndexes_BEA!R293/[1]ChainPriceIndexes_BEA!M293)</f>
        <v>81762.274972467858</v>
      </c>
      <c r="G292" s="193">
        <f>'[1]2007_Use'!PP293</f>
        <v>74985</v>
      </c>
      <c r="H292" s="193">
        <f>'[1]2012_Use'!PP293</f>
        <v>87850</v>
      </c>
      <c r="I292" s="80">
        <v>2</v>
      </c>
      <c r="J292" s="183"/>
    </row>
    <row r="293" spans="1:10" x14ac:dyDescent="0.45">
      <c r="A293" s="63" t="s">
        <v>914</v>
      </c>
      <c r="B293" s="64" t="str">
        <f t="shared" si="4"/>
        <v>_447000</v>
      </c>
      <c r="C293" s="189">
        <f>VLOOKUP('Sector Output_New'!A293,Activities_new!$B$5:$C$409,2,0)</f>
        <v>447000</v>
      </c>
      <c r="D293" s="190" t="s">
        <v>126</v>
      </c>
      <c r="E293" s="191" t="s">
        <v>584</v>
      </c>
      <c r="F293" s="192">
        <f>'[1]2007_Use'!PP294*([1]ChainPriceIndexes_BEA!R294/[1]ChainPriceIndexes_BEA!M294)</f>
        <v>91651.741293532337</v>
      </c>
      <c r="G293" s="193">
        <f>'[1]2007_Use'!PP294</f>
        <v>82899</v>
      </c>
      <c r="H293" s="193">
        <f>'[1]2012_Use'!PP294</f>
        <v>84141</v>
      </c>
      <c r="I293" s="80">
        <v>2</v>
      </c>
      <c r="J293" s="183"/>
    </row>
    <row r="294" spans="1:10" x14ac:dyDescent="0.45">
      <c r="A294" s="63" t="s">
        <v>915</v>
      </c>
      <c r="B294" s="64" t="str">
        <f t="shared" si="4"/>
        <v>_448000</v>
      </c>
      <c r="C294" s="189">
        <f>VLOOKUP('Sector Output_New'!A294,Activities_new!$B$5:$C$409,2,0)</f>
        <v>448000</v>
      </c>
      <c r="D294" s="190" t="s">
        <v>126</v>
      </c>
      <c r="E294" s="191" t="s">
        <v>584</v>
      </c>
      <c r="F294" s="192">
        <f>'[1]2007_Use'!PP295*([1]ChainPriceIndexes_BEA!R295/[1]ChainPriceIndexes_BEA!M295)</f>
        <v>130936.16924373194</v>
      </c>
      <c r="G294" s="193">
        <f>'[1]2007_Use'!PP295</f>
        <v>114996</v>
      </c>
      <c r="H294" s="193">
        <f>'[1]2012_Use'!PP295</f>
        <v>126432</v>
      </c>
      <c r="I294" s="80">
        <v>2</v>
      </c>
      <c r="J294" s="183"/>
    </row>
    <row r="295" spans="1:10" x14ac:dyDescent="0.45">
      <c r="A295" s="63" t="s">
        <v>916</v>
      </c>
      <c r="B295" s="64" t="str">
        <f t="shared" si="4"/>
        <v>_454000</v>
      </c>
      <c r="C295" s="189">
        <f>VLOOKUP('Sector Output_New'!A295,Activities_new!$B$5:$C$409,2,0)</f>
        <v>454000</v>
      </c>
      <c r="D295" s="190" t="s">
        <v>126</v>
      </c>
      <c r="E295" s="191" t="s">
        <v>584</v>
      </c>
      <c r="F295" s="192">
        <f>'[1]2007_Use'!PP296*([1]ChainPriceIndexes_BEA!R296/[1]ChainPriceIndexes_BEA!M296)</f>
        <v>135336.42385449528</v>
      </c>
      <c r="G295" s="193">
        <f>'[1]2007_Use'!PP296</f>
        <v>133416</v>
      </c>
      <c r="H295" s="193">
        <f>'[1]2012_Use'!PP296</f>
        <v>166990</v>
      </c>
      <c r="I295" s="80">
        <v>2</v>
      </c>
      <c r="J295" s="183"/>
    </row>
    <row r="296" spans="1:10" x14ac:dyDescent="0.45">
      <c r="A296" s="63" t="s">
        <v>917</v>
      </c>
      <c r="B296" s="64" t="str">
        <f t="shared" si="4"/>
        <v>_4B0000</v>
      </c>
      <c r="C296" s="189" t="str">
        <f>VLOOKUP('Sector Output_New'!A296,Activities_new!$B$5:$C$409,2,0)</f>
        <v>4B0000</v>
      </c>
      <c r="D296" s="190" t="s">
        <v>126</v>
      </c>
      <c r="E296" s="191" t="s">
        <v>584</v>
      </c>
      <c r="F296" s="192">
        <f>'[1]2007_Use'!PP297*([1]ChainPriceIndexes_BEA!R297/[1]ChainPriceIndexes_BEA!M297)</f>
        <v>195881.91055442241</v>
      </c>
      <c r="G296" s="193">
        <f>'[1]2007_Use'!PP297</f>
        <v>198552</v>
      </c>
      <c r="H296" s="193">
        <f>'[1]2012_Use'!PP297</f>
        <v>182118</v>
      </c>
      <c r="I296" s="80">
        <v>2</v>
      </c>
      <c r="J296" s="183"/>
    </row>
    <row r="297" spans="1:10" x14ac:dyDescent="0.45">
      <c r="A297" s="63" t="s">
        <v>439</v>
      </c>
      <c r="B297" s="64" t="str">
        <f t="shared" si="4"/>
        <v>_481000</v>
      </c>
      <c r="C297" s="189">
        <f>VLOOKUP('Sector Output_New'!A297,Activities_new!$B$5:$C$409,2,0)</f>
        <v>481000</v>
      </c>
      <c r="D297" s="190" t="s">
        <v>126</v>
      </c>
      <c r="E297" s="191" t="s">
        <v>918</v>
      </c>
      <c r="F297" s="192">
        <f>'[1]2007_Use'!PP298*([1]ChainPriceIndexes_BEA!R298/[1]ChainPriceIndexes_BEA!M298)</f>
        <v>194637.55521761172</v>
      </c>
      <c r="G297" s="193">
        <f>'[1]2007_Use'!PP298</f>
        <v>161265</v>
      </c>
      <c r="H297" s="193">
        <f>'[1]2012_Use'!PP298</f>
        <v>195902</v>
      </c>
      <c r="I297" s="80">
        <v>2</v>
      </c>
      <c r="J297" s="183"/>
    </row>
    <row r="298" spans="1:10" x14ac:dyDescent="0.45">
      <c r="A298" s="63" t="s">
        <v>440</v>
      </c>
      <c r="B298" s="64" t="str">
        <f t="shared" si="4"/>
        <v>_482000</v>
      </c>
      <c r="C298" s="189">
        <f>VLOOKUP('Sector Output_New'!A298,Activities_new!$B$5:$C$409,2,0)</f>
        <v>482000</v>
      </c>
      <c r="D298" s="190" t="s">
        <v>126</v>
      </c>
      <c r="E298" s="191" t="s">
        <v>918</v>
      </c>
      <c r="F298" s="192">
        <f>'[1]2007_Use'!PP299*([1]ChainPriceIndexes_BEA!R299/[1]ChainPriceIndexes_BEA!M299)</f>
        <v>75856.851687444505</v>
      </c>
      <c r="G298" s="193">
        <f>'[1]2007_Use'!PP299</f>
        <v>60665</v>
      </c>
      <c r="H298" s="193">
        <f>'[1]2012_Use'!PP299</f>
        <v>79137</v>
      </c>
      <c r="I298" s="80">
        <v>2</v>
      </c>
      <c r="J298" s="183"/>
    </row>
    <row r="299" spans="1:10" x14ac:dyDescent="0.45">
      <c r="A299" s="63" t="s">
        <v>441</v>
      </c>
      <c r="B299" s="64" t="str">
        <f t="shared" si="4"/>
        <v>_483000</v>
      </c>
      <c r="C299" s="189">
        <f>VLOOKUP('Sector Output_New'!A299,Activities_new!$B$5:$C$409,2,0)</f>
        <v>483000</v>
      </c>
      <c r="D299" s="190" t="s">
        <v>126</v>
      </c>
      <c r="E299" s="191" t="s">
        <v>918</v>
      </c>
      <c r="F299" s="192">
        <f>'[1]2007_Use'!PP300*([1]ChainPriceIndexes_BEA!R300/[1]ChainPriceIndexes_BEA!M300)</f>
        <v>48424.559151615176</v>
      </c>
      <c r="G299" s="193">
        <f>'[1]2007_Use'!PP300</f>
        <v>47535</v>
      </c>
      <c r="H299" s="193">
        <f>'[1]2012_Use'!PP300</f>
        <v>46646</v>
      </c>
      <c r="I299" s="80">
        <v>2</v>
      </c>
      <c r="J299" s="183"/>
    </row>
    <row r="300" spans="1:10" x14ac:dyDescent="0.45">
      <c r="A300" s="63" t="s">
        <v>442</v>
      </c>
      <c r="B300" s="64" t="str">
        <f t="shared" si="4"/>
        <v>_484000</v>
      </c>
      <c r="C300" s="189">
        <f>VLOOKUP('Sector Output_New'!A300,Activities_new!$B$5:$C$409,2,0)</f>
        <v>484000</v>
      </c>
      <c r="D300" s="190" t="s">
        <v>126</v>
      </c>
      <c r="E300" s="191" t="s">
        <v>918</v>
      </c>
      <c r="F300" s="192">
        <f>'[1]2007_Use'!PP301*([1]ChainPriceIndexes_BEA!R301/[1]ChainPriceIndexes_BEA!M301)</f>
        <v>315938.04137368803</v>
      </c>
      <c r="G300" s="193">
        <f>'[1]2007_Use'!PP301</f>
        <v>279027</v>
      </c>
      <c r="H300" s="193">
        <f>'[1]2012_Use'!PP301</f>
        <v>297770</v>
      </c>
      <c r="I300" s="80">
        <v>2</v>
      </c>
      <c r="J300" s="183"/>
    </row>
    <row r="301" spans="1:10" x14ac:dyDescent="0.45">
      <c r="A301" s="63" t="s">
        <v>443</v>
      </c>
      <c r="B301" s="64" t="str">
        <f t="shared" si="4"/>
        <v>_485000</v>
      </c>
      <c r="C301" s="189">
        <f>VLOOKUP('Sector Output_New'!A301,Activities_new!$B$5:$C$409,2,0)</f>
        <v>485000</v>
      </c>
      <c r="D301" s="190" t="s">
        <v>126</v>
      </c>
      <c r="E301" s="191" t="s">
        <v>918</v>
      </c>
      <c r="F301" s="192">
        <f>'[1]2007_Use'!PP302*([1]ChainPriceIndexes_BEA!R302/[1]ChainPriceIndexes_BEA!M302)</f>
        <v>55393.884138678761</v>
      </c>
      <c r="G301" s="193">
        <f>'[1]2007_Use'!PP302</f>
        <v>44961</v>
      </c>
      <c r="H301" s="193">
        <f>'[1]2012_Use'!PP302</f>
        <v>50998</v>
      </c>
      <c r="I301" s="80">
        <v>2</v>
      </c>
      <c r="J301" s="183"/>
    </row>
    <row r="302" spans="1:10" x14ac:dyDescent="0.45">
      <c r="A302" s="63" t="s">
        <v>444</v>
      </c>
      <c r="B302" s="64" t="str">
        <f t="shared" si="4"/>
        <v>_486000</v>
      </c>
      <c r="C302" s="189">
        <f>VLOOKUP('Sector Output_New'!A302,Activities_new!$B$5:$C$409,2,0)</f>
        <v>486000</v>
      </c>
      <c r="D302" s="190" t="s">
        <v>126</v>
      </c>
      <c r="E302" s="191" t="s">
        <v>918</v>
      </c>
      <c r="F302" s="192">
        <f>'[1]2007_Use'!PP303*([1]ChainPriceIndexes_BEA!R303/[1]ChainPriceIndexes_BEA!M303)</f>
        <v>30973.4087354109</v>
      </c>
      <c r="G302" s="193">
        <f>'[1]2007_Use'!PP303</f>
        <v>25742</v>
      </c>
      <c r="H302" s="193">
        <f>'[1]2012_Use'!PP303</f>
        <v>36441</v>
      </c>
      <c r="I302" s="80">
        <v>2</v>
      </c>
      <c r="J302" s="183"/>
    </row>
    <row r="303" spans="1:10" x14ac:dyDescent="0.45">
      <c r="A303" s="63" t="s">
        <v>445</v>
      </c>
      <c r="B303" s="64" t="str">
        <f t="shared" si="4"/>
        <v>_48A000</v>
      </c>
      <c r="C303" s="189" t="str">
        <f>VLOOKUP('Sector Output_New'!A303,Activities_new!$B$5:$C$409,2,0)</f>
        <v>48A000</v>
      </c>
      <c r="D303" s="190" t="s">
        <v>126</v>
      </c>
      <c r="E303" s="191" t="s">
        <v>918</v>
      </c>
      <c r="F303" s="192">
        <f>'[1]2007_Use'!PP304*([1]ChainPriceIndexes_BEA!R304/[1]ChainPriceIndexes_BEA!M304)</f>
        <v>103457.69079550917</v>
      </c>
      <c r="G303" s="193">
        <f>'[1]2007_Use'!PP304</f>
        <v>94730</v>
      </c>
      <c r="H303" s="193">
        <f>'[1]2012_Use'!PP304</f>
        <v>113157</v>
      </c>
      <c r="I303" s="80">
        <v>2</v>
      </c>
      <c r="J303" s="183"/>
    </row>
    <row r="304" spans="1:10" x14ac:dyDescent="0.45">
      <c r="A304" s="63" t="s">
        <v>447</v>
      </c>
      <c r="B304" s="64" t="str">
        <f t="shared" si="4"/>
        <v>_492000</v>
      </c>
      <c r="C304" s="189">
        <f>VLOOKUP('Sector Output_New'!A304,Activities_new!$B$5:$C$409,2,0)</f>
        <v>492000</v>
      </c>
      <c r="D304" s="190" t="s">
        <v>126</v>
      </c>
      <c r="E304" s="191" t="s">
        <v>918</v>
      </c>
      <c r="F304" s="192">
        <f>'[1]2007_Use'!PP305*([1]ChainPriceIndexes_BEA!R305/[1]ChainPriceIndexes_BEA!M305)</f>
        <v>113407.1424670999</v>
      </c>
      <c r="G304" s="193">
        <f>'[1]2007_Use'!PP305</f>
        <v>83073</v>
      </c>
      <c r="H304" s="193">
        <f>'[1]2012_Use'!PP305</f>
        <v>73090</v>
      </c>
      <c r="I304" s="80">
        <v>2</v>
      </c>
      <c r="J304" s="183"/>
    </row>
    <row r="305" spans="1:10" x14ac:dyDescent="0.45">
      <c r="A305" s="63" t="s">
        <v>448</v>
      </c>
      <c r="B305" s="64" t="str">
        <f t="shared" si="4"/>
        <v>_493000</v>
      </c>
      <c r="C305" s="189">
        <f>VLOOKUP('Sector Output_New'!A305,Activities_new!$B$5:$C$409,2,0)</f>
        <v>493000</v>
      </c>
      <c r="D305" s="190" t="s">
        <v>126</v>
      </c>
      <c r="E305" s="191" t="s">
        <v>584</v>
      </c>
      <c r="F305" s="192">
        <f>'[1]2007_Use'!PP306*([1]ChainPriceIndexes_BEA!R306/[1]ChainPriceIndexes_BEA!M306)</f>
        <v>68341.648847707285</v>
      </c>
      <c r="G305" s="193">
        <f>'[1]2007_Use'!PP306</f>
        <v>69036</v>
      </c>
      <c r="H305" s="193">
        <f>'[1]2012_Use'!PP306</f>
        <v>108889</v>
      </c>
      <c r="I305" s="80">
        <v>2</v>
      </c>
      <c r="J305" s="183"/>
    </row>
    <row r="306" spans="1:10" x14ac:dyDescent="0.45">
      <c r="A306" s="63" t="s">
        <v>449</v>
      </c>
      <c r="B306" s="64" t="str">
        <f t="shared" si="4"/>
        <v>_511110</v>
      </c>
      <c r="C306" s="189">
        <f>VLOOKUP('Sector Output_New'!A306,Activities_new!$B$5:$C$409,2,0)</f>
        <v>511110</v>
      </c>
      <c r="D306" s="190" t="s">
        <v>126</v>
      </c>
      <c r="E306" s="191" t="s">
        <v>584</v>
      </c>
      <c r="F306" s="192">
        <f>'[1]2007_Use'!PP307*([1]ChainPriceIndexes_BEA!R307/[1]ChainPriceIndexes_BEA!M307)</f>
        <v>52098.572392447488</v>
      </c>
      <c r="G306" s="193">
        <f>'[1]2007_Use'!PP307</f>
        <v>48646</v>
      </c>
      <c r="H306" s="193">
        <f>'[1]2012_Use'!PP307</f>
        <v>30399</v>
      </c>
      <c r="I306" s="80">
        <v>2</v>
      </c>
      <c r="J306" s="183"/>
    </row>
    <row r="307" spans="1:10" x14ac:dyDescent="0.45">
      <c r="A307" s="63" t="s">
        <v>450</v>
      </c>
      <c r="B307" s="64" t="str">
        <f t="shared" si="4"/>
        <v>_511120</v>
      </c>
      <c r="C307" s="189">
        <f>VLOOKUP('Sector Output_New'!A307,Activities_new!$B$5:$C$409,2,0)</f>
        <v>511120</v>
      </c>
      <c r="D307" s="190" t="s">
        <v>126</v>
      </c>
      <c r="E307" s="191" t="s">
        <v>584</v>
      </c>
      <c r="F307" s="192">
        <f>'[1]2007_Use'!PP308*([1]ChainPriceIndexes_BEA!R308/[1]ChainPriceIndexes_BEA!M308)</f>
        <v>49420.488534396813</v>
      </c>
      <c r="G307" s="193">
        <f>'[1]2007_Use'!PP308</f>
        <v>47586</v>
      </c>
      <c r="H307" s="193">
        <f>'[1]2012_Use'!PP308</f>
        <v>30231</v>
      </c>
      <c r="I307" s="80">
        <v>2</v>
      </c>
      <c r="J307" s="183"/>
    </row>
    <row r="308" spans="1:10" x14ac:dyDescent="0.45">
      <c r="A308" s="63" t="s">
        <v>451</v>
      </c>
      <c r="B308" s="64" t="str">
        <f t="shared" si="4"/>
        <v>_511130</v>
      </c>
      <c r="C308" s="189">
        <f>VLOOKUP('Sector Output_New'!A308,Activities_new!$B$5:$C$409,2,0)</f>
        <v>511130</v>
      </c>
      <c r="D308" s="190" t="s">
        <v>126</v>
      </c>
      <c r="E308" s="191" t="s">
        <v>584</v>
      </c>
      <c r="F308" s="192">
        <f>'[1]2007_Use'!PP309*([1]ChainPriceIndexes_BEA!R309/[1]ChainPriceIndexes_BEA!M309)</f>
        <v>44711.336340601534</v>
      </c>
      <c r="G308" s="193">
        <f>'[1]2007_Use'!PP309</f>
        <v>39350</v>
      </c>
      <c r="H308" s="193">
        <f>'[1]2012_Use'!PP309</f>
        <v>36119</v>
      </c>
      <c r="I308" s="80">
        <v>2</v>
      </c>
      <c r="J308" s="183"/>
    </row>
    <row r="309" spans="1:10" x14ac:dyDescent="0.45">
      <c r="A309" s="63" t="s">
        <v>452</v>
      </c>
      <c r="B309" s="64" t="str">
        <f t="shared" si="4"/>
        <v>_5111A0</v>
      </c>
      <c r="C309" s="189" t="str">
        <f>VLOOKUP('Sector Output_New'!A309,Activities_new!$B$5:$C$409,2,0)</f>
        <v>5111A0</v>
      </c>
      <c r="D309" s="190" t="s">
        <v>126</v>
      </c>
      <c r="E309" s="191" t="s">
        <v>584</v>
      </c>
      <c r="F309" s="192">
        <f>'[1]2007_Use'!PP310*([1]ChainPriceIndexes_BEA!R310/[1]ChainPriceIndexes_BEA!M310)</f>
        <v>27342.672347730131</v>
      </c>
      <c r="G309" s="193">
        <f>'[1]2007_Use'!PP310</f>
        <v>26760</v>
      </c>
      <c r="H309" s="193">
        <f>'[1]2012_Use'!PP310</f>
        <v>16261</v>
      </c>
      <c r="I309" s="80">
        <v>2</v>
      </c>
      <c r="J309" s="183"/>
    </row>
    <row r="310" spans="1:10" x14ac:dyDescent="0.45">
      <c r="A310" s="63" t="s">
        <v>454</v>
      </c>
      <c r="B310" s="64" t="str">
        <f t="shared" si="4"/>
        <v>_511200</v>
      </c>
      <c r="C310" s="189">
        <f>VLOOKUP('Sector Output_New'!A310,Activities_new!$B$5:$C$409,2,0)</f>
        <v>511200</v>
      </c>
      <c r="D310" s="190" t="s">
        <v>126</v>
      </c>
      <c r="E310" s="191" t="s">
        <v>584</v>
      </c>
      <c r="F310" s="192">
        <f>'[1]2007_Use'!PP311*([1]ChainPriceIndexes_BEA!R311/[1]ChainPriceIndexes_BEA!M311)</f>
        <v>149496.43180219119</v>
      </c>
      <c r="G310" s="193">
        <f>'[1]2007_Use'!PP311</f>
        <v>148734</v>
      </c>
      <c r="H310" s="193">
        <f>'[1]2012_Use'!PP311</f>
        <v>183231</v>
      </c>
      <c r="I310" s="80">
        <v>2</v>
      </c>
      <c r="J310" s="183"/>
    </row>
    <row r="311" spans="1:10" x14ac:dyDescent="0.45">
      <c r="A311" s="63" t="s">
        <v>455</v>
      </c>
      <c r="B311" s="64" t="str">
        <f t="shared" si="4"/>
        <v>_512100</v>
      </c>
      <c r="C311" s="189">
        <f>VLOOKUP('Sector Output_New'!A311,Activities_new!$B$5:$C$409,2,0)</f>
        <v>512100</v>
      </c>
      <c r="D311" s="190" t="s">
        <v>126</v>
      </c>
      <c r="E311" s="191" t="s">
        <v>584</v>
      </c>
      <c r="F311" s="192">
        <f>'[1]2007_Use'!PP312*([1]ChainPriceIndexes_BEA!R312/[1]ChainPriceIndexes_BEA!M312)</f>
        <v>115404.50242621909</v>
      </c>
      <c r="G311" s="193">
        <f>'[1]2007_Use'!PP312</f>
        <v>116060</v>
      </c>
      <c r="H311" s="193">
        <f>'[1]2012_Use'!PP312</f>
        <v>117059</v>
      </c>
      <c r="I311" s="80">
        <v>2</v>
      </c>
      <c r="J311" s="183"/>
    </row>
    <row r="312" spans="1:10" x14ac:dyDescent="0.45">
      <c r="A312" s="63" t="s">
        <v>456</v>
      </c>
      <c r="B312" s="64" t="str">
        <f t="shared" si="4"/>
        <v>_512200</v>
      </c>
      <c r="C312" s="189">
        <f>VLOOKUP('Sector Output_New'!A312,Activities_new!$B$5:$C$409,2,0)</f>
        <v>512200</v>
      </c>
      <c r="D312" s="190" t="s">
        <v>126</v>
      </c>
      <c r="E312" s="191" t="s">
        <v>584</v>
      </c>
      <c r="F312" s="192">
        <f>'[1]2007_Use'!PP313*([1]ChainPriceIndexes_BEA!R313/[1]ChainPriceIndexes_BEA!M313)</f>
        <v>17881.353045374028</v>
      </c>
      <c r="G312" s="193">
        <f>'[1]2007_Use'!PP313</f>
        <v>20997</v>
      </c>
      <c r="H312" s="193">
        <f>'[1]2012_Use'!PP313</f>
        <v>14638</v>
      </c>
      <c r="I312" s="80">
        <v>2</v>
      </c>
      <c r="J312" s="183"/>
    </row>
    <row r="313" spans="1:10" x14ac:dyDescent="0.45">
      <c r="A313" s="63" t="s">
        <v>457</v>
      </c>
      <c r="B313" s="64" t="str">
        <f t="shared" si="4"/>
        <v>_515100</v>
      </c>
      <c r="C313" s="189">
        <f>VLOOKUP('Sector Output_New'!A313,Activities_new!$B$5:$C$409,2,0)</f>
        <v>515100</v>
      </c>
      <c r="D313" s="190" t="s">
        <v>126</v>
      </c>
      <c r="E313" s="191" t="s">
        <v>584</v>
      </c>
      <c r="F313" s="192">
        <f>'[1]2007_Use'!PP314*([1]ChainPriceIndexes_BEA!R314/[1]ChainPriceIndexes_BEA!M314)</f>
        <v>65008.676702046083</v>
      </c>
      <c r="G313" s="193">
        <f>'[1]2007_Use'!PP314</f>
        <v>64434</v>
      </c>
      <c r="H313" s="193">
        <f>'[1]2012_Use'!PP314</f>
        <v>75079</v>
      </c>
      <c r="I313" s="80">
        <v>2</v>
      </c>
      <c r="J313" s="183"/>
    </row>
    <row r="314" spans="1:10" x14ac:dyDescent="0.45">
      <c r="A314" s="63" t="s">
        <v>458</v>
      </c>
      <c r="B314" s="64" t="str">
        <f t="shared" si="4"/>
        <v>_515200</v>
      </c>
      <c r="C314" s="189">
        <f>VLOOKUP('Sector Output_New'!A314,Activities_new!$B$5:$C$409,2,0)</f>
        <v>515200</v>
      </c>
      <c r="D314" s="190" t="s">
        <v>126</v>
      </c>
      <c r="E314" s="191" t="s">
        <v>584</v>
      </c>
      <c r="F314" s="192">
        <f>'[1]2007_Use'!PP315*([1]ChainPriceIndexes_BEA!R315/[1]ChainPriceIndexes_BEA!M315)</f>
        <v>61598.971171364268</v>
      </c>
      <c r="G314" s="193">
        <f>'[1]2007_Use'!PP315</f>
        <v>57478</v>
      </c>
      <c r="H314" s="193">
        <f>'[1]2012_Use'!PP315</f>
        <v>78787</v>
      </c>
      <c r="I314" s="80">
        <v>2</v>
      </c>
      <c r="J314" s="183"/>
    </row>
    <row r="315" spans="1:10" x14ac:dyDescent="0.45">
      <c r="A315" s="63" t="s">
        <v>459</v>
      </c>
      <c r="B315" s="64" t="str">
        <f t="shared" si="4"/>
        <v>_517110</v>
      </c>
      <c r="C315" s="189">
        <f>VLOOKUP('Sector Output_New'!A315,Activities_new!$B$5:$C$409,2,0)</f>
        <v>517110</v>
      </c>
      <c r="D315" s="190" t="s">
        <v>126</v>
      </c>
      <c r="E315" s="191" t="s">
        <v>584</v>
      </c>
      <c r="F315" s="192">
        <f>'[1]2007_Use'!PP316*([1]ChainPriceIndexes_BEA!R316/[1]ChainPriceIndexes_BEA!M316)</f>
        <v>346076.04578828206</v>
      </c>
      <c r="G315" s="193">
        <f>'[1]2007_Use'!PP316</f>
        <v>327118</v>
      </c>
      <c r="H315" s="193">
        <f>'[1]2012_Use'!PP316</f>
        <v>310725</v>
      </c>
      <c r="I315" s="80">
        <v>2</v>
      </c>
      <c r="J315" s="183"/>
    </row>
    <row r="316" spans="1:10" x14ac:dyDescent="0.45">
      <c r="A316" s="63" t="s">
        <v>460</v>
      </c>
      <c r="B316" s="64" t="str">
        <f t="shared" si="4"/>
        <v>_517210</v>
      </c>
      <c r="C316" s="189">
        <f>VLOOKUP('Sector Output_New'!A316,Activities_new!$B$5:$C$409,2,0)</f>
        <v>517210</v>
      </c>
      <c r="D316" s="190" t="s">
        <v>126</v>
      </c>
      <c r="E316" s="191" t="s">
        <v>584</v>
      </c>
      <c r="F316" s="192">
        <f>'[1]2007_Use'!PP317*([1]ChainPriceIndexes_BEA!R317/[1]ChainPriceIndexes_BEA!M317)</f>
        <v>142913.28071551336</v>
      </c>
      <c r="G316" s="193">
        <f>'[1]2007_Use'!PP317</f>
        <v>171293</v>
      </c>
      <c r="H316" s="193">
        <f>'[1]2012_Use'!PP317</f>
        <v>230480</v>
      </c>
      <c r="I316" s="80">
        <v>2</v>
      </c>
      <c r="J316" s="183"/>
    </row>
    <row r="317" spans="1:10" x14ac:dyDescent="0.45">
      <c r="A317" s="63" t="s">
        <v>461</v>
      </c>
      <c r="B317" s="64" t="str">
        <f t="shared" si="4"/>
        <v>_517A00</v>
      </c>
      <c r="C317" s="189" t="str">
        <f>VLOOKUP('Sector Output_New'!A317,Activities_new!$B$5:$C$409,2,0)</f>
        <v>517A00</v>
      </c>
      <c r="D317" s="190" t="s">
        <v>126</v>
      </c>
      <c r="E317" s="191" t="s">
        <v>584</v>
      </c>
      <c r="F317" s="192">
        <f>'[1]2007_Use'!PP318*([1]ChainPriceIndexes_BEA!R318/[1]ChainPriceIndexes_BEA!M318)</f>
        <v>32384.950843502545</v>
      </c>
      <c r="G317" s="193">
        <f>'[1]2007_Use'!PP318</f>
        <v>33863</v>
      </c>
      <c r="H317" s="193">
        <f>'[1]2012_Use'!PP318</f>
        <v>38044</v>
      </c>
      <c r="I317" s="80">
        <v>2</v>
      </c>
      <c r="J317" s="183"/>
    </row>
    <row r="318" spans="1:10" x14ac:dyDescent="0.45">
      <c r="A318" s="63" t="s">
        <v>463</v>
      </c>
      <c r="B318" s="64" t="str">
        <f t="shared" si="4"/>
        <v>_518200</v>
      </c>
      <c r="C318" s="189">
        <f>VLOOKUP('Sector Output_New'!A318,Activities_new!$B$5:$C$409,2,0)</f>
        <v>518200</v>
      </c>
      <c r="D318" s="190" t="s">
        <v>126</v>
      </c>
      <c r="E318" s="191" t="s">
        <v>584</v>
      </c>
      <c r="F318" s="192">
        <f>'[1]2007_Use'!PP319*([1]ChainPriceIndexes_BEA!R319/[1]ChainPriceIndexes_BEA!M319)</f>
        <v>79859.139274274232</v>
      </c>
      <c r="G318" s="193">
        <f>'[1]2007_Use'!PP319</f>
        <v>79031</v>
      </c>
      <c r="H318" s="193">
        <f>'[1]2012_Use'!PP319</f>
        <v>121908</v>
      </c>
      <c r="I318" s="80">
        <v>2</v>
      </c>
      <c r="J318" s="183"/>
    </row>
    <row r="319" spans="1:10" x14ac:dyDescent="0.45">
      <c r="A319" s="63" t="s">
        <v>466</v>
      </c>
      <c r="B319" s="64" t="str">
        <f t="shared" si="4"/>
        <v>_519130</v>
      </c>
      <c r="C319" s="189">
        <f>VLOOKUP('Sector Output_New'!A319,Activities_new!$B$5:$C$409,2,0)</f>
        <v>519130</v>
      </c>
      <c r="D319" s="190" t="s">
        <v>126</v>
      </c>
      <c r="E319" s="191" t="s">
        <v>584</v>
      </c>
      <c r="F319" s="192">
        <f>'[1]2007_Use'!PP320*([1]ChainPriceIndexes_BEA!R320/[1]ChainPriceIndexes_BEA!M320)</f>
        <v>32833.974014382358</v>
      </c>
      <c r="G319" s="193">
        <f>'[1]2007_Use'!PP320</f>
        <v>32372</v>
      </c>
      <c r="H319" s="193">
        <f>'[1]2012_Use'!PP320</f>
        <v>92212</v>
      </c>
      <c r="I319" s="80">
        <v>2</v>
      </c>
      <c r="J319" s="183"/>
    </row>
    <row r="320" spans="1:10" x14ac:dyDescent="0.45">
      <c r="A320" s="63" t="s">
        <v>464</v>
      </c>
      <c r="B320" s="64" t="str">
        <f t="shared" si="4"/>
        <v>_5191A0</v>
      </c>
      <c r="C320" s="189" t="str">
        <f>VLOOKUP('Sector Output_New'!A320,Activities_new!$B$5:$C$409,2,0)</f>
        <v>5191A0</v>
      </c>
      <c r="D320" s="190" t="s">
        <v>126</v>
      </c>
      <c r="E320" s="191" t="s">
        <v>584</v>
      </c>
      <c r="F320" s="192">
        <f>'[1]2007_Use'!PP321*([1]ChainPriceIndexes_BEA!R321/[1]ChainPriceIndexes_BEA!M321)</f>
        <v>7546.8476544158448</v>
      </c>
      <c r="G320" s="193">
        <f>'[1]2007_Use'!PP321</f>
        <v>7072</v>
      </c>
      <c r="H320" s="193">
        <f>'[1]2012_Use'!PP321</f>
        <v>7370</v>
      </c>
      <c r="I320" s="80">
        <v>2</v>
      </c>
      <c r="J320" s="183"/>
    </row>
    <row r="321" spans="1:10" x14ac:dyDescent="0.45">
      <c r="A321" s="63" t="s">
        <v>469</v>
      </c>
      <c r="B321" s="64" t="str">
        <f t="shared" si="4"/>
        <v>_522A00</v>
      </c>
      <c r="C321" s="189" t="str">
        <f>VLOOKUP('Sector Output_New'!A321,Activities_new!$B$5:$C$409,2,0)</f>
        <v>522A00</v>
      </c>
      <c r="D321" s="190" t="s">
        <v>126</v>
      </c>
      <c r="E321" s="191" t="s">
        <v>584</v>
      </c>
      <c r="F321" s="192">
        <f>'[1]2007_Use'!PP322*([1]ChainPriceIndexes_BEA!R322/[1]ChainPriceIndexes_BEA!M322)</f>
        <v>261039.21398891968</v>
      </c>
      <c r="G321" s="193">
        <f>'[1]2007_Use'!PP322</f>
        <v>241242</v>
      </c>
      <c r="H321" s="193">
        <f>'[1]2012_Use'!PP322</f>
        <v>300206</v>
      </c>
      <c r="I321" s="80">
        <v>2</v>
      </c>
      <c r="J321" s="183"/>
    </row>
    <row r="322" spans="1:10" x14ac:dyDescent="0.45">
      <c r="A322" s="63" t="s">
        <v>467</v>
      </c>
      <c r="B322" s="64" t="str">
        <f t="shared" si="4"/>
        <v>_52A000</v>
      </c>
      <c r="C322" s="189" t="str">
        <f>VLOOKUP('Sector Output_New'!A322,Activities_new!$B$5:$C$409,2,0)</f>
        <v>52A000</v>
      </c>
      <c r="D322" s="190" t="s">
        <v>126</v>
      </c>
      <c r="E322" s="191" t="s">
        <v>584</v>
      </c>
      <c r="F322" s="192">
        <f>'[1]2007_Use'!PP323*([1]ChainPriceIndexes_BEA!R323/[1]ChainPriceIndexes_BEA!M323)</f>
        <v>474159</v>
      </c>
      <c r="G322" s="193">
        <f>'[1]2007_Use'!PP323</f>
        <v>474159</v>
      </c>
      <c r="H322" s="193">
        <f>'[1]2012_Use'!PP323</f>
        <v>448247</v>
      </c>
      <c r="I322" s="80">
        <v>2</v>
      </c>
      <c r="J322" s="183"/>
    </row>
    <row r="323" spans="1:10" x14ac:dyDescent="0.45">
      <c r="A323" s="63" t="s">
        <v>473</v>
      </c>
      <c r="B323" s="64" t="str">
        <f t="shared" si="4"/>
        <v>_523900</v>
      </c>
      <c r="C323" s="189">
        <f>VLOOKUP('Sector Output_New'!A323,Activities_new!$B$5:$C$409,2,0)</f>
        <v>523900</v>
      </c>
      <c r="D323" s="190" t="s">
        <v>126</v>
      </c>
      <c r="E323" s="191" t="s">
        <v>584</v>
      </c>
      <c r="F323" s="192">
        <f>'[1]2007_Use'!PP324*([1]ChainPriceIndexes_BEA!R324/[1]ChainPriceIndexes_BEA!M324)</f>
        <v>258271.25941872981</v>
      </c>
      <c r="G323" s="193">
        <f>'[1]2007_Use'!PP324</f>
        <v>239934</v>
      </c>
      <c r="H323" s="193">
        <f>'[1]2012_Use'!PP324</f>
        <v>278389</v>
      </c>
      <c r="I323" s="80">
        <v>2</v>
      </c>
      <c r="J323" s="183"/>
    </row>
    <row r="324" spans="1:10" x14ac:dyDescent="0.45">
      <c r="A324" s="63" t="s">
        <v>471</v>
      </c>
      <c r="B324" s="64" t="str">
        <f t="shared" si="4"/>
        <v>_523A00</v>
      </c>
      <c r="C324" s="189" t="str">
        <f>VLOOKUP('Sector Output_New'!A324,Activities_new!$B$5:$C$409,2,0)</f>
        <v>523A00</v>
      </c>
      <c r="D324" s="190" t="s">
        <v>126</v>
      </c>
      <c r="E324" s="191" t="s">
        <v>584</v>
      </c>
      <c r="F324" s="192">
        <f>'[1]2007_Use'!PP325*([1]ChainPriceIndexes_BEA!R325/[1]ChainPriceIndexes_BEA!M325)</f>
        <v>277187.48013308184</v>
      </c>
      <c r="G324" s="193">
        <f>'[1]2007_Use'!PP325</f>
        <v>261604</v>
      </c>
      <c r="H324" s="193">
        <f>'[1]2012_Use'!PP325</f>
        <v>200082</v>
      </c>
      <c r="I324" s="80">
        <v>2</v>
      </c>
      <c r="J324" s="183"/>
    </row>
    <row r="325" spans="1:10" x14ac:dyDescent="0.45">
      <c r="A325" s="63" t="s">
        <v>919</v>
      </c>
      <c r="B325" s="64" t="str">
        <f t="shared" si="4"/>
        <v>_524113</v>
      </c>
      <c r="C325" s="189">
        <f>VLOOKUP('Sector Output_New'!A325,Activities_new!$B$5:$C$409,2,0)</f>
        <v>524113</v>
      </c>
      <c r="D325" s="190" t="s">
        <v>126</v>
      </c>
      <c r="E325" s="191" t="s">
        <v>584</v>
      </c>
      <c r="F325" s="192">
        <f>'[1]2007_Use'!PP326*([1]ChainPriceIndexes_BEA!R326/[1]ChainPriceIndexes_BEA!M326)</f>
        <v>91409.121851599717</v>
      </c>
      <c r="G325" s="193">
        <f>'[1]2007_Use'!PP326</f>
        <v>87282</v>
      </c>
      <c r="H325" s="193">
        <f>'[1]2012_Use'!PP326</f>
        <v>82069</v>
      </c>
      <c r="I325" s="80">
        <v>2</v>
      </c>
      <c r="J325" s="183"/>
    </row>
    <row r="326" spans="1:10" x14ac:dyDescent="0.45">
      <c r="A326" s="63" t="s">
        <v>920</v>
      </c>
      <c r="B326" s="64" t="str">
        <f t="shared" si="4"/>
        <v>_5241XX</v>
      </c>
      <c r="C326" s="189" t="str">
        <f>VLOOKUP('Sector Output_New'!A326,Activities_new!$B$5:$C$409,2,0)</f>
        <v>5241XX</v>
      </c>
      <c r="D326" s="190" t="s">
        <v>126</v>
      </c>
      <c r="E326" s="191" t="s">
        <v>584</v>
      </c>
      <c r="F326" s="192">
        <f>'[1]2007_Use'!PP327*([1]ChainPriceIndexes_BEA!R327/[1]ChainPriceIndexes_BEA!M327)</f>
        <v>472689.32228817424</v>
      </c>
      <c r="G326" s="193">
        <f>'[1]2007_Use'!PP327</f>
        <v>434808</v>
      </c>
      <c r="H326" s="193">
        <f>'[1]2012_Use'!PP327</f>
        <v>428145</v>
      </c>
      <c r="I326" s="80">
        <v>2</v>
      </c>
      <c r="J326" s="183"/>
    </row>
    <row r="327" spans="1:10" x14ac:dyDescent="0.45">
      <c r="A327" s="63" t="s">
        <v>474</v>
      </c>
      <c r="B327" s="64" t="str">
        <f t="shared" ref="B327:B390" si="5">CONCATENATE("_",C327)</f>
        <v>_524200</v>
      </c>
      <c r="C327" s="189">
        <f>VLOOKUP('Sector Output_New'!A327,Activities_new!$B$5:$C$409,2,0)</f>
        <v>524200</v>
      </c>
      <c r="D327" s="190" t="s">
        <v>126</v>
      </c>
      <c r="E327" s="191" t="s">
        <v>584</v>
      </c>
      <c r="F327" s="192">
        <f>'[1]2007_Use'!PP328*([1]ChainPriceIndexes_BEA!R328/[1]ChainPriceIndexes_BEA!M328)</f>
        <v>170524.33779492744</v>
      </c>
      <c r="G327" s="193">
        <f>'[1]2007_Use'!PP328</f>
        <v>169699</v>
      </c>
      <c r="H327" s="193">
        <f>'[1]2012_Use'!PP328</f>
        <v>286132</v>
      </c>
      <c r="I327" s="80">
        <v>2</v>
      </c>
      <c r="J327" s="183"/>
    </row>
    <row r="328" spans="1:10" x14ac:dyDescent="0.45">
      <c r="A328" s="63" t="s">
        <v>475</v>
      </c>
      <c r="B328" s="64" t="str">
        <f t="shared" si="5"/>
        <v>_525000</v>
      </c>
      <c r="C328" s="189">
        <f>VLOOKUP('Sector Output_New'!A328,Activities_new!$B$5:$C$409,2,0)</f>
        <v>525000</v>
      </c>
      <c r="D328" s="190" t="s">
        <v>126</v>
      </c>
      <c r="E328" s="191" t="s">
        <v>584</v>
      </c>
      <c r="F328" s="192">
        <f>'[1]2007_Use'!PP329*([1]ChainPriceIndexes_BEA!R329/[1]ChainPriceIndexes_BEA!M329)</f>
        <v>127809.07668231612</v>
      </c>
      <c r="G328" s="193">
        <f>'[1]2007_Use'!PP329</f>
        <v>114338</v>
      </c>
      <c r="H328" s="193">
        <f>'[1]2012_Use'!PP329</f>
        <v>117282</v>
      </c>
      <c r="I328" s="80">
        <v>2</v>
      </c>
      <c r="J328" s="183"/>
    </row>
    <row r="329" spans="1:10" x14ac:dyDescent="0.45">
      <c r="A329" s="63" t="s">
        <v>921</v>
      </c>
      <c r="B329" s="64" t="str">
        <f t="shared" si="5"/>
        <v>_531HSO</v>
      </c>
      <c r="C329" s="189" t="str">
        <f>VLOOKUP('Sector Output_New'!A329,Activities_new!$B$5:$C$409,2,0)</f>
        <v>531HSO</v>
      </c>
      <c r="D329" s="190" t="s">
        <v>126</v>
      </c>
      <c r="E329" s="191" t="s">
        <v>584</v>
      </c>
      <c r="F329" s="192">
        <f>'[1]2007_Use'!PP330*([1]ChainPriceIndexes_BEA!R330/[1]ChainPriceIndexes_BEA!M330)</f>
        <v>1237973.1928742721</v>
      </c>
      <c r="G329" s="193">
        <f>'[1]2007_Use'!PP330</f>
        <v>1156366</v>
      </c>
      <c r="H329" s="193">
        <f>'[1]2012_Use'!PP330</f>
        <v>1276344</v>
      </c>
      <c r="I329" s="80">
        <v>2</v>
      </c>
      <c r="J329" s="183"/>
    </row>
    <row r="330" spans="1:10" x14ac:dyDescent="0.45">
      <c r="A330" s="63" t="s">
        <v>922</v>
      </c>
      <c r="B330" s="64" t="str">
        <f t="shared" si="5"/>
        <v>_531HST</v>
      </c>
      <c r="C330" s="189" t="str">
        <f>VLOOKUP('Sector Output_New'!A330,Activities_new!$B$5:$C$409,2,0)</f>
        <v>531HST</v>
      </c>
      <c r="D330" s="190" t="s">
        <v>126</v>
      </c>
      <c r="E330" s="191" t="s">
        <v>584</v>
      </c>
      <c r="F330" s="192">
        <f>'[1]2007_Use'!PP331*([1]ChainPriceIndexes_BEA!R331/[1]ChainPriceIndexes_BEA!M331)</f>
        <v>381406.66082383879</v>
      </c>
      <c r="G330" s="193">
        <f>'[1]2007_Use'!PP331</f>
        <v>348148</v>
      </c>
      <c r="H330" s="193">
        <f>'[1]2012_Use'!PP331</f>
        <v>431913</v>
      </c>
      <c r="I330" s="80">
        <v>2</v>
      </c>
      <c r="J330" s="183"/>
    </row>
    <row r="331" spans="1:10" x14ac:dyDescent="0.45">
      <c r="A331" s="63" t="s">
        <v>476</v>
      </c>
      <c r="B331" s="64" t="str">
        <f t="shared" si="5"/>
        <v>_531ORE</v>
      </c>
      <c r="C331" s="189" t="str">
        <f>VLOOKUP('Sector Output_New'!A331,Activities_new!$B$5:$C$409,2,0)</f>
        <v>531ORE</v>
      </c>
      <c r="D331" s="190" t="s">
        <v>126</v>
      </c>
      <c r="E331" s="191" t="s">
        <v>584</v>
      </c>
      <c r="F331" s="192">
        <f>'[1]2007_Use'!PP332*([1]ChainPriceIndexes_BEA!R332/[1]ChainPriceIndexes_BEA!M332)</f>
        <v>883964.81934935774</v>
      </c>
      <c r="G331" s="193">
        <f>'[1]2007_Use'!PP332</f>
        <v>884451</v>
      </c>
      <c r="H331" s="193">
        <f>'[1]2012_Use'!PP332</f>
        <v>889319</v>
      </c>
      <c r="I331" s="80">
        <v>2</v>
      </c>
      <c r="J331" s="183"/>
    </row>
    <row r="332" spans="1:10" x14ac:dyDescent="0.45">
      <c r="A332" s="63" t="s">
        <v>478</v>
      </c>
      <c r="B332" s="64" t="str">
        <f t="shared" si="5"/>
        <v>_532100</v>
      </c>
      <c r="C332" s="189">
        <f>VLOOKUP('Sector Output_New'!A332,Activities_new!$B$5:$C$409,2,0)</f>
        <v>532100</v>
      </c>
      <c r="D332" s="190" t="s">
        <v>126</v>
      </c>
      <c r="E332" s="191" t="s">
        <v>584</v>
      </c>
      <c r="F332" s="192">
        <f>'[1]2007_Use'!PP333*([1]ChainPriceIndexes_BEA!R333/[1]ChainPriceIndexes_BEA!M333)</f>
        <v>56358.798592946689</v>
      </c>
      <c r="G332" s="193">
        <f>'[1]2007_Use'!PP333</f>
        <v>49988</v>
      </c>
      <c r="H332" s="193">
        <f>'[1]2012_Use'!PP333</f>
        <v>53885</v>
      </c>
      <c r="I332" s="80">
        <v>2</v>
      </c>
      <c r="J332" s="183"/>
    </row>
    <row r="333" spans="1:10" x14ac:dyDescent="0.45">
      <c r="A333" s="63" t="s">
        <v>480</v>
      </c>
      <c r="B333" s="64" t="str">
        <f t="shared" si="5"/>
        <v>_532400</v>
      </c>
      <c r="C333" s="189">
        <f>VLOOKUP('Sector Output_New'!A333,Activities_new!$B$5:$C$409,2,0)</f>
        <v>532400</v>
      </c>
      <c r="D333" s="190" t="s">
        <v>126</v>
      </c>
      <c r="E333" s="191" t="s">
        <v>584</v>
      </c>
      <c r="F333" s="192">
        <f>'[1]2007_Use'!PP334*([1]ChainPriceIndexes_BEA!R334/[1]ChainPriceIndexes_BEA!M334)</f>
        <v>60171.602843581539</v>
      </c>
      <c r="G333" s="193">
        <f>'[1]2007_Use'!PP334</f>
        <v>56033</v>
      </c>
      <c r="H333" s="193">
        <f>'[1]2012_Use'!PP334</f>
        <v>61931</v>
      </c>
      <c r="I333" s="80">
        <v>2</v>
      </c>
      <c r="J333" s="183"/>
    </row>
    <row r="334" spans="1:10" x14ac:dyDescent="0.45">
      <c r="A334" s="63" t="s">
        <v>923</v>
      </c>
      <c r="B334" s="64" t="str">
        <f t="shared" si="5"/>
        <v>_532A00</v>
      </c>
      <c r="C334" s="189" t="str">
        <f>VLOOKUP('Sector Output_New'!A334,Activities_new!$B$5:$C$409,2,0)</f>
        <v>532A00</v>
      </c>
      <c r="D334" s="190" t="s">
        <v>126</v>
      </c>
      <c r="E334" s="191" t="s">
        <v>584</v>
      </c>
      <c r="F334" s="192">
        <f>'[1]2007_Use'!PP335*([1]ChainPriceIndexes_BEA!R335/[1]ChainPriceIndexes_BEA!M335)</f>
        <v>33572.122127521841</v>
      </c>
      <c r="G334" s="193">
        <f>'[1]2007_Use'!PP335</f>
        <v>31118</v>
      </c>
      <c r="H334" s="193">
        <f>'[1]2012_Use'!PP335</f>
        <v>26882</v>
      </c>
      <c r="I334" s="80">
        <v>2</v>
      </c>
      <c r="J334" s="183"/>
    </row>
    <row r="335" spans="1:10" x14ac:dyDescent="0.45">
      <c r="A335" s="63" t="s">
        <v>481</v>
      </c>
      <c r="B335" s="64" t="str">
        <f t="shared" si="5"/>
        <v>_533000</v>
      </c>
      <c r="C335" s="189">
        <f>VLOOKUP('Sector Output_New'!A335,Activities_new!$B$5:$C$409,2,0)</f>
        <v>533000</v>
      </c>
      <c r="D335" s="190" t="s">
        <v>126</v>
      </c>
      <c r="E335" s="191" t="s">
        <v>584</v>
      </c>
      <c r="F335" s="192">
        <f>'[1]2007_Use'!PP336*([1]ChainPriceIndexes_BEA!R336/[1]ChainPriceIndexes_BEA!M336)</f>
        <v>145654.12677198133</v>
      </c>
      <c r="G335" s="193">
        <f>'[1]2007_Use'!PP336</f>
        <v>132956</v>
      </c>
      <c r="H335" s="193">
        <f>'[1]2012_Use'!PP336</f>
        <v>155953</v>
      </c>
      <c r="I335" s="80">
        <v>2</v>
      </c>
      <c r="J335" s="183"/>
    </row>
    <row r="336" spans="1:10" x14ac:dyDescent="0.45">
      <c r="A336" s="63" t="s">
        <v>482</v>
      </c>
      <c r="B336" s="64" t="str">
        <f t="shared" si="5"/>
        <v>_541100</v>
      </c>
      <c r="C336" s="189">
        <f>VLOOKUP('Sector Output_New'!A336,Activities_new!$B$5:$C$409,2,0)</f>
        <v>541100</v>
      </c>
      <c r="D336" s="190" t="s">
        <v>126</v>
      </c>
      <c r="E336" s="191" t="s">
        <v>584</v>
      </c>
      <c r="F336" s="192">
        <f>'[1]2007_Use'!PP337*([1]ChainPriceIndexes_BEA!R337/[1]ChainPriceIndexes_BEA!M337)</f>
        <v>331650.46991515259</v>
      </c>
      <c r="G336" s="193">
        <f>'[1]2007_Use'!PP337</f>
        <v>290423</v>
      </c>
      <c r="H336" s="193">
        <f>'[1]2012_Use'!PP337</f>
        <v>306975</v>
      </c>
      <c r="I336" s="80">
        <v>2</v>
      </c>
      <c r="J336" s="183"/>
    </row>
    <row r="337" spans="1:10" x14ac:dyDescent="0.45">
      <c r="A337" s="63" t="s">
        <v>483</v>
      </c>
      <c r="B337" s="64" t="str">
        <f t="shared" si="5"/>
        <v>_541511</v>
      </c>
      <c r="C337" s="189">
        <f>VLOOKUP('Sector Output_New'!A337,Activities_new!$B$5:$C$409,2,0)</f>
        <v>541511</v>
      </c>
      <c r="D337" s="190" t="s">
        <v>126</v>
      </c>
      <c r="E337" s="191" t="s">
        <v>584</v>
      </c>
      <c r="F337" s="192">
        <f>'[1]2007_Use'!PP338*([1]ChainPriceIndexes_BEA!R338/[1]ChainPriceIndexes_BEA!M338)</f>
        <v>94948.809488684987</v>
      </c>
      <c r="G337" s="193">
        <f>'[1]2007_Use'!PP338</f>
        <v>96543</v>
      </c>
      <c r="H337" s="193">
        <f>'[1]2012_Use'!PP338</f>
        <v>135833</v>
      </c>
      <c r="I337" s="80">
        <v>2</v>
      </c>
      <c r="J337" s="183"/>
    </row>
    <row r="338" spans="1:10" x14ac:dyDescent="0.45">
      <c r="A338" s="63" t="s">
        <v>484</v>
      </c>
      <c r="B338" s="64" t="str">
        <f t="shared" si="5"/>
        <v>_541512</v>
      </c>
      <c r="C338" s="189">
        <f>VLOOKUP('Sector Output_New'!A338,Activities_new!$B$5:$C$409,2,0)</f>
        <v>541512</v>
      </c>
      <c r="D338" s="190" t="s">
        <v>126</v>
      </c>
      <c r="E338" s="191" t="s">
        <v>584</v>
      </c>
      <c r="F338" s="192">
        <f>'[1]2007_Use'!PP339*([1]ChainPriceIndexes_BEA!R339/[1]ChainPriceIndexes_BEA!M339)</f>
        <v>104285.45990542707</v>
      </c>
      <c r="G338" s="193">
        <f>'[1]2007_Use'!PP339</f>
        <v>105418</v>
      </c>
      <c r="H338" s="193">
        <f>'[1]2012_Use'!PP339</f>
        <v>158063</v>
      </c>
      <c r="I338" s="80">
        <v>2</v>
      </c>
      <c r="J338" s="183"/>
    </row>
    <row r="339" spans="1:10" x14ac:dyDescent="0.45">
      <c r="A339" s="63" t="s">
        <v>485</v>
      </c>
      <c r="B339" s="64" t="str">
        <f t="shared" si="5"/>
        <v>_54151A</v>
      </c>
      <c r="C339" s="189" t="str">
        <f>VLOOKUP('Sector Output_New'!A339,Activities_new!$B$5:$C$409,2,0)</f>
        <v>54151A</v>
      </c>
      <c r="D339" s="190" t="s">
        <v>126</v>
      </c>
      <c r="E339" s="191" t="s">
        <v>584</v>
      </c>
      <c r="F339" s="192">
        <f>'[1]2007_Use'!PP340*([1]ChainPriceIndexes_BEA!R340/[1]ChainPriceIndexes_BEA!M340)</f>
        <v>49575.293056807932</v>
      </c>
      <c r="G339" s="193">
        <f>'[1]2007_Use'!PP340</f>
        <v>54979</v>
      </c>
      <c r="H339" s="193">
        <f>'[1]2012_Use'!PP340</f>
        <v>60305</v>
      </c>
      <c r="I339" s="80">
        <v>2</v>
      </c>
      <c r="J339" s="183"/>
    </row>
    <row r="340" spans="1:10" x14ac:dyDescent="0.45">
      <c r="A340" s="63" t="s">
        <v>487</v>
      </c>
      <c r="B340" s="64" t="str">
        <f t="shared" si="5"/>
        <v>_541200</v>
      </c>
      <c r="C340" s="189">
        <f>VLOOKUP('Sector Output_New'!A340,Activities_new!$B$5:$C$409,2,0)</f>
        <v>541200</v>
      </c>
      <c r="D340" s="190" t="s">
        <v>126</v>
      </c>
      <c r="E340" s="191" t="s">
        <v>584</v>
      </c>
      <c r="F340" s="192">
        <f>'[1]2007_Use'!PP341*([1]ChainPriceIndexes_BEA!R341/[1]ChainPriceIndexes_BEA!M341)</f>
        <v>135521.04928262072</v>
      </c>
      <c r="G340" s="193">
        <f>'[1]2007_Use'!PP341</f>
        <v>132049</v>
      </c>
      <c r="H340" s="193">
        <f>'[1]2012_Use'!PP341</f>
        <v>162302</v>
      </c>
      <c r="I340" s="80">
        <v>2</v>
      </c>
      <c r="J340" s="183"/>
    </row>
    <row r="341" spans="1:10" x14ac:dyDescent="0.45">
      <c r="A341" s="63" t="s">
        <v>488</v>
      </c>
      <c r="B341" s="64" t="str">
        <f t="shared" si="5"/>
        <v>_541300</v>
      </c>
      <c r="C341" s="189">
        <f>VLOOKUP('Sector Output_New'!A341,Activities_new!$B$5:$C$409,2,0)</f>
        <v>541300</v>
      </c>
      <c r="D341" s="190" t="s">
        <v>126</v>
      </c>
      <c r="E341" s="191" t="s">
        <v>584</v>
      </c>
      <c r="F341" s="192">
        <f>'[1]2007_Use'!PP342*([1]ChainPriceIndexes_BEA!R342/[1]ChainPriceIndexes_BEA!M342)</f>
        <v>290415.19906073221</v>
      </c>
      <c r="G341" s="193">
        <f>'[1]2007_Use'!PP342</f>
        <v>272090</v>
      </c>
      <c r="H341" s="193">
        <f>'[1]2012_Use'!PP342</f>
        <v>281281</v>
      </c>
      <c r="I341" s="80">
        <v>2</v>
      </c>
      <c r="J341" s="183"/>
    </row>
    <row r="342" spans="1:10" x14ac:dyDescent="0.45">
      <c r="A342" s="63" t="s">
        <v>490</v>
      </c>
      <c r="B342" s="64" t="str">
        <f t="shared" si="5"/>
        <v>_541610</v>
      </c>
      <c r="C342" s="189">
        <f>VLOOKUP('Sector Output_New'!A342,Activities_new!$B$5:$C$409,2,0)</f>
        <v>541610</v>
      </c>
      <c r="D342" s="190" t="s">
        <v>126</v>
      </c>
      <c r="E342" s="191" t="s">
        <v>584</v>
      </c>
      <c r="F342" s="192">
        <f>'[1]2007_Use'!PP343*([1]ChainPriceIndexes_BEA!R343/[1]ChainPriceIndexes_BEA!M343)</f>
        <v>155699.24038698481</v>
      </c>
      <c r="G342" s="193">
        <f>'[1]2007_Use'!PP343</f>
        <v>145325</v>
      </c>
      <c r="H342" s="193">
        <f>'[1]2012_Use'!PP343</f>
        <v>199059</v>
      </c>
      <c r="I342" s="80">
        <v>2</v>
      </c>
      <c r="J342" s="183"/>
    </row>
    <row r="343" spans="1:10" x14ac:dyDescent="0.45">
      <c r="A343" s="63" t="s">
        <v>491</v>
      </c>
      <c r="B343" s="64" t="str">
        <f t="shared" si="5"/>
        <v>_5416A0</v>
      </c>
      <c r="C343" s="189" t="str">
        <f>VLOOKUP('Sector Output_New'!A343,Activities_new!$B$5:$C$409,2,0)</f>
        <v>5416A0</v>
      </c>
      <c r="D343" s="190" t="s">
        <v>126</v>
      </c>
      <c r="E343" s="191" t="s">
        <v>584</v>
      </c>
      <c r="F343" s="192">
        <f>'[1]2007_Use'!PP344*([1]ChainPriceIndexes_BEA!R344/[1]ChainPriceIndexes_BEA!M344)</f>
        <v>33821.552623372154</v>
      </c>
      <c r="G343" s="193">
        <f>'[1]2007_Use'!PP344</f>
        <v>31451</v>
      </c>
      <c r="H343" s="193">
        <f>'[1]2012_Use'!PP344</f>
        <v>44114</v>
      </c>
      <c r="I343" s="80">
        <v>2</v>
      </c>
      <c r="J343" s="183"/>
    </row>
    <row r="344" spans="1:10" x14ac:dyDescent="0.45">
      <c r="A344" s="63" t="s">
        <v>493</v>
      </c>
      <c r="B344" s="64" t="str">
        <f t="shared" si="5"/>
        <v>_541700</v>
      </c>
      <c r="C344" s="189">
        <f>VLOOKUP('Sector Output_New'!A344,Activities_new!$B$5:$C$409,2,0)</f>
        <v>541700</v>
      </c>
      <c r="D344" s="190" t="s">
        <v>126</v>
      </c>
      <c r="E344" s="191" t="s">
        <v>584</v>
      </c>
      <c r="F344" s="192">
        <f>'[1]2007_Use'!PP345*([1]ChainPriceIndexes_BEA!R345/[1]ChainPriceIndexes_BEA!M345)</f>
        <v>173307.34486985524</v>
      </c>
      <c r="G344" s="193">
        <f>'[1]2007_Use'!PP345</f>
        <v>156935</v>
      </c>
      <c r="H344" s="193">
        <f>'[1]2012_Use'!PP345</f>
        <v>177251</v>
      </c>
      <c r="I344" s="80">
        <v>2</v>
      </c>
      <c r="J344" s="183"/>
    </row>
    <row r="345" spans="1:10" x14ac:dyDescent="0.45">
      <c r="A345" s="63" t="s">
        <v>494</v>
      </c>
      <c r="B345" s="64" t="str">
        <f t="shared" si="5"/>
        <v>_541800</v>
      </c>
      <c r="C345" s="189">
        <f>VLOOKUP('Sector Output_New'!A345,Activities_new!$B$5:$C$409,2,0)</f>
        <v>541800</v>
      </c>
      <c r="D345" s="190" t="s">
        <v>126</v>
      </c>
      <c r="E345" s="191" t="s">
        <v>584</v>
      </c>
      <c r="F345" s="192">
        <f>'[1]2007_Use'!PP346*([1]ChainPriceIndexes_BEA!R346/[1]ChainPriceIndexes_BEA!M346)</f>
        <v>132255.45177727425</v>
      </c>
      <c r="G345" s="193">
        <f>'[1]2007_Use'!PP346</f>
        <v>128998</v>
      </c>
      <c r="H345" s="193">
        <f>'[1]2012_Use'!PP346</f>
        <v>112882</v>
      </c>
      <c r="I345" s="80">
        <v>2</v>
      </c>
      <c r="J345" s="183"/>
    </row>
    <row r="346" spans="1:10" x14ac:dyDescent="0.45">
      <c r="A346" s="63" t="s">
        <v>489</v>
      </c>
      <c r="B346" s="64" t="str">
        <f t="shared" si="5"/>
        <v>_541400</v>
      </c>
      <c r="C346" s="189">
        <f>VLOOKUP('Sector Output_New'!A346,Activities_new!$B$5:$C$409,2,0)</f>
        <v>541400</v>
      </c>
      <c r="D346" s="190" t="s">
        <v>126</v>
      </c>
      <c r="E346" s="191" t="s">
        <v>584</v>
      </c>
      <c r="F346" s="192">
        <f>'[1]2007_Use'!PP347*([1]ChainPriceIndexes_BEA!R347/[1]ChainPriceIndexes_BEA!M347)</f>
        <v>30070.746409846131</v>
      </c>
      <c r="G346" s="193">
        <f>'[1]2007_Use'!PP347</f>
        <v>29881</v>
      </c>
      <c r="H346" s="193">
        <f>'[1]2012_Use'!PP347</f>
        <v>26794</v>
      </c>
      <c r="I346" s="80">
        <v>2</v>
      </c>
      <c r="J346" s="183"/>
    </row>
    <row r="347" spans="1:10" x14ac:dyDescent="0.45">
      <c r="A347" s="63" t="s">
        <v>496</v>
      </c>
      <c r="B347" s="64" t="str">
        <f t="shared" si="5"/>
        <v>_541920</v>
      </c>
      <c r="C347" s="189">
        <f>VLOOKUP('Sector Output_New'!A347,Activities_new!$B$5:$C$409,2,0)</f>
        <v>541920</v>
      </c>
      <c r="D347" s="190" t="s">
        <v>126</v>
      </c>
      <c r="E347" s="191" t="s">
        <v>584</v>
      </c>
      <c r="F347" s="192">
        <f>'[1]2007_Use'!PP348*([1]ChainPriceIndexes_BEA!R348/[1]ChainPriceIndexes_BEA!M348)</f>
        <v>13291.359437953828</v>
      </c>
      <c r="G347" s="193">
        <f>'[1]2007_Use'!PP348</f>
        <v>11843</v>
      </c>
      <c r="H347" s="193">
        <f>'[1]2012_Use'!PP348</f>
        <v>10861</v>
      </c>
      <c r="I347" s="80">
        <v>2</v>
      </c>
      <c r="J347" s="183"/>
    </row>
    <row r="348" spans="1:10" x14ac:dyDescent="0.45">
      <c r="A348" s="63" t="s">
        <v>497</v>
      </c>
      <c r="B348" s="64" t="str">
        <f t="shared" si="5"/>
        <v>_541940</v>
      </c>
      <c r="C348" s="189">
        <f>VLOOKUP('Sector Output_New'!A348,Activities_new!$B$5:$C$409,2,0)</f>
        <v>541940</v>
      </c>
      <c r="D348" s="190" t="s">
        <v>126</v>
      </c>
      <c r="E348" s="191" t="s">
        <v>584</v>
      </c>
      <c r="F348" s="192">
        <f>'[1]2007_Use'!PP349*([1]ChainPriceIndexes_BEA!R349/[1]ChainPriceIndexes_BEA!M349)</f>
        <v>30295.882832374227</v>
      </c>
      <c r="G348" s="193">
        <f>'[1]2007_Use'!PP349</f>
        <v>24533</v>
      </c>
      <c r="H348" s="193">
        <f>'[1]2012_Use'!PP349</f>
        <v>29408</v>
      </c>
      <c r="I348" s="80">
        <v>2</v>
      </c>
      <c r="J348" s="183"/>
    </row>
    <row r="349" spans="1:10" x14ac:dyDescent="0.45">
      <c r="A349" s="63" t="s">
        <v>924</v>
      </c>
      <c r="B349" s="64" t="str">
        <f t="shared" si="5"/>
        <v>_5419A0</v>
      </c>
      <c r="C349" s="189" t="str">
        <f>VLOOKUP('Sector Output_New'!A349,Activities_new!$B$5:$C$409,2,0)</f>
        <v>5419A0</v>
      </c>
      <c r="D349" s="190" t="s">
        <v>126</v>
      </c>
      <c r="E349" s="191" t="s">
        <v>584</v>
      </c>
      <c r="F349" s="192">
        <f>'[1]2007_Use'!PP350*([1]ChainPriceIndexes_BEA!R350/[1]ChainPriceIndexes_BEA!M350)</f>
        <v>72794.034058613557</v>
      </c>
      <c r="G349" s="193">
        <f>'[1]2007_Use'!PP350</f>
        <v>64034</v>
      </c>
      <c r="H349" s="193">
        <f>'[1]2012_Use'!PP350</f>
        <v>79908</v>
      </c>
      <c r="I349" s="80">
        <v>2</v>
      </c>
      <c r="J349" s="183"/>
    </row>
    <row r="350" spans="1:10" x14ac:dyDescent="0.45">
      <c r="A350" s="63" t="s">
        <v>498</v>
      </c>
      <c r="B350" s="64" t="str">
        <f t="shared" si="5"/>
        <v>_550000</v>
      </c>
      <c r="C350" s="189">
        <f>VLOOKUP('Sector Output_New'!A350,Activities_new!$B$5:$C$409,2,0)</f>
        <v>550000</v>
      </c>
      <c r="D350" s="190" t="s">
        <v>126</v>
      </c>
      <c r="E350" s="191" t="s">
        <v>584</v>
      </c>
      <c r="F350" s="192">
        <f>'[1]2007_Use'!PP351*([1]ChainPriceIndexes_BEA!R351/[1]ChainPriceIndexes_BEA!M351)</f>
        <v>460937.35044825642</v>
      </c>
      <c r="G350" s="193">
        <f>'[1]2007_Use'!PP351</f>
        <v>433424</v>
      </c>
      <c r="H350" s="193">
        <f>'[1]2012_Use'!PP351</f>
        <v>478778</v>
      </c>
      <c r="I350" s="80">
        <v>2</v>
      </c>
      <c r="J350" s="183"/>
    </row>
    <row r="351" spans="1:10" x14ac:dyDescent="0.45">
      <c r="A351" s="63" t="s">
        <v>501</v>
      </c>
      <c r="B351" s="64" t="str">
        <f t="shared" si="5"/>
        <v>_561300</v>
      </c>
      <c r="C351" s="189">
        <f>VLOOKUP('Sector Output_New'!A351,Activities_new!$B$5:$C$409,2,0)</f>
        <v>561300</v>
      </c>
      <c r="D351" s="190" t="s">
        <v>126</v>
      </c>
      <c r="E351" s="191" t="s">
        <v>584</v>
      </c>
      <c r="F351" s="192">
        <f>'[1]2007_Use'!PP352*([1]ChainPriceIndexes_BEA!R352/[1]ChainPriceIndexes_BEA!M352)</f>
        <v>184320.36387210965</v>
      </c>
      <c r="G351" s="193">
        <f>'[1]2007_Use'!PP352</f>
        <v>179117</v>
      </c>
      <c r="H351" s="193">
        <f>'[1]2012_Use'!PP352</f>
        <v>247715</v>
      </c>
      <c r="I351" s="80">
        <v>2</v>
      </c>
      <c r="J351" s="183"/>
    </row>
    <row r="352" spans="1:10" x14ac:dyDescent="0.45">
      <c r="A352" s="63" t="s">
        <v>505</v>
      </c>
      <c r="B352" s="64" t="str">
        <f t="shared" si="5"/>
        <v>_561700</v>
      </c>
      <c r="C352" s="189">
        <f>VLOOKUP('Sector Output_New'!A352,Activities_new!$B$5:$C$409,2,0)</f>
        <v>561700</v>
      </c>
      <c r="D352" s="190" t="s">
        <v>126</v>
      </c>
      <c r="E352" s="191" t="s">
        <v>584</v>
      </c>
      <c r="F352" s="192">
        <f>'[1]2007_Use'!PP353*([1]ChainPriceIndexes_BEA!R353/[1]ChainPriceIndexes_BEA!M353)</f>
        <v>151492.74613629514</v>
      </c>
      <c r="G352" s="193">
        <f>'[1]2007_Use'!PP353</f>
        <v>140761</v>
      </c>
      <c r="H352" s="193">
        <f>'[1]2012_Use'!PP353</f>
        <v>141523</v>
      </c>
      <c r="I352" s="80">
        <v>2</v>
      </c>
      <c r="J352" s="183"/>
    </row>
    <row r="353" spans="1:10" x14ac:dyDescent="0.45">
      <c r="A353" s="63" t="s">
        <v>499</v>
      </c>
      <c r="B353" s="64" t="str">
        <f t="shared" si="5"/>
        <v>_561100</v>
      </c>
      <c r="C353" s="189">
        <f>VLOOKUP('Sector Output_New'!A353,Activities_new!$B$5:$C$409,2,0)</f>
        <v>561100</v>
      </c>
      <c r="D353" s="190" t="s">
        <v>126</v>
      </c>
      <c r="E353" s="191" t="s">
        <v>584</v>
      </c>
      <c r="F353" s="192">
        <f>'[1]2007_Use'!PP354*([1]ChainPriceIndexes_BEA!R354/[1]ChainPriceIndexes_BEA!M354)</f>
        <v>48234.622942506387</v>
      </c>
      <c r="G353" s="193">
        <f>'[1]2007_Use'!PP354</f>
        <v>45656</v>
      </c>
      <c r="H353" s="193">
        <f>'[1]2012_Use'!PP354</f>
        <v>48318</v>
      </c>
      <c r="I353" s="80">
        <v>2</v>
      </c>
      <c r="J353" s="183"/>
    </row>
    <row r="354" spans="1:10" x14ac:dyDescent="0.45">
      <c r="A354" s="63" t="s">
        <v>500</v>
      </c>
      <c r="B354" s="64" t="str">
        <f t="shared" si="5"/>
        <v>_561200</v>
      </c>
      <c r="C354" s="189">
        <f>VLOOKUP('Sector Output_New'!A354,Activities_new!$B$5:$C$409,2,0)</f>
        <v>561200</v>
      </c>
      <c r="D354" s="190" t="s">
        <v>126</v>
      </c>
      <c r="E354" s="191" t="s">
        <v>584</v>
      </c>
      <c r="F354" s="192">
        <f>'[1]2007_Use'!PP355*([1]ChainPriceIndexes_BEA!R355/[1]ChainPriceIndexes_BEA!M355)</f>
        <v>28618.107556160652</v>
      </c>
      <c r="G354" s="193">
        <f>'[1]2007_Use'!PP355</f>
        <v>27326</v>
      </c>
      <c r="H354" s="193">
        <f>'[1]2012_Use'!PP355</f>
        <v>26427</v>
      </c>
      <c r="I354" s="80">
        <v>2</v>
      </c>
      <c r="J354" s="183"/>
    </row>
    <row r="355" spans="1:10" x14ac:dyDescent="0.45">
      <c r="A355" s="63" t="s">
        <v>502</v>
      </c>
      <c r="B355" s="64" t="str">
        <f t="shared" si="5"/>
        <v>_561400</v>
      </c>
      <c r="C355" s="189">
        <f>VLOOKUP('Sector Output_New'!A355,Activities_new!$B$5:$C$409,2,0)</f>
        <v>561400</v>
      </c>
      <c r="D355" s="190" t="s">
        <v>126</v>
      </c>
      <c r="E355" s="191" t="s">
        <v>584</v>
      </c>
      <c r="F355" s="192">
        <f>'[1]2007_Use'!PP356*([1]ChainPriceIndexes_BEA!R356/[1]ChainPriceIndexes_BEA!M356)</f>
        <v>75594.931824028812</v>
      </c>
      <c r="G355" s="193">
        <f>'[1]2007_Use'!PP356</f>
        <v>70521</v>
      </c>
      <c r="H355" s="193">
        <f>'[1]2012_Use'!PP356</f>
        <v>67765</v>
      </c>
      <c r="I355" s="80">
        <v>2</v>
      </c>
      <c r="J355" s="183"/>
    </row>
    <row r="356" spans="1:10" x14ac:dyDescent="0.45">
      <c r="A356" s="63" t="s">
        <v>503</v>
      </c>
      <c r="B356" s="64" t="str">
        <f t="shared" si="5"/>
        <v>_561500</v>
      </c>
      <c r="C356" s="189">
        <f>VLOOKUP('Sector Output_New'!A356,Activities_new!$B$5:$C$409,2,0)</f>
        <v>561500</v>
      </c>
      <c r="D356" s="190" t="s">
        <v>126</v>
      </c>
      <c r="E356" s="191" t="s">
        <v>584</v>
      </c>
      <c r="F356" s="192">
        <f>'[1]2007_Use'!PP357*([1]ChainPriceIndexes_BEA!R357/[1]ChainPriceIndexes_BEA!M357)</f>
        <v>41165.694054198699</v>
      </c>
      <c r="G356" s="193">
        <f>'[1]2007_Use'!PP357</f>
        <v>39997</v>
      </c>
      <c r="H356" s="193">
        <f>'[1]2012_Use'!PP357</f>
        <v>37725</v>
      </c>
      <c r="I356" s="80">
        <v>2</v>
      </c>
      <c r="J356" s="183"/>
    </row>
    <row r="357" spans="1:10" x14ac:dyDescent="0.45">
      <c r="A357" s="63" t="s">
        <v>504</v>
      </c>
      <c r="B357" s="64" t="str">
        <f t="shared" si="5"/>
        <v>_561600</v>
      </c>
      <c r="C357" s="189">
        <f>VLOOKUP('Sector Output_New'!A357,Activities_new!$B$5:$C$409,2,0)</f>
        <v>561600</v>
      </c>
      <c r="D357" s="190" t="s">
        <v>126</v>
      </c>
      <c r="E357" s="191" t="s">
        <v>584</v>
      </c>
      <c r="F357" s="192">
        <f>'[1]2007_Use'!PP358*([1]ChainPriceIndexes_BEA!R358/[1]ChainPriceIndexes_BEA!M358)</f>
        <v>46928.661979946985</v>
      </c>
      <c r="G357" s="193">
        <f>'[1]2007_Use'!PP358</f>
        <v>44792</v>
      </c>
      <c r="H357" s="193">
        <f>'[1]2012_Use'!PP358</f>
        <v>50649</v>
      </c>
      <c r="I357" s="80">
        <v>2</v>
      </c>
      <c r="J357" s="183"/>
    </row>
    <row r="358" spans="1:10" x14ac:dyDescent="0.45">
      <c r="A358" s="63" t="s">
        <v>506</v>
      </c>
      <c r="B358" s="64" t="str">
        <f t="shared" si="5"/>
        <v>_561900</v>
      </c>
      <c r="C358" s="189">
        <f>VLOOKUP('Sector Output_New'!A358,Activities_new!$B$5:$C$409,2,0)</f>
        <v>561900</v>
      </c>
      <c r="D358" s="190" t="s">
        <v>126</v>
      </c>
      <c r="E358" s="191" t="s">
        <v>584</v>
      </c>
      <c r="F358" s="192">
        <f>'[1]2007_Use'!PP359*([1]ChainPriceIndexes_BEA!R359/[1]ChainPriceIndexes_BEA!M359)</f>
        <v>44076.690866991979</v>
      </c>
      <c r="G358" s="193">
        <f>'[1]2007_Use'!PP359</f>
        <v>40737</v>
      </c>
      <c r="H358" s="193">
        <f>'[1]2012_Use'!PP359</f>
        <v>41529</v>
      </c>
      <c r="I358" s="80">
        <v>2</v>
      </c>
      <c r="J358" s="183"/>
    </row>
    <row r="359" spans="1:10" x14ac:dyDescent="0.45">
      <c r="A359" s="63" t="s">
        <v>507</v>
      </c>
      <c r="B359" s="64" t="str">
        <f t="shared" si="5"/>
        <v>_562000</v>
      </c>
      <c r="C359" s="189">
        <f>VLOOKUP('Sector Output_New'!A359,Activities_new!$B$5:$C$409,2,0)</f>
        <v>562000</v>
      </c>
      <c r="D359" s="190" t="s">
        <v>126</v>
      </c>
      <c r="E359" s="191" t="s">
        <v>584</v>
      </c>
      <c r="F359" s="192">
        <f>'[1]2007_Use'!PP360*([1]ChainPriceIndexes_BEA!R360/[1]ChainPriceIndexes_BEA!M360)</f>
        <v>87643.44778615114</v>
      </c>
      <c r="G359" s="193">
        <f>'[1]2007_Use'!PP360</f>
        <v>76525</v>
      </c>
      <c r="H359" s="193">
        <f>'[1]2012_Use'!PP360</f>
        <v>83578</v>
      </c>
      <c r="I359" s="80">
        <v>2</v>
      </c>
      <c r="J359" s="183"/>
    </row>
    <row r="360" spans="1:10" x14ac:dyDescent="0.45">
      <c r="A360" s="63" t="s">
        <v>508</v>
      </c>
      <c r="B360" s="64" t="str">
        <f t="shared" si="5"/>
        <v>_611100</v>
      </c>
      <c r="C360" s="189">
        <f>VLOOKUP('Sector Output_New'!A360,Activities_new!$B$5:$C$409,2,0)</f>
        <v>611100</v>
      </c>
      <c r="D360" s="190" t="s">
        <v>126</v>
      </c>
      <c r="E360" s="191" t="s">
        <v>584</v>
      </c>
      <c r="F360" s="192">
        <f>'[1]2007_Use'!PP361*([1]ChainPriceIndexes_BEA!R361/[1]ChainPriceIndexes_BEA!M361)</f>
        <v>37496.948038976319</v>
      </c>
      <c r="G360" s="193">
        <f>'[1]2007_Use'!PP361</f>
        <v>33787</v>
      </c>
      <c r="H360" s="193">
        <f>'[1]2012_Use'!PP361</f>
        <v>36044</v>
      </c>
      <c r="I360" s="80">
        <v>2</v>
      </c>
      <c r="J360" s="183"/>
    </row>
    <row r="361" spans="1:10" x14ac:dyDescent="0.45">
      <c r="A361" s="63" t="s">
        <v>509</v>
      </c>
      <c r="B361" s="64" t="str">
        <f t="shared" si="5"/>
        <v>_611A00</v>
      </c>
      <c r="C361" s="189" t="str">
        <f>VLOOKUP('Sector Output_New'!A361,Activities_new!$B$5:$C$409,2,0)</f>
        <v>611A00</v>
      </c>
      <c r="D361" s="190" t="s">
        <v>126</v>
      </c>
      <c r="E361" s="191" t="s">
        <v>584</v>
      </c>
      <c r="F361" s="192">
        <f>'[1]2007_Use'!PP362*([1]ChainPriceIndexes_BEA!R362/[1]ChainPriceIndexes_BEA!M362)</f>
        <v>167828.23664871822</v>
      </c>
      <c r="G361" s="193">
        <f>'[1]2007_Use'!PP362</f>
        <v>148674</v>
      </c>
      <c r="H361" s="193">
        <f>'[1]2012_Use'!PP362</f>
        <v>209708</v>
      </c>
      <c r="I361" s="80">
        <v>2</v>
      </c>
      <c r="J361" s="183"/>
    </row>
    <row r="362" spans="1:10" x14ac:dyDescent="0.45">
      <c r="A362" s="63" t="s">
        <v>511</v>
      </c>
      <c r="B362" s="64" t="str">
        <f t="shared" si="5"/>
        <v>_611B00</v>
      </c>
      <c r="C362" s="189" t="str">
        <f>VLOOKUP('Sector Output_New'!A362,Activities_new!$B$5:$C$409,2,0)</f>
        <v>611B00</v>
      </c>
      <c r="D362" s="190" t="s">
        <v>126</v>
      </c>
      <c r="E362" s="191" t="s">
        <v>584</v>
      </c>
      <c r="F362" s="192">
        <f>'[1]2007_Use'!PP363*([1]ChainPriceIndexes_BEA!R363/[1]ChainPriceIndexes_BEA!M363)</f>
        <v>65079.74663766061</v>
      </c>
      <c r="G362" s="193">
        <f>'[1]2007_Use'!PP363</f>
        <v>54147</v>
      </c>
      <c r="H362" s="193">
        <f>'[1]2012_Use'!PP363</f>
        <v>63687</v>
      </c>
      <c r="I362" s="80">
        <v>2</v>
      </c>
      <c r="J362" s="183"/>
    </row>
    <row r="363" spans="1:10" x14ac:dyDescent="0.45">
      <c r="A363" s="63" t="s">
        <v>513</v>
      </c>
      <c r="B363" s="64" t="str">
        <f t="shared" si="5"/>
        <v>_621100</v>
      </c>
      <c r="C363" s="189">
        <f>VLOOKUP('Sector Output_New'!A363,Activities_new!$B$5:$C$409,2,0)</f>
        <v>621100</v>
      </c>
      <c r="D363" s="190" t="s">
        <v>126</v>
      </c>
      <c r="E363" s="191" t="s">
        <v>584</v>
      </c>
      <c r="F363" s="192">
        <f>'[1]2007_Use'!PP364*([1]ChainPriceIndexes_BEA!R364/[1]ChainPriceIndexes_BEA!M364)</f>
        <v>383067.0891727375</v>
      </c>
      <c r="G363" s="193">
        <f>'[1]2007_Use'!PP364</f>
        <v>351782</v>
      </c>
      <c r="H363" s="193">
        <f>'[1]2012_Use'!PP364</f>
        <v>419048</v>
      </c>
      <c r="I363" s="80">
        <v>2</v>
      </c>
      <c r="J363" s="183"/>
    </row>
    <row r="364" spans="1:10" x14ac:dyDescent="0.45">
      <c r="A364" s="63" t="s">
        <v>514</v>
      </c>
      <c r="B364" s="64" t="str">
        <f t="shared" si="5"/>
        <v>_621200</v>
      </c>
      <c r="C364" s="189">
        <f>VLOOKUP('Sector Output_New'!A364,Activities_new!$B$5:$C$409,2,0)</f>
        <v>621200</v>
      </c>
      <c r="D364" s="190" t="s">
        <v>126</v>
      </c>
      <c r="E364" s="191" t="s">
        <v>584</v>
      </c>
      <c r="F364" s="192">
        <f>'[1]2007_Use'!PP365*([1]ChainPriceIndexes_BEA!R365/[1]ChainPriceIndexes_BEA!M365)</f>
        <v>113397.74182283785</v>
      </c>
      <c r="G364" s="193">
        <f>'[1]2007_Use'!PP365</f>
        <v>97420</v>
      </c>
      <c r="H364" s="193">
        <f>'[1]2012_Use'!PP365</f>
        <v>107497</v>
      </c>
      <c r="I364" s="80">
        <v>2</v>
      </c>
      <c r="J364" s="183"/>
    </row>
    <row r="365" spans="1:10" x14ac:dyDescent="0.45">
      <c r="A365" s="63" t="s">
        <v>515</v>
      </c>
      <c r="B365" s="64" t="str">
        <f t="shared" si="5"/>
        <v>_621300</v>
      </c>
      <c r="C365" s="189">
        <f>VLOOKUP('Sector Output_New'!A365,Activities_new!$B$5:$C$409,2,0)</f>
        <v>621300</v>
      </c>
      <c r="D365" s="190" t="s">
        <v>126</v>
      </c>
      <c r="E365" s="191" t="s">
        <v>584</v>
      </c>
      <c r="F365" s="192">
        <f>'[1]2007_Use'!PP366*([1]ChainPriceIndexes_BEA!R366/[1]ChainPriceIndexes_BEA!M366)</f>
        <v>72013.937896965421</v>
      </c>
      <c r="G365" s="193">
        <f>'[1]2007_Use'!PP366</f>
        <v>65308</v>
      </c>
      <c r="H365" s="193">
        <f>'[1]2012_Use'!PP366</f>
        <v>86756</v>
      </c>
      <c r="I365" s="80">
        <v>2</v>
      </c>
      <c r="J365" s="183"/>
    </row>
    <row r="366" spans="1:10" x14ac:dyDescent="0.45">
      <c r="A366" s="63" t="s">
        <v>516</v>
      </c>
      <c r="B366" s="64" t="str">
        <f t="shared" si="5"/>
        <v>_621400</v>
      </c>
      <c r="C366" s="189">
        <f>VLOOKUP('Sector Output_New'!A366,Activities_new!$B$5:$C$409,2,0)</f>
        <v>621400</v>
      </c>
      <c r="D366" s="190" t="s">
        <v>126</v>
      </c>
      <c r="E366" s="191" t="s">
        <v>584</v>
      </c>
      <c r="F366" s="192">
        <f>'[1]2007_Use'!PP367*([1]ChainPriceIndexes_BEA!R367/[1]ChainPriceIndexes_BEA!M367)</f>
        <v>79950.161862700377</v>
      </c>
      <c r="G366" s="193">
        <f>'[1]2007_Use'!PP367</f>
        <v>71868</v>
      </c>
      <c r="H366" s="193">
        <f>'[1]2012_Use'!PP367</f>
        <v>100335</v>
      </c>
      <c r="I366" s="80">
        <v>2</v>
      </c>
      <c r="J366" s="183"/>
    </row>
    <row r="367" spans="1:10" x14ac:dyDescent="0.45">
      <c r="A367" s="63" t="s">
        <v>517</v>
      </c>
      <c r="B367" s="64" t="str">
        <f t="shared" si="5"/>
        <v>_621500</v>
      </c>
      <c r="C367" s="189">
        <f>VLOOKUP('Sector Output_New'!A367,Activities_new!$B$5:$C$409,2,0)</f>
        <v>621500</v>
      </c>
      <c r="D367" s="190" t="s">
        <v>126</v>
      </c>
      <c r="E367" s="191" t="s">
        <v>584</v>
      </c>
      <c r="F367" s="192">
        <f>'[1]2007_Use'!PP368*([1]ChainPriceIndexes_BEA!R368/[1]ChainPriceIndexes_BEA!M368)</f>
        <v>38219.879396171433</v>
      </c>
      <c r="G367" s="193">
        <f>'[1]2007_Use'!PP368</f>
        <v>37775</v>
      </c>
      <c r="H367" s="193">
        <f>'[1]2012_Use'!PP368</f>
        <v>52291</v>
      </c>
      <c r="I367" s="80">
        <v>2</v>
      </c>
      <c r="J367" s="183"/>
    </row>
    <row r="368" spans="1:10" x14ac:dyDescent="0.45">
      <c r="A368" s="63" t="s">
        <v>518</v>
      </c>
      <c r="B368" s="64" t="str">
        <f t="shared" si="5"/>
        <v>_621600</v>
      </c>
      <c r="C368" s="189">
        <f>VLOOKUP('Sector Output_New'!A368,Activities_new!$B$5:$C$409,2,0)</f>
        <v>621600</v>
      </c>
      <c r="D368" s="190" t="s">
        <v>126</v>
      </c>
      <c r="E368" s="191" t="s">
        <v>584</v>
      </c>
      <c r="F368" s="192">
        <f>'[1]2007_Use'!PP369*([1]ChainPriceIndexes_BEA!R369/[1]ChainPriceIndexes_BEA!M369)</f>
        <v>53962.939811626595</v>
      </c>
      <c r="G368" s="193">
        <f>'[1]2007_Use'!PP369</f>
        <v>50934</v>
      </c>
      <c r="H368" s="193">
        <f>'[1]2012_Use'!PP369</f>
        <v>70108</v>
      </c>
      <c r="I368" s="80">
        <v>2</v>
      </c>
      <c r="J368" s="183"/>
    </row>
    <row r="369" spans="1:10" x14ac:dyDescent="0.45">
      <c r="A369" s="63" t="s">
        <v>519</v>
      </c>
      <c r="B369" s="64" t="str">
        <f t="shared" si="5"/>
        <v>_621900</v>
      </c>
      <c r="C369" s="189">
        <f>VLOOKUP('Sector Output_New'!A369,Activities_new!$B$5:$C$409,2,0)</f>
        <v>621900</v>
      </c>
      <c r="D369" s="190" t="s">
        <v>126</v>
      </c>
      <c r="E369" s="191" t="s">
        <v>584</v>
      </c>
      <c r="F369" s="192">
        <f>'[1]2007_Use'!PP370*([1]ChainPriceIndexes_BEA!R370/[1]ChainPriceIndexes_BEA!M370)</f>
        <v>36229.24193708774</v>
      </c>
      <c r="G369" s="193">
        <f>'[1]2007_Use'!PP370</f>
        <v>32790</v>
      </c>
      <c r="H369" s="193">
        <f>'[1]2012_Use'!PP370</f>
        <v>32767</v>
      </c>
      <c r="I369" s="80">
        <v>2</v>
      </c>
      <c r="J369" s="183"/>
    </row>
    <row r="370" spans="1:10" x14ac:dyDescent="0.45">
      <c r="A370" s="63" t="s">
        <v>520</v>
      </c>
      <c r="B370" s="64" t="str">
        <f t="shared" si="5"/>
        <v>_622000</v>
      </c>
      <c r="C370" s="189">
        <f>VLOOKUP('Sector Output_New'!A370,Activities_new!$B$5:$C$409,2,0)</f>
        <v>622000</v>
      </c>
      <c r="D370" s="190" t="s">
        <v>126</v>
      </c>
      <c r="E370" s="191" t="s">
        <v>584</v>
      </c>
      <c r="F370" s="192">
        <f>'[1]2007_Use'!PP371*([1]ChainPriceIndexes_BEA!R371/[1]ChainPriceIndexes_BEA!M371)</f>
        <v>588663.58525366103</v>
      </c>
      <c r="G370" s="193">
        <f>'[1]2007_Use'!PP371</f>
        <v>529809</v>
      </c>
      <c r="H370" s="193">
        <f>'[1]2012_Use'!PP371</f>
        <v>708843</v>
      </c>
      <c r="I370" s="80">
        <v>2</v>
      </c>
      <c r="J370" s="183"/>
    </row>
    <row r="371" spans="1:10" x14ac:dyDescent="0.45">
      <c r="A371" s="63" t="s">
        <v>521</v>
      </c>
      <c r="B371" s="64" t="str">
        <f t="shared" si="5"/>
        <v>_623A00</v>
      </c>
      <c r="C371" s="189" t="str">
        <f>VLOOKUP('Sector Output_New'!A371,Activities_new!$B$5:$C$409,2,0)</f>
        <v>623A00</v>
      </c>
      <c r="D371" s="190" t="s">
        <v>126</v>
      </c>
      <c r="E371" s="191" t="s">
        <v>584</v>
      </c>
      <c r="F371" s="192">
        <f>'[1]2007_Use'!PP372*([1]ChainPriceIndexes_BEA!R372/[1]ChainPriceIndexes_BEA!M372)</f>
        <v>154816.42343568912</v>
      </c>
      <c r="G371" s="193">
        <f>'[1]2007_Use'!PP372</f>
        <v>137590</v>
      </c>
      <c r="H371" s="193">
        <f>'[1]2012_Use'!PP372</f>
        <v>167759</v>
      </c>
      <c r="I371" s="80">
        <v>2</v>
      </c>
      <c r="J371" s="183"/>
    </row>
    <row r="372" spans="1:10" x14ac:dyDescent="0.45">
      <c r="A372" s="63" t="s">
        <v>925</v>
      </c>
      <c r="B372" s="64" t="str">
        <f t="shared" si="5"/>
        <v>_623B00</v>
      </c>
      <c r="C372" s="189" t="str">
        <f>VLOOKUP('Sector Output_New'!A372,Activities_new!$B$5:$C$409,2,0)</f>
        <v>623B00</v>
      </c>
      <c r="D372" s="190" t="s">
        <v>126</v>
      </c>
      <c r="E372" s="191" t="s">
        <v>584</v>
      </c>
      <c r="F372" s="192">
        <f>'[1]2007_Use'!PP373*([1]ChainPriceIndexes_BEA!R373/[1]ChainPriceIndexes_BEA!M373)</f>
        <v>38347.139996279315</v>
      </c>
      <c r="G372" s="193">
        <f>'[1]2007_Use'!PP373</f>
        <v>35042</v>
      </c>
      <c r="H372" s="193">
        <f>'[1]2012_Use'!PP373</f>
        <v>41170</v>
      </c>
      <c r="I372" s="80">
        <v>2</v>
      </c>
      <c r="J372" s="183"/>
    </row>
    <row r="373" spans="1:10" x14ac:dyDescent="0.45">
      <c r="A373" s="63" t="s">
        <v>524</v>
      </c>
      <c r="B373" s="64" t="str">
        <f t="shared" si="5"/>
        <v>_624100</v>
      </c>
      <c r="C373" s="189">
        <f>VLOOKUP('Sector Output_New'!A373,Activities_new!$B$5:$C$409,2,0)</f>
        <v>624100</v>
      </c>
      <c r="D373" s="190" t="s">
        <v>126</v>
      </c>
      <c r="E373" s="191" t="s">
        <v>584</v>
      </c>
      <c r="F373" s="192">
        <f>'[1]2007_Use'!PP374*([1]ChainPriceIndexes_BEA!R374/[1]ChainPriceIndexes_BEA!M374)</f>
        <v>65667.95834866754</v>
      </c>
      <c r="G373" s="193">
        <f>'[1]2007_Use'!PP374</f>
        <v>60668</v>
      </c>
      <c r="H373" s="193">
        <f>'[1]2012_Use'!PP374</f>
        <v>84309</v>
      </c>
      <c r="I373" s="80">
        <v>2</v>
      </c>
      <c r="J373" s="183"/>
    </row>
    <row r="374" spans="1:10" x14ac:dyDescent="0.45">
      <c r="A374" s="63" t="s">
        <v>527</v>
      </c>
      <c r="B374" s="64" t="str">
        <f t="shared" si="5"/>
        <v>_624400</v>
      </c>
      <c r="C374" s="189">
        <f>VLOOKUP('Sector Output_New'!A374,Activities_new!$B$5:$C$409,2,0)</f>
        <v>624400</v>
      </c>
      <c r="D374" s="190" t="s">
        <v>126</v>
      </c>
      <c r="E374" s="191" t="s">
        <v>584</v>
      </c>
      <c r="F374" s="192">
        <f>'[1]2007_Use'!PP375*([1]ChainPriceIndexes_BEA!R375/[1]ChainPriceIndexes_BEA!M375)</f>
        <v>46122.699955913398</v>
      </c>
      <c r="G374" s="193">
        <f>'[1]2007_Use'!PP375</f>
        <v>39755</v>
      </c>
      <c r="H374" s="193">
        <f>'[1]2012_Use'!PP375</f>
        <v>43024</v>
      </c>
      <c r="I374" s="80">
        <v>2</v>
      </c>
      <c r="J374" s="183"/>
    </row>
    <row r="375" spans="1:10" x14ac:dyDescent="0.45">
      <c r="A375" s="63" t="s">
        <v>525</v>
      </c>
      <c r="B375" s="64" t="str">
        <f t="shared" si="5"/>
        <v>_624A00</v>
      </c>
      <c r="C375" s="189" t="str">
        <f>VLOOKUP('Sector Output_New'!A375,Activities_new!$B$5:$C$409,2,0)</f>
        <v>624A00</v>
      </c>
      <c r="D375" s="190" t="s">
        <v>126</v>
      </c>
      <c r="E375" s="191" t="s">
        <v>584</v>
      </c>
      <c r="F375" s="192">
        <f>'[1]2007_Use'!PP376*([1]ChainPriceIndexes_BEA!R376/[1]ChainPriceIndexes_BEA!M376)</f>
        <v>36692.825602238445</v>
      </c>
      <c r="G375" s="193">
        <f>'[1]2007_Use'!PP376</f>
        <v>33571</v>
      </c>
      <c r="H375" s="193">
        <f>'[1]2012_Use'!PP376</f>
        <v>42107</v>
      </c>
      <c r="I375" s="80">
        <v>2</v>
      </c>
      <c r="J375" s="183"/>
    </row>
    <row r="376" spans="1:10" x14ac:dyDescent="0.45">
      <c r="A376" s="63" t="s">
        <v>528</v>
      </c>
      <c r="B376" s="64" t="str">
        <f t="shared" si="5"/>
        <v>_711100</v>
      </c>
      <c r="C376" s="189">
        <f>VLOOKUP('Sector Output_New'!A376,Activities_new!$B$5:$C$409,2,0)</f>
        <v>711100</v>
      </c>
      <c r="D376" s="190" t="s">
        <v>126</v>
      </c>
      <c r="E376" s="191" t="s">
        <v>584</v>
      </c>
      <c r="F376" s="192">
        <f>'[1]2007_Use'!PP377*([1]ChainPriceIndexes_BEA!R377/[1]ChainPriceIndexes_BEA!M377)</f>
        <v>20944.551901998708</v>
      </c>
      <c r="G376" s="193">
        <f>'[1]2007_Use'!PP377</f>
        <v>19491</v>
      </c>
      <c r="H376" s="193">
        <f>'[1]2012_Use'!PP377</f>
        <v>20957</v>
      </c>
      <c r="I376" s="80">
        <v>2</v>
      </c>
      <c r="J376" s="183"/>
    </row>
    <row r="377" spans="1:10" x14ac:dyDescent="0.45">
      <c r="A377" s="63" t="s">
        <v>529</v>
      </c>
      <c r="B377" s="64" t="str">
        <f t="shared" si="5"/>
        <v>_711200</v>
      </c>
      <c r="C377" s="189">
        <f>VLOOKUP('Sector Output_New'!A377,Activities_new!$B$5:$C$409,2,0)</f>
        <v>711200</v>
      </c>
      <c r="D377" s="190" t="s">
        <v>126</v>
      </c>
      <c r="E377" s="191" t="s">
        <v>584</v>
      </c>
      <c r="F377" s="192">
        <f>'[1]2007_Use'!PP378*([1]ChainPriceIndexes_BEA!R378/[1]ChainPriceIndexes_BEA!M378)</f>
        <v>38643.429424677684</v>
      </c>
      <c r="G377" s="193">
        <f>'[1]2007_Use'!PP378</f>
        <v>34679</v>
      </c>
      <c r="H377" s="193">
        <f>'[1]2012_Use'!PP378</f>
        <v>38173</v>
      </c>
      <c r="I377" s="80">
        <v>2</v>
      </c>
      <c r="J377" s="183"/>
    </row>
    <row r="378" spans="1:10" x14ac:dyDescent="0.45">
      <c r="A378" s="63" t="s">
        <v>532</v>
      </c>
      <c r="B378" s="64" t="str">
        <f t="shared" si="5"/>
        <v>_711500</v>
      </c>
      <c r="C378" s="189">
        <f>VLOOKUP('Sector Output_New'!A378,Activities_new!$B$5:$C$409,2,0)</f>
        <v>711500</v>
      </c>
      <c r="D378" s="190" t="s">
        <v>126</v>
      </c>
      <c r="E378" s="191" t="s">
        <v>584</v>
      </c>
      <c r="F378" s="192">
        <f>'[1]2007_Use'!PP379*([1]ChainPriceIndexes_BEA!R379/[1]ChainPriceIndexes_BEA!M379)</f>
        <v>34341.18979558815</v>
      </c>
      <c r="G378" s="193">
        <f>'[1]2007_Use'!PP379</f>
        <v>31836</v>
      </c>
      <c r="H378" s="193">
        <f>'[1]2012_Use'!PP379</f>
        <v>36256</v>
      </c>
      <c r="I378" s="80">
        <v>2</v>
      </c>
      <c r="J378" s="183"/>
    </row>
    <row r="379" spans="1:10" x14ac:dyDescent="0.45">
      <c r="A379" s="63" t="s">
        <v>530</v>
      </c>
      <c r="B379" s="64" t="str">
        <f t="shared" si="5"/>
        <v>_711A00</v>
      </c>
      <c r="C379" s="189" t="str">
        <f>VLOOKUP('Sector Output_New'!A379,Activities_new!$B$5:$C$409,2,0)</f>
        <v>711A00</v>
      </c>
      <c r="D379" s="190" t="s">
        <v>126</v>
      </c>
      <c r="E379" s="191" t="s">
        <v>584</v>
      </c>
      <c r="F379" s="192">
        <f>'[1]2007_Use'!PP380*([1]ChainPriceIndexes_BEA!R380/[1]ChainPriceIndexes_BEA!M380)</f>
        <v>32422.66727254591</v>
      </c>
      <c r="G379" s="193">
        <f>'[1]2007_Use'!PP380</f>
        <v>29254</v>
      </c>
      <c r="H379" s="193">
        <f>'[1]2012_Use'!PP380</f>
        <v>35192</v>
      </c>
      <c r="I379" s="80">
        <v>2</v>
      </c>
      <c r="J379" s="183"/>
    </row>
    <row r="380" spans="1:10" x14ac:dyDescent="0.45">
      <c r="A380" s="63" t="s">
        <v>533</v>
      </c>
      <c r="B380" s="64" t="str">
        <f t="shared" si="5"/>
        <v>_712000</v>
      </c>
      <c r="C380" s="189">
        <f>VLOOKUP('Sector Output_New'!A380,Activities_new!$B$5:$C$409,2,0)</f>
        <v>712000</v>
      </c>
      <c r="D380" s="190" t="s">
        <v>126</v>
      </c>
      <c r="E380" s="191" t="s">
        <v>584</v>
      </c>
      <c r="F380" s="192">
        <f>'[1]2007_Use'!PP381*([1]ChainPriceIndexes_BEA!R381/[1]ChainPriceIndexes_BEA!M381)</f>
        <v>12367.952006260053</v>
      </c>
      <c r="G380" s="193">
        <f>'[1]2007_Use'!PP381</f>
        <v>11380</v>
      </c>
      <c r="H380" s="193">
        <f>'[1]2012_Use'!PP381</f>
        <v>14167</v>
      </c>
      <c r="I380" s="80">
        <v>2</v>
      </c>
      <c r="J380" s="183"/>
    </row>
    <row r="381" spans="1:10" x14ac:dyDescent="0.45">
      <c r="A381" s="63" t="s">
        <v>534</v>
      </c>
      <c r="B381" s="64" t="str">
        <f t="shared" si="5"/>
        <v>_713100</v>
      </c>
      <c r="C381" s="189">
        <f>VLOOKUP('Sector Output_New'!A381,Activities_new!$B$5:$C$409,2,0)</f>
        <v>713100</v>
      </c>
      <c r="D381" s="190" t="s">
        <v>126</v>
      </c>
      <c r="E381" s="191" t="s">
        <v>584</v>
      </c>
      <c r="F381" s="192">
        <f>'[1]2007_Use'!PP382*([1]ChainPriceIndexes_BEA!R382/[1]ChainPriceIndexes_BEA!M382)</f>
        <v>22843.48627050711</v>
      </c>
      <c r="G381" s="193">
        <f>'[1]2007_Use'!PP382</f>
        <v>18352</v>
      </c>
      <c r="H381" s="193">
        <f>'[1]2012_Use'!PP382</f>
        <v>16047</v>
      </c>
      <c r="I381" s="80">
        <v>2</v>
      </c>
      <c r="J381" s="183"/>
    </row>
    <row r="382" spans="1:10" x14ac:dyDescent="0.45">
      <c r="A382" s="63" t="s">
        <v>535</v>
      </c>
      <c r="B382" s="64" t="str">
        <f t="shared" si="5"/>
        <v>_713200</v>
      </c>
      <c r="C382" s="189">
        <f>VLOOKUP('Sector Output_New'!A382,Activities_new!$B$5:$C$409,2,0)</f>
        <v>713200</v>
      </c>
      <c r="D382" s="190" t="s">
        <v>126</v>
      </c>
      <c r="E382" s="191" t="s">
        <v>584</v>
      </c>
      <c r="F382" s="192">
        <f>'[1]2007_Use'!PP383*([1]ChainPriceIndexes_BEA!R383/[1]ChainPriceIndexes_BEA!M383)</f>
        <v>32545.854572387052</v>
      </c>
      <c r="G382" s="193">
        <f>'[1]2007_Use'!PP383</f>
        <v>29881</v>
      </c>
      <c r="H382" s="193">
        <f>'[1]2012_Use'!PP383</f>
        <v>31140</v>
      </c>
      <c r="I382" s="80">
        <v>2</v>
      </c>
      <c r="J382" s="183"/>
    </row>
    <row r="383" spans="1:10" x14ac:dyDescent="0.45">
      <c r="A383" s="63" t="s">
        <v>536</v>
      </c>
      <c r="B383" s="64" t="str">
        <f t="shared" si="5"/>
        <v>_713900</v>
      </c>
      <c r="C383" s="189">
        <f>VLOOKUP('Sector Output_New'!A383,Activities_new!$B$5:$C$409,2,0)</f>
        <v>713900</v>
      </c>
      <c r="D383" s="190" t="s">
        <v>126</v>
      </c>
      <c r="E383" s="191" t="s">
        <v>584</v>
      </c>
      <c r="F383" s="192">
        <f>'[1]2007_Use'!PP384*([1]ChainPriceIndexes_BEA!R384/[1]ChainPriceIndexes_BEA!M384)</f>
        <v>70728.471197630846</v>
      </c>
      <c r="G383" s="193">
        <f>'[1]2007_Use'!PP384</f>
        <v>66634</v>
      </c>
      <c r="H383" s="193">
        <f>'[1]2012_Use'!PP384</f>
        <v>72592</v>
      </c>
      <c r="I383" s="80">
        <v>2</v>
      </c>
      <c r="J383" s="183"/>
    </row>
    <row r="384" spans="1:10" x14ac:dyDescent="0.45">
      <c r="A384" s="63" t="s">
        <v>537</v>
      </c>
      <c r="B384" s="64" t="str">
        <f t="shared" si="5"/>
        <v>_721000</v>
      </c>
      <c r="C384" s="189">
        <f>VLOOKUP('Sector Output_New'!A384,Activities_new!$B$5:$C$409,2,0)</f>
        <v>721000</v>
      </c>
      <c r="D384" s="190" t="s">
        <v>126</v>
      </c>
      <c r="E384" s="191" t="s">
        <v>584</v>
      </c>
      <c r="F384" s="192">
        <f>'[1]2007_Use'!PP385*([1]ChainPriceIndexes_BEA!R385/[1]ChainPriceIndexes_BEA!M385)</f>
        <v>207610.13536069263</v>
      </c>
      <c r="G384" s="193">
        <f>'[1]2007_Use'!PP385</f>
        <v>192793</v>
      </c>
      <c r="H384" s="193">
        <f>'[1]2012_Use'!PP385</f>
        <v>214942</v>
      </c>
      <c r="I384" s="80">
        <v>2</v>
      </c>
      <c r="J384" s="183"/>
    </row>
    <row r="385" spans="1:10" x14ac:dyDescent="0.45">
      <c r="A385" s="63" t="s">
        <v>538</v>
      </c>
      <c r="B385" s="64" t="str">
        <f t="shared" si="5"/>
        <v>_722110</v>
      </c>
      <c r="C385" s="189">
        <f>VLOOKUP('Sector Output_New'!A385,Activities_new!$B$5:$C$409,2,0)</f>
        <v>722110</v>
      </c>
      <c r="D385" s="190" t="s">
        <v>126</v>
      </c>
      <c r="E385" s="191" t="s">
        <v>584</v>
      </c>
      <c r="F385" s="192">
        <f>'[1]2007_Use'!PP386*([1]ChainPriceIndexes_BEA!R386/[1]ChainPriceIndexes_BEA!M386)</f>
        <v>278226.55898989667</v>
      </c>
      <c r="G385" s="193">
        <f>'[1]2007_Use'!PP386</f>
        <v>241509</v>
      </c>
      <c r="H385" s="193">
        <f>'[1]2012_Use'!PP386</f>
        <v>278525</v>
      </c>
      <c r="I385" s="80">
        <v>2</v>
      </c>
      <c r="J385" s="183"/>
    </row>
    <row r="386" spans="1:10" x14ac:dyDescent="0.45">
      <c r="A386" s="63" t="s">
        <v>539</v>
      </c>
      <c r="B386" s="64" t="str">
        <f t="shared" si="5"/>
        <v>_722211</v>
      </c>
      <c r="C386" s="189">
        <f>VLOOKUP('Sector Output_New'!A386,Activities_new!$B$5:$C$409,2,0)</f>
        <v>722211</v>
      </c>
      <c r="D386" s="190" t="s">
        <v>126</v>
      </c>
      <c r="E386" s="191" t="s">
        <v>584</v>
      </c>
      <c r="F386" s="192">
        <f>'[1]2007_Use'!PP387*([1]ChainPriceIndexes_BEA!R387/[1]ChainPriceIndexes_BEA!M387)</f>
        <v>254731.7863549563</v>
      </c>
      <c r="G386" s="193">
        <f>'[1]2007_Use'!PP387</f>
        <v>220101</v>
      </c>
      <c r="H386" s="193">
        <f>'[1]2012_Use'!PP387</f>
        <v>253777</v>
      </c>
      <c r="I386" s="80">
        <v>2</v>
      </c>
      <c r="J386" s="183"/>
    </row>
    <row r="387" spans="1:10" x14ac:dyDescent="0.45">
      <c r="A387" s="63" t="s">
        <v>540</v>
      </c>
      <c r="B387" s="64" t="str">
        <f t="shared" si="5"/>
        <v>_722A00</v>
      </c>
      <c r="C387" s="189" t="str">
        <f>VLOOKUP('Sector Output_New'!A387,Activities_new!$B$5:$C$409,2,0)</f>
        <v>722A00</v>
      </c>
      <c r="D387" s="190" t="s">
        <v>126</v>
      </c>
      <c r="E387" s="191" t="s">
        <v>584</v>
      </c>
      <c r="F387" s="192">
        <f>'[1]2007_Use'!PP388*([1]ChainPriceIndexes_BEA!R388/[1]ChainPriceIndexes_BEA!M388)</f>
        <v>70008.86897259955</v>
      </c>
      <c r="G387" s="193">
        <f>'[1]2007_Use'!PP388</f>
        <v>59992</v>
      </c>
      <c r="H387" s="193">
        <f>'[1]2012_Use'!PP388</f>
        <v>81672</v>
      </c>
      <c r="I387" s="80">
        <v>2</v>
      </c>
      <c r="J387" s="183"/>
    </row>
    <row r="388" spans="1:10" x14ac:dyDescent="0.45">
      <c r="A388" s="63" t="s">
        <v>542</v>
      </c>
      <c r="B388" s="64" t="str">
        <f t="shared" si="5"/>
        <v>_811100</v>
      </c>
      <c r="C388" s="189">
        <f>VLOOKUP('Sector Output_New'!A388,Activities_new!$B$5:$C$409,2,0)</f>
        <v>811100</v>
      </c>
      <c r="D388" s="190" t="s">
        <v>126</v>
      </c>
      <c r="E388" s="191" t="s">
        <v>584</v>
      </c>
      <c r="F388" s="192">
        <f>'[1]2007_Use'!PP389*([1]ChainPriceIndexes_BEA!R389/[1]ChainPriceIndexes_BEA!M389)</f>
        <v>129183.5761712618</v>
      </c>
      <c r="G388" s="193">
        <f>'[1]2007_Use'!PP389</f>
        <v>111094</v>
      </c>
      <c r="H388" s="193">
        <f>'[1]2012_Use'!PP389</f>
        <v>111488</v>
      </c>
      <c r="I388" s="80">
        <v>2</v>
      </c>
      <c r="J388" s="183"/>
    </row>
    <row r="389" spans="1:10" x14ac:dyDescent="0.45">
      <c r="A389" s="63" t="s">
        <v>543</v>
      </c>
      <c r="B389" s="64" t="str">
        <f t="shared" si="5"/>
        <v>_811200</v>
      </c>
      <c r="C389" s="189">
        <f>VLOOKUP('Sector Output_New'!A389,Activities_new!$B$5:$C$409,2,0)</f>
        <v>811200</v>
      </c>
      <c r="D389" s="190" t="s">
        <v>126</v>
      </c>
      <c r="E389" s="191" t="s">
        <v>584</v>
      </c>
      <c r="F389" s="192">
        <f>'[1]2007_Use'!PP390*([1]ChainPriceIndexes_BEA!R390/[1]ChainPriceIndexes_BEA!M390)</f>
        <v>22098.953617640655</v>
      </c>
      <c r="G389" s="193">
        <f>'[1]2007_Use'!PP390</f>
        <v>19282</v>
      </c>
      <c r="H389" s="193">
        <f>'[1]2012_Use'!PP390</f>
        <v>20875</v>
      </c>
      <c r="I389" s="80">
        <v>2</v>
      </c>
      <c r="J389" s="183"/>
    </row>
    <row r="390" spans="1:10" x14ac:dyDescent="0.45">
      <c r="A390" s="63" t="s">
        <v>544</v>
      </c>
      <c r="B390" s="64" t="str">
        <f t="shared" si="5"/>
        <v>_811300</v>
      </c>
      <c r="C390" s="189">
        <f>VLOOKUP('Sector Output_New'!A390,Activities_new!$B$5:$C$409,2,0)</f>
        <v>811300</v>
      </c>
      <c r="D390" s="190" t="s">
        <v>126</v>
      </c>
      <c r="E390" s="191" t="s">
        <v>584</v>
      </c>
      <c r="F390" s="192">
        <f>'[1]2007_Use'!PP391*([1]ChainPriceIndexes_BEA!R391/[1]ChainPriceIndexes_BEA!M391)</f>
        <v>33821.204718055291</v>
      </c>
      <c r="G390" s="193">
        <f>'[1]2007_Use'!PP391</f>
        <v>30595</v>
      </c>
      <c r="H390" s="193">
        <f>'[1]2012_Use'!PP391</f>
        <v>34342</v>
      </c>
      <c r="I390" s="80">
        <v>2</v>
      </c>
      <c r="J390" s="183"/>
    </row>
    <row r="391" spans="1:10" x14ac:dyDescent="0.45">
      <c r="A391" s="63" t="s">
        <v>545</v>
      </c>
      <c r="B391" s="64" t="str">
        <f t="shared" ref="B391:B410" si="6">CONCATENATE("_",C391)</f>
        <v>_811400</v>
      </c>
      <c r="C391" s="189">
        <f>VLOOKUP('Sector Output_New'!A391,Activities_new!$B$5:$C$409,2,0)</f>
        <v>811400</v>
      </c>
      <c r="D391" s="190" t="s">
        <v>126</v>
      </c>
      <c r="E391" s="191" t="s">
        <v>584</v>
      </c>
      <c r="F391" s="192">
        <f>'[1]2007_Use'!PP392*([1]ChainPriceIndexes_BEA!R392/[1]ChainPriceIndexes_BEA!M392)</f>
        <v>25013.734419064596</v>
      </c>
      <c r="G391" s="193">
        <f>'[1]2007_Use'!PP392</f>
        <v>20489</v>
      </c>
      <c r="H391" s="193">
        <f>'[1]2012_Use'!PP392</f>
        <v>19409</v>
      </c>
      <c r="I391" s="80">
        <v>2</v>
      </c>
      <c r="J391" s="183"/>
    </row>
    <row r="392" spans="1:10" x14ac:dyDescent="0.45">
      <c r="A392" s="63" t="s">
        <v>546</v>
      </c>
      <c r="B392" s="64" t="str">
        <f t="shared" si="6"/>
        <v>_812100</v>
      </c>
      <c r="C392" s="189">
        <f>VLOOKUP('Sector Output_New'!A392,Activities_new!$B$5:$C$409,2,0)</f>
        <v>812100</v>
      </c>
      <c r="D392" s="190" t="s">
        <v>126</v>
      </c>
      <c r="E392" s="191" t="s">
        <v>584</v>
      </c>
      <c r="F392" s="192">
        <f>'[1]2007_Use'!PP393*([1]ChainPriceIndexes_BEA!R393/[1]ChainPriceIndexes_BEA!M393)</f>
        <v>66399.289953957938</v>
      </c>
      <c r="G392" s="193">
        <f>'[1]2007_Use'!PP393</f>
        <v>59849</v>
      </c>
      <c r="H392" s="193">
        <f>'[1]2012_Use'!PP393</f>
        <v>68402</v>
      </c>
      <c r="I392" s="80">
        <v>2</v>
      </c>
      <c r="J392" s="183"/>
    </row>
    <row r="393" spans="1:10" x14ac:dyDescent="0.45">
      <c r="A393" s="63" t="s">
        <v>547</v>
      </c>
      <c r="B393" s="64" t="str">
        <f t="shared" si="6"/>
        <v>_812200</v>
      </c>
      <c r="C393" s="189">
        <f>VLOOKUP('Sector Output_New'!A393,Activities_new!$B$5:$C$409,2,0)</f>
        <v>812200</v>
      </c>
      <c r="D393" s="190" t="s">
        <v>126</v>
      </c>
      <c r="E393" s="191" t="s">
        <v>584</v>
      </c>
      <c r="F393" s="192">
        <f>'[1]2007_Use'!PP394*([1]ChainPriceIndexes_BEA!R394/[1]ChainPriceIndexes_BEA!M394)</f>
        <v>21227.084463006333</v>
      </c>
      <c r="G393" s="193">
        <f>'[1]2007_Use'!PP394</f>
        <v>18399</v>
      </c>
      <c r="H393" s="193">
        <f>'[1]2012_Use'!PP394</f>
        <v>19739</v>
      </c>
      <c r="I393" s="80">
        <v>2</v>
      </c>
      <c r="J393" s="183"/>
    </row>
    <row r="394" spans="1:10" x14ac:dyDescent="0.45">
      <c r="A394" s="63" t="s">
        <v>548</v>
      </c>
      <c r="B394" s="64" t="str">
        <f t="shared" si="6"/>
        <v>_812300</v>
      </c>
      <c r="C394" s="189">
        <f>VLOOKUP('Sector Output_New'!A394,Activities_new!$B$5:$C$409,2,0)</f>
        <v>812300</v>
      </c>
      <c r="D394" s="190" t="s">
        <v>126</v>
      </c>
      <c r="E394" s="191" t="s">
        <v>584</v>
      </c>
      <c r="F394" s="192">
        <f>'[1]2007_Use'!PP395*([1]ChainPriceIndexes_BEA!R395/[1]ChainPriceIndexes_BEA!M395)</f>
        <v>29917.062289080823</v>
      </c>
      <c r="G394" s="193">
        <f>'[1]2007_Use'!PP395</f>
        <v>26152</v>
      </c>
      <c r="H394" s="193">
        <f>'[1]2012_Use'!PP395</f>
        <v>26034</v>
      </c>
      <c r="I394" s="80">
        <v>2</v>
      </c>
      <c r="J394" s="183"/>
    </row>
    <row r="395" spans="1:10" x14ac:dyDescent="0.45">
      <c r="A395" s="183" t="s">
        <v>549</v>
      </c>
      <c r="B395" s="64" t="str">
        <f t="shared" si="6"/>
        <v>_812900</v>
      </c>
      <c r="C395" s="189">
        <f>VLOOKUP('Sector Output_New'!A395,Activities_new!$B$5:$C$409,2,0)</f>
        <v>812900</v>
      </c>
      <c r="D395" s="190" t="s">
        <v>126</v>
      </c>
      <c r="E395" s="191" t="s">
        <v>584</v>
      </c>
      <c r="F395" s="192">
        <f>'[1]2007_Use'!PP396*([1]ChainPriceIndexes_BEA!R396/[1]ChainPriceIndexes_BEA!M396)</f>
        <v>60377.031311930237</v>
      </c>
      <c r="G395" s="193">
        <f>'[1]2007_Use'!PP396</f>
        <v>48746</v>
      </c>
      <c r="H395" s="193">
        <f>'[1]2012_Use'!PP396</f>
        <v>53499</v>
      </c>
      <c r="I395" s="80">
        <v>2</v>
      </c>
      <c r="J395" s="183"/>
    </row>
    <row r="396" spans="1:10" x14ac:dyDescent="0.45">
      <c r="A396" s="183" t="s">
        <v>550</v>
      </c>
      <c r="B396" s="64" t="str">
        <f t="shared" si="6"/>
        <v>_813100</v>
      </c>
      <c r="C396" s="189">
        <f>VLOOKUP('Sector Output_New'!A396,Activities_new!$B$5:$C$409,2,0)</f>
        <v>813100</v>
      </c>
      <c r="D396" s="190" t="s">
        <v>126</v>
      </c>
      <c r="E396" s="191" t="s">
        <v>584</v>
      </c>
      <c r="F396" s="192">
        <f>'[1]2007_Use'!PP397*([1]ChainPriceIndexes_BEA!R397/[1]ChainPriceIndexes_BEA!M397)</f>
        <v>84925.908117323081</v>
      </c>
      <c r="G396" s="193">
        <f>'[1]2007_Use'!PP397</f>
        <v>77714</v>
      </c>
      <c r="H396" s="193">
        <f>'[1]2012_Use'!PP397</f>
        <v>82664</v>
      </c>
      <c r="I396" s="80">
        <v>2</v>
      </c>
      <c r="J396" s="183"/>
    </row>
    <row r="397" spans="1:10" x14ac:dyDescent="0.45">
      <c r="A397" s="183" t="s">
        <v>551</v>
      </c>
      <c r="B397" s="64" t="str">
        <f t="shared" si="6"/>
        <v>_813A00</v>
      </c>
      <c r="C397" s="189" t="str">
        <f>VLOOKUP('Sector Output_New'!A397,Activities_new!$B$5:$C$409,2,0)</f>
        <v>813A00</v>
      </c>
      <c r="D397" s="190" t="s">
        <v>126</v>
      </c>
      <c r="E397" s="191" t="s">
        <v>584</v>
      </c>
      <c r="F397" s="192">
        <f>'[1]2007_Use'!PP398*([1]ChainPriceIndexes_BEA!R398/[1]ChainPriceIndexes_BEA!M398)</f>
        <v>44522.793276423479</v>
      </c>
      <c r="G397" s="193">
        <f>'[1]2007_Use'!PP398</f>
        <v>40473</v>
      </c>
      <c r="H397" s="193">
        <f>'[1]2012_Use'!PP398</f>
        <v>44524</v>
      </c>
      <c r="I397" s="80">
        <v>2</v>
      </c>
      <c r="J397" s="183"/>
    </row>
    <row r="398" spans="1:10" x14ac:dyDescent="0.45">
      <c r="A398" s="183" t="s">
        <v>553</v>
      </c>
      <c r="B398" s="64" t="str">
        <f t="shared" si="6"/>
        <v>_813B00</v>
      </c>
      <c r="C398" s="189" t="str">
        <f>VLOOKUP('Sector Output_New'!A398,Activities_new!$B$5:$C$409,2,0)</f>
        <v>813B00</v>
      </c>
      <c r="D398" s="190" t="s">
        <v>126</v>
      </c>
      <c r="E398" s="191" t="s">
        <v>584</v>
      </c>
      <c r="F398" s="192">
        <f>'[1]2007_Use'!PP399*([1]ChainPriceIndexes_BEA!R399/[1]ChainPriceIndexes_BEA!M399)</f>
        <v>69741.669046416093</v>
      </c>
      <c r="G398" s="193">
        <f>'[1]2007_Use'!PP399</f>
        <v>63497</v>
      </c>
      <c r="H398" s="193">
        <f>'[1]2012_Use'!PP399</f>
        <v>77960</v>
      </c>
      <c r="I398" s="80">
        <v>2</v>
      </c>
      <c r="J398" s="183"/>
    </row>
    <row r="399" spans="1:10" x14ac:dyDescent="0.45">
      <c r="A399" s="183" t="s">
        <v>555</v>
      </c>
      <c r="B399" s="64" t="str">
        <f t="shared" si="6"/>
        <v>_814000</v>
      </c>
      <c r="C399" s="189">
        <f>VLOOKUP('Sector Output_New'!A399,Activities_new!$B$5:$C$409,2,0)</f>
        <v>814000</v>
      </c>
      <c r="D399" s="190" t="s">
        <v>126</v>
      </c>
      <c r="E399" s="191" t="s">
        <v>584</v>
      </c>
      <c r="F399" s="192">
        <f>'[1]2007_Use'!PP400*([1]ChainPriceIndexes_BEA!R400/[1]ChainPriceIndexes_BEA!M400)</f>
        <v>19527.267611121333</v>
      </c>
      <c r="G399" s="193">
        <f>'[1]2007_Use'!PP400</f>
        <v>18043</v>
      </c>
      <c r="H399" s="193">
        <f>'[1]2012_Use'!PP400</f>
        <v>17330</v>
      </c>
      <c r="I399" s="80">
        <v>2</v>
      </c>
      <c r="J399" s="183"/>
    </row>
    <row r="400" spans="1:10" x14ac:dyDescent="0.45">
      <c r="A400" s="183" t="s">
        <v>556</v>
      </c>
      <c r="B400" s="64" t="str">
        <f t="shared" si="6"/>
        <v>_S00500</v>
      </c>
      <c r="C400" s="189" t="str">
        <f>VLOOKUP('Sector Output_New'!A400,Activities_new!$B$5:$C$409,2,0)</f>
        <v>S00500</v>
      </c>
      <c r="D400" s="190" t="s">
        <v>126</v>
      </c>
      <c r="E400" s="191" t="s">
        <v>918</v>
      </c>
      <c r="F400" s="192">
        <f>'[1]2007_Use'!PP401*([1]ChainPriceIndexes_BEA!R401/[1]ChainPriceIndexes_BEA!M401)</f>
        <v>602669.38426641247</v>
      </c>
      <c r="G400" s="193">
        <f>'[1]2007_Use'!PP401</f>
        <v>549978</v>
      </c>
      <c r="H400" s="193">
        <f>'[1]2012_Use'!PP401</f>
        <v>676302</v>
      </c>
      <c r="I400" s="80">
        <v>2</v>
      </c>
      <c r="J400" s="183"/>
    </row>
    <row r="401" spans="1:10" x14ac:dyDescent="0.45">
      <c r="A401" s="183" t="s">
        <v>558</v>
      </c>
      <c r="B401" s="64" t="str">
        <f t="shared" si="6"/>
        <v>_S00600</v>
      </c>
      <c r="C401" s="189" t="str">
        <f>VLOOKUP('Sector Output_New'!A401,Activities_new!$B$5:$C$409,2,0)</f>
        <v>S00600</v>
      </c>
      <c r="D401" s="190" t="s">
        <v>126</v>
      </c>
      <c r="E401" s="191" t="s">
        <v>918</v>
      </c>
      <c r="F401" s="192">
        <f>'[1]2007_Use'!PP402*([1]ChainPriceIndexes_BEA!R402/[1]ChainPriceIndexes_BEA!M402)</f>
        <v>321485.22627963312</v>
      </c>
      <c r="G401" s="193">
        <f>'[1]2007_Use'!PP402</f>
        <v>290613</v>
      </c>
      <c r="H401" s="193">
        <f>'[1]2012_Use'!PP402</f>
        <v>369907</v>
      </c>
      <c r="I401" s="80">
        <v>2</v>
      </c>
      <c r="J401" s="183"/>
    </row>
    <row r="402" spans="1:10" x14ac:dyDescent="0.45">
      <c r="A402" s="183" t="s">
        <v>560</v>
      </c>
      <c r="B402" s="64" t="str">
        <f t="shared" si="6"/>
        <v>_491000</v>
      </c>
      <c r="C402" s="189">
        <f>VLOOKUP('Sector Output_New'!A402,Activities_new!$B$5:$C$409,2,0)</f>
        <v>491000</v>
      </c>
      <c r="D402" s="190" t="s">
        <v>126</v>
      </c>
      <c r="E402" s="191" t="s">
        <v>918</v>
      </c>
      <c r="F402" s="192">
        <f>'[1]2007_Use'!PP403*([1]ChainPriceIndexes_BEA!R403/[1]ChainPriceIndexes_BEA!M403)</f>
        <v>85354.422296218589</v>
      </c>
      <c r="G402" s="193">
        <f>'[1]2007_Use'!PP403</f>
        <v>74849</v>
      </c>
      <c r="H402" s="193">
        <f>'[1]2012_Use'!PP403</f>
        <v>61902</v>
      </c>
      <c r="I402" s="80">
        <v>2</v>
      </c>
      <c r="J402" s="183"/>
    </row>
    <row r="403" spans="1:10" x14ac:dyDescent="0.45">
      <c r="A403" s="183" t="s">
        <v>561</v>
      </c>
      <c r="B403" s="64" t="str">
        <f t="shared" si="6"/>
        <v>_S00101</v>
      </c>
      <c r="C403" s="189" t="str">
        <f>VLOOKUP('Sector Output_New'!A403,Activities_new!$B$5:$C$409,2,0)</f>
        <v>S00101</v>
      </c>
      <c r="D403" s="190" t="s">
        <v>126</v>
      </c>
      <c r="E403" s="191" t="s">
        <v>890</v>
      </c>
      <c r="F403" s="192">
        <f>'[1]2007_Use'!PP404*([1]ChainPriceIndexes_BEA!R404/[1]ChainPriceIndexes_BEA!M404)</f>
        <v>13980.498670363888</v>
      </c>
      <c r="G403" s="193">
        <f>'[1]2007_Use'!PP404</f>
        <v>12302</v>
      </c>
      <c r="H403" s="193">
        <f>'[1]2012_Use'!PP404</f>
        <v>13686</v>
      </c>
      <c r="I403" s="80">
        <v>2</v>
      </c>
      <c r="J403" s="183"/>
    </row>
    <row r="404" spans="1:10" x14ac:dyDescent="0.45">
      <c r="A404" s="183" t="s">
        <v>563</v>
      </c>
      <c r="B404" s="64" t="str">
        <f t="shared" si="6"/>
        <v>_S00102</v>
      </c>
      <c r="C404" s="189" t="str">
        <f>VLOOKUP('Sector Output_New'!A404,Activities_new!$B$5:$C$409,2,0)</f>
        <v>S00102</v>
      </c>
      <c r="D404" s="190" t="s">
        <v>126</v>
      </c>
      <c r="E404" s="191" t="s">
        <v>584</v>
      </c>
      <c r="F404" s="192">
        <f>'[1]2007_Use'!PP405*([1]ChainPriceIndexes_BEA!R405/[1]ChainPriceIndexes_BEA!M405)</f>
        <v>16752.033745103945</v>
      </c>
      <c r="G404" s="193">
        <f>'[1]2007_Use'!PP405</f>
        <v>12232</v>
      </c>
      <c r="H404" s="193">
        <f>'[1]2012_Use'!PP405</f>
        <v>21557</v>
      </c>
      <c r="I404" s="80">
        <v>2</v>
      </c>
      <c r="J404" s="183"/>
    </row>
    <row r="405" spans="1:10" x14ac:dyDescent="0.45">
      <c r="A405" s="183" t="s">
        <v>926</v>
      </c>
      <c r="B405" s="64" t="str">
        <f t="shared" si="6"/>
        <v>_GSLGE</v>
      </c>
      <c r="C405" s="189" t="str">
        <f>VLOOKUP('Sector Output_New'!A405,Activities_new!$B$5:$C$409,2,0)</f>
        <v>GSLGE</v>
      </c>
      <c r="D405" s="190" t="s">
        <v>126</v>
      </c>
      <c r="E405" s="191" t="s">
        <v>584</v>
      </c>
      <c r="F405" s="192">
        <f>'[1]2007_Use'!PP406*([1]ChainPriceIndexes_BEA!R406/[1]ChainPriceIndexes_BEA!M406)</f>
        <v>955797.62247147935</v>
      </c>
      <c r="G405" s="193">
        <f>'[1]2007_Use'!PP406</f>
        <v>797594</v>
      </c>
      <c r="H405" s="193">
        <f>'[1]2012_Use'!PP406</f>
        <v>890016</v>
      </c>
      <c r="I405" s="80">
        <v>2</v>
      </c>
      <c r="J405" s="183"/>
    </row>
    <row r="406" spans="1:10" x14ac:dyDescent="0.45">
      <c r="A406" s="183" t="s">
        <v>927</v>
      </c>
      <c r="B406" s="64" t="str">
        <f t="shared" si="6"/>
        <v>_GSLGH</v>
      </c>
      <c r="C406" s="189" t="str">
        <f>VLOOKUP('Sector Output_New'!A406,Activities_new!$B$5:$C$409,2,0)</f>
        <v>GSLGH</v>
      </c>
      <c r="D406" s="190" t="s">
        <v>126</v>
      </c>
      <c r="E406" s="191" t="s">
        <v>584</v>
      </c>
      <c r="F406" s="192">
        <f>'[1]2007_Use'!PP407*([1]ChainPriceIndexes_BEA!R407/[1]ChainPriceIndexes_BEA!M407)</f>
        <v>223879.73526361372</v>
      </c>
      <c r="G406" s="193">
        <f>'[1]2007_Use'!PP407</f>
        <v>209388</v>
      </c>
      <c r="H406" s="193">
        <f>'[1]2012_Use'!PP407</f>
        <v>237543</v>
      </c>
      <c r="I406" s="80">
        <v>2</v>
      </c>
      <c r="J406" s="183"/>
    </row>
    <row r="407" spans="1:10" x14ac:dyDescent="0.45">
      <c r="A407" s="183" t="s">
        <v>928</v>
      </c>
      <c r="B407" s="64" t="str">
        <f t="shared" si="6"/>
        <v>_GSLGO</v>
      </c>
      <c r="C407" s="189" t="str">
        <f>VLOOKUP('Sector Output_New'!A407,Activities_new!$B$5:$C$409,2,0)</f>
        <v>GSLGO</v>
      </c>
      <c r="D407" s="190" t="s">
        <v>126</v>
      </c>
      <c r="E407" s="191" t="s">
        <v>918</v>
      </c>
      <c r="F407" s="192">
        <f>'[1]2007_Use'!PP408*([1]ChainPriceIndexes_BEA!R408/[1]ChainPriceIndexes_BEA!M408)</f>
        <v>841305.61899403133</v>
      </c>
      <c r="G407" s="193">
        <f>'[1]2007_Use'!PP408</f>
        <v>762551</v>
      </c>
      <c r="H407" s="193">
        <f>'[1]2012_Use'!PP408</f>
        <v>820513</v>
      </c>
      <c r="I407" s="80">
        <v>2</v>
      </c>
      <c r="J407" s="183"/>
    </row>
    <row r="408" spans="1:10" x14ac:dyDescent="0.45">
      <c r="A408" s="183" t="s">
        <v>565</v>
      </c>
      <c r="B408" s="64" t="str">
        <f t="shared" si="6"/>
        <v>_S00201</v>
      </c>
      <c r="C408" s="189" t="str">
        <f>VLOOKUP('Sector Output_New'!A408,Activities_new!$B$5:$C$409,2,0)</f>
        <v>S00201</v>
      </c>
      <c r="D408" s="190" t="s">
        <v>126</v>
      </c>
      <c r="E408" s="191" t="s">
        <v>918</v>
      </c>
      <c r="F408" s="192">
        <f>'[1]2007_Use'!PP409*([1]ChainPriceIndexes_BEA!R409/[1]ChainPriceIndexes_BEA!M409)</f>
        <v>14401.241128253991</v>
      </c>
      <c r="G408" s="193">
        <f>'[1]2007_Use'!PP409</f>
        <v>11789</v>
      </c>
      <c r="H408" s="193">
        <f>'[1]2012_Use'!PP409</f>
        <v>14732</v>
      </c>
      <c r="I408" s="80">
        <v>2</v>
      </c>
      <c r="J408" s="183"/>
    </row>
    <row r="409" spans="1:10" x14ac:dyDescent="0.45">
      <c r="A409" s="183" t="s">
        <v>567</v>
      </c>
      <c r="B409" s="64" t="str">
        <f t="shared" si="6"/>
        <v>_S00202</v>
      </c>
      <c r="C409" s="189" t="str">
        <f>VLOOKUP('Sector Output_New'!A409,Activities_new!$B$5:$C$409,2,0)</f>
        <v>S00202</v>
      </c>
      <c r="D409" s="190" t="s">
        <v>126</v>
      </c>
      <c r="E409" s="191" t="s">
        <v>890</v>
      </c>
      <c r="F409" s="192">
        <f>'[1]2007_Use'!PP410*([1]ChainPriceIndexes_BEA!R410/[1]ChainPriceIndexes_BEA!M410)</f>
        <v>28780.942773119641</v>
      </c>
      <c r="G409" s="193">
        <f>'[1]2007_Use'!PP410</f>
        <v>30241</v>
      </c>
      <c r="H409" s="193">
        <f>'[1]2012_Use'!PP410</f>
        <v>59665</v>
      </c>
      <c r="I409" s="80">
        <v>2</v>
      </c>
      <c r="J409" s="183"/>
    </row>
    <row r="410" spans="1:10" x14ac:dyDescent="0.45">
      <c r="A410" s="183" t="s">
        <v>569</v>
      </c>
      <c r="B410" s="64" t="str">
        <f t="shared" si="6"/>
        <v>_S00203</v>
      </c>
      <c r="C410" s="189" t="str">
        <f>VLOOKUP('Sector Output_New'!A410,Activities_new!$B$5:$C$409,2,0)</f>
        <v>S00203</v>
      </c>
      <c r="D410" s="190" t="s">
        <v>126</v>
      </c>
      <c r="E410" s="191" t="s">
        <v>918</v>
      </c>
      <c r="F410" s="192">
        <f>'[1]2007_Use'!PP411*([1]ChainPriceIndexes_BEA!R411/[1]ChainPriceIndexes_BEA!M411)</f>
        <v>210693.20505670202</v>
      </c>
      <c r="G410" s="193">
        <f>'[1]2007_Use'!PP411</f>
        <v>181331</v>
      </c>
      <c r="H410" s="193">
        <f>'[1]2012_Use'!PP411</f>
        <v>223938</v>
      </c>
      <c r="I410" s="80">
        <v>2</v>
      </c>
      <c r="J410" s="183"/>
    </row>
    <row r="411" spans="1:10" x14ac:dyDescent="0.45">
      <c r="C411" s="196"/>
      <c r="D411" s="183"/>
      <c r="E411" s="197"/>
      <c r="I411" s="197"/>
      <c r="J411" s="183"/>
    </row>
    <row r="412" spans="1:10" x14ac:dyDescent="0.45">
      <c r="C412" s="196"/>
      <c r="D412" s="183"/>
      <c r="E412" s="197"/>
      <c r="I412" s="197"/>
      <c r="J412" s="183"/>
    </row>
    <row r="413" spans="1:10" x14ac:dyDescent="0.45">
      <c r="C413" s="196"/>
      <c r="D413" s="183"/>
      <c r="E413" s="197"/>
      <c r="I413" s="197"/>
      <c r="J413" s="183"/>
    </row>
    <row r="414" spans="1:10" x14ac:dyDescent="0.45">
      <c r="C414" s="196"/>
      <c r="D414" s="183"/>
      <c r="E414" s="197"/>
      <c r="I414" s="197"/>
      <c r="J414" s="183"/>
    </row>
    <row r="415" spans="1:10" x14ac:dyDescent="0.45">
      <c r="C415" s="196"/>
      <c r="D415" s="183"/>
      <c r="E415" s="197"/>
      <c r="I415" s="197"/>
      <c r="J415" s="183"/>
    </row>
  </sheetData>
  <mergeCells count="2">
    <mergeCell ref="A2:E2"/>
    <mergeCell ref="A3:C3"/>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17F5B-CCEA-4BE0-8293-723A21D2984C}">
  <sheetPr>
    <tabColor rgb="FF00B050"/>
  </sheetPr>
  <dimension ref="A1:J409"/>
  <sheetViews>
    <sheetView showGridLines="0" workbookViewId="0">
      <pane ySplit="4" topLeftCell="A5" activePane="bottomLeft" state="frozen"/>
      <selection activeCell="C19" sqref="C19"/>
      <selection pane="bottomLeft" activeCell="B388" sqref="B388"/>
    </sheetView>
  </sheetViews>
  <sheetFormatPr defaultColWidth="9.1328125" defaultRowHeight="14.25" x14ac:dyDescent="0.45"/>
  <cols>
    <col min="1" max="1" width="4" style="202" bestFit="1" customWidth="1"/>
    <col min="2" max="2" width="53.86328125" style="201" customWidth="1"/>
    <col min="3" max="3" width="9.3984375" style="203" customWidth="1"/>
    <col min="4" max="16384" width="9.1328125" style="201"/>
  </cols>
  <sheetData>
    <row r="1" spans="1:10" s="16" customFormat="1" ht="6" customHeight="1" x14ac:dyDescent="0.35">
      <c r="B1" s="39"/>
      <c r="G1" s="28"/>
      <c r="H1" s="39"/>
      <c r="J1" s="36"/>
    </row>
    <row r="2" spans="1:10" s="16" customFormat="1" ht="28.5" x14ac:dyDescent="0.35">
      <c r="A2" s="207" t="str">
        <f>[1]Contents!B20</f>
        <v>Activities</v>
      </c>
      <c r="B2" s="207"/>
      <c r="C2" s="207"/>
      <c r="D2" s="207"/>
      <c r="E2" s="207"/>
      <c r="F2" s="33"/>
      <c r="G2" s="37"/>
      <c r="H2" s="41"/>
      <c r="J2"/>
    </row>
    <row r="3" spans="1:10" s="16" customFormat="1" ht="57.75" customHeight="1" x14ac:dyDescent="0.35">
      <c r="A3" s="222" t="str">
        <f>[1]Contents!C20</f>
        <v>List of sector names and codes for use in "Exchanges".</v>
      </c>
      <c r="B3" s="222"/>
      <c r="C3" s="222"/>
      <c r="D3" s="222"/>
      <c r="E3" s="222"/>
      <c r="F3" s="33"/>
      <c r="G3" s="37"/>
      <c r="H3" s="41"/>
      <c r="J3"/>
    </row>
    <row r="4" spans="1:10" x14ac:dyDescent="0.45">
      <c r="A4" s="198" t="s">
        <v>115</v>
      </c>
      <c r="B4" s="199" t="s">
        <v>118</v>
      </c>
      <c r="C4" s="200" t="s">
        <v>937</v>
      </c>
    </row>
    <row r="5" spans="1:10" x14ac:dyDescent="0.45">
      <c r="A5" s="202">
        <v>1</v>
      </c>
      <c r="B5" s="201" t="s">
        <v>146</v>
      </c>
      <c r="C5" s="203" t="s">
        <v>147</v>
      </c>
    </row>
    <row r="6" spans="1:10" x14ac:dyDescent="0.45">
      <c r="A6" s="202">
        <v>2</v>
      </c>
      <c r="B6" s="201" t="s">
        <v>148</v>
      </c>
      <c r="C6" s="203" t="s">
        <v>149</v>
      </c>
    </row>
    <row r="7" spans="1:10" x14ac:dyDescent="0.45">
      <c r="A7" s="202">
        <v>3</v>
      </c>
      <c r="B7" s="201" t="s">
        <v>150</v>
      </c>
      <c r="C7" s="203">
        <v>111200</v>
      </c>
    </row>
    <row r="8" spans="1:10" x14ac:dyDescent="0.45">
      <c r="A8" s="202">
        <v>4</v>
      </c>
      <c r="B8" s="201" t="s">
        <v>151</v>
      </c>
      <c r="C8" s="203">
        <v>111300</v>
      </c>
    </row>
    <row r="9" spans="1:10" x14ac:dyDescent="0.45">
      <c r="A9" s="202">
        <v>5</v>
      </c>
      <c r="B9" s="201" t="s">
        <v>152</v>
      </c>
      <c r="C9" s="203">
        <v>111400</v>
      </c>
    </row>
    <row r="10" spans="1:10" x14ac:dyDescent="0.45">
      <c r="A10" s="202">
        <v>6</v>
      </c>
      <c r="B10" s="201" t="s">
        <v>153</v>
      </c>
      <c r="C10" s="203">
        <v>111900</v>
      </c>
    </row>
    <row r="11" spans="1:10" x14ac:dyDescent="0.45">
      <c r="A11" s="202">
        <v>7</v>
      </c>
      <c r="B11" s="201" t="s">
        <v>156</v>
      </c>
      <c r="C11" s="203">
        <v>112120</v>
      </c>
    </row>
    <row r="12" spans="1:10" x14ac:dyDescent="0.45">
      <c r="A12" s="202">
        <v>8</v>
      </c>
      <c r="B12" s="201" t="s">
        <v>154</v>
      </c>
      <c r="C12" s="203" t="s">
        <v>155</v>
      </c>
    </row>
    <row r="13" spans="1:10" x14ac:dyDescent="0.45">
      <c r="A13" s="202">
        <v>9</v>
      </c>
      <c r="B13" s="201" t="s">
        <v>159</v>
      </c>
      <c r="C13" s="203">
        <v>112300</v>
      </c>
    </row>
    <row r="14" spans="1:10" x14ac:dyDescent="0.45">
      <c r="A14" s="202">
        <v>10</v>
      </c>
      <c r="B14" s="201" t="s">
        <v>157</v>
      </c>
      <c r="C14" s="203" t="s">
        <v>158</v>
      </c>
    </row>
    <row r="15" spans="1:10" x14ac:dyDescent="0.45">
      <c r="A15" s="202">
        <v>11</v>
      </c>
      <c r="B15" s="201" t="s">
        <v>160</v>
      </c>
      <c r="C15" s="203">
        <v>113000</v>
      </c>
    </row>
    <row r="16" spans="1:10" x14ac:dyDescent="0.45">
      <c r="A16" s="202">
        <v>12</v>
      </c>
      <c r="B16" s="201" t="s">
        <v>161</v>
      </c>
      <c r="C16" s="203">
        <v>114000</v>
      </c>
    </row>
    <row r="17" spans="1:3" x14ac:dyDescent="0.45">
      <c r="A17" s="202">
        <v>13</v>
      </c>
      <c r="B17" s="201" t="s">
        <v>162</v>
      </c>
      <c r="C17" s="203">
        <v>115000</v>
      </c>
    </row>
    <row r="18" spans="1:3" x14ac:dyDescent="0.45">
      <c r="A18" s="202">
        <v>14</v>
      </c>
      <c r="B18" s="201" t="s">
        <v>163</v>
      </c>
      <c r="C18" s="203">
        <v>211000</v>
      </c>
    </row>
    <row r="19" spans="1:3" x14ac:dyDescent="0.45">
      <c r="A19" s="202">
        <v>15</v>
      </c>
      <c r="B19" s="201" t="s">
        <v>164</v>
      </c>
      <c r="C19" s="203">
        <v>212100</v>
      </c>
    </row>
    <row r="20" spans="1:3" x14ac:dyDescent="0.45">
      <c r="A20" s="202">
        <v>16</v>
      </c>
      <c r="B20" s="201" t="s">
        <v>167</v>
      </c>
      <c r="C20" s="203">
        <v>212230</v>
      </c>
    </row>
    <row r="21" spans="1:3" x14ac:dyDescent="0.45">
      <c r="A21" s="202">
        <v>17</v>
      </c>
      <c r="B21" s="201" t="s">
        <v>165</v>
      </c>
      <c r="C21" s="203" t="s">
        <v>166</v>
      </c>
    </row>
    <row r="22" spans="1:3" x14ac:dyDescent="0.45">
      <c r="A22" s="202">
        <v>18</v>
      </c>
      <c r="B22" s="201" t="s">
        <v>168</v>
      </c>
      <c r="C22" s="203">
        <v>212310</v>
      </c>
    </row>
    <row r="23" spans="1:3" x14ac:dyDescent="0.45">
      <c r="A23" s="202">
        <v>19</v>
      </c>
      <c r="B23" s="201" t="s">
        <v>169</v>
      </c>
      <c r="C23" s="203" t="s">
        <v>170</v>
      </c>
    </row>
    <row r="24" spans="1:3" x14ac:dyDescent="0.45">
      <c r="A24" s="202">
        <v>20</v>
      </c>
      <c r="B24" s="201" t="s">
        <v>171</v>
      </c>
      <c r="C24" s="203">
        <v>213111</v>
      </c>
    </row>
    <row r="25" spans="1:3" x14ac:dyDescent="0.45">
      <c r="A25" s="202">
        <v>21</v>
      </c>
      <c r="B25" s="201" t="s">
        <v>172</v>
      </c>
      <c r="C25" s="203" t="s">
        <v>173</v>
      </c>
    </row>
    <row r="26" spans="1:3" x14ac:dyDescent="0.45">
      <c r="A26" s="202">
        <v>22</v>
      </c>
      <c r="B26" s="201" t="s">
        <v>174</v>
      </c>
      <c r="C26" s="203">
        <v>221100</v>
      </c>
    </row>
    <row r="27" spans="1:3" x14ac:dyDescent="0.45">
      <c r="A27" s="202">
        <v>23</v>
      </c>
      <c r="B27" s="201" t="s">
        <v>175</v>
      </c>
      <c r="C27" s="203">
        <v>221200</v>
      </c>
    </row>
    <row r="28" spans="1:3" x14ac:dyDescent="0.45">
      <c r="A28" s="202">
        <v>24</v>
      </c>
      <c r="B28" s="201" t="s">
        <v>176</v>
      </c>
      <c r="C28" s="203">
        <v>221300</v>
      </c>
    </row>
    <row r="29" spans="1:3" x14ac:dyDescent="0.45">
      <c r="A29" s="202">
        <v>25</v>
      </c>
      <c r="B29" s="201" t="s">
        <v>179</v>
      </c>
      <c r="C29" s="203">
        <v>233210</v>
      </c>
    </row>
    <row r="30" spans="1:3" x14ac:dyDescent="0.45">
      <c r="A30" s="202">
        <v>26</v>
      </c>
      <c r="B30" s="201" t="s">
        <v>182</v>
      </c>
      <c r="C30" s="203">
        <v>233262</v>
      </c>
    </row>
    <row r="31" spans="1:3" x14ac:dyDescent="0.45">
      <c r="A31" s="202">
        <v>27</v>
      </c>
      <c r="B31" s="201" t="s">
        <v>177</v>
      </c>
      <c r="C31" s="203">
        <v>230301</v>
      </c>
    </row>
    <row r="32" spans="1:3" x14ac:dyDescent="0.45">
      <c r="A32" s="202">
        <v>28</v>
      </c>
      <c r="B32" s="201" t="s">
        <v>178</v>
      </c>
      <c r="C32" s="203">
        <v>230302</v>
      </c>
    </row>
    <row r="33" spans="1:3" x14ac:dyDescent="0.45">
      <c r="A33" s="202">
        <v>29</v>
      </c>
      <c r="B33" s="201" t="s">
        <v>891</v>
      </c>
      <c r="C33" s="203" t="s">
        <v>183</v>
      </c>
    </row>
    <row r="34" spans="1:3" x14ac:dyDescent="0.45">
      <c r="A34" s="202">
        <v>30</v>
      </c>
      <c r="B34" s="201" t="s">
        <v>186</v>
      </c>
      <c r="C34" s="203">
        <v>233412</v>
      </c>
    </row>
    <row r="35" spans="1:3" x14ac:dyDescent="0.45">
      <c r="A35" s="202">
        <v>31</v>
      </c>
      <c r="B35" s="201" t="s">
        <v>187</v>
      </c>
      <c r="C35" s="203" t="s">
        <v>188</v>
      </c>
    </row>
    <row r="36" spans="1:3" x14ac:dyDescent="0.45">
      <c r="A36" s="202">
        <v>32</v>
      </c>
      <c r="B36" s="201" t="s">
        <v>180</v>
      </c>
      <c r="C36" s="203">
        <v>233230</v>
      </c>
    </row>
    <row r="37" spans="1:3" x14ac:dyDescent="0.45">
      <c r="A37" s="202">
        <v>33</v>
      </c>
      <c r="B37" s="201" t="s">
        <v>184</v>
      </c>
      <c r="C37" s="203" t="s">
        <v>938</v>
      </c>
    </row>
    <row r="38" spans="1:3" x14ac:dyDescent="0.45">
      <c r="A38" s="202">
        <v>34</v>
      </c>
      <c r="B38" s="201" t="s">
        <v>181</v>
      </c>
      <c r="C38" s="203">
        <v>233240</v>
      </c>
    </row>
    <row r="39" spans="1:3" x14ac:dyDescent="0.45">
      <c r="A39" s="202">
        <v>35</v>
      </c>
      <c r="B39" s="201" t="s">
        <v>185</v>
      </c>
      <c r="C39" s="203">
        <v>233411</v>
      </c>
    </row>
    <row r="40" spans="1:3" x14ac:dyDescent="0.45">
      <c r="A40" s="202">
        <v>36</v>
      </c>
      <c r="B40" s="201" t="s">
        <v>892</v>
      </c>
      <c r="C40" s="203" t="s">
        <v>939</v>
      </c>
    </row>
    <row r="41" spans="1:3" x14ac:dyDescent="0.45">
      <c r="A41" s="202">
        <v>37</v>
      </c>
      <c r="B41" s="201" t="s">
        <v>189</v>
      </c>
      <c r="C41" s="203">
        <v>321100</v>
      </c>
    </row>
    <row r="42" spans="1:3" x14ac:dyDescent="0.45">
      <c r="A42" s="202">
        <v>38</v>
      </c>
      <c r="B42" s="201" t="s">
        <v>190</v>
      </c>
      <c r="C42" s="203">
        <v>321200</v>
      </c>
    </row>
    <row r="43" spans="1:3" x14ac:dyDescent="0.45">
      <c r="A43" s="202">
        <v>39</v>
      </c>
      <c r="B43" s="201" t="s">
        <v>191</v>
      </c>
      <c r="C43" s="203">
        <v>321910</v>
      </c>
    </row>
    <row r="44" spans="1:3" x14ac:dyDescent="0.45">
      <c r="A44" s="202">
        <v>40</v>
      </c>
      <c r="B44" s="201" t="s">
        <v>192</v>
      </c>
      <c r="C44" s="203" t="s">
        <v>193</v>
      </c>
    </row>
    <row r="45" spans="1:3" x14ac:dyDescent="0.45">
      <c r="A45" s="202">
        <v>41</v>
      </c>
      <c r="B45" s="201" t="s">
        <v>194</v>
      </c>
      <c r="C45" s="203">
        <v>327100</v>
      </c>
    </row>
    <row r="46" spans="1:3" x14ac:dyDescent="0.45">
      <c r="A46" s="202">
        <v>42</v>
      </c>
      <c r="B46" s="201" t="s">
        <v>195</v>
      </c>
      <c r="C46" s="203">
        <v>327200</v>
      </c>
    </row>
    <row r="47" spans="1:3" x14ac:dyDescent="0.45">
      <c r="A47" s="202">
        <v>43</v>
      </c>
      <c r="B47" s="201" t="s">
        <v>196</v>
      </c>
      <c r="C47" s="203">
        <v>327310</v>
      </c>
    </row>
    <row r="48" spans="1:3" x14ac:dyDescent="0.45">
      <c r="A48" s="202">
        <v>44</v>
      </c>
      <c r="B48" s="201" t="s">
        <v>197</v>
      </c>
      <c r="C48" s="203">
        <v>327320</v>
      </c>
    </row>
    <row r="49" spans="1:3" x14ac:dyDescent="0.45">
      <c r="A49" s="202">
        <v>45</v>
      </c>
      <c r="B49" s="201" t="s">
        <v>198</v>
      </c>
      <c r="C49" s="203">
        <v>327330</v>
      </c>
    </row>
    <row r="50" spans="1:3" x14ac:dyDescent="0.45">
      <c r="A50" s="202">
        <v>46</v>
      </c>
      <c r="B50" s="201" t="s">
        <v>199</v>
      </c>
      <c r="C50" s="203">
        <v>327390</v>
      </c>
    </row>
    <row r="51" spans="1:3" x14ac:dyDescent="0.45">
      <c r="A51" s="202">
        <v>47</v>
      </c>
      <c r="B51" s="201" t="s">
        <v>200</v>
      </c>
      <c r="C51" s="203">
        <v>327400</v>
      </c>
    </row>
    <row r="52" spans="1:3" x14ac:dyDescent="0.45">
      <c r="A52" s="202">
        <v>48</v>
      </c>
      <c r="B52" s="201" t="s">
        <v>201</v>
      </c>
      <c r="C52" s="203">
        <v>327910</v>
      </c>
    </row>
    <row r="53" spans="1:3" x14ac:dyDescent="0.45">
      <c r="A53" s="202">
        <v>49</v>
      </c>
      <c r="B53" s="201" t="s">
        <v>202</v>
      </c>
      <c r="C53" s="203">
        <v>327991</v>
      </c>
    </row>
    <row r="54" spans="1:3" x14ac:dyDescent="0.45">
      <c r="A54" s="202">
        <v>50</v>
      </c>
      <c r="B54" s="201" t="s">
        <v>203</v>
      </c>
      <c r="C54" s="203">
        <v>327992</v>
      </c>
    </row>
    <row r="55" spans="1:3" x14ac:dyDescent="0.45">
      <c r="A55" s="202">
        <v>51</v>
      </c>
      <c r="B55" s="201" t="s">
        <v>204</v>
      </c>
      <c r="C55" s="203">
        <v>327993</v>
      </c>
    </row>
    <row r="56" spans="1:3" x14ac:dyDescent="0.45">
      <c r="A56" s="202">
        <v>52</v>
      </c>
      <c r="B56" s="201" t="s">
        <v>205</v>
      </c>
      <c r="C56" s="203">
        <v>327999</v>
      </c>
    </row>
    <row r="57" spans="1:3" x14ac:dyDescent="0.45">
      <c r="A57" s="202">
        <v>53</v>
      </c>
      <c r="B57" s="201" t="s">
        <v>206</v>
      </c>
      <c r="C57" s="203">
        <v>331110</v>
      </c>
    </row>
    <row r="58" spans="1:3" x14ac:dyDescent="0.45">
      <c r="A58" s="202">
        <v>54</v>
      </c>
      <c r="B58" s="201" t="s">
        <v>207</v>
      </c>
      <c r="C58" s="203">
        <v>331200</v>
      </c>
    </row>
    <row r="59" spans="1:3" x14ac:dyDescent="0.45">
      <c r="A59" s="202">
        <v>55</v>
      </c>
      <c r="B59" s="201" t="s">
        <v>209</v>
      </c>
      <c r="C59" s="203">
        <v>331314</v>
      </c>
    </row>
    <row r="60" spans="1:3" x14ac:dyDescent="0.45">
      <c r="A60" s="202">
        <v>56</v>
      </c>
      <c r="B60" s="201" t="s">
        <v>208</v>
      </c>
      <c r="C60" s="203">
        <v>331313</v>
      </c>
    </row>
    <row r="61" spans="1:3" x14ac:dyDescent="0.45">
      <c r="A61" s="202">
        <v>57</v>
      </c>
      <c r="B61" s="201" t="s">
        <v>210</v>
      </c>
      <c r="C61" s="203" t="s">
        <v>211</v>
      </c>
    </row>
    <row r="62" spans="1:3" x14ac:dyDescent="0.45">
      <c r="A62" s="202">
        <v>58</v>
      </c>
      <c r="B62" s="201" t="s">
        <v>893</v>
      </c>
      <c r="C62" s="203">
        <v>331410</v>
      </c>
    </row>
    <row r="63" spans="1:3" x14ac:dyDescent="0.45">
      <c r="A63" s="202">
        <v>59</v>
      </c>
      <c r="B63" s="201" t="s">
        <v>212</v>
      </c>
      <c r="C63" s="203">
        <v>331420</v>
      </c>
    </row>
    <row r="64" spans="1:3" x14ac:dyDescent="0.45">
      <c r="A64" s="202">
        <v>60</v>
      </c>
      <c r="B64" s="201" t="s">
        <v>213</v>
      </c>
      <c r="C64" s="203">
        <v>331490</v>
      </c>
    </row>
    <row r="65" spans="1:3" x14ac:dyDescent="0.45">
      <c r="A65" s="202">
        <v>61</v>
      </c>
      <c r="B65" s="201" t="s">
        <v>214</v>
      </c>
      <c r="C65" s="203">
        <v>331510</v>
      </c>
    </row>
    <row r="66" spans="1:3" x14ac:dyDescent="0.45">
      <c r="A66" s="202">
        <v>62</v>
      </c>
      <c r="B66" s="201" t="s">
        <v>215</v>
      </c>
      <c r="C66" s="203">
        <v>331520</v>
      </c>
    </row>
    <row r="67" spans="1:3" x14ac:dyDescent="0.45">
      <c r="A67" s="202">
        <v>63</v>
      </c>
      <c r="B67" s="201" t="s">
        <v>218</v>
      </c>
      <c r="C67" s="203">
        <v>332114</v>
      </c>
    </row>
    <row r="68" spans="1:3" x14ac:dyDescent="0.45">
      <c r="A68" s="202">
        <v>64</v>
      </c>
      <c r="B68" s="201" t="s">
        <v>216</v>
      </c>
      <c r="C68" s="203" t="s">
        <v>217</v>
      </c>
    </row>
    <row r="69" spans="1:3" x14ac:dyDescent="0.45">
      <c r="A69" s="202">
        <v>65</v>
      </c>
      <c r="B69" s="201" t="s">
        <v>894</v>
      </c>
      <c r="C69" s="203" t="s">
        <v>940</v>
      </c>
    </row>
    <row r="70" spans="1:3" x14ac:dyDescent="0.45">
      <c r="A70" s="202">
        <v>66</v>
      </c>
      <c r="B70" s="201" t="s">
        <v>219</v>
      </c>
      <c r="C70" s="203">
        <v>332200</v>
      </c>
    </row>
    <row r="71" spans="1:3" x14ac:dyDescent="0.45">
      <c r="A71" s="202">
        <v>67</v>
      </c>
      <c r="B71" s="201" t="s">
        <v>220</v>
      </c>
      <c r="C71" s="203">
        <v>332310</v>
      </c>
    </row>
    <row r="72" spans="1:3" x14ac:dyDescent="0.45">
      <c r="A72" s="202">
        <v>68</v>
      </c>
      <c r="B72" s="201" t="s">
        <v>221</v>
      </c>
      <c r="C72" s="203">
        <v>332320</v>
      </c>
    </row>
    <row r="73" spans="1:3" x14ac:dyDescent="0.45">
      <c r="A73" s="202">
        <v>69</v>
      </c>
      <c r="B73" s="201" t="s">
        <v>222</v>
      </c>
      <c r="C73" s="203">
        <v>332410</v>
      </c>
    </row>
    <row r="74" spans="1:3" x14ac:dyDescent="0.45">
      <c r="A74" s="202">
        <v>70</v>
      </c>
      <c r="B74" s="201" t="s">
        <v>223</v>
      </c>
      <c r="C74" s="203">
        <v>332420</v>
      </c>
    </row>
    <row r="75" spans="1:3" x14ac:dyDescent="0.45">
      <c r="A75" s="202">
        <v>71</v>
      </c>
      <c r="B75" s="201" t="s">
        <v>224</v>
      </c>
      <c r="C75" s="203">
        <v>332430</v>
      </c>
    </row>
    <row r="76" spans="1:3" x14ac:dyDescent="0.45">
      <c r="A76" s="202">
        <v>72</v>
      </c>
      <c r="B76" s="201" t="s">
        <v>225</v>
      </c>
      <c r="C76" s="203">
        <v>332500</v>
      </c>
    </row>
    <row r="77" spans="1:3" x14ac:dyDescent="0.45">
      <c r="A77" s="202">
        <v>73</v>
      </c>
      <c r="B77" s="201" t="s">
        <v>226</v>
      </c>
      <c r="C77" s="203">
        <v>332600</v>
      </c>
    </row>
    <row r="78" spans="1:3" x14ac:dyDescent="0.45">
      <c r="A78" s="202">
        <v>74</v>
      </c>
      <c r="B78" s="201" t="s">
        <v>227</v>
      </c>
      <c r="C78" s="203">
        <v>332710</v>
      </c>
    </row>
    <row r="79" spans="1:3" x14ac:dyDescent="0.45">
      <c r="A79" s="202">
        <v>75</v>
      </c>
      <c r="B79" s="201" t="s">
        <v>228</v>
      </c>
      <c r="C79" s="203">
        <v>332720</v>
      </c>
    </row>
    <row r="80" spans="1:3" x14ac:dyDescent="0.45">
      <c r="A80" s="202">
        <v>76</v>
      </c>
      <c r="B80" s="201" t="s">
        <v>229</v>
      </c>
      <c r="C80" s="203">
        <v>332800</v>
      </c>
    </row>
    <row r="81" spans="1:3" x14ac:dyDescent="0.45">
      <c r="A81" s="202">
        <v>77</v>
      </c>
      <c r="B81" s="201" t="s">
        <v>232</v>
      </c>
      <c r="C81" s="203">
        <v>332913</v>
      </c>
    </row>
    <row r="82" spans="1:3" x14ac:dyDescent="0.45">
      <c r="A82" s="202">
        <v>78</v>
      </c>
      <c r="B82" s="201" t="s">
        <v>230</v>
      </c>
      <c r="C82" s="203" t="s">
        <v>231</v>
      </c>
    </row>
    <row r="83" spans="1:3" x14ac:dyDescent="0.45">
      <c r="A83" s="202">
        <v>79</v>
      </c>
      <c r="B83" s="201" t="s">
        <v>233</v>
      </c>
      <c r="C83" s="203">
        <v>332991</v>
      </c>
    </row>
    <row r="84" spans="1:3" x14ac:dyDescent="0.45">
      <c r="A84" s="202">
        <v>80</v>
      </c>
      <c r="B84" s="201" t="s">
        <v>236</v>
      </c>
      <c r="C84" s="203">
        <v>332996</v>
      </c>
    </row>
    <row r="85" spans="1:3" x14ac:dyDescent="0.45">
      <c r="A85" s="202">
        <v>81</v>
      </c>
      <c r="B85" s="201" t="s">
        <v>234</v>
      </c>
      <c r="C85" s="203" t="s">
        <v>235</v>
      </c>
    </row>
    <row r="86" spans="1:3" x14ac:dyDescent="0.45">
      <c r="A86" s="202">
        <v>82</v>
      </c>
      <c r="B86" s="201" t="s">
        <v>237</v>
      </c>
      <c r="C86" s="203">
        <v>332999</v>
      </c>
    </row>
    <row r="87" spans="1:3" x14ac:dyDescent="0.45">
      <c r="A87" s="202">
        <v>83</v>
      </c>
      <c r="B87" s="201" t="s">
        <v>238</v>
      </c>
      <c r="C87" s="203">
        <v>333111</v>
      </c>
    </row>
    <row r="88" spans="1:3" x14ac:dyDescent="0.45">
      <c r="A88" s="202">
        <v>84</v>
      </c>
      <c r="B88" s="201" t="s">
        <v>239</v>
      </c>
      <c r="C88" s="203">
        <v>333112</v>
      </c>
    </row>
    <row r="89" spans="1:3" x14ac:dyDescent="0.45">
      <c r="A89" s="202">
        <v>85</v>
      </c>
      <c r="B89" s="201" t="s">
        <v>240</v>
      </c>
      <c r="C89" s="203">
        <v>333120</v>
      </c>
    </row>
    <row r="90" spans="1:3" x14ac:dyDescent="0.45">
      <c r="A90" s="202">
        <v>86</v>
      </c>
      <c r="B90" s="201" t="s">
        <v>241</v>
      </c>
      <c r="C90" s="203">
        <v>333130</v>
      </c>
    </row>
    <row r="91" spans="1:3" x14ac:dyDescent="0.45">
      <c r="A91" s="202">
        <v>87</v>
      </c>
      <c r="B91" s="201" t="s">
        <v>244</v>
      </c>
      <c r="C91" s="203">
        <v>333242</v>
      </c>
    </row>
    <row r="92" spans="1:3" x14ac:dyDescent="0.45">
      <c r="A92" s="202">
        <v>88</v>
      </c>
      <c r="B92" s="201" t="s">
        <v>242</v>
      </c>
      <c r="C92" s="203" t="s">
        <v>243</v>
      </c>
    </row>
    <row r="93" spans="1:3" x14ac:dyDescent="0.45">
      <c r="A93" s="202">
        <v>89</v>
      </c>
      <c r="B93" s="201" t="s">
        <v>245</v>
      </c>
      <c r="C93" s="203">
        <v>333314</v>
      </c>
    </row>
    <row r="94" spans="1:3" x14ac:dyDescent="0.45">
      <c r="A94" s="202">
        <v>90</v>
      </c>
      <c r="B94" s="201" t="s">
        <v>246</v>
      </c>
      <c r="C94" s="203">
        <v>333316</v>
      </c>
    </row>
    <row r="95" spans="1:3" x14ac:dyDescent="0.45">
      <c r="A95" s="202">
        <v>91</v>
      </c>
      <c r="B95" s="201" t="s">
        <v>895</v>
      </c>
      <c r="C95" s="203">
        <v>333318</v>
      </c>
    </row>
    <row r="96" spans="1:3" x14ac:dyDescent="0.45">
      <c r="A96" s="202">
        <v>92</v>
      </c>
      <c r="B96" s="201" t="s">
        <v>247</v>
      </c>
      <c r="C96" s="203">
        <v>333414</v>
      </c>
    </row>
    <row r="97" spans="1:3" x14ac:dyDescent="0.45">
      <c r="A97" s="202">
        <v>93</v>
      </c>
      <c r="B97" s="201" t="s">
        <v>248</v>
      </c>
      <c r="C97" s="203">
        <v>333415</v>
      </c>
    </row>
    <row r="98" spans="1:3" x14ac:dyDescent="0.45">
      <c r="A98" s="202">
        <v>94</v>
      </c>
      <c r="B98" s="201" t="s">
        <v>896</v>
      </c>
      <c r="C98" s="203">
        <v>333413</v>
      </c>
    </row>
    <row r="99" spans="1:3" x14ac:dyDescent="0.45">
      <c r="A99" s="202">
        <v>95</v>
      </c>
      <c r="B99" s="201" t="s">
        <v>249</v>
      </c>
      <c r="C99" s="203">
        <v>333511</v>
      </c>
    </row>
    <row r="100" spans="1:3" x14ac:dyDescent="0.45">
      <c r="A100" s="202">
        <v>96</v>
      </c>
      <c r="B100" s="201" t="s">
        <v>250</v>
      </c>
      <c r="C100" s="203">
        <v>333514</v>
      </c>
    </row>
    <row r="101" spans="1:3" x14ac:dyDescent="0.45">
      <c r="A101" s="202">
        <v>97</v>
      </c>
      <c r="B101" s="201" t="s">
        <v>897</v>
      </c>
      <c r="C101" s="203">
        <v>333517</v>
      </c>
    </row>
    <row r="102" spans="1:3" x14ac:dyDescent="0.45">
      <c r="A102" s="202">
        <v>98</v>
      </c>
      <c r="B102" s="201" t="s">
        <v>251</v>
      </c>
      <c r="C102" s="203" t="s">
        <v>252</v>
      </c>
    </row>
    <row r="103" spans="1:3" x14ac:dyDescent="0.45">
      <c r="A103" s="202">
        <v>99</v>
      </c>
      <c r="B103" s="201" t="s">
        <v>253</v>
      </c>
      <c r="C103" s="203">
        <v>333611</v>
      </c>
    </row>
    <row r="104" spans="1:3" x14ac:dyDescent="0.45">
      <c r="A104" s="202">
        <v>100</v>
      </c>
      <c r="B104" s="201" t="s">
        <v>254</v>
      </c>
      <c r="C104" s="203">
        <v>333612</v>
      </c>
    </row>
    <row r="105" spans="1:3" x14ac:dyDescent="0.45">
      <c r="A105" s="202">
        <v>101</v>
      </c>
      <c r="B105" s="201" t="s">
        <v>255</v>
      </c>
      <c r="C105" s="203">
        <v>333613</v>
      </c>
    </row>
    <row r="106" spans="1:3" x14ac:dyDescent="0.45">
      <c r="A106" s="202">
        <v>102</v>
      </c>
      <c r="B106" s="201" t="s">
        <v>256</v>
      </c>
      <c r="C106" s="203">
        <v>333618</v>
      </c>
    </row>
    <row r="107" spans="1:3" x14ac:dyDescent="0.45">
      <c r="A107" s="202">
        <v>103</v>
      </c>
      <c r="B107" s="201" t="s">
        <v>259</v>
      </c>
      <c r="C107" s="203">
        <v>333912</v>
      </c>
    </row>
    <row r="108" spans="1:3" x14ac:dyDescent="0.45">
      <c r="A108" s="202">
        <v>104</v>
      </c>
      <c r="B108" s="201" t="s">
        <v>257</v>
      </c>
      <c r="C108" s="203" t="s">
        <v>258</v>
      </c>
    </row>
    <row r="109" spans="1:3" x14ac:dyDescent="0.45">
      <c r="A109" s="202">
        <v>105</v>
      </c>
      <c r="B109" s="201" t="s">
        <v>260</v>
      </c>
      <c r="C109" s="203">
        <v>333920</v>
      </c>
    </row>
    <row r="110" spans="1:3" x14ac:dyDescent="0.45">
      <c r="A110" s="202">
        <v>106</v>
      </c>
      <c r="B110" s="201" t="s">
        <v>261</v>
      </c>
      <c r="C110" s="203">
        <v>333991</v>
      </c>
    </row>
    <row r="111" spans="1:3" x14ac:dyDescent="0.45">
      <c r="A111" s="202">
        <v>107</v>
      </c>
      <c r="B111" s="201" t="s">
        <v>264</v>
      </c>
      <c r="C111" s="203">
        <v>333993</v>
      </c>
    </row>
    <row r="112" spans="1:3" x14ac:dyDescent="0.45">
      <c r="A112" s="202">
        <v>108</v>
      </c>
      <c r="B112" s="201" t="s">
        <v>265</v>
      </c>
      <c r="C112" s="203">
        <v>333994</v>
      </c>
    </row>
    <row r="113" spans="1:3" x14ac:dyDescent="0.45">
      <c r="A113" s="202">
        <v>109</v>
      </c>
      <c r="B113" s="201" t="s">
        <v>262</v>
      </c>
      <c r="C113" s="203" t="s">
        <v>263</v>
      </c>
    </row>
    <row r="114" spans="1:3" x14ac:dyDescent="0.45">
      <c r="A114" s="202">
        <v>110</v>
      </c>
      <c r="B114" s="201" t="s">
        <v>266</v>
      </c>
      <c r="C114" s="203" t="s">
        <v>267</v>
      </c>
    </row>
    <row r="115" spans="1:3" x14ac:dyDescent="0.45">
      <c r="A115" s="202">
        <v>111</v>
      </c>
      <c r="B115" s="201" t="s">
        <v>268</v>
      </c>
      <c r="C115" s="203">
        <v>334111</v>
      </c>
    </row>
    <row r="116" spans="1:3" x14ac:dyDescent="0.45">
      <c r="A116" s="202">
        <v>112</v>
      </c>
      <c r="B116" s="201" t="s">
        <v>269</v>
      </c>
      <c r="C116" s="203">
        <v>334112</v>
      </c>
    </row>
    <row r="117" spans="1:3" x14ac:dyDescent="0.45">
      <c r="A117" s="202">
        <v>113</v>
      </c>
      <c r="B117" s="201" t="s">
        <v>270</v>
      </c>
      <c r="C117" s="203">
        <v>334118</v>
      </c>
    </row>
    <row r="118" spans="1:3" x14ac:dyDescent="0.45">
      <c r="A118" s="202">
        <v>114</v>
      </c>
      <c r="B118" s="201" t="s">
        <v>271</v>
      </c>
      <c r="C118" s="203">
        <v>334210</v>
      </c>
    </row>
    <row r="119" spans="1:3" x14ac:dyDescent="0.45">
      <c r="A119" s="202">
        <v>115</v>
      </c>
      <c r="B119" s="201" t="s">
        <v>272</v>
      </c>
      <c r="C119" s="203">
        <v>334220</v>
      </c>
    </row>
    <row r="120" spans="1:3" x14ac:dyDescent="0.45">
      <c r="A120" s="202">
        <v>116</v>
      </c>
      <c r="B120" s="201" t="s">
        <v>273</v>
      </c>
      <c r="C120" s="203">
        <v>334290</v>
      </c>
    </row>
    <row r="121" spans="1:3" x14ac:dyDescent="0.45">
      <c r="A121" s="202">
        <v>117</v>
      </c>
      <c r="B121" s="201" t="s">
        <v>277</v>
      </c>
      <c r="C121" s="203">
        <v>334413</v>
      </c>
    </row>
    <row r="122" spans="1:3" x14ac:dyDescent="0.45">
      <c r="A122" s="202">
        <v>118</v>
      </c>
      <c r="B122" s="201" t="s">
        <v>278</v>
      </c>
      <c r="C122" s="203">
        <v>334418</v>
      </c>
    </row>
    <row r="123" spans="1:3" x14ac:dyDescent="0.45">
      <c r="A123" s="202">
        <v>119</v>
      </c>
      <c r="B123" s="201" t="s">
        <v>275</v>
      </c>
      <c r="C123" s="203" t="s">
        <v>276</v>
      </c>
    </row>
    <row r="124" spans="1:3" x14ac:dyDescent="0.45">
      <c r="A124" s="202">
        <v>120</v>
      </c>
      <c r="B124" s="201" t="s">
        <v>279</v>
      </c>
      <c r="C124" s="203">
        <v>334510</v>
      </c>
    </row>
    <row r="125" spans="1:3" x14ac:dyDescent="0.45">
      <c r="A125" s="202">
        <v>121</v>
      </c>
      <c r="B125" s="201" t="s">
        <v>280</v>
      </c>
      <c r="C125" s="203">
        <v>334511</v>
      </c>
    </row>
    <row r="126" spans="1:3" x14ac:dyDescent="0.45">
      <c r="A126" s="202">
        <v>122</v>
      </c>
      <c r="B126" s="201" t="s">
        <v>281</v>
      </c>
      <c r="C126" s="203">
        <v>334512</v>
      </c>
    </row>
    <row r="127" spans="1:3" x14ac:dyDescent="0.45">
      <c r="A127" s="202">
        <v>123</v>
      </c>
      <c r="B127" s="201" t="s">
        <v>282</v>
      </c>
      <c r="C127" s="203">
        <v>334513</v>
      </c>
    </row>
    <row r="128" spans="1:3" x14ac:dyDescent="0.45">
      <c r="A128" s="202">
        <v>124</v>
      </c>
      <c r="B128" s="201" t="s">
        <v>283</v>
      </c>
      <c r="C128" s="203">
        <v>334514</v>
      </c>
    </row>
    <row r="129" spans="1:3" x14ac:dyDescent="0.45">
      <c r="A129" s="202">
        <v>125</v>
      </c>
      <c r="B129" s="201" t="s">
        <v>284</v>
      </c>
      <c r="C129" s="203">
        <v>334515</v>
      </c>
    </row>
    <row r="130" spans="1:3" x14ac:dyDescent="0.45">
      <c r="A130" s="202">
        <v>126</v>
      </c>
      <c r="B130" s="201" t="s">
        <v>285</v>
      </c>
      <c r="C130" s="203">
        <v>334516</v>
      </c>
    </row>
    <row r="131" spans="1:3" x14ac:dyDescent="0.45">
      <c r="A131" s="202">
        <v>127</v>
      </c>
      <c r="B131" s="201" t="s">
        <v>286</v>
      </c>
      <c r="C131" s="203">
        <v>334517</v>
      </c>
    </row>
    <row r="132" spans="1:3" x14ac:dyDescent="0.45">
      <c r="A132" s="202">
        <v>128</v>
      </c>
      <c r="B132" s="201" t="s">
        <v>287</v>
      </c>
      <c r="C132" s="203" t="s">
        <v>288</v>
      </c>
    </row>
    <row r="133" spans="1:3" x14ac:dyDescent="0.45">
      <c r="A133" s="202">
        <v>129</v>
      </c>
      <c r="B133" s="201" t="s">
        <v>274</v>
      </c>
      <c r="C133" s="203">
        <v>334300</v>
      </c>
    </row>
    <row r="134" spans="1:3" x14ac:dyDescent="0.45">
      <c r="A134" s="202">
        <v>130</v>
      </c>
      <c r="B134" s="201" t="s">
        <v>289</v>
      </c>
      <c r="C134" s="203">
        <v>334610</v>
      </c>
    </row>
    <row r="135" spans="1:3" x14ac:dyDescent="0.45">
      <c r="A135" s="202">
        <v>131</v>
      </c>
      <c r="B135" s="201" t="s">
        <v>290</v>
      </c>
      <c r="C135" s="203">
        <v>335110</v>
      </c>
    </row>
    <row r="136" spans="1:3" x14ac:dyDescent="0.45">
      <c r="A136" s="202">
        <v>132</v>
      </c>
      <c r="B136" s="201" t="s">
        <v>291</v>
      </c>
      <c r="C136" s="203">
        <v>335120</v>
      </c>
    </row>
    <row r="137" spans="1:3" x14ac:dyDescent="0.45">
      <c r="A137" s="202">
        <v>133</v>
      </c>
      <c r="B137" s="201" t="s">
        <v>292</v>
      </c>
      <c r="C137" s="203">
        <v>335210</v>
      </c>
    </row>
    <row r="138" spans="1:3" x14ac:dyDescent="0.45">
      <c r="A138" s="202">
        <v>134</v>
      </c>
      <c r="B138" s="201" t="s">
        <v>293</v>
      </c>
      <c r="C138" s="203">
        <v>335221</v>
      </c>
    </row>
    <row r="139" spans="1:3" x14ac:dyDescent="0.45">
      <c r="A139" s="202">
        <v>135</v>
      </c>
      <c r="B139" s="201" t="s">
        <v>294</v>
      </c>
      <c r="C139" s="203">
        <v>335222</v>
      </c>
    </row>
    <row r="140" spans="1:3" x14ac:dyDescent="0.45">
      <c r="A140" s="202">
        <v>136</v>
      </c>
      <c r="B140" s="201" t="s">
        <v>295</v>
      </c>
      <c r="C140" s="203">
        <v>335224</v>
      </c>
    </row>
    <row r="141" spans="1:3" x14ac:dyDescent="0.45">
      <c r="A141" s="202">
        <v>137</v>
      </c>
      <c r="B141" s="201" t="s">
        <v>296</v>
      </c>
      <c r="C141" s="203">
        <v>335228</v>
      </c>
    </row>
    <row r="142" spans="1:3" x14ac:dyDescent="0.45">
      <c r="A142" s="202">
        <v>138</v>
      </c>
      <c r="B142" s="201" t="s">
        <v>297</v>
      </c>
      <c r="C142" s="203">
        <v>335311</v>
      </c>
    </row>
    <row r="143" spans="1:3" x14ac:dyDescent="0.45">
      <c r="A143" s="202">
        <v>139</v>
      </c>
      <c r="B143" s="201" t="s">
        <v>298</v>
      </c>
      <c r="C143" s="203">
        <v>335312</v>
      </c>
    </row>
    <row r="144" spans="1:3" x14ac:dyDescent="0.45">
      <c r="A144" s="202">
        <v>140</v>
      </c>
      <c r="B144" s="201" t="s">
        <v>299</v>
      </c>
      <c r="C144" s="203">
        <v>335313</v>
      </c>
    </row>
    <row r="145" spans="1:3" x14ac:dyDescent="0.45">
      <c r="A145" s="202">
        <v>141</v>
      </c>
      <c r="B145" s="201" t="s">
        <v>300</v>
      </c>
      <c r="C145" s="203">
        <v>335314</v>
      </c>
    </row>
    <row r="146" spans="1:3" x14ac:dyDescent="0.45">
      <c r="A146" s="202">
        <v>142</v>
      </c>
      <c r="B146" s="201" t="s">
        <v>301</v>
      </c>
      <c r="C146" s="203">
        <v>335911</v>
      </c>
    </row>
    <row r="147" spans="1:3" x14ac:dyDescent="0.45">
      <c r="A147" s="202">
        <v>143</v>
      </c>
      <c r="B147" s="201" t="s">
        <v>302</v>
      </c>
      <c r="C147" s="203">
        <v>335912</v>
      </c>
    </row>
    <row r="148" spans="1:3" x14ac:dyDescent="0.45">
      <c r="A148" s="202">
        <v>144</v>
      </c>
      <c r="B148" s="201" t="s">
        <v>303</v>
      </c>
      <c r="C148" s="203">
        <v>335920</v>
      </c>
    </row>
    <row r="149" spans="1:3" x14ac:dyDescent="0.45">
      <c r="A149" s="202">
        <v>145</v>
      </c>
      <c r="B149" s="201" t="s">
        <v>304</v>
      </c>
      <c r="C149" s="203">
        <v>335930</v>
      </c>
    </row>
    <row r="150" spans="1:3" x14ac:dyDescent="0.45">
      <c r="A150" s="202">
        <v>146</v>
      </c>
      <c r="B150" s="201" t="s">
        <v>305</v>
      </c>
      <c r="C150" s="203">
        <v>335991</v>
      </c>
    </row>
    <row r="151" spans="1:3" x14ac:dyDescent="0.45">
      <c r="A151" s="202">
        <v>147</v>
      </c>
      <c r="B151" s="201" t="s">
        <v>306</v>
      </c>
      <c r="C151" s="203">
        <v>335999</v>
      </c>
    </row>
    <row r="152" spans="1:3" x14ac:dyDescent="0.45">
      <c r="A152" s="202">
        <v>148</v>
      </c>
      <c r="B152" s="201" t="s">
        <v>307</v>
      </c>
      <c r="C152" s="203">
        <v>336111</v>
      </c>
    </row>
    <row r="153" spans="1:3" x14ac:dyDescent="0.45">
      <c r="A153" s="202">
        <v>149</v>
      </c>
      <c r="B153" s="201" t="s">
        <v>308</v>
      </c>
      <c r="C153" s="203">
        <v>336112</v>
      </c>
    </row>
    <row r="154" spans="1:3" x14ac:dyDescent="0.45">
      <c r="A154" s="202">
        <v>150</v>
      </c>
      <c r="B154" s="201" t="s">
        <v>309</v>
      </c>
      <c r="C154" s="203">
        <v>336120</v>
      </c>
    </row>
    <row r="155" spans="1:3" x14ac:dyDescent="0.45">
      <c r="A155" s="202">
        <v>151</v>
      </c>
      <c r="B155" s="201" t="s">
        <v>310</v>
      </c>
      <c r="C155" s="203">
        <v>336211</v>
      </c>
    </row>
    <row r="156" spans="1:3" x14ac:dyDescent="0.45">
      <c r="A156" s="202">
        <v>152</v>
      </c>
      <c r="B156" s="201" t="s">
        <v>311</v>
      </c>
      <c r="C156" s="203">
        <v>336212</v>
      </c>
    </row>
    <row r="157" spans="1:3" x14ac:dyDescent="0.45">
      <c r="A157" s="202">
        <v>153</v>
      </c>
      <c r="B157" s="201" t="s">
        <v>312</v>
      </c>
      <c r="C157" s="203">
        <v>336213</v>
      </c>
    </row>
    <row r="158" spans="1:3" x14ac:dyDescent="0.45">
      <c r="A158" s="202">
        <v>154</v>
      </c>
      <c r="B158" s="201" t="s">
        <v>313</v>
      </c>
      <c r="C158" s="203">
        <v>336214</v>
      </c>
    </row>
    <row r="159" spans="1:3" x14ac:dyDescent="0.45">
      <c r="A159" s="202">
        <v>155</v>
      </c>
      <c r="B159" s="201" t="s">
        <v>314</v>
      </c>
      <c r="C159" s="203">
        <v>336310</v>
      </c>
    </row>
    <row r="160" spans="1:3" x14ac:dyDescent="0.45">
      <c r="A160" s="202">
        <v>156</v>
      </c>
      <c r="B160" s="201" t="s">
        <v>315</v>
      </c>
      <c r="C160" s="203">
        <v>336320</v>
      </c>
    </row>
    <row r="161" spans="1:3" x14ac:dyDescent="0.45">
      <c r="A161" s="202">
        <v>157</v>
      </c>
      <c r="B161" s="201" t="s">
        <v>318</v>
      </c>
      <c r="C161" s="203">
        <v>336350</v>
      </c>
    </row>
    <row r="162" spans="1:3" x14ac:dyDescent="0.45">
      <c r="A162" s="202">
        <v>158</v>
      </c>
      <c r="B162" s="201" t="s">
        <v>319</v>
      </c>
      <c r="C162" s="203">
        <v>336360</v>
      </c>
    </row>
    <row r="163" spans="1:3" x14ac:dyDescent="0.45">
      <c r="A163" s="202">
        <v>159</v>
      </c>
      <c r="B163" s="201" t="s">
        <v>320</v>
      </c>
      <c r="C163" s="203">
        <v>336370</v>
      </c>
    </row>
    <row r="164" spans="1:3" x14ac:dyDescent="0.45">
      <c r="A164" s="202">
        <v>160</v>
      </c>
      <c r="B164" s="201" t="s">
        <v>898</v>
      </c>
      <c r="C164" s="203">
        <v>336390</v>
      </c>
    </row>
    <row r="165" spans="1:3" x14ac:dyDescent="0.45">
      <c r="A165" s="202">
        <v>161</v>
      </c>
      <c r="B165" s="201" t="s">
        <v>316</v>
      </c>
      <c r="C165" s="203" t="s">
        <v>317</v>
      </c>
    </row>
    <row r="166" spans="1:3" x14ac:dyDescent="0.45">
      <c r="A166" s="202">
        <v>162</v>
      </c>
      <c r="B166" s="201" t="s">
        <v>321</v>
      </c>
      <c r="C166" s="203">
        <v>336411</v>
      </c>
    </row>
    <row r="167" spans="1:3" x14ac:dyDescent="0.45">
      <c r="A167" s="202">
        <v>163</v>
      </c>
      <c r="B167" s="201" t="s">
        <v>322</v>
      </c>
      <c r="C167" s="203">
        <v>336412</v>
      </c>
    </row>
    <row r="168" spans="1:3" x14ac:dyDescent="0.45">
      <c r="A168" s="202">
        <v>164</v>
      </c>
      <c r="B168" s="201" t="s">
        <v>323</v>
      </c>
      <c r="C168" s="203">
        <v>336413</v>
      </c>
    </row>
    <row r="169" spans="1:3" x14ac:dyDescent="0.45">
      <c r="A169" s="202">
        <v>165</v>
      </c>
      <c r="B169" s="201" t="s">
        <v>324</v>
      </c>
      <c r="C169" s="203">
        <v>336414</v>
      </c>
    </row>
    <row r="170" spans="1:3" x14ac:dyDescent="0.45">
      <c r="A170" s="202">
        <v>166</v>
      </c>
      <c r="B170" s="201" t="s">
        <v>325</v>
      </c>
      <c r="C170" s="203" t="s">
        <v>326</v>
      </c>
    </row>
    <row r="171" spans="1:3" x14ac:dyDescent="0.45">
      <c r="A171" s="202">
        <v>167</v>
      </c>
      <c r="B171" s="201" t="s">
        <v>327</v>
      </c>
      <c r="C171" s="203">
        <v>336500</v>
      </c>
    </row>
    <row r="172" spans="1:3" x14ac:dyDescent="0.45">
      <c r="A172" s="202">
        <v>168</v>
      </c>
      <c r="B172" s="201" t="s">
        <v>328</v>
      </c>
      <c r="C172" s="203">
        <v>336611</v>
      </c>
    </row>
    <row r="173" spans="1:3" x14ac:dyDescent="0.45">
      <c r="A173" s="202">
        <v>169</v>
      </c>
      <c r="B173" s="201" t="s">
        <v>329</v>
      </c>
      <c r="C173" s="203">
        <v>336612</v>
      </c>
    </row>
    <row r="174" spans="1:3" x14ac:dyDescent="0.45">
      <c r="A174" s="202">
        <v>170</v>
      </c>
      <c r="B174" s="201" t="s">
        <v>330</v>
      </c>
      <c r="C174" s="203">
        <v>336991</v>
      </c>
    </row>
    <row r="175" spans="1:3" x14ac:dyDescent="0.45">
      <c r="A175" s="202">
        <v>171</v>
      </c>
      <c r="B175" s="201" t="s">
        <v>331</v>
      </c>
      <c r="C175" s="203">
        <v>336992</v>
      </c>
    </row>
    <row r="176" spans="1:3" x14ac:dyDescent="0.45">
      <c r="A176" s="202">
        <v>172</v>
      </c>
      <c r="B176" s="201" t="s">
        <v>332</v>
      </c>
      <c r="C176" s="203">
        <v>336999</v>
      </c>
    </row>
    <row r="177" spans="1:3" x14ac:dyDescent="0.45">
      <c r="A177" s="202">
        <v>173</v>
      </c>
      <c r="B177" s="201" t="s">
        <v>333</v>
      </c>
      <c r="C177" s="203">
        <v>337110</v>
      </c>
    </row>
    <row r="178" spans="1:3" x14ac:dyDescent="0.45">
      <c r="A178" s="202">
        <v>174</v>
      </c>
      <c r="B178" s="201" t="s">
        <v>334</v>
      </c>
      <c r="C178" s="203">
        <v>337121</v>
      </c>
    </row>
    <row r="179" spans="1:3" x14ac:dyDescent="0.45">
      <c r="A179" s="202">
        <v>175</v>
      </c>
      <c r="B179" s="201" t="s">
        <v>335</v>
      </c>
      <c r="C179" s="203">
        <v>337122</v>
      </c>
    </row>
    <row r="180" spans="1:3" x14ac:dyDescent="0.45">
      <c r="A180" s="202">
        <v>176</v>
      </c>
      <c r="B180" s="201" t="s">
        <v>337</v>
      </c>
      <c r="C180" s="203">
        <v>337127</v>
      </c>
    </row>
    <row r="181" spans="1:3" x14ac:dyDescent="0.45">
      <c r="A181" s="202">
        <v>177</v>
      </c>
      <c r="B181" s="201" t="s">
        <v>336</v>
      </c>
      <c r="C181" s="203" t="s">
        <v>941</v>
      </c>
    </row>
    <row r="182" spans="1:3" x14ac:dyDescent="0.45">
      <c r="A182" s="202">
        <v>178</v>
      </c>
      <c r="B182" s="201" t="s">
        <v>340</v>
      </c>
      <c r="C182" s="203">
        <v>337215</v>
      </c>
    </row>
    <row r="183" spans="1:3" x14ac:dyDescent="0.45">
      <c r="A183" s="202">
        <v>179</v>
      </c>
      <c r="B183" s="201" t="s">
        <v>338</v>
      </c>
      <c r="C183" s="203" t="s">
        <v>339</v>
      </c>
    </row>
    <row r="184" spans="1:3" x14ac:dyDescent="0.45">
      <c r="A184" s="202">
        <v>180</v>
      </c>
      <c r="B184" s="201" t="s">
        <v>341</v>
      </c>
      <c r="C184" s="203">
        <v>337900</v>
      </c>
    </row>
    <row r="185" spans="1:3" x14ac:dyDescent="0.45">
      <c r="A185" s="202">
        <v>181</v>
      </c>
      <c r="B185" s="201" t="s">
        <v>342</v>
      </c>
      <c r="C185" s="203">
        <v>339112</v>
      </c>
    </row>
    <row r="186" spans="1:3" x14ac:dyDescent="0.45">
      <c r="A186" s="202">
        <v>182</v>
      </c>
      <c r="B186" s="201" t="s">
        <v>343</v>
      </c>
      <c r="C186" s="203">
        <v>339113</v>
      </c>
    </row>
    <row r="187" spans="1:3" x14ac:dyDescent="0.45">
      <c r="A187" s="202">
        <v>183</v>
      </c>
      <c r="B187" s="201" t="s">
        <v>344</v>
      </c>
      <c r="C187" s="203">
        <v>339114</v>
      </c>
    </row>
    <row r="188" spans="1:3" x14ac:dyDescent="0.45">
      <c r="A188" s="202">
        <v>184</v>
      </c>
      <c r="B188" s="201" t="s">
        <v>345</v>
      </c>
      <c r="C188" s="203">
        <v>339115</v>
      </c>
    </row>
    <row r="189" spans="1:3" x14ac:dyDescent="0.45">
      <c r="A189" s="202">
        <v>185</v>
      </c>
      <c r="B189" s="201" t="s">
        <v>346</v>
      </c>
      <c r="C189" s="203">
        <v>339116</v>
      </c>
    </row>
    <row r="190" spans="1:3" x14ac:dyDescent="0.45">
      <c r="A190" s="202">
        <v>186</v>
      </c>
      <c r="B190" s="201" t="s">
        <v>347</v>
      </c>
      <c r="C190" s="203">
        <v>339910</v>
      </c>
    </row>
    <row r="191" spans="1:3" x14ac:dyDescent="0.45">
      <c r="A191" s="202">
        <v>187</v>
      </c>
      <c r="B191" s="201" t="s">
        <v>348</v>
      </c>
      <c r="C191" s="203">
        <v>339920</v>
      </c>
    </row>
    <row r="192" spans="1:3" x14ac:dyDescent="0.45">
      <c r="A192" s="202">
        <v>188</v>
      </c>
      <c r="B192" s="201" t="s">
        <v>349</v>
      </c>
      <c r="C192" s="203">
        <v>339930</v>
      </c>
    </row>
    <row r="193" spans="1:3" x14ac:dyDescent="0.45">
      <c r="A193" s="202">
        <v>189</v>
      </c>
      <c r="B193" s="201" t="s">
        <v>350</v>
      </c>
      <c r="C193" s="203">
        <v>339940</v>
      </c>
    </row>
    <row r="194" spans="1:3" x14ac:dyDescent="0.45">
      <c r="A194" s="202">
        <v>190</v>
      </c>
      <c r="B194" s="201" t="s">
        <v>351</v>
      </c>
      <c r="C194" s="203">
        <v>339950</v>
      </c>
    </row>
    <row r="195" spans="1:3" x14ac:dyDescent="0.45">
      <c r="A195" s="202">
        <v>191</v>
      </c>
      <c r="B195" s="201" t="s">
        <v>352</v>
      </c>
      <c r="C195" s="203">
        <v>339990</v>
      </c>
    </row>
    <row r="196" spans="1:3" x14ac:dyDescent="0.45">
      <c r="A196" s="202">
        <v>192</v>
      </c>
      <c r="B196" s="201" t="s">
        <v>353</v>
      </c>
      <c r="C196" s="203">
        <v>311111</v>
      </c>
    </row>
    <row r="197" spans="1:3" x14ac:dyDescent="0.45">
      <c r="A197" s="202">
        <v>193</v>
      </c>
      <c r="B197" s="201" t="s">
        <v>354</v>
      </c>
      <c r="C197" s="203">
        <v>311119</v>
      </c>
    </row>
    <row r="198" spans="1:3" x14ac:dyDescent="0.45">
      <c r="A198" s="202">
        <v>194</v>
      </c>
      <c r="B198" s="201" t="s">
        <v>355</v>
      </c>
      <c r="C198" s="203">
        <v>311210</v>
      </c>
    </row>
    <row r="199" spans="1:3" x14ac:dyDescent="0.45">
      <c r="A199" s="202">
        <v>195</v>
      </c>
      <c r="B199" s="201" t="s">
        <v>356</v>
      </c>
      <c r="C199" s="203">
        <v>311221</v>
      </c>
    </row>
    <row r="200" spans="1:3" x14ac:dyDescent="0.45">
      <c r="A200" s="202">
        <v>196</v>
      </c>
      <c r="B200" s="201" t="s">
        <v>358</v>
      </c>
      <c r="C200" s="203">
        <v>311225</v>
      </c>
    </row>
    <row r="201" spans="1:3" x14ac:dyDescent="0.45">
      <c r="A201" s="202">
        <v>197</v>
      </c>
      <c r="B201" s="201" t="s">
        <v>357</v>
      </c>
      <c r="C201" s="203">
        <v>311224</v>
      </c>
    </row>
    <row r="202" spans="1:3" x14ac:dyDescent="0.45">
      <c r="A202" s="202">
        <v>198</v>
      </c>
      <c r="B202" s="201" t="s">
        <v>359</v>
      </c>
      <c r="C202" s="203">
        <v>311230</v>
      </c>
    </row>
    <row r="203" spans="1:3" x14ac:dyDescent="0.45">
      <c r="A203" s="202">
        <v>199</v>
      </c>
      <c r="B203" s="201" t="s">
        <v>360</v>
      </c>
      <c r="C203" s="203">
        <v>311300</v>
      </c>
    </row>
    <row r="204" spans="1:3" x14ac:dyDescent="0.45">
      <c r="A204" s="202">
        <v>200</v>
      </c>
      <c r="B204" s="201" t="s">
        <v>361</v>
      </c>
      <c r="C204" s="203">
        <v>311410</v>
      </c>
    </row>
    <row r="205" spans="1:3" x14ac:dyDescent="0.45">
      <c r="A205" s="202">
        <v>201</v>
      </c>
      <c r="B205" s="201" t="s">
        <v>362</v>
      </c>
      <c r="C205" s="203">
        <v>311420</v>
      </c>
    </row>
    <row r="206" spans="1:3" x14ac:dyDescent="0.45">
      <c r="A206" s="202">
        <v>202</v>
      </c>
      <c r="B206" s="201" t="s">
        <v>365</v>
      </c>
      <c r="C206" s="203">
        <v>311513</v>
      </c>
    </row>
    <row r="207" spans="1:3" x14ac:dyDescent="0.45">
      <c r="A207" s="202">
        <v>203</v>
      </c>
      <c r="B207" s="201" t="s">
        <v>366</v>
      </c>
      <c r="C207" s="203">
        <v>311514</v>
      </c>
    </row>
    <row r="208" spans="1:3" x14ac:dyDescent="0.45">
      <c r="A208" s="202">
        <v>204</v>
      </c>
      <c r="B208" s="201" t="s">
        <v>363</v>
      </c>
      <c r="C208" s="203" t="s">
        <v>364</v>
      </c>
    </row>
    <row r="209" spans="1:3" x14ac:dyDescent="0.45">
      <c r="A209" s="202">
        <v>205</v>
      </c>
      <c r="B209" s="201" t="s">
        <v>367</v>
      </c>
      <c r="C209" s="203">
        <v>311520</v>
      </c>
    </row>
    <row r="210" spans="1:3" x14ac:dyDescent="0.45">
      <c r="A210" s="202">
        <v>206</v>
      </c>
      <c r="B210" s="201" t="s">
        <v>370</v>
      </c>
      <c r="C210" s="203">
        <v>311615</v>
      </c>
    </row>
    <row r="211" spans="1:3" x14ac:dyDescent="0.45">
      <c r="A211" s="202">
        <v>207</v>
      </c>
      <c r="B211" s="201" t="s">
        <v>368</v>
      </c>
      <c r="C211" s="203" t="s">
        <v>369</v>
      </c>
    </row>
    <row r="212" spans="1:3" x14ac:dyDescent="0.45">
      <c r="A212" s="202">
        <v>208</v>
      </c>
      <c r="B212" s="201" t="s">
        <v>371</v>
      </c>
      <c r="C212" s="203">
        <v>311700</v>
      </c>
    </row>
    <row r="213" spans="1:3" x14ac:dyDescent="0.45">
      <c r="A213" s="202">
        <v>209</v>
      </c>
      <c r="B213" s="201" t="s">
        <v>372</v>
      </c>
      <c r="C213" s="203">
        <v>311810</v>
      </c>
    </row>
    <row r="214" spans="1:3" x14ac:dyDescent="0.45">
      <c r="A214" s="202">
        <v>210</v>
      </c>
      <c r="B214" s="201" t="s">
        <v>373</v>
      </c>
      <c r="C214" s="203" t="s">
        <v>374</v>
      </c>
    </row>
    <row r="215" spans="1:3" x14ac:dyDescent="0.45">
      <c r="A215" s="202">
        <v>211</v>
      </c>
      <c r="B215" s="201" t="s">
        <v>375</v>
      </c>
      <c r="C215" s="203">
        <v>311910</v>
      </c>
    </row>
    <row r="216" spans="1:3" x14ac:dyDescent="0.45">
      <c r="A216" s="202">
        <v>212</v>
      </c>
      <c r="B216" s="201" t="s">
        <v>376</v>
      </c>
      <c r="C216" s="203">
        <v>311920</v>
      </c>
    </row>
    <row r="217" spans="1:3" x14ac:dyDescent="0.45">
      <c r="A217" s="202">
        <v>213</v>
      </c>
      <c r="B217" s="201" t="s">
        <v>377</v>
      </c>
      <c r="C217" s="203">
        <v>311930</v>
      </c>
    </row>
    <row r="218" spans="1:3" x14ac:dyDescent="0.45">
      <c r="A218" s="202">
        <v>214</v>
      </c>
      <c r="B218" s="201" t="s">
        <v>378</v>
      </c>
      <c r="C218" s="203">
        <v>311940</v>
      </c>
    </row>
    <row r="219" spans="1:3" x14ac:dyDescent="0.45">
      <c r="A219" s="202">
        <v>215</v>
      </c>
      <c r="B219" s="201" t="s">
        <v>379</v>
      </c>
      <c r="C219" s="203">
        <v>311990</v>
      </c>
    </row>
    <row r="220" spans="1:3" x14ac:dyDescent="0.45">
      <c r="A220" s="202">
        <v>216</v>
      </c>
      <c r="B220" s="201" t="s">
        <v>380</v>
      </c>
      <c r="C220" s="203">
        <v>312110</v>
      </c>
    </row>
    <row r="221" spans="1:3" x14ac:dyDescent="0.45">
      <c r="A221" s="202">
        <v>217</v>
      </c>
      <c r="B221" s="201" t="s">
        <v>381</v>
      </c>
      <c r="C221" s="203">
        <v>312120</v>
      </c>
    </row>
    <row r="222" spans="1:3" x14ac:dyDescent="0.45">
      <c r="A222" s="202">
        <v>218</v>
      </c>
      <c r="B222" s="201" t="s">
        <v>382</v>
      </c>
      <c r="C222" s="203">
        <v>312130</v>
      </c>
    </row>
    <row r="223" spans="1:3" x14ac:dyDescent="0.45">
      <c r="A223" s="202">
        <v>219</v>
      </c>
      <c r="B223" s="201" t="s">
        <v>383</v>
      </c>
      <c r="C223" s="203">
        <v>312140</v>
      </c>
    </row>
    <row r="224" spans="1:3" x14ac:dyDescent="0.45">
      <c r="A224" s="202">
        <v>220</v>
      </c>
      <c r="B224" s="201" t="s">
        <v>384</v>
      </c>
      <c r="C224" s="203">
        <v>312200</v>
      </c>
    </row>
    <row r="225" spans="1:3" x14ac:dyDescent="0.45">
      <c r="A225" s="202">
        <v>221</v>
      </c>
      <c r="B225" s="201" t="s">
        <v>385</v>
      </c>
      <c r="C225" s="203">
        <v>313100</v>
      </c>
    </row>
    <row r="226" spans="1:3" x14ac:dyDescent="0.45">
      <c r="A226" s="202">
        <v>222</v>
      </c>
      <c r="B226" s="201" t="s">
        <v>386</v>
      </c>
      <c r="C226" s="203">
        <v>313200</v>
      </c>
    </row>
    <row r="227" spans="1:3" x14ac:dyDescent="0.45">
      <c r="A227" s="202">
        <v>223</v>
      </c>
      <c r="B227" s="201" t="s">
        <v>387</v>
      </c>
      <c r="C227" s="203">
        <v>313300</v>
      </c>
    </row>
    <row r="228" spans="1:3" x14ac:dyDescent="0.45">
      <c r="A228" s="202">
        <v>224</v>
      </c>
      <c r="B228" s="201" t="s">
        <v>388</v>
      </c>
      <c r="C228" s="203">
        <v>314110</v>
      </c>
    </row>
    <row r="229" spans="1:3" x14ac:dyDescent="0.45">
      <c r="A229" s="202">
        <v>225</v>
      </c>
      <c r="B229" s="201" t="s">
        <v>389</v>
      </c>
      <c r="C229" s="203">
        <v>314120</v>
      </c>
    </row>
    <row r="230" spans="1:3" x14ac:dyDescent="0.45">
      <c r="A230" s="202">
        <v>226</v>
      </c>
      <c r="B230" s="201" t="s">
        <v>390</v>
      </c>
      <c r="C230" s="203">
        <v>314900</v>
      </c>
    </row>
    <row r="231" spans="1:3" x14ac:dyDescent="0.45">
      <c r="A231" s="202">
        <v>227</v>
      </c>
      <c r="B231" s="201" t="s">
        <v>391</v>
      </c>
      <c r="C231" s="203">
        <v>315000</v>
      </c>
    </row>
    <row r="232" spans="1:3" x14ac:dyDescent="0.45">
      <c r="A232" s="202">
        <v>228</v>
      </c>
      <c r="B232" s="201" t="s">
        <v>392</v>
      </c>
      <c r="C232" s="203">
        <v>316000</v>
      </c>
    </row>
    <row r="233" spans="1:3" x14ac:dyDescent="0.45">
      <c r="A233" s="202">
        <v>229</v>
      </c>
      <c r="B233" s="201" t="s">
        <v>393</v>
      </c>
      <c r="C233" s="203">
        <v>322110</v>
      </c>
    </row>
    <row r="234" spans="1:3" x14ac:dyDescent="0.45">
      <c r="A234" s="202">
        <v>230</v>
      </c>
      <c r="B234" s="201" t="s">
        <v>394</v>
      </c>
      <c r="C234" s="203">
        <v>322120</v>
      </c>
    </row>
    <row r="235" spans="1:3" x14ac:dyDescent="0.45">
      <c r="A235" s="202">
        <v>231</v>
      </c>
      <c r="B235" s="201" t="s">
        <v>395</v>
      </c>
      <c r="C235" s="203">
        <v>322130</v>
      </c>
    </row>
    <row r="236" spans="1:3" x14ac:dyDescent="0.45">
      <c r="A236" s="202">
        <v>232</v>
      </c>
      <c r="B236" s="201" t="s">
        <v>396</v>
      </c>
      <c r="C236" s="203">
        <v>322210</v>
      </c>
    </row>
    <row r="237" spans="1:3" x14ac:dyDescent="0.45">
      <c r="A237" s="202">
        <v>233</v>
      </c>
      <c r="B237" s="201" t="s">
        <v>899</v>
      </c>
      <c r="C237" s="203">
        <v>322220</v>
      </c>
    </row>
    <row r="238" spans="1:3" x14ac:dyDescent="0.45">
      <c r="A238" s="202">
        <v>234</v>
      </c>
      <c r="B238" s="201" t="s">
        <v>397</v>
      </c>
      <c r="C238" s="203">
        <v>322230</v>
      </c>
    </row>
    <row r="239" spans="1:3" x14ac:dyDescent="0.45">
      <c r="A239" s="202">
        <v>235</v>
      </c>
      <c r="B239" s="201" t="s">
        <v>398</v>
      </c>
      <c r="C239" s="203">
        <v>322291</v>
      </c>
    </row>
    <row r="240" spans="1:3" x14ac:dyDescent="0.45">
      <c r="A240" s="202">
        <v>236</v>
      </c>
      <c r="B240" s="201" t="s">
        <v>399</v>
      </c>
      <c r="C240" s="203">
        <v>322299</v>
      </c>
    </row>
    <row r="241" spans="1:3" x14ac:dyDescent="0.45">
      <c r="A241" s="202">
        <v>237</v>
      </c>
      <c r="B241" s="201" t="s">
        <v>400</v>
      </c>
      <c r="C241" s="203">
        <v>323110</v>
      </c>
    </row>
    <row r="242" spans="1:3" x14ac:dyDescent="0.45">
      <c r="A242" s="202">
        <v>238</v>
      </c>
      <c r="B242" s="201" t="s">
        <v>401</v>
      </c>
      <c r="C242" s="203">
        <v>323120</v>
      </c>
    </row>
    <row r="243" spans="1:3" x14ac:dyDescent="0.45">
      <c r="A243" s="202">
        <v>239</v>
      </c>
      <c r="B243" s="201" t="s">
        <v>402</v>
      </c>
      <c r="C243" s="203">
        <v>324110</v>
      </c>
    </row>
    <row r="244" spans="1:3" x14ac:dyDescent="0.45">
      <c r="A244" s="202">
        <v>240</v>
      </c>
      <c r="B244" s="201" t="s">
        <v>403</v>
      </c>
      <c r="C244" s="203">
        <v>324121</v>
      </c>
    </row>
    <row r="245" spans="1:3" x14ac:dyDescent="0.45">
      <c r="A245" s="202">
        <v>241</v>
      </c>
      <c r="B245" s="201" t="s">
        <v>404</v>
      </c>
      <c r="C245" s="203">
        <v>324122</v>
      </c>
    </row>
    <row r="246" spans="1:3" x14ac:dyDescent="0.45">
      <c r="A246" s="202">
        <v>242</v>
      </c>
      <c r="B246" s="201" t="s">
        <v>405</v>
      </c>
      <c r="C246" s="203">
        <v>324190</v>
      </c>
    </row>
    <row r="247" spans="1:3" x14ac:dyDescent="0.45">
      <c r="A247" s="202">
        <v>243</v>
      </c>
      <c r="B247" s="201" t="s">
        <v>406</v>
      </c>
      <c r="C247" s="203">
        <v>325110</v>
      </c>
    </row>
    <row r="248" spans="1:3" x14ac:dyDescent="0.45">
      <c r="A248" s="202">
        <v>244</v>
      </c>
      <c r="B248" s="201" t="s">
        <v>407</v>
      </c>
      <c r="C248" s="203">
        <v>325120</v>
      </c>
    </row>
    <row r="249" spans="1:3" x14ac:dyDescent="0.45">
      <c r="A249" s="202">
        <v>245</v>
      </c>
      <c r="B249" s="201" t="s">
        <v>408</v>
      </c>
      <c r="C249" s="203">
        <v>325130</v>
      </c>
    </row>
    <row r="250" spans="1:3" x14ac:dyDescent="0.45">
      <c r="A250" s="202">
        <v>246</v>
      </c>
      <c r="B250" s="201" t="s">
        <v>900</v>
      </c>
      <c r="C250" s="203">
        <v>325180</v>
      </c>
    </row>
    <row r="251" spans="1:3" x14ac:dyDescent="0.45">
      <c r="A251" s="202">
        <v>247</v>
      </c>
      <c r="B251" s="201" t="s">
        <v>409</v>
      </c>
      <c r="C251" s="203">
        <v>325190</v>
      </c>
    </row>
    <row r="252" spans="1:3" x14ac:dyDescent="0.45">
      <c r="A252" s="202">
        <v>248</v>
      </c>
      <c r="B252" s="201" t="s">
        <v>410</v>
      </c>
      <c r="C252" s="203">
        <v>325211</v>
      </c>
    </row>
    <row r="253" spans="1:3" x14ac:dyDescent="0.45">
      <c r="A253" s="202">
        <v>249</v>
      </c>
      <c r="B253" s="201" t="s">
        <v>411</v>
      </c>
      <c r="C253" s="203" t="s">
        <v>412</v>
      </c>
    </row>
    <row r="254" spans="1:3" x14ac:dyDescent="0.45">
      <c r="A254" s="202">
        <v>250</v>
      </c>
      <c r="B254" s="201" t="s">
        <v>415</v>
      </c>
      <c r="C254" s="203">
        <v>325411</v>
      </c>
    </row>
    <row r="255" spans="1:3" x14ac:dyDescent="0.45">
      <c r="A255" s="202">
        <v>251</v>
      </c>
      <c r="B255" s="201" t="s">
        <v>416</v>
      </c>
      <c r="C255" s="203">
        <v>325412</v>
      </c>
    </row>
    <row r="256" spans="1:3" x14ac:dyDescent="0.45">
      <c r="A256" s="202">
        <v>252</v>
      </c>
      <c r="B256" s="201" t="s">
        <v>417</v>
      </c>
      <c r="C256" s="203">
        <v>325413</v>
      </c>
    </row>
    <row r="257" spans="1:3" x14ac:dyDescent="0.45">
      <c r="A257" s="202">
        <v>253</v>
      </c>
      <c r="B257" s="201" t="s">
        <v>418</v>
      </c>
      <c r="C257" s="203">
        <v>325414</v>
      </c>
    </row>
    <row r="258" spans="1:3" x14ac:dyDescent="0.45">
      <c r="A258" s="202">
        <v>254</v>
      </c>
      <c r="B258" s="201" t="s">
        <v>413</v>
      </c>
      <c r="C258" s="203">
        <v>325310</v>
      </c>
    </row>
    <row r="259" spans="1:3" x14ac:dyDescent="0.45">
      <c r="A259" s="202">
        <v>255</v>
      </c>
      <c r="B259" s="201" t="s">
        <v>414</v>
      </c>
      <c r="C259" s="203">
        <v>325320</v>
      </c>
    </row>
    <row r="260" spans="1:3" x14ac:dyDescent="0.45">
      <c r="A260" s="202">
        <v>256</v>
      </c>
      <c r="B260" s="201" t="s">
        <v>419</v>
      </c>
      <c r="C260" s="203">
        <v>325510</v>
      </c>
    </row>
    <row r="261" spans="1:3" x14ac:dyDescent="0.45">
      <c r="A261" s="202">
        <v>257</v>
      </c>
      <c r="B261" s="201" t="s">
        <v>420</v>
      </c>
      <c r="C261" s="203">
        <v>325520</v>
      </c>
    </row>
    <row r="262" spans="1:3" x14ac:dyDescent="0.45">
      <c r="A262" s="202">
        <v>258</v>
      </c>
      <c r="B262" s="201" t="s">
        <v>421</v>
      </c>
      <c r="C262" s="203">
        <v>325610</v>
      </c>
    </row>
    <row r="263" spans="1:3" x14ac:dyDescent="0.45">
      <c r="A263" s="202">
        <v>259</v>
      </c>
      <c r="B263" s="201" t="s">
        <v>422</v>
      </c>
      <c r="C263" s="203">
        <v>325620</v>
      </c>
    </row>
    <row r="264" spans="1:3" x14ac:dyDescent="0.45">
      <c r="A264" s="202">
        <v>260</v>
      </c>
      <c r="B264" s="201" t="s">
        <v>423</v>
      </c>
      <c r="C264" s="203">
        <v>325910</v>
      </c>
    </row>
    <row r="265" spans="1:3" x14ac:dyDescent="0.45">
      <c r="A265" s="202">
        <v>261</v>
      </c>
      <c r="B265" s="201" t="s">
        <v>424</v>
      </c>
      <c r="C265" s="203" t="s">
        <v>425</v>
      </c>
    </row>
    <row r="266" spans="1:3" x14ac:dyDescent="0.45">
      <c r="A266" s="202">
        <v>262</v>
      </c>
      <c r="B266" s="201" t="s">
        <v>426</v>
      </c>
      <c r="C266" s="203">
        <v>326110</v>
      </c>
    </row>
    <row r="267" spans="1:3" x14ac:dyDescent="0.45">
      <c r="A267" s="202">
        <v>263</v>
      </c>
      <c r="B267" s="201" t="s">
        <v>427</v>
      </c>
      <c r="C267" s="203">
        <v>326120</v>
      </c>
    </row>
    <row r="268" spans="1:3" x14ac:dyDescent="0.45">
      <c r="A268" s="202">
        <v>264</v>
      </c>
      <c r="B268" s="201" t="s">
        <v>428</v>
      </c>
      <c r="C268" s="203">
        <v>326130</v>
      </c>
    </row>
    <row r="269" spans="1:3" x14ac:dyDescent="0.45">
      <c r="A269" s="202">
        <v>265</v>
      </c>
      <c r="B269" s="201" t="s">
        <v>429</v>
      </c>
      <c r="C269" s="203">
        <v>326140</v>
      </c>
    </row>
    <row r="270" spans="1:3" x14ac:dyDescent="0.45">
      <c r="A270" s="202">
        <v>266</v>
      </c>
      <c r="B270" s="201" t="s">
        <v>430</v>
      </c>
      <c r="C270" s="203">
        <v>326150</v>
      </c>
    </row>
    <row r="271" spans="1:3" x14ac:dyDescent="0.45">
      <c r="A271" s="202">
        <v>267</v>
      </c>
      <c r="B271" s="201" t="s">
        <v>431</v>
      </c>
      <c r="C271" s="203">
        <v>326160</v>
      </c>
    </row>
    <row r="272" spans="1:3" x14ac:dyDescent="0.45">
      <c r="A272" s="202">
        <v>268</v>
      </c>
      <c r="B272" s="201" t="s">
        <v>432</v>
      </c>
      <c r="C272" s="203">
        <v>326190</v>
      </c>
    </row>
    <row r="273" spans="1:3" x14ac:dyDescent="0.45">
      <c r="A273" s="202">
        <v>269</v>
      </c>
      <c r="B273" s="201" t="s">
        <v>433</v>
      </c>
      <c r="C273" s="203">
        <v>326210</v>
      </c>
    </row>
    <row r="274" spans="1:3" x14ac:dyDescent="0.45">
      <c r="A274" s="202">
        <v>270</v>
      </c>
      <c r="B274" s="201" t="s">
        <v>434</v>
      </c>
      <c r="C274" s="203">
        <v>326220</v>
      </c>
    </row>
    <row r="275" spans="1:3" x14ac:dyDescent="0.45">
      <c r="A275" s="202">
        <v>271</v>
      </c>
      <c r="B275" s="201" t="s">
        <v>435</v>
      </c>
      <c r="C275" s="203">
        <v>326290</v>
      </c>
    </row>
    <row r="276" spans="1:3" x14ac:dyDescent="0.45">
      <c r="A276" s="202">
        <v>272</v>
      </c>
      <c r="B276" s="201" t="s">
        <v>901</v>
      </c>
      <c r="C276" s="203">
        <v>423100</v>
      </c>
    </row>
    <row r="277" spans="1:3" x14ac:dyDescent="0.45">
      <c r="A277" s="202">
        <v>273</v>
      </c>
      <c r="B277" s="201" t="s">
        <v>902</v>
      </c>
      <c r="C277" s="203">
        <v>423400</v>
      </c>
    </row>
    <row r="278" spans="1:3" x14ac:dyDescent="0.45">
      <c r="A278" s="202">
        <v>274</v>
      </c>
      <c r="B278" s="201" t="s">
        <v>903</v>
      </c>
      <c r="C278" s="203">
        <v>423600</v>
      </c>
    </row>
    <row r="279" spans="1:3" x14ac:dyDescent="0.45">
      <c r="A279" s="202">
        <v>275</v>
      </c>
      <c r="B279" s="201" t="s">
        <v>904</v>
      </c>
      <c r="C279" s="203">
        <v>423800</v>
      </c>
    </row>
    <row r="280" spans="1:3" x14ac:dyDescent="0.45">
      <c r="A280" s="202">
        <v>276</v>
      </c>
      <c r="B280" s="201" t="s">
        <v>905</v>
      </c>
      <c r="C280" s="203" t="s">
        <v>942</v>
      </c>
    </row>
    <row r="281" spans="1:3" x14ac:dyDescent="0.45">
      <c r="A281" s="202">
        <v>277</v>
      </c>
      <c r="B281" s="201" t="s">
        <v>906</v>
      </c>
      <c r="C281" s="203">
        <v>424200</v>
      </c>
    </row>
    <row r="282" spans="1:3" x14ac:dyDescent="0.45">
      <c r="A282" s="202">
        <v>278</v>
      </c>
      <c r="B282" s="201" t="s">
        <v>907</v>
      </c>
      <c r="C282" s="203">
        <v>424400</v>
      </c>
    </row>
    <row r="283" spans="1:3" x14ac:dyDescent="0.45">
      <c r="A283" s="202">
        <v>279</v>
      </c>
      <c r="B283" s="201" t="s">
        <v>908</v>
      </c>
      <c r="C283" s="203">
        <v>424700</v>
      </c>
    </row>
    <row r="284" spans="1:3" x14ac:dyDescent="0.45">
      <c r="A284" s="202">
        <v>280</v>
      </c>
      <c r="B284" s="201" t="s">
        <v>909</v>
      </c>
      <c r="C284" s="203" t="s">
        <v>943</v>
      </c>
    </row>
    <row r="285" spans="1:3" x14ac:dyDescent="0.45">
      <c r="A285" s="202">
        <v>281</v>
      </c>
      <c r="B285" s="201" t="s">
        <v>910</v>
      </c>
      <c r="C285" s="203">
        <v>425000</v>
      </c>
    </row>
    <row r="286" spans="1:3" x14ac:dyDescent="0.45">
      <c r="A286" s="202">
        <v>282</v>
      </c>
      <c r="B286" s="201" t="s">
        <v>911</v>
      </c>
      <c r="C286" s="203" t="s">
        <v>944</v>
      </c>
    </row>
    <row r="287" spans="1:3" x14ac:dyDescent="0.45">
      <c r="A287" s="202">
        <v>283</v>
      </c>
      <c r="B287" s="201" t="s">
        <v>436</v>
      </c>
      <c r="C287" s="203">
        <v>441000</v>
      </c>
    </row>
    <row r="288" spans="1:3" x14ac:dyDescent="0.45">
      <c r="A288" s="202">
        <v>284</v>
      </c>
      <c r="B288" s="201" t="s">
        <v>437</v>
      </c>
      <c r="C288" s="203">
        <v>445000</v>
      </c>
    </row>
    <row r="289" spans="1:3" x14ac:dyDescent="0.45">
      <c r="A289" s="202">
        <v>285</v>
      </c>
      <c r="B289" s="201" t="s">
        <v>438</v>
      </c>
      <c r="C289" s="203">
        <v>452000</v>
      </c>
    </row>
    <row r="290" spans="1:3" x14ac:dyDescent="0.45">
      <c r="A290" s="202">
        <v>286</v>
      </c>
      <c r="B290" s="201" t="s">
        <v>912</v>
      </c>
      <c r="C290" s="203">
        <v>444000</v>
      </c>
    </row>
    <row r="291" spans="1:3" x14ac:dyDescent="0.45">
      <c r="A291" s="202">
        <v>287</v>
      </c>
      <c r="B291" s="201" t="s">
        <v>913</v>
      </c>
      <c r="C291" s="203">
        <v>446000</v>
      </c>
    </row>
    <row r="292" spans="1:3" x14ac:dyDescent="0.45">
      <c r="A292" s="202">
        <v>288</v>
      </c>
      <c r="B292" s="201" t="s">
        <v>914</v>
      </c>
      <c r="C292" s="203">
        <v>447000</v>
      </c>
    </row>
    <row r="293" spans="1:3" x14ac:dyDescent="0.45">
      <c r="A293" s="202">
        <v>289</v>
      </c>
      <c r="B293" s="201" t="s">
        <v>915</v>
      </c>
      <c r="C293" s="203">
        <v>448000</v>
      </c>
    </row>
    <row r="294" spans="1:3" x14ac:dyDescent="0.45">
      <c r="A294" s="202">
        <v>290</v>
      </c>
      <c r="B294" s="201" t="s">
        <v>916</v>
      </c>
      <c r="C294" s="203">
        <v>454000</v>
      </c>
    </row>
    <row r="295" spans="1:3" x14ac:dyDescent="0.45">
      <c r="A295" s="202">
        <v>291</v>
      </c>
      <c r="B295" s="201" t="s">
        <v>917</v>
      </c>
      <c r="C295" s="203" t="s">
        <v>945</v>
      </c>
    </row>
    <row r="296" spans="1:3" x14ac:dyDescent="0.45">
      <c r="A296" s="202">
        <v>292</v>
      </c>
      <c r="B296" s="201" t="s">
        <v>439</v>
      </c>
      <c r="C296" s="203">
        <v>481000</v>
      </c>
    </row>
    <row r="297" spans="1:3" x14ac:dyDescent="0.45">
      <c r="A297" s="202">
        <v>293</v>
      </c>
      <c r="B297" s="201" t="s">
        <v>440</v>
      </c>
      <c r="C297" s="203">
        <v>482000</v>
      </c>
    </row>
    <row r="298" spans="1:3" x14ac:dyDescent="0.45">
      <c r="A298" s="202">
        <v>294</v>
      </c>
      <c r="B298" s="201" t="s">
        <v>441</v>
      </c>
      <c r="C298" s="203">
        <v>483000</v>
      </c>
    </row>
    <row r="299" spans="1:3" x14ac:dyDescent="0.45">
      <c r="A299" s="202">
        <v>295</v>
      </c>
      <c r="B299" s="201" t="s">
        <v>442</v>
      </c>
      <c r="C299" s="203">
        <v>484000</v>
      </c>
    </row>
    <row r="300" spans="1:3" x14ac:dyDescent="0.45">
      <c r="A300" s="202">
        <v>296</v>
      </c>
      <c r="B300" s="201" t="s">
        <v>443</v>
      </c>
      <c r="C300" s="203">
        <v>485000</v>
      </c>
    </row>
    <row r="301" spans="1:3" x14ac:dyDescent="0.45">
      <c r="A301" s="202">
        <v>297</v>
      </c>
      <c r="B301" s="201" t="s">
        <v>444</v>
      </c>
      <c r="C301" s="203">
        <v>486000</v>
      </c>
    </row>
    <row r="302" spans="1:3" x14ac:dyDescent="0.45">
      <c r="A302" s="202">
        <v>298</v>
      </c>
      <c r="B302" s="201" t="s">
        <v>445</v>
      </c>
      <c r="C302" s="203" t="s">
        <v>446</v>
      </c>
    </row>
    <row r="303" spans="1:3" x14ac:dyDescent="0.45">
      <c r="A303" s="202">
        <v>299</v>
      </c>
      <c r="B303" s="201" t="s">
        <v>447</v>
      </c>
      <c r="C303" s="203">
        <v>492000</v>
      </c>
    </row>
    <row r="304" spans="1:3" x14ac:dyDescent="0.45">
      <c r="A304" s="202">
        <v>300</v>
      </c>
      <c r="B304" s="201" t="s">
        <v>448</v>
      </c>
      <c r="C304" s="203">
        <v>493000</v>
      </c>
    </row>
    <row r="305" spans="1:3" x14ac:dyDescent="0.45">
      <c r="A305" s="202">
        <v>301</v>
      </c>
      <c r="B305" s="201" t="s">
        <v>449</v>
      </c>
      <c r="C305" s="203">
        <v>511110</v>
      </c>
    </row>
    <row r="306" spans="1:3" x14ac:dyDescent="0.45">
      <c r="A306" s="202">
        <v>302</v>
      </c>
      <c r="B306" s="201" t="s">
        <v>450</v>
      </c>
      <c r="C306" s="203">
        <v>511120</v>
      </c>
    </row>
    <row r="307" spans="1:3" x14ac:dyDescent="0.45">
      <c r="A307" s="202">
        <v>303</v>
      </c>
      <c r="B307" s="201" t="s">
        <v>451</v>
      </c>
      <c r="C307" s="203">
        <v>511130</v>
      </c>
    </row>
    <row r="308" spans="1:3" x14ac:dyDescent="0.45">
      <c r="A308" s="202">
        <v>304</v>
      </c>
      <c r="B308" s="201" t="s">
        <v>452</v>
      </c>
      <c r="C308" s="203" t="s">
        <v>453</v>
      </c>
    </row>
    <row r="309" spans="1:3" x14ac:dyDescent="0.45">
      <c r="A309" s="202">
        <v>305</v>
      </c>
      <c r="B309" s="201" t="s">
        <v>454</v>
      </c>
      <c r="C309" s="203">
        <v>511200</v>
      </c>
    </row>
    <row r="310" spans="1:3" x14ac:dyDescent="0.45">
      <c r="A310" s="202">
        <v>306</v>
      </c>
      <c r="B310" s="201" t="s">
        <v>455</v>
      </c>
      <c r="C310" s="203">
        <v>512100</v>
      </c>
    </row>
    <row r="311" spans="1:3" x14ac:dyDescent="0.45">
      <c r="A311" s="202">
        <v>307</v>
      </c>
      <c r="B311" s="201" t="s">
        <v>456</v>
      </c>
      <c r="C311" s="203">
        <v>512200</v>
      </c>
    </row>
    <row r="312" spans="1:3" x14ac:dyDescent="0.45">
      <c r="A312" s="202">
        <v>308</v>
      </c>
      <c r="B312" s="201" t="s">
        <v>457</v>
      </c>
      <c r="C312" s="203">
        <v>515100</v>
      </c>
    </row>
    <row r="313" spans="1:3" x14ac:dyDescent="0.45">
      <c r="A313" s="202">
        <v>309</v>
      </c>
      <c r="B313" s="201" t="s">
        <v>458</v>
      </c>
      <c r="C313" s="203">
        <v>515200</v>
      </c>
    </row>
    <row r="314" spans="1:3" x14ac:dyDescent="0.45">
      <c r="A314" s="202">
        <v>310</v>
      </c>
      <c r="B314" s="201" t="s">
        <v>459</v>
      </c>
      <c r="C314" s="203">
        <v>517110</v>
      </c>
    </row>
    <row r="315" spans="1:3" x14ac:dyDescent="0.45">
      <c r="A315" s="202">
        <v>311</v>
      </c>
      <c r="B315" s="201" t="s">
        <v>460</v>
      </c>
      <c r="C315" s="203">
        <v>517210</v>
      </c>
    </row>
    <row r="316" spans="1:3" x14ac:dyDescent="0.45">
      <c r="A316" s="202">
        <v>312</v>
      </c>
      <c r="B316" s="201" t="s">
        <v>461</v>
      </c>
      <c r="C316" s="203" t="s">
        <v>462</v>
      </c>
    </row>
    <row r="317" spans="1:3" x14ac:dyDescent="0.45">
      <c r="A317" s="202">
        <v>313</v>
      </c>
      <c r="B317" s="201" t="s">
        <v>463</v>
      </c>
      <c r="C317" s="203">
        <v>518200</v>
      </c>
    </row>
    <row r="318" spans="1:3" x14ac:dyDescent="0.45">
      <c r="A318" s="202">
        <v>314</v>
      </c>
      <c r="B318" s="201" t="s">
        <v>466</v>
      </c>
      <c r="C318" s="203">
        <v>519130</v>
      </c>
    </row>
    <row r="319" spans="1:3" x14ac:dyDescent="0.45">
      <c r="A319" s="202">
        <v>315</v>
      </c>
      <c r="B319" s="201" t="s">
        <v>464</v>
      </c>
      <c r="C319" s="203" t="s">
        <v>465</v>
      </c>
    </row>
    <row r="320" spans="1:3" x14ac:dyDescent="0.45">
      <c r="A320" s="202">
        <v>316</v>
      </c>
      <c r="B320" s="201" t="s">
        <v>469</v>
      </c>
      <c r="C320" s="203" t="s">
        <v>470</v>
      </c>
    </row>
    <row r="321" spans="1:3" x14ac:dyDescent="0.45">
      <c r="A321" s="202">
        <v>317</v>
      </c>
      <c r="B321" s="201" t="s">
        <v>467</v>
      </c>
      <c r="C321" s="203" t="s">
        <v>468</v>
      </c>
    </row>
    <row r="322" spans="1:3" x14ac:dyDescent="0.45">
      <c r="A322" s="202">
        <v>318</v>
      </c>
      <c r="B322" s="201" t="s">
        <v>473</v>
      </c>
      <c r="C322" s="203">
        <v>523900</v>
      </c>
    </row>
    <row r="323" spans="1:3" x14ac:dyDescent="0.45">
      <c r="A323" s="202">
        <v>319</v>
      </c>
      <c r="B323" s="201" t="s">
        <v>471</v>
      </c>
      <c r="C323" s="203" t="s">
        <v>472</v>
      </c>
    </row>
    <row r="324" spans="1:3" x14ac:dyDescent="0.45">
      <c r="A324" s="202">
        <v>320</v>
      </c>
      <c r="B324" s="201" t="s">
        <v>919</v>
      </c>
      <c r="C324" s="203">
        <v>524113</v>
      </c>
    </row>
    <row r="325" spans="1:3" x14ac:dyDescent="0.45">
      <c r="A325" s="202">
        <v>321</v>
      </c>
      <c r="B325" s="201" t="s">
        <v>920</v>
      </c>
      <c r="C325" s="203" t="s">
        <v>946</v>
      </c>
    </row>
    <row r="326" spans="1:3" x14ac:dyDescent="0.45">
      <c r="A326" s="202">
        <v>322</v>
      </c>
      <c r="B326" s="201" t="s">
        <v>474</v>
      </c>
      <c r="C326" s="203">
        <v>524200</v>
      </c>
    </row>
    <row r="327" spans="1:3" x14ac:dyDescent="0.45">
      <c r="A327" s="202">
        <v>323</v>
      </c>
      <c r="B327" s="201" t="s">
        <v>475</v>
      </c>
      <c r="C327" s="203">
        <v>525000</v>
      </c>
    </row>
    <row r="328" spans="1:3" x14ac:dyDescent="0.45">
      <c r="A328" s="202">
        <v>324</v>
      </c>
      <c r="B328" s="201" t="s">
        <v>921</v>
      </c>
      <c r="C328" s="203" t="s">
        <v>947</v>
      </c>
    </row>
    <row r="329" spans="1:3" x14ac:dyDescent="0.45">
      <c r="A329" s="202">
        <v>325</v>
      </c>
      <c r="B329" s="201" t="s">
        <v>922</v>
      </c>
      <c r="C329" s="203" t="s">
        <v>948</v>
      </c>
    </row>
    <row r="330" spans="1:3" x14ac:dyDescent="0.45">
      <c r="A330" s="202">
        <v>326</v>
      </c>
      <c r="B330" s="201" t="s">
        <v>476</v>
      </c>
      <c r="C330" s="203" t="s">
        <v>477</v>
      </c>
    </row>
    <row r="331" spans="1:3" x14ac:dyDescent="0.45">
      <c r="A331" s="202">
        <v>327</v>
      </c>
      <c r="B331" s="201" t="s">
        <v>478</v>
      </c>
      <c r="C331" s="203">
        <v>532100</v>
      </c>
    </row>
    <row r="332" spans="1:3" x14ac:dyDescent="0.45">
      <c r="A332" s="202">
        <v>328</v>
      </c>
      <c r="B332" s="201" t="s">
        <v>480</v>
      </c>
      <c r="C332" s="203">
        <v>532400</v>
      </c>
    </row>
    <row r="333" spans="1:3" x14ac:dyDescent="0.45">
      <c r="A333" s="202">
        <v>329</v>
      </c>
      <c r="B333" s="201" t="s">
        <v>923</v>
      </c>
      <c r="C333" s="203" t="s">
        <v>479</v>
      </c>
    </row>
    <row r="334" spans="1:3" x14ac:dyDescent="0.45">
      <c r="A334" s="202">
        <v>330</v>
      </c>
      <c r="B334" s="201" t="s">
        <v>481</v>
      </c>
      <c r="C334" s="203">
        <v>533000</v>
      </c>
    </row>
    <row r="335" spans="1:3" x14ac:dyDescent="0.45">
      <c r="A335" s="202">
        <v>331</v>
      </c>
      <c r="B335" s="201" t="s">
        <v>482</v>
      </c>
      <c r="C335" s="203">
        <v>541100</v>
      </c>
    </row>
    <row r="336" spans="1:3" x14ac:dyDescent="0.45">
      <c r="A336" s="202">
        <v>332</v>
      </c>
      <c r="B336" s="201" t="s">
        <v>483</v>
      </c>
      <c r="C336" s="203">
        <v>541511</v>
      </c>
    </row>
    <row r="337" spans="1:3" x14ac:dyDescent="0.45">
      <c r="A337" s="202">
        <v>333</v>
      </c>
      <c r="B337" s="201" t="s">
        <v>484</v>
      </c>
      <c r="C337" s="203">
        <v>541512</v>
      </c>
    </row>
    <row r="338" spans="1:3" x14ac:dyDescent="0.45">
      <c r="A338" s="202">
        <v>334</v>
      </c>
      <c r="B338" s="201" t="s">
        <v>485</v>
      </c>
      <c r="C338" s="203" t="s">
        <v>486</v>
      </c>
    </row>
    <row r="339" spans="1:3" x14ac:dyDescent="0.45">
      <c r="A339" s="202">
        <v>335</v>
      </c>
      <c r="B339" s="201" t="s">
        <v>487</v>
      </c>
      <c r="C339" s="203">
        <v>541200</v>
      </c>
    </row>
    <row r="340" spans="1:3" x14ac:dyDescent="0.45">
      <c r="A340" s="202">
        <v>336</v>
      </c>
      <c r="B340" s="201" t="s">
        <v>488</v>
      </c>
      <c r="C340" s="203">
        <v>541300</v>
      </c>
    </row>
    <row r="341" spans="1:3" x14ac:dyDescent="0.45">
      <c r="A341" s="202">
        <v>337</v>
      </c>
      <c r="B341" s="201" t="s">
        <v>490</v>
      </c>
      <c r="C341" s="203">
        <v>541610</v>
      </c>
    </row>
    <row r="342" spans="1:3" x14ac:dyDescent="0.45">
      <c r="A342" s="202">
        <v>338</v>
      </c>
      <c r="B342" s="201" t="s">
        <v>491</v>
      </c>
      <c r="C342" s="203" t="s">
        <v>492</v>
      </c>
    </row>
    <row r="343" spans="1:3" x14ac:dyDescent="0.45">
      <c r="A343" s="202">
        <v>339</v>
      </c>
      <c r="B343" s="201" t="s">
        <v>493</v>
      </c>
      <c r="C343" s="203">
        <v>541700</v>
      </c>
    </row>
    <row r="344" spans="1:3" x14ac:dyDescent="0.45">
      <c r="A344" s="202">
        <v>340</v>
      </c>
      <c r="B344" s="201" t="s">
        <v>494</v>
      </c>
      <c r="C344" s="203">
        <v>541800</v>
      </c>
    </row>
    <row r="345" spans="1:3" x14ac:dyDescent="0.45">
      <c r="A345" s="202">
        <v>341</v>
      </c>
      <c r="B345" s="201" t="s">
        <v>489</v>
      </c>
      <c r="C345" s="203">
        <v>541400</v>
      </c>
    </row>
    <row r="346" spans="1:3" x14ac:dyDescent="0.45">
      <c r="A346" s="202">
        <v>342</v>
      </c>
      <c r="B346" s="201" t="s">
        <v>496</v>
      </c>
      <c r="C346" s="203">
        <v>541920</v>
      </c>
    </row>
    <row r="347" spans="1:3" x14ac:dyDescent="0.45">
      <c r="A347" s="202">
        <v>343</v>
      </c>
      <c r="B347" s="201" t="s">
        <v>497</v>
      </c>
      <c r="C347" s="203">
        <v>541940</v>
      </c>
    </row>
    <row r="348" spans="1:3" x14ac:dyDescent="0.45">
      <c r="A348" s="202">
        <v>344</v>
      </c>
      <c r="B348" s="201" t="s">
        <v>924</v>
      </c>
      <c r="C348" s="203" t="s">
        <v>495</v>
      </c>
    </row>
    <row r="349" spans="1:3" x14ac:dyDescent="0.45">
      <c r="A349" s="202">
        <v>345</v>
      </c>
      <c r="B349" s="201" t="s">
        <v>498</v>
      </c>
      <c r="C349" s="203">
        <v>550000</v>
      </c>
    </row>
    <row r="350" spans="1:3" x14ac:dyDescent="0.45">
      <c r="A350" s="202">
        <v>346</v>
      </c>
      <c r="B350" s="201" t="s">
        <v>501</v>
      </c>
      <c r="C350" s="203">
        <v>561300</v>
      </c>
    </row>
    <row r="351" spans="1:3" x14ac:dyDescent="0.45">
      <c r="A351" s="202">
        <v>347</v>
      </c>
      <c r="B351" s="201" t="s">
        <v>505</v>
      </c>
      <c r="C351" s="203">
        <v>561700</v>
      </c>
    </row>
    <row r="352" spans="1:3" x14ac:dyDescent="0.45">
      <c r="A352" s="202">
        <v>348</v>
      </c>
      <c r="B352" s="201" t="s">
        <v>499</v>
      </c>
      <c r="C352" s="203">
        <v>561100</v>
      </c>
    </row>
    <row r="353" spans="1:3" x14ac:dyDescent="0.45">
      <c r="A353" s="202">
        <v>349</v>
      </c>
      <c r="B353" s="201" t="s">
        <v>500</v>
      </c>
      <c r="C353" s="203">
        <v>561200</v>
      </c>
    </row>
    <row r="354" spans="1:3" x14ac:dyDescent="0.45">
      <c r="A354" s="202">
        <v>350</v>
      </c>
      <c r="B354" s="201" t="s">
        <v>502</v>
      </c>
      <c r="C354" s="203">
        <v>561400</v>
      </c>
    </row>
    <row r="355" spans="1:3" x14ac:dyDescent="0.45">
      <c r="A355" s="202">
        <v>351</v>
      </c>
      <c r="B355" s="201" t="s">
        <v>503</v>
      </c>
      <c r="C355" s="203">
        <v>561500</v>
      </c>
    </row>
    <row r="356" spans="1:3" x14ac:dyDescent="0.45">
      <c r="A356" s="202">
        <v>352</v>
      </c>
      <c r="B356" s="201" t="s">
        <v>504</v>
      </c>
      <c r="C356" s="203">
        <v>561600</v>
      </c>
    </row>
    <row r="357" spans="1:3" x14ac:dyDescent="0.45">
      <c r="A357" s="202">
        <v>353</v>
      </c>
      <c r="B357" s="201" t="s">
        <v>506</v>
      </c>
      <c r="C357" s="203">
        <v>561900</v>
      </c>
    </row>
    <row r="358" spans="1:3" x14ac:dyDescent="0.45">
      <c r="A358" s="202">
        <v>354</v>
      </c>
      <c r="B358" s="201" t="s">
        <v>507</v>
      </c>
      <c r="C358" s="203">
        <v>562000</v>
      </c>
    </row>
    <row r="359" spans="1:3" x14ac:dyDescent="0.45">
      <c r="A359" s="202">
        <v>355</v>
      </c>
      <c r="B359" s="201" t="s">
        <v>508</v>
      </c>
      <c r="C359" s="203">
        <v>611100</v>
      </c>
    </row>
    <row r="360" spans="1:3" x14ac:dyDescent="0.45">
      <c r="A360" s="202">
        <v>356</v>
      </c>
      <c r="B360" s="201" t="s">
        <v>509</v>
      </c>
      <c r="C360" s="203" t="s">
        <v>510</v>
      </c>
    </row>
    <row r="361" spans="1:3" x14ac:dyDescent="0.45">
      <c r="A361" s="202">
        <v>357</v>
      </c>
      <c r="B361" s="201" t="s">
        <v>511</v>
      </c>
      <c r="C361" s="203" t="s">
        <v>512</v>
      </c>
    </row>
    <row r="362" spans="1:3" x14ac:dyDescent="0.45">
      <c r="A362" s="202">
        <v>358</v>
      </c>
      <c r="B362" s="201" t="s">
        <v>513</v>
      </c>
      <c r="C362" s="203">
        <v>621100</v>
      </c>
    </row>
    <row r="363" spans="1:3" x14ac:dyDescent="0.45">
      <c r="A363" s="202">
        <v>359</v>
      </c>
      <c r="B363" s="201" t="s">
        <v>514</v>
      </c>
      <c r="C363" s="203">
        <v>621200</v>
      </c>
    </row>
    <row r="364" spans="1:3" x14ac:dyDescent="0.45">
      <c r="A364" s="202">
        <v>360</v>
      </c>
      <c r="B364" s="201" t="s">
        <v>515</v>
      </c>
      <c r="C364" s="203">
        <v>621300</v>
      </c>
    </row>
    <row r="365" spans="1:3" x14ac:dyDescent="0.45">
      <c r="A365" s="202">
        <v>361</v>
      </c>
      <c r="B365" s="201" t="s">
        <v>516</v>
      </c>
      <c r="C365" s="203">
        <v>621400</v>
      </c>
    </row>
    <row r="366" spans="1:3" x14ac:dyDescent="0.45">
      <c r="A366" s="202">
        <v>362</v>
      </c>
      <c r="B366" s="201" t="s">
        <v>517</v>
      </c>
      <c r="C366" s="203">
        <v>621500</v>
      </c>
    </row>
    <row r="367" spans="1:3" x14ac:dyDescent="0.45">
      <c r="A367" s="202">
        <v>363</v>
      </c>
      <c r="B367" s="201" t="s">
        <v>518</v>
      </c>
      <c r="C367" s="203">
        <v>621600</v>
      </c>
    </row>
    <row r="368" spans="1:3" x14ac:dyDescent="0.45">
      <c r="A368" s="202">
        <v>364</v>
      </c>
      <c r="B368" s="201" t="s">
        <v>519</v>
      </c>
      <c r="C368" s="203">
        <v>621900</v>
      </c>
    </row>
    <row r="369" spans="1:3" x14ac:dyDescent="0.45">
      <c r="A369" s="202">
        <v>365</v>
      </c>
      <c r="B369" s="201" t="s">
        <v>520</v>
      </c>
      <c r="C369" s="203">
        <v>622000</v>
      </c>
    </row>
    <row r="370" spans="1:3" x14ac:dyDescent="0.45">
      <c r="A370" s="202">
        <v>366</v>
      </c>
      <c r="B370" s="201" t="s">
        <v>521</v>
      </c>
      <c r="C370" s="203" t="s">
        <v>522</v>
      </c>
    </row>
    <row r="371" spans="1:3" x14ac:dyDescent="0.45">
      <c r="A371" s="202">
        <v>367</v>
      </c>
      <c r="B371" s="201" t="s">
        <v>925</v>
      </c>
      <c r="C371" s="203" t="s">
        <v>523</v>
      </c>
    </row>
    <row r="372" spans="1:3" x14ac:dyDescent="0.45">
      <c r="A372" s="202">
        <v>368</v>
      </c>
      <c r="B372" s="201" t="s">
        <v>524</v>
      </c>
      <c r="C372" s="203">
        <v>624100</v>
      </c>
    </row>
    <row r="373" spans="1:3" x14ac:dyDescent="0.45">
      <c r="A373" s="202">
        <v>369</v>
      </c>
      <c r="B373" s="201" t="s">
        <v>527</v>
      </c>
      <c r="C373" s="203">
        <v>624400</v>
      </c>
    </row>
    <row r="374" spans="1:3" x14ac:dyDescent="0.45">
      <c r="A374" s="202">
        <v>370</v>
      </c>
      <c r="B374" s="201" t="s">
        <v>525</v>
      </c>
      <c r="C374" s="203" t="s">
        <v>526</v>
      </c>
    </row>
    <row r="375" spans="1:3" x14ac:dyDescent="0.45">
      <c r="A375" s="202">
        <v>371</v>
      </c>
      <c r="B375" s="201" t="s">
        <v>528</v>
      </c>
      <c r="C375" s="203">
        <v>711100</v>
      </c>
    </row>
    <row r="376" spans="1:3" x14ac:dyDescent="0.45">
      <c r="A376" s="202">
        <v>372</v>
      </c>
      <c r="B376" s="201" t="s">
        <v>529</v>
      </c>
      <c r="C376" s="203">
        <v>711200</v>
      </c>
    </row>
    <row r="377" spans="1:3" x14ac:dyDescent="0.45">
      <c r="A377" s="202">
        <v>373</v>
      </c>
      <c r="B377" s="201" t="s">
        <v>532</v>
      </c>
      <c r="C377" s="203">
        <v>711500</v>
      </c>
    </row>
    <row r="378" spans="1:3" x14ac:dyDescent="0.45">
      <c r="A378" s="202">
        <v>374</v>
      </c>
      <c r="B378" s="201" t="s">
        <v>530</v>
      </c>
      <c r="C378" s="203" t="s">
        <v>531</v>
      </c>
    </row>
    <row r="379" spans="1:3" x14ac:dyDescent="0.45">
      <c r="A379" s="202">
        <v>375</v>
      </c>
      <c r="B379" s="201" t="s">
        <v>533</v>
      </c>
      <c r="C379" s="203">
        <v>712000</v>
      </c>
    </row>
    <row r="380" spans="1:3" x14ac:dyDescent="0.45">
      <c r="A380" s="202">
        <v>376</v>
      </c>
      <c r="B380" s="201" t="s">
        <v>534</v>
      </c>
      <c r="C380" s="203">
        <v>713100</v>
      </c>
    </row>
    <row r="381" spans="1:3" x14ac:dyDescent="0.45">
      <c r="A381" s="202">
        <v>377</v>
      </c>
      <c r="B381" s="201" t="s">
        <v>535</v>
      </c>
      <c r="C381" s="203">
        <v>713200</v>
      </c>
    </row>
    <row r="382" spans="1:3" x14ac:dyDescent="0.45">
      <c r="A382" s="202">
        <v>378</v>
      </c>
      <c r="B382" s="201" t="s">
        <v>536</v>
      </c>
      <c r="C382" s="203">
        <v>713900</v>
      </c>
    </row>
    <row r="383" spans="1:3" x14ac:dyDescent="0.45">
      <c r="A383" s="202">
        <v>379</v>
      </c>
      <c r="B383" s="201" t="s">
        <v>537</v>
      </c>
      <c r="C383" s="203">
        <v>721000</v>
      </c>
    </row>
    <row r="384" spans="1:3" x14ac:dyDescent="0.45">
      <c r="A384" s="202">
        <v>380</v>
      </c>
      <c r="B384" s="201" t="s">
        <v>538</v>
      </c>
      <c r="C384" s="203">
        <v>722110</v>
      </c>
    </row>
    <row r="385" spans="1:3" x14ac:dyDescent="0.45">
      <c r="A385" s="202">
        <v>381</v>
      </c>
      <c r="B385" s="201" t="s">
        <v>539</v>
      </c>
      <c r="C385" s="203">
        <v>722211</v>
      </c>
    </row>
    <row r="386" spans="1:3" x14ac:dyDescent="0.45">
      <c r="A386" s="202">
        <v>382</v>
      </c>
      <c r="B386" s="201" t="s">
        <v>540</v>
      </c>
      <c r="C386" s="203" t="s">
        <v>541</v>
      </c>
    </row>
    <row r="387" spans="1:3" x14ac:dyDescent="0.45">
      <c r="A387" s="202">
        <v>383</v>
      </c>
      <c r="B387" s="201" t="s">
        <v>542</v>
      </c>
      <c r="C387" s="203">
        <v>811100</v>
      </c>
    </row>
    <row r="388" spans="1:3" x14ac:dyDescent="0.45">
      <c r="A388" s="202">
        <v>384</v>
      </c>
      <c r="B388" s="201" t="s">
        <v>543</v>
      </c>
      <c r="C388" s="203">
        <v>811200</v>
      </c>
    </row>
    <row r="389" spans="1:3" x14ac:dyDescent="0.45">
      <c r="A389" s="202">
        <v>385</v>
      </c>
      <c r="B389" s="201" t="s">
        <v>544</v>
      </c>
      <c r="C389" s="203">
        <v>811300</v>
      </c>
    </row>
    <row r="390" spans="1:3" x14ac:dyDescent="0.45">
      <c r="A390" s="202">
        <v>386</v>
      </c>
      <c r="B390" s="201" t="s">
        <v>545</v>
      </c>
      <c r="C390" s="203">
        <v>811400</v>
      </c>
    </row>
    <row r="391" spans="1:3" x14ac:dyDescent="0.45">
      <c r="A391" s="202">
        <v>387</v>
      </c>
      <c r="B391" s="201" t="s">
        <v>546</v>
      </c>
      <c r="C391" s="203">
        <v>812100</v>
      </c>
    </row>
    <row r="392" spans="1:3" x14ac:dyDescent="0.45">
      <c r="A392" s="202">
        <v>388</v>
      </c>
      <c r="B392" s="201" t="s">
        <v>547</v>
      </c>
      <c r="C392" s="203">
        <v>812200</v>
      </c>
    </row>
    <row r="393" spans="1:3" x14ac:dyDescent="0.45">
      <c r="A393" s="202">
        <v>389</v>
      </c>
      <c r="B393" s="201" t="s">
        <v>548</v>
      </c>
      <c r="C393" s="203">
        <v>812300</v>
      </c>
    </row>
    <row r="394" spans="1:3" x14ac:dyDescent="0.45">
      <c r="A394" s="202">
        <v>390</v>
      </c>
      <c r="B394" s="201" t="s">
        <v>549</v>
      </c>
      <c r="C394" s="203">
        <v>812900</v>
      </c>
    </row>
    <row r="395" spans="1:3" x14ac:dyDescent="0.45">
      <c r="A395" s="202">
        <v>391</v>
      </c>
      <c r="B395" s="201" t="s">
        <v>550</v>
      </c>
      <c r="C395" s="203">
        <v>813100</v>
      </c>
    </row>
    <row r="396" spans="1:3" x14ac:dyDescent="0.45">
      <c r="A396" s="202">
        <v>392</v>
      </c>
      <c r="B396" s="201" t="s">
        <v>551</v>
      </c>
      <c r="C396" s="203" t="s">
        <v>552</v>
      </c>
    </row>
    <row r="397" spans="1:3" x14ac:dyDescent="0.45">
      <c r="A397" s="202">
        <v>393</v>
      </c>
      <c r="B397" s="201" t="s">
        <v>553</v>
      </c>
      <c r="C397" s="203" t="s">
        <v>554</v>
      </c>
    </row>
    <row r="398" spans="1:3" x14ac:dyDescent="0.45">
      <c r="A398" s="202">
        <v>394</v>
      </c>
      <c r="B398" s="201" t="s">
        <v>555</v>
      </c>
      <c r="C398" s="203">
        <v>814000</v>
      </c>
    </row>
    <row r="399" spans="1:3" x14ac:dyDescent="0.45">
      <c r="A399" s="202">
        <v>395</v>
      </c>
      <c r="B399" s="201" t="s">
        <v>556</v>
      </c>
      <c r="C399" s="203" t="s">
        <v>557</v>
      </c>
    </row>
    <row r="400" spans="1:3" x14ac:dyDescent="0.45">
      <c r="A400" s="202">
        <v>396</v>
      </c>
      <c r="B400" s="201" t="s">
        <v>558</v>
      </c>
      <c r="C400" s="203" t="s">
        <v>559</v>
      </c>
    </row>
    <row r="401" spans="1:3" x14ac:dyDescent="0.45">
      <c r="A401" s="202">
        <v>397</v>
      </c>
      <c r="B401" s="201" t="s">
        <v>560</v>
      </c>
      <c r="C401" s="203">
        <v>491000</v>
      </c>
    </row>
    <row r="402" spans="1:3" x14ac:dyDescent="0.45">
      <c r="A402" s="202">
        <v>398</v>
      </c>
      <c r="B402" s="201" t="s">
        <v>561</v>
      </c>
      <c r="C402" s="203" t="s">
        <v>562</v>
      </c>
    </row>
    <row r="403" spans="1:3" x14ac:dyDescent="0.45">
      <c r="A403" s="202">
        <v>399</v>
      </c>
      <c r="B403" s="201" t="s">
        <v>563</v>
      </c>
      <c r="C403" s="203" t="s">
        <v>564</v>
      </c>
    </row>
    <row r="404" spans="1:3" x14ac:dyDescent="0.45">
      <c r="A404" s="202">
        <v>400</v>
      </c>
      <c r="B404" s="201" t="s">
        <v>926</v>
      </c>
      <c r="C404" s="203" t="s">
        <v>949</v>
      </c>
    </row>
    <row r="405" spans="1:3" x14ac:dyDescent="0.45">
      <c r="A405" s="202">
        <v>401</v>
      </c>
      <c r="B405" s="201" t="s">
        <v>927</v>
      </c>
      <c r="C405" s="203" t="s">
        <v>950</v>
      </c>
    </row>
    <row r="406" spans="1:3" x14ac:dyDescent="0.45">
      <c r="A406" s="202">
        <v>402</v>
      </c>
      <c r="B406" s="201" t="s">
        <v>928</v>
      </c>
      <c r="C406" s="203" t="s">
        <v>951</v>
      </c>
    </row>
    <row r="407" spans="1:3" x14ac:dyDescent="0.45">
      <c r="A407" s="202">
        <v>403</v>
      </c>
      <c r="B407" s="201" t="s">
        <v>565</v>
      </c>
      <c r="C407" s="203" t="s">
        <v>566</v>
      </c>
    </row>
    <row r="408" spans="1:3" x14ac:dyDescent="0.45">
      <c r="A408" s="202">
        <v>404</v>
      </c>
      <c r="B408" s="201" t="s">
        <v>567</v>
      </c>
      <c r="C408" s="203" t="s">
        <v>568</v>
      </c>
    </row>
    <row r="409" spans="1:3" x14ac:dyDescent="0.45">
      <c r="A409" s="202">
        <v>405</v>
      </c>
      <c r="B409" s="201" t="s">
        <v>569</v>
      </c>
      <c r="C409" s="203" t="s">
        <v>570</v>
      </c>
    </row>
  </sheetData>
  <mergeCells count="2">
    <mergeCell ref="A2:E2"/>
    <mergeCell ref="A3:E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tabColor theme="1" tint="0.499984740745262"/>
  </sheetPr>
  <dimension ref="A1:I41"/>
  <sheetViews>
    <sheetView topLeftCell="A4" workbookViewId="0">
      <selection activeCell="D13" sqref="D13"/>
    </sheetView>
  </sheetViews>
  <sheetFormatPr defaultColWidth="8.73046875" defaultRowHeight="12.75" x14ac:dyDescent="0.35"/>
  <cols>
    <col min="1" max="1" width="19.73046875" style="1" customWidth="1"/>
    <col min="2" max="2" width="28" style="1" customWidth="1"/>
    <col min="3" max="4" width="8.73046875" style="1"/>
    <col min="5" max="5" width="32.3984375" style="1" customWidth="1"/>
    <col min="6" max="6" width="30.73046875" style="1" bestFit="1" customWidth="1"/>
    <col min="7" max="16384" width="8.73046875" style="1"/>
  </cols>
  <sheetData>
    <row r="1" spans="1:7" ht="13.15" x14ac:dyDescent="0.4">
      <c r="A1" s="5" t="s">
        <v>46</v>
      </c>
    </row>
    <row r="6" spans="1:7" x14ac:dyDescent="0.35">
      <c r="A6" s="4" t="s">
        <v>45</v>
      </c>
      <c r="B6" s="2"/>
    </row>
    <row r="8" spans="1:7" x14ac:dyDescent="0.35">
      <c r="A8" s="3" t="s">
        <v>51</v>
      </c>
      <c r="B8" s="3" t="b">
        <v>1</v>
      </c>
    </row>
    <row r="9" spans="1:7" x14ac:dyDescent="0.35">
      <c r="B9" s="3" t="b">
        <v>0</v>
      </c>
    </row>
    <row r="11" spans="1:7" x14ac:dyDescent="0.35">
      <c r="A11" s="4" t="s">
        <v>52</v>
      </c>
      <c r="B11" s="2"/>
      <c r="E11" s="4" t="s">
        <v>54</v>
      </c>
      <c r="F11" s="4" t="s">
        <v>88</v>
      </c>
      <c r="G11" s="4" t="s">
        <v>55</v>
      </c>
    </row>
    <row r="13" spans="1:7" x14ac:dyDescent="0.35">
      <c r="A13" s="3" t="s">
        <v>56</v>
      </c>
      <c r="B13" s="1">
        <v>4</v>
      </c>
      <c r="E13" s="3" t="s">
        <v>30</v>
      </c>
      <c r="F13" s="3" t="s">
        <v>66</v>
      </c>
      <c r="G13" s="3" t="s">
        <v>4</v>
      </c>
    </row>
    <row r="14" spans="1:7" x14ac:dyDescent="0.35">
      <c r="B14" s="1">
        <v>5</v>
      </c>
      <c r="E14" s="3" t="s">
        <v>31</v>
      </c>
      <c r="F14" s="3" t="s">
        <v>67</v>
      </c>
      <c r="G14" s="3" t="s">
        <v>12</v>
      </c>
    </row>
    <row r="15" spans="1:7" x14ac:dyDescent="0.35">
      <c r="E15" s="3" t="s">
        <v>41</v>
      </c>
      <c r="F15" s="3" t="s">
        <v>65</v>
      </c>
      <c r="G15" s="3" t="s">
        <v>5</v>
      </c>
    </row>
    <row r="16" spans="1:7" x14ac:dyDescent="0.35">
      <c r="A16" s="3" t="s">
        <v>57</v>
      </c>
      <c r="B16" s="1">
        <v>0</v>
      </c>
      <c r="E16" s="3" t="s">
        <v>38</v>
      </c>
      <c r="F16" s="3" t="s">
        <v>68</v>
      </c>
      <c r="G16" s="3" t="s">
        <v>37</v>
      </c>
    </row>
    <row r="17" spans="1:9" x14ac:dyDescent="0.35">
      <c r="B17" s="1">
        <v>2</v>
      </c>
      <c r="E17" s="3" t="s">
        <v>36</v>
      </c>
      <c r="F17" s="3" t="s">
        <v>69</v>
      </c>
      <c r="G17" s="3" t="s">
        <v>35</v>
      </c>
    </row>
    <row r="18" spans="1:9" x14ac:dyDescent="0.35">
      <c r="B18" s="1">
        <v>3</v>
      </c>
      <c r="E18" s="3" t="s">
        <v>94</v>
      </c>
      <c r="F18" s="3" t="s">
        <v>64</v>
      </c>
      <c r="G18" s="3" t="s">
        <v>2</v>
      </c>
      <c r="H18" s="3"/>
      <c r="I18" s="3"/>
    </row>
    <row r="19" spans="1:9" x14ac:dyDescent="0.35">
      <c r="B19" s="1">
        <v>4</v>
      </c>
      <c r="E19" s="3" t="s">
        <v>95</v>
      </c>
      <c r="F19" s="3" t="s">
        <v>76</v>
      </c>
      <c r="G19" s="3" t="s">
        <v>93</v>
      </c>
      <c r="H19" s="3"/>
      <c r="I19" s="3"/>
    </row>
    <row r="20" spans="1:9" x14ac:dyDescent="0.35">
      <c r="E20" s="3" t="s">
        <v>21</v>
      </c>
      <c r="F20" s="3" t="s">
        <v>77</v>
      </c>
      <c r="G20" s="3" t="s">
        <v>14</v>
      </c>
      <c r="H20" s="3"/>
      <c r="I20" s="3"/>
    </row>
    <row r="21" spans="1:9" x14ac:dyDescent="0.35">
      <c r="A21" s="4" t="s">
        <v>58</v>
      </c>
      <c r="B21" s="2"/>
      <c r="E21" s="3" t="s">
        <v>28</v>
      </c>
      <c r="F21" s="3" t="s">
        <v>65</v>
      </c>
      <c r="G21" s="3" t="s">
        <v>5</v>
      </c>
      <c r="H21" s="3"/>
      <c r="I21" s="3"/>
    </row>
    <row r="22" spans="1:9" x14ac:dyDescent="0.35">
      <c r="E22" s="3" t="s">
        <v>96</v>
      </c>
      <c r="F22" s="3" t="s">
        <v>73</v>
      </c>
      <c r="G22" s="3" t="s">
        <v>91</v>
      </c>
      <c r="H22" s="3"/>
      <c r="I22" s="3"/>
    </row>
    <row r="23" spans="1:9" x14ac:dyDescent="0.35">
      <c r="A23" s="3" t="s">
        <v>63</v>
      </c>
      <c r="E23" s="3" t="s">
        <v>97</v>
      </c>
      <c r="F23" s="3" t="s">
        <v>89</v>
      </c>
      <c r="G23" s="3" t="s">
        <v>90</v>
      </c>
      <c r="H23" s="3"/>
      <c r="I23" s="3"/>
    </row>
    <row r="24" spans="1:9" x14ac:dyDescent="0.35">
      <c r="A24" s="3" t="s">
        <v>59</v>
      </c>
      <c r="E24" s="3" t="s">
        <v>17</v>
      </c>
      <c r="F24" s="3" t="s">
        <v>71</v>
      </c>
      <c r="G24" s="3" t="s">
        <v>16</v>
      </c>
      <c r="H24" s="3"/>
      <c r="I24" s="3"/>
    </row>
    <row r="25" spans="1:9" x14ac:dyDescent="0.35">
      <c r="A25" s="3" t="s">
        <v>60</v>
      </c>
      <c r="E25" s="3" t="s">
        <v>22</v>
      </c>
      <c r="F25" s="3" t="s">
        <v>72</v>
      </c>
      <c r="G25" s="3" t="s">
        <v>15</v>
      </c>
      <c r="H25" s="3"/>
      <c r="I25" s="3"/>
    </row>
    <row r="26" spans="1:9" x14ac:dyDescent="0.35">
      <c r="A26" s="3" t="s">
        <v>61</v>
      </c>
      <c r="E26" s="3" t="s">
        <v>34</v>
      </c>
      <c r="F26" s="3" t="s">
        <v>75</v>
      </c>
      <c r="G26" s="3" t="s">
        <v>33</v>
      </c>
      <c r="H26" s="3"/>
      <c r="I26" s="3"/>
    </row>
    <row r="27" spans="1:9" x14ac:dyDescent="0.35">
      <c r="A27" s="3" t="s">
        <v>62</v>
      </c>
      <c r="E27" s="3" t="s">
        <v>25</v>
      </c>
      <c r="F27" s="3" t="s">
        <v>64</v>
      </c>
      <c r="G27" s="3" t="s">
        <v>2</v>
      </c>
      <c r="H27" s="3"/>
      <c r="I27" s="3"/>
    </row>
    <row r="28" spans="1:9" x14ac:dyDescent="0.35">
      <c r="E28" s="3" t="s">
        <v>18</v>
      </c>
      <c r="F28" s="3" t="s">
        <v>78</v>
      </c>
      <c r="G28" s="3" t="s">
        <v>9</v>
      </c>
      <c r="H28" s="3"/>
      <c r="I28" s="3"/>
    </row>
    <row r="29" spans="1:9" x14ac:dyDescent="0.35">
      <c r="E29" s="3" t="s">
        <v>98</v>
      </c>
      <c r="F29" s="3" t="s">
        <v>79</v>
      </c>
      <c r="G29" s="3" t="s">
        <v>103</v>
      </c>
      <c r="H29" s="3"/>
      <c r="I29" s="3"/>
    </row>
    <row r="30" spans="1:9" x14ac:dyDescent="0.35">
      <c r="E30" s="3" t="s">
        <v>99</v>
      </c>
      <c r="F30" s="3" t="s">
        <v>74</v>
      </c>
      <c r="G30" s="3" t="s">
        <v>92</v>
      </c>
      <c r="H30" s="3"/>
      <c r="I30" s="3"/>
    </row>
    <row r="31" spans="1:9" x14ac:dyDescent="0.35">
      <c r="E31" s="3" t="s">
        <v>26</v>
      </c>
      <c r="F31" s="3" t="s">
        <v>65</v>
      </c>
      <c r="G31" s="3" t="s">
        <v>5</v>
      </c>
      <c r="H31" s="3"/>
      <c r="I31" s="3"/>
    </row>
    <row r="32" spans="1:9" x14ac:dyDescent="0.35">
      <c r="E32" s="3" t="s">
        <v>27</v>
      </c>
      <c r="F32" s="3" t="s">
        <v>85</v>
      </c>
      <c r="G32" s="3" t="s">
        <v>10</v>
      </c>
      <c r="H32" s="3"/>
      <c r="I32" s="3"/>
    </row>
    <row r="33" spans="1:9" x14ac:dyDescent="0.35">
      <c r="A33" s="2" t="s">
        <v>47</v>
      </c>
      <c r="E33" s="3" t="s">
        <v>8</v>
      </c>
      <c r="F33" s="3" t="s">
        <v>70</v>
      </c>
      <c r="G33" s="3" t="s">
        <v>7</v>
      </c>
      <c r="H33" s="3"/>
      <c r="I33" s="3"/>
    </row>
    <row r="34" spans="1:9" x14ac:dyDescent="0.35">
      <c r="A34" s="3" t="s">
        <v>42</v>
      </c>
      <c r="E34" s="3" t="s">
        <v>24</v>
      </c>
      <c r="F34" s="3" t="s">
        <v>82</v>
      </c>
      <c r="G34" s="3" t="s">
        <v>23</v>
      </c>
      <c r="H34" s="3"/>
      <c r="I34" s="3"/>
    </row>
    <row r="35" spans="1:9" x14ac:dyDescent="0.35">
      <c r="A35" s="1" t="s">
        <v>48</v>
      </c>
      <c r="E35" s="3" t="s">
        <v>100</v>
      </c>
      <c r="F35" s="3" t="s">
        <v>81</v>
      </c>
      <c r="G35" s="3" t="s">
        <v>105</v>
      </c>
      <c r="H35" s="3"/>
      <c r="I35" s="3"/>
    </row>
    <row r="36" spans="1:9" x14ac:dyDescent="0.35">
      <c r="A36" s="1" t="s">
        <v>49</v>
      </c>
      <c r="E36" s="3" t="s">
        <v>101</v>
      </c>
      <c r="F36" s="3" t="s">
        <v>80</v>
      </c>
      <c r="G36" s="3" t="s">
        <v>104</v>
      </c>
      <c r="H36" s="3"/>
      <c r="I36" s="3"/>
    </row>
    <row r="37" spans="1:9" x14ac:dyDescent="0.35">
      <c r="A37" s="1" t="s">
        <v>50</v>
      </c>
      <c r="E37" s="3" t="s">
        <v>29</v>
      </c>
      <c r="F37" s="3" t="s">
        <v>83</v>
      </c>
      <c r="G37" s="3" t="s">
        <v>11</v>
      </c>
      <c r="H37" s="3"/>
      <c r="I37" s="3"/>
    </row>
    <row r="38" spans="1:9" x14ac:dyDescent="0.35">
      <c r="E38" s="3" t="s">
        <v>40</v>
      </c>
      <c r="F38" s="3" t="s">
        <v>84</v>
      </c>
      <c r="G38" s="3" t="s">
        <v>39</v>
      </c>
      <c r="H38" s="3"/>
      <c r="I38" s="3"/>
    </row>
    <row r="39" spans="1:9" x14ac:dyDescent="0.35">
      <c r="A39" s="4" t="s">
        <v>43</v>
      </c>
      <c r="E39" s="3" t="s">
        <v>32</v>
      </c>
      <c r="F39" s="3" t="s">
        <v>85</v>
      </c>
      <c r="G39" s="3" t="s">
        <v>10</v>
      </c>
    </row>
    <row r="40" spans="1:9" x14ac:dyDescent="0.35">
      <c r="A40" s="3" t="s">
        <v>3</v>
      </c>
      <c r="E40" s="3" t="s">
        <v>20</v>
      </c>
      <c r="F40" s="3" t="s">
        <v>86</v>
      </c>
      <c r="G40" s="3" t="s">
        <v>19</v>
      </c>
    </row>
    <row r="41" spans="1:9" x14ac:dyDescent="0.35">
      <c r="A41" s="3" t="s">
        <v>106</v>
      </c>
      <c r="E41" s="3" t="s">
        <v>102</v>
      </c>
      <c r="F41" s="3" t="s">
        <v>87</v>
      </c>
      <c r="G41" s="3" t="s">
        <v>13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99"/>
  </sheetPr>
  <dimension ref="B1:C16"/>
  <sheetViews>
    <sheetView showGridLines="0" tabSelected="1" workbookViewId="0">
      <selection activeCell="C25" sqref="C25"/>
    </sheetView>
  </sheetViews>
  <sheetFormatPr defaultColWidth="9.1328125" defaultRowHeight="13.15" x14ac:dyDescent="0.4"/>
  <cols>
    <col min="1" max="1" width="3" style="12" customWidth="1"/>
    <col min="2" max="2" width="34.86328125" style="50" customWidth="1"/>
    <col min="3" max="3" width="83.3984375" style="50" customWidth="1"/>
    <col min="4" max="16384" width="9.1328125" style="12"/>
  </cols>
  <sheetData>
    <row r="1" spans="2:3" ht="7.5" customHeight="1" x14ac:dyDescent="0.4"/>
    <row r="2" spans="2:3" ht="117.75" customHeight="1" x14ac:dyDescent="0.85">
      <c r="B2" s="206" t="str">
        <f>Cover!B2&amp;":
Contents"</f>
        <v>Modified Mineral Use Satellite Account for Use with the USEEIO Model, for submission with journal article "Capital in the American Carbon, Energy, and Material Footprint ":
Contents</v>
      </c>
      <c r="C2" s="206"/>
    </row>
    <row r="3" spans="2:3" ht="10.5" customHeight="1" x14ac:dyDescent="0.85">
      <c r="B3" s="13"/>
    </row>
    <row r="4" spans="2:3" ht="15.75" x14ac:dyDescent="0.5">
      <c r="B4" s="81" t="s">
        <v>590</v>
      </c>
      <c r="C4" s="51"/>
    </row>
    <row r="5" spans="2:3" ht="41.25" customHeight="1" x14ac:dyDescent="0.35">
      <c r="B5" s="52" t="s">
        <v>120</v>
      </c>
      <c r="C5" s="21" t="s">
        <v>122</v>
      </c>
    </row>
    <row r="6" spans="2:3" ht="40.5" customHeight="1" x14ac:dyDescent="0.35">
      <c r="B6" s="52" t="s">
        <v>961</v>
      </c>
      <c r="C6" s="21" t="s">
        <v>123</v>
      </c>
    </row>
    <row r="7" spans="2:3" ht="40.5" customHeight="1" x14ac:dyDescent="0.35">
      <c r="B7" s="52" t="s">
        <v>962</v>
      </c>
      <c r="C7" s="21" t="s">
        <v>963</v>
      </c>
    </row>
    <row r="8" spans="2:3" ht="25.5" customHeight="1" x14ac:dyDescent="0.35">
      <c r="B8" s="53" t="s">
        <v>129</v>
      </c>
      <c r="C8" s="24" t="s">
        <v>130</v>
      </c>
    </row>
    <row r="9" spans="2:3" ht="10.5" customHeight="1" x14ac:dyDescent="0.35">
      <c r="B9" s="52"/>
      <c r="C9" s="21"/>
    </row>
    <row r="10" spans="2:3" ht="15.75" x14ac:dyDescent="0.5">
      <c r="B10" s="81" t="s">
        <v>589</v>
      </c>
      <c r="C10" s="51"/>
    </row>
    <row r="11" spans="2:3" ht="76.5" customHeight="1" x14ac:dyDescent="0.35">
      <c r="B11" s="54" t="s">
        <v>862</v>
      </c>
      <c r="C11" s="55" t="s">
        <v>966</v>
      </c>
    </row>
    <row r="12" spans="2:3" ht="50.25" customHeight="1" x14ac:dyDescent="0.35">
      <c r="B12" s="54" t="s">
        <v>723</v>
      </c>
      <c r="C12" s="82" t="s">
        <v>876</v>
      </c>
    </row>
    <row r="13" spans="2:3" ht="45.75" customHeight="1" x14ac:dyDescent="0.35">
      <c r="B13" s="54" t="s">
        <v>724</v>
      </c>
      <c r="C13" s="55" t="s">
        <v>875</v>
      </c>
    </row>
    <row r="14" spans="2:3" ht="56.25" customHeight="1" x14ac:dyDescent="0.35">
      <c r="B14" s="168" t="s">
        <v>967</v>
      </c>
      <c r="C14" s="55" t="s">
        <v>865</v>
      </c>
    </row>
    <row r="15" spans="2:3" ht="25.5" customHeight="1" x14ac:dyDescent="0.5">
      <c r="B15" s="81" t="s">
        <v>591</v>
      </c>
      <c r="C15" s="24"/>
    </row>
    <row r="16" spans="2:3" ht="30" customHeight="1" x14ac:dyDescent="0.35">
      <c r="B16" s="171" t="s">
        <v>964</v>
      </c>
      <c r="C16" s="19" t="s">
        <v>578</v>
      </c>
    </row>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C12"/>
  <sheetViews>
    <sheetView showGridLines="0" zoomScalePageLayoutView="80" workbookViewId="0">
      <selection activeCell="C3" sqref="C3"/>
    </sheetView>
  </sheetViews>
  <sheetFormatPr defaultColWidth="8.73046875" defaultRowHeight="14.25" x14ac:dyDescent="0.35"/>
  <cols>
    <col min="1" max="1" width="4.265625" style="14" customWidth="1"/>
    <col min="2" max="2" width="21.1328125" style="15" bestFit="1" customWidth="1"/>
    <col min="3" max="3" width="58.1328125" style="15" bestFit="1" customWidth="1"/>
    <col min="4" max="16384" width="8.73046875" style="16"/>
  </cols>
  <sheetData>
    <row r="1" spans="1:3" ht="11.45" customHeight="1" x14ac:dyDescent="0.35"/>
    <row r="2" spans="1:3" ht="40.35" customHeight="1" x14ac:dyDescent="0.35">
      <c r="B2" s="207" t="s">
        <v>120</v>
      </c>
      <c r="C2" s="207"/>
    </row>
    <row r="3" spans="1:3" ht="55.5" customHeight="1" x14ac:dyDescent="0.35">
      <c r="A3" s="17"/>
      <c r="B3" s="18" t="s">
        <v>116</v>
      </c>
      <c r="C3" s="19" t="s">
        <v>952</v>
      </c>
    </row>
    <row r="4" spans="1:3" ht="40.5" customHeight="1" x14ac:dyDescent="0.35">
      <c r="A4" s="17"/>
      <c r="B4" s="20" t="s">
        <v>6</v>
      </c>
      <c r="C4" s="21" t="s">
        <v>863</v>
      </c>
    </row>
    <row r="5" spans="1:3" ht="38.25" customHeight="1" x14ac:dyDescent="0.35">
      <c r="A5" s="17"/>
      <c r="B5" s="20" t="s">
        <v>108</v>
      </c>
      <c r="C5" s="21" t="s">
        <v>577</v>
      </c>
    </row>
    <row r="6" spans="1:3" ht="38.25" customHeight="1" x14ac:dyDescent="0.35">
      <c r="A6" s="22"/>
      <c r="B6" s="20" t="s">
        <v>53</v>
      </c>
      <c r="C6" s="21" t="s">
        <v>953</v>
      </c>
    </row>
    <row r="7" spans="1:3" ht="52.5" customHeight="1" x14ac:dyDescent="0.35">
      <c r="A7" s="23"/>
      <c r="B7" s="20" t="s">
        <v>107</v>
      </c>
      <c r="C7" s="21" t="s">
        <v>954</v>
      </c>
    </row>
    <row r="8" spans="1:3" ht="24" customHeight="1" x14ac:dyDescent="0.35">
      <c r="A8" s="22"/>
      <c r="B8" s="226" t="s">
        <v>878</v>
      </c>
      <c r="C8" s="227" t="s">
        <v>594</v>
      </c>
    </row>
    <row r="9" spans="1:3" ht="24" customHeight="1" x14ac:dyDescent="0.35">
      <c r="A9" s="22"/>
      <c r="B9" s="226" t="s">
        <v>879</v>
      </c>
      <c r="C9" s="227" t="s">
        <v>880</v>
      </c>
    </row>
    <row r="10" spans="1:3" ht="30.75" customHeight="1" x14ac:dyDescent="0.35">
      <c r="A10" s="22"/>
      <c r="B10" s="226" t="s">
        <v>117</v>
      </c>
      <c r="C10" s="227" t="s">
        <v>881</v>
      </c>
    </row>
    <row r="11" spans="1:3" x14ac:dyDescent="0.35">
      <c r="A11" s="25"/>
      <c r="B11" s="20" t="s">
        <v>955</v>
      </c>
      <c r="C11" s="15" t="s">
        <v>956</v>
      </c>
    </row>
    <row r="12" spans="1:3" x14ac:dyDescent="0.35">
      <c r="A12" s="25"/>
      <c r="B12" s="26"/>
    </row>
  </sheetData>
  <mergeCells count="1">
    <mergeCell ref="B2:C2"/>
  </mergeCells>
  <dataValidations count="1">
    <dataValidation type="textLength" operator="lessThanOrEqual" allowBlank="1" showInputMessage="1" showErrorMessage="1" sqref="C8:C10" xr:uid="{00000000-0002-0000-0200-000000000000}">
      <formula1>255</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Z55"/>
  <sheetViews>
    <sheetView showGridLines="0" zoomScale="85" zoomScaleNormal="85" zoomScalePageLayoutView="85" workbookViewId="0">
      <pane ySplit="5" topLeftCell="A21" activePane="bottomLeft" state="frozen"/>
      <selection pane="bottomLeft" activeCell="K49" sqref="K49"/>
    </sheetView>
  </sheetViews>
  <sheetFormatPr defaultColWidth="8.73046875" defaultRowHeight="14.25" x14ac:dyDescent="0.35"/>
  <cols>
    <col min="1" max="1" width="1.3984375" style="16" customWidth="1"/>
    <col min="2" max="2" width="18.1328125" style="16" bestFit="1" customWidth="1"/>
    <col min="3" max="3" width="13.265625" style="16" customWidth="1"/>
    <col min="4" max="4" width="9" style="16" bestFit="1" customWidth="1"/>
    <col min="5" max="5" width="11.86328125" style="16" bestFit="1" customWidth="1"/>
    <col min="6" max="6" width="40.73046875" style="16" customWidth="1"/>
    <col min="7" max="7" width="8.3984375" style="16" bestFit="1" customWidth="1"/>
    <col min="8" max="8" width="41.1328125" style="16" customWidth="1"/>
    <col min="9" max="9" width="8.73046875" style="16" bestFit="1" customWidth="1"/>
    <col min="10" max="10" width="8.3984375" style="16" bestFit="1" customWidth="1"/>
    <col min="11" max="11" width="12.265625" style="42" bestFit="1" customWidth="1"/>
    <col min="12" max="12" width="9" style="39" bestFit="1" customWidth="1"/>
    <col min="13" max="13" width="11.3984375" style="16" bestFit="1" customWidth="1"/>
    <col min="14" max="14" width="10.265625" style="16" customWidth="1"/>
    <col min="15" max="15" width="11.3984375" style="16" customWidth="1"/>
    <col min="16" max="16" width="10.86328125" style="16" customWidth="1"/>
    <col min="17" max="17" width="10.73046875" style="16" customWidth="1"/>
    <col min="18" max="18" width="5.3984375" style="56" customWidth="1"/>
    <col min="19" max="19" width="5" style="56" customWidth="1"/>
    <col min="20" max="21" width="6" style="56" bestFit="1" customWidth="1"/>
    <col min="22" max="22" width="6" style="56" customWidth="1"/>
    <col min="23" max="23" width="7.265625" style="16" customWidth="1"/>
    <col min="24" max="24" width="55.73046875" style="16" bestFit="1" customWidth="1"/>
    <col min="25" max="25" width="13.73046875" style="16" customWidth="1"/>
    <col min="26" max="26" width="16.265625" style="16" bestFit="1" customWidth="1"/>
    <col min="27" max="27" width="8.73046875" style="16"/>
    <col min="28" max="28" width="12.265625" style="16" customWidth="1"/>
    <col min="29" max="16384" width="8.73046875" style="16"/>
  </cols>
  <sheetData>
    <row r="1" spans="1:26" ht="6" customHeight="1" x14ac:dyDescent="0.35"/>
    <row r="2" spans="1:26" ht="38.450000000000003" customHeight="1" x14ac:dyDescent="0.35">
      <c r="A2" s="27"/>
      <c r="B2" s="207" t="s">
        <v>121</v>
      </c>
      <c r="C2" s="207"/>
    </row>
    <row r="3" spans="1:26" x14ac:dyDescent="0.45">
      <c r="A3" s="12"/>
      <c r="B3" s="214" t="s">
        <v>131</v>
      </c>
      <c r="C3" s="215"/>
      <c r="D3" s="215"/>
      <c r="E3" s="215"/>
      <c r="F3" s="215"/>
      <c r="G3" s="216"/>
      <c r="H3" s="217" t="s">
        <v>132</v>
      </c>
      <c r="I3" s="218"/>
      <c r="J3" s="219"/>
      <c r="K3" s="214" t="s">
        <v>133</v>
      </c>
      <c r="L3" s="216"/>
      <c r="M3" s="208" t="s">
        <v>134</v>
      </c>
      <c r="N3" s="209"/>
      <c r="O3" s="209"/>
      <c r="P3" s="209"/>
      <c r="Q3" s="210"/>
      <c r="R3" s="220" t="s">
        <v>109</v>
      </c>
      <c r="S3" s="221"/>
      <c r="T3" s="221"/>
      <c r="U3" s="221"/>
      <c r="V3" s="221"/>
      <c r="W3" s="208" t="s">
        <v>124</v>
      </c>
      <c r="X3" s="209"/>
      <c r="Y3" s="209"/>
      <c r="Z3" s="210"/>
    </row>
    <row r="4" spans="1:26" ht="14.85" customHeight="1" x14ac:dyDescent="0.45">
      <c r="A4" s="12"/>
      <c r="B4" s="44"/>
      <c r="C4" s="44"/>
      <c r="D4" s="44"/>
      <c r="E4" s="44"/>
      <c r="F4" s="44"/>
      <c r="G4" s="44"/>
      <c r="H4" s="44"/>
      <c r="I4" s="44"/>
      <c r="J4" s="44"/>
      <c r="K4" s="169"/>
      <c r="L4" s="125"/>
      <c r="M4" s="44"/>
      <c r="N4" s="83"/>
      <c r="O4" s="83"/>
      <c r="P4" s="83"/>
      <c r="Q4" s="83"/>
      <c r="R4" s="57"/>
      <c r="S4" s="211" t="s">
        <v>111</v>
      </c>
      <c r="T4" s="212"/>
      <c r="U4" s="212"/>
      <c r="V4" s="213"/>
      <c r="W4" s="44"/>
      <c r="X4" s="44"/>
      <c r="Y4" s="45"/>
      <c r="Z4" s="46"/>
    </row>
    <row r="5" spans="1:26" s="28" customFormat="1" ht="89.1" customHeight="1" x14ac:dyDescent="0.45">
      <c r="A5" s="12"/>
      <c r="B5" s="47" t="s">
        <v>135</v>
      </c>
      <c r="C5" s="47" t="s">
        <v>136</v>
      </c>
      <c r="D5" s="47" t="s">
        <v>1</v>
      </c>
      <c r="E5" s="47" t="s">
        <v>44</v>
      </c>
      <c r="F5" s="47" t="s">
        <v>137</v>
      </c>
      <c r="G5" s="47" t="s">
        <v>593</v>
      </c>
      <c r="H5" s="47" t="s">
        <v>135</v>
      </c>
      <c r="I5" s="47" t="s">
        <v>138</v>
      </c>
      <c r="J5" s="47" t="s">
        <v>592</v>
      </c>
      <c r="K5" s="170" t="s">
        <v>0</v>
      </c>
      <c r="L5" s="126" t="s">
        <v>576</v>
      </c>
      <c r="M5" s="47" t="s">
        <v>139</v>
      </c>
      <c r="N5" s="84" t="s">
        <v>140</v>
      </c>
      <c r="O5" s="85" t="s">
        <v>141</v>
      </c>
      <c r="P5" s="85" t="s">
        <v>142</v>
      </c>
      <c r="Q5" s="85" t="s">
        <v>143</v>
      </c>
      <c r="R5" s="58" t="s">
        <v>110</v>
      </c>
      <c r="S5" s="35" t="s">
        <v>112</v>
      </c>
      <c r="T5" s="35" t="s">
        <v>113</v>
      </c>
      <c r="U5" s="35" t="s">
        <v>114</v>
      </c>
      <c r="V5" s="35" t="s">
        <v>145</v>
      </c>
      <c r="W5" s="47" t="s">
        <v>125</v>
      </c>
      <c r="X5" s="47" t="s">
        <v>119</v>
      </c>
      <c r="Y5" s="48" t="s">
        <v>129</v>
      </c>
      <c r="Z5" s="49" t="s">
        <v>144</v>
      </c>
    </row>
    <row r="6" spans="1:26" x14ac:dyDescent="0.4">
      <c r="A6" s="29"/>
      <c r="B6" s="30" t="str">
        <f>'Mineral Use Compiled'!L6</f>
        <v>Copper</v>
      </c>
      <c r="C6" s="30">
        <f>'Mineral Use Compiled'!M6</f>
        <v>7440508</v>
      </c>
      <c r="D6" s="30" t="str">
        <f>'Mineral Use Compiled'!N6</f>
        <v>resource</v>
      </c>
      <c r="E6" s="30" t="s">
        <v>934</v>
      </c>
      <c r="F6" s="30" t="str">
        <f>'Mineral Use Compiled'!P6</f>
        <v>fe0acd60-3ddc-11dd-ae5c-0050c2490048</v>
      </c>
      <c r="G6" s="86" t="s">
        <v>126</v>
      </c>
      <c r="H6" s="30" t="str">
        <f>'Mineral Use Compiled'!Q6</f>
        <v>Copper, nickel, lead, and zinc mining</v>
      </c>
      <c r="I6" s="30">
        <f>'Mineral Use Compiled'!R6</f>
        <v>212230</v>
      </c>
      <c r="J6" s="30" t="s">
        <v>126</v>
      </c>
      <c r="K6" s="118">
        <f>'Mineral Use Compiled'!I6/(1000000*INDEX('Sector Output_New'!$H$6:$H$410,MATCH("_"&amp;I6,'Sector Output_New'!$B$6:$B$410,0)))</f>
        <v>8.3517738596616459E-2</v>
      </c>
      <c r="L6" s="30" t="str">
        <f>'Mineral Use Compiled'!K6</f>
        <v>kg</v>
      </c>
      <c r="M6" s="30"/>
      <c r="N6" s="43"/>
      <c r="O6" s="30"/>
      <c r="P6" s="30"/>
      <c r="Q6" s="30"/>
      <c r="R6" s="59">
        <v>1</v>
      </c>
      <c r="S6" s="59">
        <v>1</v>
      </c>
      <c r="T6" s="59">
        <v>1</v>
      </c>
      <c r="U6" s="59">
        <v>1</v>
      </c>
      <c r="V6" s="59">
        <v>1</v>
      </c>
      <c r="W6" s="30">
        <f>'Mineral Use Compiled'!C6</f>
        <v>2012</v>
      </c>
      <c r="X6" s="30" t="str">
        <f>'Mineral Use Compiled'!B6</f>
        <v>Copper; mine</v>
      </c>
      <c r="Y6" s="30" t="s">
        <v>882</v>
      </c>
      <c r="Z6" s="127" t="s">
        <v>586</v>
      </c>
    </row>
    <row r="7" spans="1:26" x14ac:dyDescent="0.4">
      <c r="A7" s="31"/>
      <c r="B7" s="30" t="str">
        <f>'Mineral Use Compiled'!L7</f>
        <v>Lead</v>
      </c>
      <c r="C7" s="30">
        <f>'Mineral Use Compiled'!M7</f>
        <v>7439921</v>
      </c>
      <c r="D7" s="30" t="str">
        <f>'Mineral Use Compiled'!N7</f>
        <v>resource</v>
      </c>
      <c r="E7" s="30" t="s">
        <v>934</v>
      </c>
      <c r="F7" s="30" t="str">
        <f>'Mineral Use Compiled'!P7</f>
        <v>fe0acd60-3ddc-11dd-ae5d-0050c2490048</v>
      </c>
      <c r="G7" s="86" t="s">
        <v>126</v>
      </c>
      <c r="H7" s="30" t="str">
        <f>'Mineral Use Compiled'!Q7</f>
        <v>Copper, nickel, lead, and zinc mining</v>
      </c>
      <c r="I7" s="30">
        <f>'Mineral Use Compiled'!R7</f>
        <v>212230</v>
      </c>
      <c r="J7" s="30" t="s">
        <v>126</v>
      </c>
      <c r="K7" s="118">
        <f>'Mineral Use Compiled'!I7/(1000000*INDEX('Sector Output_New'!$H$6:$H$410,MATCH("_"&amp;I7,'Sector Output_New'!$B$6:$B$410,0)))</f>
        <v>2.4627025483617674E-2</v>
      </c>
      <c r="L7" s="30" t="str">
        <f>'Mineral Use Compiled'!K7</f>
        <v>kg</v>
      </c>
      <c r="M7" s="30"/>
      <c r="N7" s="43"/>
      <c r="O7" s="30"/>
      <c r="P7" s="30"/>
      <c r="Q7" s="30"/>
      <c r="R7" s="59">
        <v>1</v>
      </c>
      <c r="S7" s="59">
        <v>1</v>
      </c>
      <c r="T7" s="59">
        <v>1</v>
      </c>
      <c r="U7" s="59">
        <v>1</v>
      </c>
      <c r="V7" s="59">
        <v>1</v>
      </c>
      <c r="W7" s="30">
        <f>'Mineral Use Compiled'!C7</f>
        <v>2012</v>
      </c>
      <c r="X7" s="30" t="str">
        <f>'Mineral Use Compiled'!B7</f>
        <v>Lead; mine, concentrates</v>
      </c>
      <c r="Y7" s="30" t="s">
        <v>882</v>
      </c>
      <c r="Z7" s="127" t="s">
        <v>586</v>
      </c>
    </row>
    <row r="8" spans="1:26" x14ac:dyDescent="0.4">
      <c r="A8" s="29"/>
      <c r="B8" s="30" t="str">
        <f>'Mineral Use Compiled'!L8</f>
        <v>Nickel</v>
      </c>
      <c r="C8" s="30">
        <f>'Mineral Use Compiled'!M8</f>
        <v>7440020</v>
      </c>
      <c r="D8" s="30" t="str">
        <f>'Mineral Use Compiled'!N8</f>
        <v>resource</v>
      </c>
      <c r="E8" s="30" t="s">
        <v>934</v>
      </c>
      <c r="F8" s="30" t="str">
        <f>'Mineral Use Compiled'!P8</f>
        <v>08a91e70-3ddc-11dd-96d1-0050c2490048</v>
      </c>
      <c r="G8" s="86" t="s">
        <v>126</v>
      </c>
      <c r="H8" s="30" t="str">
        <f>'Mineral Use Compiled'!Q8</f>
        <v>Copper, nickel, lead, and zinc mining</v>
      </c>
      <c r="I8" s="30">
        <f>'Mineral Use Compiled'!R8</f>
        <v>212230</v>
      </c>
      <c r="J8" s="30" t="s">
        <v>126</v>
      </c>
      <c r="K8" s="118">
        <f>'Mineral Use Compiled'!I8/(1000000*INDEX('Sector Output_New'!$H$6:$H$410,MATCH("_"&amp;I8,'Sector Output_New'!$B$6:$B$410,0)))</f>
        <v>0</v>
      </c>
      <c r="L8" s="30" t="str">
        <f>'Mineral Use Compiled'!K8</f>
        <v>kg</v>
      </c>
      <c r="M8" s="30"/>
      <c r="N8" s="43"/>
      <c r="O8" s="30"/>
      <c r="P8" s="30"/>
      <c r="Q8" s="30"/>
      <c r="R8" s="59">
        <v>1</v>
      </c>
      <c r="S8" s="59">
        <v>1</v>
      </c>
      <c r="T8" s="59">
        <v>1</v>
      </c>
      <c r="U8" s="59">
        <v>1</v>
      </c>
      <c r="V8" s="59">
        <v>1</v>
      </c>
      <c r="W8" s="30">
        <f>'Mineral Use Compiled'!C8</f>
        <v>2012</v>
      </c>
      <c r="X8" s="30" t="str">
        <f>'Mineral Use Compiled'!B8</f>
        <v>Nickel; mine</v>
      </c>
      <c r="Y8" s="30" t="s">
        <v>882</v>
      </c>
      <c r="Z8" s="127" t="s">
        <v>586</v>
      </c>
    </row>
    <row r="9" spans="1:26" x14ac:dyDescent="0.4">
      <c r="A9" s="31"/>
      <c r="B9" s="30" t="str">
        <f>'Mineral Use Compiled'!L9</f>
        <v>Zinc</v>
      </c>
      <c r="C9" s="30">
        <f>'Mineral Use Compiled'!M9</f>
        <v>7440666</v>
      </c>
      <c r="D9" s="30" t="str">
        <f>'Mineral Use Compiled'!N9</f>
        <v>resource</v>
      </c>
      <c r="E9" s="30" t="s">
        <v>934</v>
      </c>
      <c r="F9" s="30" t="str">
        <f>'Mineral Use Compiled'!P9</f>
        <v>64b1ce4a-6556-11dd-ad8b-0800200c9a66</v>
      </c>
      <c r="G9" s="86" t="s">
        <v>126</v>
      </c>
      <c r="H9" s="30" t="str">
        <f>'Mineral Use Compiled'!Q9</f>
        <v>Copper, nickel, lead, and zinc mining</v>
      </c>
      <c r="I9" s="30">
        <f>'Mineral Use Compiled'!R9</f>
        <v>212230</v>
      </c>
      <c r="J9" s="30" t="s">
        <v>126</v>
      </c>
      <c r="K9" s="118">
        <f>'Mineral Use Compiled'!I9/(1000000*INDEX('Sector Output_New'!$H$6:$H$410,MATCH("_"&amp;I9,'Sector Output_New'!$B$6:$B$410,0)))</f>
        <v>5.2680419730173463E-2</v>
      </c>
      <c r="L9" s="30" t="str">
        <f>'Mineral Use Compiled'!K9</f>
        <v>kg</v>
      </c>
      <c r="M9" s="30"/>
      <c r="N9" s="43"/>
      <c r="O9" s="30"/>
      <c r="P9" s="30"/>
      <c r="Q9" s="30"/>
      <c r="R9" s="59">
        <v>1</v>
      </c>
      <c r="S9" s="59">
        <v>1</v>
      </c>
      <c r="T9" s="59">
        <v>1</v>
      </c>
      <c r="U9" s="59">
        <v>1</v>
      </c>
      <c r="V9" s="59">
        <v>1</v>
      </c>
      <c r="W9" s="30">
        <f>'Mineral Use Compiled'!C9</f>
        <v>2012</v>
      </c>
      <c r="X9" s="30" t="str">
        <f>'Mineral Use Compiled'!B9</f>
        <v>Zinc; mine, zinc in concentrate</v>
      </c>
      <c r="Y9" s="30" t="s">
        <v>882</v>
      </c>
      <c r="Z9" s="127" t="s">
        <v>586</v>
      </c>
    </row>
    <row r="10" spans="1:26" x14ac:dyDescent="0.4">
      <c r="A10" s="31"/>
      <c r="B10" s="30" t="str">
        <f>'Mineral Use Compiled'!L10</f>
        <v>Limestone</v>
      </c>
      <c r="C10" s="30">
        <f>'Mineral Use Compiled'!M10</f>
        <v>1317653</v>
      </c>
      <c r="D10" s="30" t="str">
        <f>'Mineral Use Compiled'!N10</f>
        <v>resource</v>
      </c>
      <c r="E10" s="30" t="s">
        <v>933</v>
      </c>
      <c r="F10" s="30" t="str">
        <f>'Mineral Use Compiled'!P10</f>
        <v>537b8312-3f27-4d3c-859f-55d3f944f42d</v>
      </c>
      <c r="G10" s="86" t="s">
        <v>126</v>
      </c>
      <c r="H10" s="30" t="str">
        <f>'Mineral Use Compiled'!Q10</f>
        <v>Stone mining and quarrying</v>
      </c>
      <c r="I10" s="30">
        <f>'Mineral Use Compiled'!R10</f>
        <v>212310</v>
      </c>
      <c r="J10" s="30" t="s">
        <v>126</v>
      </c>
      <c r="K10" s="118">
        <f>'Mineral Use Compiled'!I10/(1000000*INDEX('Sector Output_New'!$H$6:$H$410,MATCH("_"&amp;I10,'Sector Output_New'!$B$6:$B$410,0)))</f>
        <v>1.1568518860377823</v>
      </c>
      <c r="L10" s="30" t="str">
        <f>'Mineral Use Compiled'!K10</f>
        <v>kg</v>
      </c>
      <c r="M10" s="30"/>
      <c r="N10" s="43"/>
      <c r="O10" s="30"/>
      <c r="P10" s="30"/>
      <c r="Q10" s="30"/>
      <c r="R10" s="59">
        <v>1</v>
      </c>
      <c r="S10" s="59">
        <v>1</v>
      </c>
      <c r="T10" s="59">
        <v>1</v>
      </c>
      <c r="U10" s="59">
        <v>1</v>
      </c>
      <c r="V10" s="59">
        <v>1</v>
      </c>
      <c r="W10" s="30">
        <f>'Mineral Use Compiled'!C10</f>
        <v>2012</v>
      </c>
      <c r="X10" s="30" t="str">
        <f>'Mineral Use Compiled'!B10</f>
        <v>Lime; lime</v>
      </c>
      <c r="Y10" s="30" t="s">
        <v>882</v>
      </c>
      <c r="Z10" s="127" t="s">
        <v>586</v>
      </c>
    </row>
    <row r="11" spans="1:26" x14ac:dyDescent="0.4">
      <c r="A11" s="31"/>
      <c r="B11" s="30" t="str">
        <f>'Mineral Use Compiled'!L11</f>
        <v>Sand and gravel</v>
      </c>
      <c r="C11" s="30" t="str">
        <f>'Mineral Use Compiled'!M11</f>
        <v/>
      </c>
      <c r="D11" s="30" t="str">
        <f>'Mineral Use Compiled'!N11</f>
        <v>resource</v>
      </c>
      <c r="E11" s="30" t="s">
        <v>933</v>
      </c>
      <c r="F11" s="30" t="str">
        <f>'Mineral Use Compiled'!P11</f>
        <v>615486d0-49e4-331a-8e90-f26136f4b55f</v>
      </c>
      <c r="G11" s="86" t="s">
        <v>126</v>
      </c>
      <c r="H11" s="30" t="str">
        <f>'Mineral Use Compiled'!Q11</f>
        <v>Stone mining and quarrying</v>
      </c>
      <c r="I11" s="30">
        <f>'Mineral Use Compiled'!R11</f>
        <v>212310</v>
      </c>
      <c r="J11" s="30" t="s">
        <v>126</v>
      </c>
      <c r="K11" s="118">
        <f>'Mineral Use Compiled'!I11/(1000000*INDEX('Sector Output_New'!$H$6:$H$410,MATCH("_"&amp;I11,'Sector Output_New'!$B$6:$B$410,0)))</f>
        <v>49.966155928865916</v>
      </c>
      <c r="L11" s="30" t="str">
        <f>'Mineral Use Compiled'!K11</f>
        <v>kg</v>
      </c>
      <c r="M11" s="30"/>
      <c r="N11" s="43"/>
      <c r="O11" s="30"/>
      <c r="P11" s="30"/>
      <c r="Q11" s="30"/>
      <c r="R11" s="59">
        <v>1</v>
      </c>
      <c r="S11" s="59">
        <v>1</v>
      </c>
      <c r="T11" s="59">
        <v>1</v>
      </c>
      <c r="U11" s="59">
        <v>1</v>
      </c>
      <c r="V11" s="59">
        <v>1</v>
      </c>
      <c r="W11" s="30">
        <f>'Mineral Use Compiled'!C11</f>
        <v>2012</v>
      </c>
      <c r="X11" s="30" t="str">
        <f>'Mineral Use Compiled'!B11</f>
        <v>Sand and Gravel; sand and gravel (construction)</v>
      </c>
      <c r="Y11" s="30" t="s">
        <v>882</v>
      </c>
      <c r="Z11" s="127" t="s">
        <v>586</v>
      </c>
    </row>
    <row r="12" spans="1:26" x14ac:dyDescent="0.4">
      <c r="A12" s="31"/>
      <c r="B12" s="30" t="str">
        <f>'Mineral Use Compiled'!L12</f>
        <v>Sand and gravel</v>
      </c>
      <c r="C12" s="30" t="str">
        <f>'Mineral Use Compiled'!M12</f>
        <v/>
      </c>
      <c r="D12" s="30" t="str">
        <f>'Mineral Use Compiled'!N12</f>
        <v>resource</v>
      </c>
      <c r="E12" s="30" t="s">
        <v>933</v>
      </c>
      <c r="F12" s="30" t="str">
        <f>'Mineral Use Compiled'!P12</f>
        <v>615486d0-49e4-331a-8e90-f26136f4b55f</v>
      </c>
      <c r="G12" s="86" t="s">
        <v>126</v>
      </c>
      <c r="H12" s="30" t="str">
        <f>'Mineral Use Compiled'!Q12</f>
        <v>Stone mining and quarrying</v>
      </c>
      <c r="I12" s="30">
        <f>'Mineral Use Compiled'!R12</f>
        <v>212310</v>
      </c>
      <c r="J12" s="30" t="s">
        <v>126</v>
      </c>
      <c r="K12" s="118">
        <f>'Mineral Use Compiled'!I12/(1000000*INDEX('Sector Output_New'!$H$6:$H$410,MATCH("_"&amp;I12,'Sector Output_New'!$B$6:$B$410,0)))</f>
        <v>3.1136545443357333</v>
      </c>
      <c r="L12" s="30" t="str">
        <f>'Mineral Use Compiled'!K12</f>
        <v>kg</v>
      </c>
      <c r="M12" s="30"/>
      <c r="N12" s="43"/>
      <c r="O12" s="30"/>
      <c r="P12" s="30"/>
      <c r="Q12" s="30"/>
      <c r="R12" s="59">
        <v>1</v>
      </c>
      <c r="S12" s="59">
        <v>1</v>
      </c>
      <c r="T12" s="59">
        <v>1</v>
      </c>
      <c r="U12" s="59">
        <v>1</v>
      </c>
      <c r="V12" s="59">
        <v>1</v>
      </c>
      <c r="W12" s="30">
        <f>'Mineral Use Compiled'!C12</f>
        <v>2012</v>
      </c>
      <c r="X12" s="30" t="str">
        <f>'Mineral Use Compiled'!B12</f>
        <v>Sand and Gravel; sand and gravel (industrial)</v>
      </c>
      <c r="Y12" s="30" t="s">
        <v>882</v>
      </c>
      <c r="Z12" s="127" t="s">
        <v>586</v>
      </c>
    </row>
    <row r="13" spans="1:26" x14ac:dyDescent="0.4">
      <c r="A13" s="31"/>
      <c r="B13" s="30" t="str">
        <f>'Mineral Use Compiled'!L13</f>
        <v>Stone</v>
      </c>
      <c r="C13" s="30" t="str">
        <f>'Mineral Use Compiled'!M13</f>
        <v/>
      </c>
      <c r="D13" s="30" t="str">
        <f>'Mineral Use Compiled'!N13</f>
        <v>resource</v>
      </c>
      <c r="E13" s="30" t="s">
        <v>933</v>
      </c>
      <c r="F13" s="30" t="str">
        <f>'Mineral Use Compiled'!P13</f>
        <v>033f8342-fd62-405e-a512-3fa8619e6ded</v>
      </c>
      <c r="G13" s="86" t="s">
        <v>126</v>
      </c>
      <c r="H13" s="30" t="str">
        <f>'Mineral Use Compiled'!Q13</f>
        <v>Stone mining and quarrying</v>
      </c>
      <c r="I13" s="30">
        <f>'Mineral Use Compiled'!R13</f>
        <v>212310</v>
      </c>
      <c r="J13" s="30" t="s">
        <v>126</v>
      </c>
      <c r="K13" s="118">
        <f>'Mineral Use Compiled'!I13/(1000000*INDEX('Sector Output_New'!$H$6:$H$410,MATCH("_"&amp;I13,'Sector Output_New'!$B$6:$B$410,0)))</f>
        <v>72.610916251307614</v>
      </c>
      <c r="L13" s="30" t="str">
        <f>'Mineral Use Compiled'!K13</f>
        <v>kg</v>
      </c>
      <c r="M13" s="30"/>
      <c r="N13" s="43"/>
      <c r="O13" s="30"/>
      <c r="P13" s="30"/>
      <c r="Q13" s="30"/>
      <c r="R13" s="59">
        <v>1</v>
      </c>
      <c r="S13" s="59">
        <v>1</v>
      </c>
      <c r="T13" s="59">
        <v>1</v>
      </c>
      <c r="U13" s="59">
        <v>1</v>
      </c>
      <c r="V13" s="59">
        <v>1</v>
      </c>
      <c r="W13" s="30">
        <f>'Mineral Use Compiled'!C13</f>
        <v>2012</v>
      </c>
      <c r="X13" s="30" t="str">
        <f>'Mineral Use Compiled'!B13</f>
        <v>Stone; Stone (crushed)</v>
      </c>
      <c r="Y13" s="30" t="s">
        <v>882</v>
      </c>
      <c r="Z13" s="127" t="s">
        <v>586</v>
      </c>
    </row>
    <row r="14" spans="1:26" x14ac:dyDescent="0.4">
      <c r="A14" s="29"/>
      <c r="B14" s="30" t="str">
        <f>'Mineral Use Compiled'!L14</f>
        <v>Stone</v>
      </c>
      <c r="C14" s="30" t="str">
        <f>'Mineral Use Compiled'!M14</f>
        <v/>
      </c>
      <c r="D14" s="30" t="str">
        <f>'Mineral Use Compiled'!N14</f>
        <v>resource</v>
      </c>
      <c r="E14" s="30" t="s">
        <v>933</v>
      </c>
      <c r="F14" s="30" t="str">
        <f>'Mineral Use Compiled'!P14</f>
        <v>033f8342-fd62-405e-a512-3fa8619e6ded</v>
      </c>
      <c r="G14" s="86" t="s">
        <v>126</v>
      </c>
      <c r="H14" s="30" t="str">
        <f>'Mineral Use Compiled'!Q14</f>
        <v>Stone mining and quarrying</v>
      </c>
      <c r="I14" s="30">
        <f>'Mineral Use Compiled'!R14</f>
        <v>212310</v>
      </c>
      <c r="J14" s="30" t="s">
        <v>126</v>
      </c>
      <c r="K14" s="118">
        <f>'Mineral Use Compiled'!I14/(1000000*INDEX('Sector Output_New'!$H$6:$H$410,MATCH("_"&amp;I14,'Sector Output_New'!$B$6:$B$410,0)))</f>
        <v>0.13229955079687403</v>
      </c>
      <c r="L14" s="30" t="str">
        <f>'Mineral Use Compiled'!K14</f>
        <v>kg</v>
      </c>
      <c r="M14" s="30"/>
      <c r="N14" s="43"/>
      <c r="O14" s="30"/>
      <c r="P14" s="30"/>
      <c r="Q14" s="30"/>
      <c r="R14" s="59">
        <v>1</v>
      </c>
      <c r="S14" s="59">
        <v>1</v>
      </c>
      <c r="T14" s="59">
        <v>1</v>
      </c>
      <c r="U14" s="59">
        <v>1</v>
      </c>
      <c r="V14" s="59">
        <v>1</v>
      </c>
      <c r="W14" s="30">
        <f>'Mineral Use Compiled'!C14</f>
        <v>2012</v>
      </c>
      <c r="X14" s="30" t="str">
        <f>'Mineral Use Compiled'!B14</f>
        <v>Stone; Stone (dimension)</v>
      </c>
      <c r="Y14" s="30" t="s">
        <v>882</v>
      </c>
      <c r="Z14" s="127" t="s">
        <v>586</v>
      </c>
    </row>
    <row r="15" spans="1:26" x14ac:dyDescent="0.35">
      <c r="A15" s="12"/>
      <c r="B15" s="30" t="str">
        <f>'Mineral Use Compiled'!L15</f>
        <v>Beryllium</v>
      </c>
      <c r="C15" s="30">
        <f>'Mineral Use Compiled'!M15</f>
        <v>7440417</v>
      </c>
      <c r="D15" s="30" t="str">
        <f>'Mineral Use Compiled'!N15</f>
        <v>resource</v>
      </c>
      <c r="E15" s="30" t="s">
        <v>934</v>
      </c>
      <c r="F15" s="30" t="str">
        <f>'Mineral Use Compiled'!P15</f>
        <v>b4da1495-2556-46e0-a4d4-a8c9cc75014e</v>
      </c>
      <c r="G15" s="86" t="s">
        <v>126</v>
      </c>
      <c r="H15" s="30" t="str">
        <f>'Mineral Use Compiled'!Q15</f>
        <v>Iron, gold, silver, and other metal ore mining</v>
      </c>
      <c r="I15" s="30" t="str">
        <f>'Mineral Use Compiled'!R15</f>
        <v>2122A0</v>
      </c>
      <c r="J15" s="30" t="s">
        <v>126</v>
      </c>
      <c r="K15" s="118">
        <f>'Mineral Use Compiled'!I15/(1000000*INDEX('Sector Output_New'!$H$6:$H$410,MATCH("_"&amp;I15,'Sector Output_New'!$B$6:$B$410,0)))</f>
        <v>1.0052720936466803E-5</v>
      </c>
      <c r="L15" s="30" t="str">
        <f>'Mineral Use Compiled'!K15</f>
        <v>kg</v>
      </c>
      <c r="M15" s="30"/>
      <c r="N15" s="43"/>
      <c r="O15" s="30"/>
      <c r="P15" s="30"/>
      <c r="Q15" s="30"/>
      <c r="R15" s="59">
        <v>1</v>
      </c>
      <c r="S15" s="59">
        <v>1</v>
      </c>
      <c r="T15" s="59">
        <v>1</v>
      </c>
      <c r="U15" s="59">
        <v>1</v>
      </c>
      <c r="V15" s="59">
        <v>1</v>
      </c>
      <c r="W15" s="30">
        <f>'Mineral Use Compiled'!C15</f>
        <v>2012</v>
      </c>
      <c r="X15" s="30" t="str">
        <f>'Mineral Use Compiled'!B15</f>
        <v>Beryllium; mine shipments</v>
      </c>
      <c r="Y15" s="30" t="s">
        <v>882</v>
      </c>
      <c r="Z15" s="127" t="s">
        <v>586</v>
      </c>
    </row>
    <row r="16" spans="1:26" x14ac:dyDescent="0.35">
      <c r="A16" s="12"/>
      <c r="B16" s="30" t="str">
        <f>'Mineral Use Compiled'!L16</f>
        <v>Cobalt</v>
      </c>
      <c r="C16" s="30">
        <f>'Mineral Use Compiled'!M16</f>
        <v>7440484</v>
      </c>
      <c r="D16" s="30" t="str">
        <f>'Mineral Use Compiled'!N16</f>
        <v>resource</v>
      </c>
      <c r="E16" s="30" t="s">
        <v>934</v>
      </c>
      <c r="F16" s="30" t="str">
        <f>'Mineral Use Compiled'!P16</f>
        <v>0bd9a952-58ff-42d9-9e02-2d76dff6d120</v>
      </c>
      <c r="G16" s="86" t="s">
        <v>126</v>
      </c>
      <c r="H16" s="30" t="str">
        <f>'Mineral Use Compiled'!Q16</f>
        <v>Iron, gold, silver, and other metal ore mining</v>
      </c>
      <c r="I16" s="30" t="str">
        <f>'Mineral Use Compiled'!R16</f>
        <v>2122A0</v>
      </c>
      <c r="J16" s="30" t="s">
        <v>126</v>
      </c>
      <c r="K16" s="118">
        <f>'Mineral Use Compiled'!I16/(1000000*INDEX('Sector Output_New'!$H$6:$H$410,MATCH("_"&amp;I16,'Sector Output_New'!$B$6:$B$410,0)))</f>
        <v>0</v>
      </c>
      <c r="L16" s="30" t="str">
        <f>'Mineral Use Compiled'!K16</f>
        <v>kg</v>
      </c>
      <c r="M16" s="30"/>
      <c r="N16" s="43"/>
      <c r="O16" s="30"/>
      <c r="P16" s="30"/>
      <c r="Q16" s="30"/>
      <c r="R16" s="59">
        <v>1</v>
      </c>
      <c r="S16" s="59">
        <v>1</v>
      </c>
      <c r="T16" s="59">
        <v>1</v>
      </c>
      <c r="U16" s="59">
        <v>1</v>
      </c>
      <c r="V16" s="59">
        <v>1</v>
      </c>
      <c r="W16" s="30">
        <f>'Mineral Use Compiled'!C16</f>
        <v>2012</v>
      </c>
      <c r="X16" s="30" t="str">
        <f>'Mineral Use Compiled'!B16</f>
        <v>Cobalt; cobalt content</v>
      </c>
      <c r="Y16" s="30" t="s">
        <v>882</v>
      </c>
      <c r="Z16" s="127" t="s">
        <v>586</v>
      </c>
    </row>
    <row r="17" spans="1:26" x14ac:dyDescent="0.35">
      <c r="A17" s="12"/>
      <c r="B17" s="30" t="str">
        <f>'Mineral Use Compiled'!L17</f>
        <v>Gold</v>
      </c>
      <c r="C17" s="30">
        <f>'Mineral Use Compiled'!M17</f>
        <v>7440575</v>
      </c>
      <c r="D17" s="30" t="str">
        <f>'Mineral Use Compiled'!N17</f>
        <v>resource</v>
      </c>
      <c r="E17" s="30" t="s">
        <v>934</v>
      </c>
      <c r="F17" s="30" t="str">
        <f>'Mineral Use Compiled'!P17</f>
        <v>fe0acd60-3ddc-11dd-a2bf-0050c2490048</v>
      </c>
      <c r="G17" s="86" t="s">
        <v>126</v>
      </c>
      <c r="H17" s="30" t="str">
        <f>'Mineral Use Compiled'!Q17</f>
        <v>Iron, gold, silver, and other metal ore mining</v>
      </c>
      <c r="I17" s="30" t="str">
        <f>'Mineral Use Compiled'!R17</f>
        <v>2122A0</v>
      </c>
      <c r="J17" s="30" t="s">
        <v>126</v>
      </c>
      <c r="K17" s="118">
        <f>'Mineral Use Compiled'!I17/(1000000*INDEX('Sector Output_New'!$H$6:$H$410,MATCH("_"&amp;I17,'Sector Output_New'!$B$6:$B$410,0)))</f>
        <v>1.0499508533643107E-5</v>
      </c>
      <c r="L17" s="30" t="str">
        <f>'Mineral Use Compiled'!K17</f>
        <v>kg</v>
      </c>
      <c r="M17" s="30"/>
      <c r="N17" s="43"/>
      <c r="O17" s="30"/>
      <c r="P17" s="30"/>
      <c r="Q17" s="30"/>
      <c r="R17" s="59">
        <v>1</v>
      </c>
      <c r="S17" s="59">
        <v>1</v>
      </c>
      <c r="T17" s="59">
        <v>1</v>
      </c>
      <c r="U17" s="59">
        <v>1</v>
      </c>
      <c r="V17" s="59">
        <v>1</v>
      </c>
      <c r="W17" s="30">
        <f>'Mineral Use Compiled'!C17</f>
        <v>2012</v>
      </c>
      <c r="X17" s="30" t="str">
        <f>'Mineral Use Compiled'!B17</f>
        <v>Gold; mine</v>
      </c>
      <c r="Y17" s="30" t="s">
        <v>882</v>
      </c>
      <c r="Z17" s="127" t="s">
        <v>586</v>
      </c>
    </row>
    <row r="18" spans="1:26" x14ac:dyDescent="0.35">
      <c r="A18" s="12"/>
      <c r="B18" s="30" t="str">
        <f>'Mineral Use Compiled'!L18</f>
        <v>Iron</v>
      </c>
      <c r="C18" s="30">
        <f>'Mineral Use Compiled'!M18</f>
        <v>7439896</v>
      </c>
      <c r="D18" s="30" t="str">
        <f>'Mineral Use Compiled'!N18</f>
        <v>resource</v>
      </c>
      <c r="E18" s="30" t="s">
        <v>934</v>
      </c>
      <c r="F18" s="30" t="str">
        <f>'Mineral Use Compiled'!P18</f>
        <v>08a91e70-3ddc-11dd-959a-0050c2490048</v>
      </c>
      <c r="G18" s="86" t="s">
        <v>126</v>
      </c>
      <c r="H18" s="30" t="str">
        <f>'Mineral Use Compiled'!Q18</f>
        <v>Iron, gold, silver, and other metal ore mining</v>
      </c>
      <c r="I18" s="30" t="str">
        <f>'Mineral Use Compiled'!R18</f>
        <v>2122A0</v>
      </c>
      <c r="J18" s="30" t="s">
        <v>126</v>
      </c>
      <c r="K18" s="118">
        <f>'Mineral Use Compiled'!I18/(1000000*INDEX('Sector Output_New'!$H$6:$H$410,MATCH("_"&amp;I18,'Sector Output_New'!$B$6:$B$410,0)))</f>
        <v>0.74380422156002701</v>
      </c>
      <c r="L18" s="30" t="str">
        <f>'Mineral Use Compiled'!K18</f>
        <v>kg</v>
      </c>
      <c r="M18" s="30"/>
      <c r="N18" s="43"/>
      <c r="O18" s="30"/>
      <c r="P18" s="30"/>
      <c r="Q18" s="30"/>
      <c r="R18" s="59">
        <v>1</v>
      </c>
      <c r="S18" s="59">
        <v>1</v>
      </c>
      <c r="T18" s="59">
        <v>1</v>
      </c>
      <c r="U18" s="59">
        <v>1</v>
      </c>
      <c r="V18" s="59">
        <v>1</v>
      </c>
      <c r="W18" s="30">
        <f>'Mineral Use Compiled'!C18</f>
        <v>2012</v>
      </c>
      <c r="X18" s="30" t="str">
        <f>'Mineral Use Compiled'!B18</f>
        <v>Iron Ore, US production</v>
      </c>
      <c r="Y18" s="30" t="s">
        <v>882</v>
      </c>
      <c r="Z18" s="127" t="s">
        <v>586</v>
      </c>
    </row>
    <row r="19" spans="1:26" x14ac:dyDescent="0.35">
      <c r="A19" s="12"/>
      <c r="B19" s="30" t="str">
        <f>'Mineral Use Compiled'!L19</f>
        <v>Magnesium</v>
      </c>
      <c r="C19" s="30">
        <f>'Mineral Use Compiled'!M19</f>
        <v>7439954</v>
      </c>
      <c r="D19" s="30" t="str">
        <f>'Mineral Use Compiled'!N19</f>
        <v>resource</v>
      </c>
      <c r="E19" s="30" t="s">
        <v>934</v>
      </c>
      <c r="F19" s="30" t="str">
        <f>'Mineral Use Compiled'!P19</f>
        <v>fe0acd60-3ddc-11dd-aac3-0050c2490048</v>
      </c>
      <c r="G19" s="86" t="s">
        <v>126</v>
      </c>
      <c r="H19" s="30" t="str">
        <f>'Mineral Use Compiled'!Q19</f>
        <v>Iron, gold, silver, and other metal ore mining</v>
      </c>
      <c r="I19" s="30" t="str">
        <f>'Mineral Use Compiled'!R19</f>
        <v>2122A0</v>
      </c>
      <c r="J19" s="30" t="s">
        <v>126</v>
      </c>
      <c r="K19" s="118">
        <f>'Mineral Use Compiled'!I19/(1000000*INDEX('Sector Output_New'!$H$6:$H$410,MATCH("_"&amp;I19,'Sector Output_New'!$B$6:$B$410,0)))</f>
        <v>1.5235457063711912E-2</v>
      </c>
      <c r="L19" s="30" t="str">
        <f>'Mineral Use Compiled'!K19</f>
        <v>kg</v>
      </c>
      <c r="M19" s="30"/>
      <c r="N19" s="43"/>
      <c r="O19" s="30"/>
      <c r="P19" s="30"/>
      <c r="Q19" s="30"/>
      <c r="R19" s="59">
        <v>1</v>
      </c>
      <c r="S19" s="59">
        <v>1</v>
      </c>
      <c r="T19" s="59">
        <v>1</v>
      </c>
      <c r="U19" s="59">
        <v>1</v>
      </c>
      <c r="V19" s="59">
        <v>1</v>
      </c>
      <c r="W19" s="30">
        <f>'Mineral Use Compiled'!C19</f>
        <v>2012</v>
      </c>
      <c r="X19" s="30" t="str">
        <f>'Mineral Use Compiled'!B19</f>
        <v>Magnesium; magnesium compounds</v>
      </c>
      <c r="Y19" s="30" t="s">
        <v>882</v>
      </c>
      <c r="Z19" s="127" t="s">
        <v>586</v>
      </c>
    </row>
    <row r="20" spans="1:26" x14ac:dyDescent="0.35">
      <c r="A20" s="12"/>
      <c r="B20" s="30" t="str">
        <f>'Mineral Use Compiled'!L20</f>
        <v>Molybdenum</v>
      </c>
      <c r="C20" s="30">
        <f>'Mineral Use Compiled'!M20</f>
        <v>7439987</v>
      </c>
      <c r="D20" s="30" t="str">
        <f>'Mineral Use Compiled'!N20</f>
        <v>resource</v>
      </c>
      <c r="E20" s="30" t="s">
        <v>934</v>
      </c>
      <c r="F20" s="30" t="str">
        <f>'Mineral Use Compiled'!P20</f>
        <v>fe0acd60-3ddc-11dd-a2be-0050c2490048</v>
      </c>
      <c r="G20" s="86" t="s">
        <v>126</v>
      </c>
      <c r="H20" s="30" t="str">
        <f>'Mineral Use Compiled'!Q20</f>
        <v>Iron, gold, silver, and other metal ore mining</v>
      </c>
      <c r="I20" s="30" t="str">
        <f>'Mineral Use Compiled'!R20</f>
        <v>2122A0</v>
      </c>
      <c r="J20" s="30" t="s">
        <v>126</v>
      </c>
      <c r="K20" s="118">
        <f>'Mineral Use Compiled'!I20/(1000000*INDEX('Sector Output_New'!$H$6:$H$410,MATCH("_"&amp;I20,'Sector Output_New'!$B$6:$B$410,0)))</f>
        <v>2.6985970869448663E-3</v>
      </c>
      <c r="L20" s="30" t="str">
        <f>'Mineral Use Compiled'!K20</f>
        <v>kg</v>
      </c>
      <c r="M20" s="30"/>
      <c r="N20" s="43"/>
      <c r="O20" s="30"/>
      <c r="P20" s="30"/>
      <c r="Q20" s="30"/>
      <c r="R20" s="59">
        <v>1</v>
      </c>
      <c r="S20" s="59">
        <v>1</v>
      </c>
      <c r="T20" s="59">
        <v>1</v>
      </c>
      <c r="U20" s="59">
        <v>1</v>
      </c>
      <c r="V20" s="59">
        <v>1</v>
      </c>
      <c r="W20" s="30">
        <f>'Mineral Use Compiled'!C20</f>
        <v>2012</v>
      </c>
      <c r="X20" s="30" t="str">
        <f>'Mineral Use Compiled'!B20</f>
        <v>Molybdenum; mine</v>
      </c>
      <c r="Y20" s="30" t="s">
        <v>882</v>
      </c>
      <c r="Z20" s="127" t="s">
        <v>586</v>
      </c>
    </row>
    <row r="21" spans="1:26" x14ac:dyDescent="0.35">
      <c r="A21" s="12"/>
      <c r="B21" s="30" t="str">
        <f>'Mineral Use Compiled'!L21</f>
        <v>Palladium</v>
      </c>
      <c r="C21" s="30">
        <f>'Mineral Use Compiled'!M21</f>
        <v>7440053</v>
      </c>
      <c r="D21" s="30" t="str">
        <f>'Mineral Use Compiled'!N21</f>
        <v>resource</v>
      </c>
      <c r="E21" s="30" t="s">
        <v>934</v>
      </c>
      <c r="F21" s="30" t="str">
        <f>'Mineral Use Compiled'!P21</f>
        <v>e2fb2bc2-6555-11dd-ad8b-0800200c9a66</v>
      </c>
      <c r="G21" s="86" t="s">
        <v>126</v>
      </c>
      <c r="H21" s="30" t="str">
        <f>'Mineral Use Compiled'!Q21</f>
        <v>Iron, gold, silver, and other metal ore mining</v>
      </c>
      <c r="I21" s="30" t="str">
        <f>'Mineral Use Compiled'!R21</f>
        <v>2122A0</v>
      </c>
      <c r="J21" s="30" t="s">
        <v>126</v>
      </c>
      <c r="K21" s="118">
        <f>'Mineral Use Compiled'!I21/(1000000*INDEX('Sector Output_New'!$H$6:$H$410,MATCH("_"&amp;I21,'Sector Output_New'!$B$6:$B$410,0)))</f>
        <v>5.4954874452685194E-7</v>
      </c>
      <c r="L21" s="30" t="str">
        <f>'Mineral Use Compiled'!K21</f>
        <v>kg</v>
      </c>
      <c r="M21" s="30"/>
      <c r="N21" s="43"/>
      <c r="O21" s="30"/>
      <c r="P21" s="30"/>
      <c r="Q21" s="30"/>
      <c r="R21" s="59">
        <v>1</v>
      </c>
      <c r="S21" s="59">
        <v>1</v>
      </c>
      <c r="T21" s="59">
        <v>1</v>
      </c>
      <c r="U21" s="59">
        <v>1</v>
      </c>
      <c r="V21" s="59">
        <v>1</v>
      </c>
      <c r="W21" s="30">
        <f>'Mineral Use Compiled'!C21</f>
        <v>2012</v>
      </c>
      <c r="X21" s="30" t="str">
        <f>'Mineral Use Compiled'!B21</f>
        <v>Platinum group metals; palladium</v>
      </c>
      <c r="Y21" s="30" t="s">
        <v>882</v>
      </c>
      <c r="Z21" s="127" t="s">
        <v>586</v>
      </c>
    </row>
    <row r="22" spans="1:26" x14ac:dyDescent="0.35">
      <c r="A22" s="32"/>
      <c r="B22" s="30" t="str">
        <f>'Mineral Use Compiled'!L22</f>
        <v>Platinum</v>
      </c>
      <c r="C22" s="30">
        <f>'Mineral Use Compiled'!M22</f>
        <v>7440064</v>
      </c>
      <c r="D22" s="30" t="str">
        <f>'Mineral Use Compiled'!N22</f>
        <v>resource</v>
      </c>
      <c r="E22" s="30" t="s">
        <v>934</v>
      </c>
      <c r="F22" s="30" t="str">
        <f>'Mineral Use Compiled'!P22</f>
        <v>041fab30-6556-11dd-ad8b-0800200c9a66</v>
      </c>
      <c r="G22" s="86" t="s">
        <v>126</v>
      </c>
      <c r="H22" s="30" t="str">
        <f>'Mineral Use Compiled'!Q22</f>
        <v>Iron, gold, silver, and other metal ore mining</v>
      </c>
      <c r="I22" s="30" t="str">
        <f>'Mineral Use Compiled'!R22</f>
        <v>2122A0</v>
      </c>
      <c r="J22" s="30" t="s">
        <v>126</v>
      </c>
      <c r="K22" s="118">
        <f>'Mineral Use Compiled'!I22/(1000000*INDEX('Sector Output_New'!$H$6:$H$410,MATCH("_"&amp;I22,'Sector Output_New'!$B$6:$B$410,0)))</f>
        <v>1.6397104816370298E-7</v>
      </c>
      <c r="L22" s="30" t="str">
        <f>'Mineral Use Compiled'!K22</f>
        <v>kg</v>
      </c>
      <c r="M22" s="30"/>
      <c r="N22" s="43"/>
      <c r="O22" s="30"/>
      <c r="P22" s="30"/>
      <c r="Q22" s="30"/>
      <c r="R22" s="59">
        <v>1</v>
      </c>
      <c r="S22" s="59">
        <v>1</v>
      </c>
      <c r="T22" s="59">
        <v>1</v>
      </c>
      <c r="U22" s="59">
        <v>1</v>
      </c>
      <c r="V22" s="59">
        <v>1</v>
      </c>
      <c r="W22" s="30">
        <f>'Mineral Use Compiled'!C22</f>
        <v>2012</v>
      </c>
      <c r="X22" s="30" t="str">
        <f>'Mineral Use Compiled'!B22</f>
        <v>Platinum group metals; platinum</v>
      </c>
      <c r="Y22" s="30" t="s">
        <v>882</v>
      </c>
      <c r="Z22" s="127" t="s">
        <v>586</v>
      </c>
    </row>
    <row r="23" spans="1:26" x14ac:dyDescent="0.35">
      <c r="B23" s="30" t="str">
        <f>'Mineral Use Compiled'!L23</f>
        <v>Cerium</v>
      </c>
      <c r="C23" s="30">
        <f>'Mineral Use Compiled'!M23</f>
        <v>7440451</v>
      </c>
      <c r="D23" s="30" t="str">
        <f>'Mineral Use Compiled'!N23</f>
        <v>resource</v>
      </c>
      <c r="E23" s="30" t="s">
        <v>934</v>
      </c>
      <c r="F23" s="30" t="str">
        <f>'Mineral Use Compiled'!P23</f>
        <v>bdb1d022-b426-48ac-853f-5ae6e5786873</v>
      </c>
      <c r="G23" s="86" t="s">
        <v>126</v>
      </c>
      <c r="H23" s="30" t="str">
        <f>'Mineral Use Compiled'!Q23</f>
        <v>Iron, gold, silver, and other metal ore mining</v>
      </c>
      <c r="I23" s="30" t="str">
        <f>'Mineral Use Compiled'!R23</f>
        <v>2122A0</v>
      </c>
      <c r="J23" s="30" t="s">
        <v>126</v>
      </c>
      <c r="K23" s="118">
        <f>'Mineral Use Compiled'!I23/(1000000*INDEX('Sector Output_New'!$H$6:$H$410,MATCH("_"&amp;I23,'Sector Output_New'!$B$6:$B$410,0)))</f>
        <v>1.0911686438229853E-4</v>
      </c>
      <c r="L23" s="30" t="str">
        <f>'Mineral Use Compiled'!K23</f>
        <v>kg</v>
      </c>
      <c r="M23" s="30"/>
      <c r="N23" s="43"/>
      <c r="O23" s="30"/>
      <c r="P23" s="30"/>
      <c r="Q23" s="30"/>
      <c r="R23" s="59">
        <v>1</v>
      </c>
      <c r="S23" s="59">
        <v>1</v>
      </c>
      <c r="T23" s="59">
        <v>1</v>
      </c>
      <c r="U23" s="59">
        <v>1</v>
      </c>
      <c r="V23" s="59">
        <v>1</v>
      </c>
      <c r="W23" s="30">
        <f>'Mineral Use Compiled'!C23</f>
        <v>2012</v>
      </c>
      <c r="X23" s="30" t="str">
        <f>'Mineral Use Compiled'!B23</f>
        <v>Rare Earths; bastnasite concentrates</v>
      </c>
      <c r="Y23" s="30" t="s">
        <v>882</v>
      </c>
      <c r="Z23" s="127" t="s">
        <v>586</v>
      </c>
    </row>
    <row r="24" spans="1:26" x14ac:dyDescent="0.35">
      <c r="B24" s="30" t="str">
        <f>'Mineral Use Compiled'!L24</f>
        <v>Rhenium, in crude ore</v>
      </c>
      <c r="C24" s="30">
        <f>'Mineral Use Compiled'!M24</f>
        <v>7440155</v>
      </c>
      <c r="D24" s="30" t="str">
        <f>'Mineral Use Compiled'!N24</f>
        <v>resource</v>
      </c>
      <c r="E24" s="30" t="s">
        <v>934</v>
      </c>
      <c r="F24" s="30" t="str">
        <f>'Mineral Use Compiled'!P24</f>
        <v>a3930b4d-74da-4489-9a50-d175c25d4fe8</v>
      </c>
      <c r="G24" s="86" t="s">
        <v>126</v>
      </c>
      <c r="H24" s="30" t="str">
        <f>'Mineral Use Compiled'!Q24</f>
        <v>Iron, gold, silver, and other metal ore mining</v>
      </c>
      <c r="I24" s="30" t="str">
        <f>'Mineral Use Compiled'!R24</f>
        <v>2122A0</v>
      </c>
      <c r="J24" s="30" t="s">
        <v>126</v>
      </c>
      <c r="K24" s="118">
        <f>'Mineral Use Compiled'!I24/(1000000*INDEX('Sector Output_New'!$H$6:$H$410,MATCH("_"&amp;I24,'Sector Output_New'!$B$6:$B$410,0)))</f>
        <v>3.5340898936645517E-7</v>
      </c>
      <c r="L24" s="30" t="str">
        <f>'Mineral Use Compiled'!K24</f>
        <v>kg</v>
      </c>
      <c r="M24" s="30"/>
      <c r="N24" s="43"/>
      <c r="O24" s="30"/>
      <c r="P24" s="30"/>
      <c r="Q24" s="30"/>
      <c r="R24" s="59">
        <v>1</v>
      </c>
      <c r="S24" s="59">
        <v>1</v>
      </c>
      <c r="T24" s="59">
        <v>1</v>
      </c>
      <c r="U24" s="59">
        <v>1</v>
      </c>
      <c r="V24" s="59">
        <v>1</v>
      </c>
      <c r="W24" s="30">
        <f>'Mineral Use Compiled'!C24</f>
        <v>2012</v>
      </c>
      <c r="X24" s="30" t="str">
        <f>'Mineral Use Compiled'!B24</f>
        <v>Rhenium; rhenium</v>
      </c>
      <c r="Y24" s="30" t="s">
        <v>882</v>
      </c>
      <c r="Z24" s="127" t="s">
        <v>586</v>
      </c>
    </row>
    <row r="25" spans="1:26" x14ac:dyDescent="0.35">
      <c r="B25" s="30" t="str">
        <f>'Mineral Use Compiled'!L25</f>
        <v>Silver</v>
      </c>
      <c r="C25" s="30">
        <f>'Mineral Use Compiled'!M25</f>
        <v>7440224</v>
      </c>
      <c r="D25" s="30" t="str">
        <f>'Mineral Use Compiled'!N25</f>
        <v>resource</v>
      </c>
      <c r="E25" s="30" t="s">
        <v>934</v>
      </c>
      <c r="F25" s="30" t="str">
        <f>'Mineral Use Compiled'!P25</f>
        <v>172ab2d8-6556-11dd-ad8b-0800200c9a66</v>
      </c>
      <c r="G25" s="86" t="s">
        <v>126</v>
      </c>
      <c r="H25" s="30" t="str">
        <f>'Mineral Use Compiled'!Q25</f>
        <v>Iron, gold, silver, and other metal ore mining</v>
      </c>
      <c r="I25" s="30" t="str">
        <f>'Mineral Use Compiled'!R25</f>
        <v>2122A0</v>
      </c>
      <c r="J25" s="30" t="s">
        <v>126</v>
      </c>
      <c r="K25" s="118">
        <f>'Mineral Use Compiled'!I25/(1000000*INDEX('Sector Output_New'!$H$6:$H$410,MATCH("_"&amp;I25,'Sector Output_New'!$B$6:$B$410,0)))</f>
        <v>4.7359485300688055E-5</v>
      </c>
      <c r="L25" s="30" t="str">
        <f>'Mineral Use Compiled'!K25</f>
        <v>kg</v>
      </c>
      <c r="M25" s="30"/>
      <c r="N25" s="43"/>
      <c r="O25" s="30"/>
      <c r="P25" s="30"/>
      <c r="Q25" s="30"/>
      <c r="R25" s="59">
        <v>1</v>
      </c>
      <c r="S25" s="59">
        <v>1</v>
      </c>
      <c r="T25" s="59">
        <v>1</v>
      </c>
      <c r="U25" s="59">
        <v>1</v>
      </c>
      <c r="V25" s="59">
        <v>1</v>
      </c>
      <c r="W25" s="30">
        <f>'Mineral Use Compiled'!C25</f>
        <v>2012</v>
      </c>
      <c r="X25" s="30" t="str">
        <f>'Mineral Use Compiled'!B25</f>
        <v>Silver; mine</v>
      </c>
      <c r="Y25" s="30" t="s">
        <v>882</v>
      </c>
      <c r="Z25" s="127" t="s">
        <v>586</v>
      </c>
    </row>
    <row r="26" spans="1:26" x14ac:dyDescent="0.35">
      <c r="B26" s="30" t="str">
        <f>'Mineral Use Compiled'!L26</f>
        <v>Titanium</v>
      </c>
      <c r="C26" s="30">
        <f>'Mineral Use Compiled'!M26</f>
        <v>7440326</v>
      </c>
      <c r="D26" s="30" t="str">
        <f>'Mineral Use Compiled'!N26</f>
        <v>resource</v>
      </c>
      <c r="E26" s="30" t="s">
        <v>934</v>
      </c>
      <c r="F26" s="30" t="str">
        <f>'Mineral Use Compiled'!P26</f>
        <v>2906898f-6556-11dd-ad8b-0800200c9a66</v>
      </c>
      <c r="G26" s="86" t="s">
        <v>126</v>
      </c>
      <c r="H26" s="30" t="str">
        <f>'Mineral Use Compiled'!Q26</f>
        <v>Iron, gold, silver, and other metal ore mining</v>
      </c>
      <c r="I26" s="30" t="str">
        <f>'Mineral Use Compiled'!R26</f>
        <v>2122A0</v>
      </c>
      <c r="J26" s="30" t="s">
        <v>126</v>
      </c>
      <c r="K26" s="118">
        <f>'Mineral Use Compiled'!I26/(1000000*INDEX('Sector Output_New'!$H$6:$H$410,MATCH("_"&amp;I26,'Sector Output_New'!$B$6:$B$410,0)))</f>
        <v>5.355579463058798E-3</v>
      </c>
      <c r="L26" s="30" t="str">
        <f>'Mineral Use Compiled'!K26</f>
        <v>kg</v>
      </c>
      <c r="M26" s="30"/>
      <c r="N26" s="43"/>
      <c r="O26" s="30"/>
      <c r="P26" s="30"/>
      <c r="Q26" s="30"/>
      <c r="R26" s="59">
        <v>1</v>
      </c>
      <c r="S26" s="59">
        <v>1</v>
      </c>
      <c r="T26" s="59">
        <v>1</v>
      </c>
      <c r="U26" s="59">
        <v>1</v>
      </c>
      <c r="V26" s="59">
        <v>1</v>
      </c>
      <c r="W26" s="30">
        <f>'Mineral Use Compiled'!C26</f>
        <v>2012</v>
      </c>
      <c r="X26" s="30" t="str">
        <f>'Mineral Use Compiled'!B26</f>
        <v>Titanium and Titanium Dioxide; mineral concentrate</v>
      </c>
      <c r="Y26" s="30" t="s">
        <v>882</v>
      </c>
      <c r="Z26" s="127" t="s">
        <v>586</v>
      </c>
    </row>
    <row r="27" spans="1:26" x14ac:dyDescent="0.35">
      <c r="B27" s="30" t="str">
        <f>'Mineral Use Compiled'!L27</f>
        <v>Zirconium</v>
      </c>
      <c r="C27" s="30">
        <f>'Mineral Use Compiled'!M27</f>
        <v>7440677</v>
      </c>
      <c r="D27" s="30" t="str">
        <f>'Mineral Use Compiled'!N27</f>
        <v>resource</v>
      </c>
      <c r="E27" s="30" t="s">
        <v>934</v>
      </c>
      <c r="F27" s="30" t="str">
        <f>'Mineral Use Compiled'!P27</f>
        <v>76bcc22f-224c-40a4-9b22-9621467498cf</v>
      </c>
      <c r="G27" s="86" t="s">
        <v>126</v>
      </c>
      <c r="H27" s="30" t="str">
        <f>'Mineral Use Compiled'!Q27</f>
        <v>Iron, gold, silver, and other metal ore mining</v>
      </c>
      <c r="I27" s="30" t="str">
        <f>'Mineral Use Compiled'!R27</f>
        <v>2122A0</v>
      </c>
      <c r="J27" s="30" t="s">
        <v>126</v>
      </c>
      <c r="K27" s="118">
        <f>'Mineral Use Compiled'!I27/(1000000*INDEX('Sector Output_New'!$H$6:$H$410,MATCH("_"&amp;I27,'Sector Output_New'!$B$6:$B$410,0)))</f>
        <v>1.6538234711762356E-3</v>
      </c>
      <c r="L27" s="30" t="str">
        <f>'Mineral Use Compiled'!K27</f>
        <v>kg</v>
      </c>
      <c r="M27" s="30"/>
      <c r="N27" s="43"/>
      <c r="O27" s="30"/>
      <c r="P27" s="30"/>
      <c r="Q27" s="30"/>
      <c r="R27" s="59">
        <v>1</v>
      </c>
      <c r="S27" s="59">
        <v>1</v>
      </c>
      <c r="T27" s="59">
        <v>1</v>
      </c>
      <c r="U27" s="59">
        <v>1</v>
      </c>
      <c r="V27" s="59">
        <v>1</v>
      </c>
      <c r="W27" s="30">
        <f>'Mineral Use Compiled'!C27</f>
        <v>2012</v>
      </c>
      <c r="X27" s="30" t="str">
        <f>'Mineral Use Compiled'!B27</f>
        <v>Zirconium and Hafnium; zirconium, ores and concentrates</v>
      </c>
      <c r="Y27" s="30" t="s">
        <v>882</v>
      </c>
      <c r="Z27" s="127" t="s">
        <v>586</v>
      </c>
    </row>
    <row r="28" spans="1:26" x14ac:dyDescent="0.35">
      <c r="B28" s="30" t="str">
        <f>'Mineral Use Compiled'!L28</f>
        <v>Barite</v>
      </c>
      <c r="C28" s="30">
        <f>'Mineral Use Compiled'!M28</f>
        <v>7727437</v>
      </c>
      <c r="D28" s="30" t="str">
        <f>'Mineral Use Compiled'!N28</f>
        <v>resource</v>
      </c>
      <c r="E28" s="30" t="s">
        <v>933</v>
      </c>
      <c r="F28" s="30" t="str">
        <f>'Mineral Use Compiled'!P28</f>
        <v>08a91e70-3ddc-11dd-97f9-0050c2490048</v>
      </c>
      <c r="G28" s="86" t="s">
        <v>126</v>
      </c>
      <c r="H28" s="30" t="str">
        <f>'Mineral Use Compiled'!Q28</f>
        <v>Other nonmetallic mineral mining and quarrying</v>
      </c>
      <c r="I28" s="30" t="str">
        <f>'Mineral Use Compiled'!R28</f>
        <v>2123A0</v>
      </c>
      <c r="J28" s="30" t="s">
        <v>126</v>
      </c>
      <c r="K28" s="118">
        <f>'Mineral Use Compiled'!I28/(1000000*INDEX('Sector Output_New'!$H$6:$H$410,MATCH("_"&amp;I28,'Sector Output_New'!$B$6:$B$410,0)))</f>
        <v>3.7871033776867964E-2</v>
      </c>
      <c r="L28" s="30" t="str">
        <f>'Mineral Use Compiled'!K28</f>
        <v>kg</v>
      </c>
      <c r="M28" s="30"/>
      <c r="N28" s="43"/>
      <c r="O28" s="30"/>
      <c r="P28" s="30"/>
      <c r="Q28" s="30"/>
      <c r="R28" s="59">
        <v>1</v>
      </c>
      <c r="S28" s="59">
        <v>1</v>
      </c>
      <c r="T28" s="59">
        <v>1</v>
      </c>
      <c r="U28" s="59">
        <v>1</v>
      </c>
      <c r="V28" s="59">
        <v>1</v>
      </c>
      <c r="W28" s="30">
        <f>'Mineral Use Compiled'!C28</f>
        <v>2012</v>
      </c>
      <c r="X28" s="30" t="str">
        <f>'Mineral Use Compiled'!B28</f>
        <v>Barite; sold or used, mine</v>
      </c>
      <c r="Y28" s="30" t="s">
        <v>882</v>
      </c>
      <c r="Z28" s="127" t="s">
        <v>586</v>
      </c>
    </row>
    <row r="29" spans="1:26" x14ac:dyDescent="0.35">
      <c r="B29" s="30" t="str">
        <f>'Mineral Use Compiled'!L29</f>
        <v>Boron</v>
      </c>
      <c r="C29" s="30">
        <f>'Mineral Use Compiled'!M29</f>
        <v>7440428</v>
      </c>
      <c r="D29" s="30" t="str">
        <f>'Mineral Use Compiled'!N29</f>
        <v>resource</v>
      </c>
      <c r="E29" s="30" t="s">
        <v>933</v>
      </c>
      <c r="F29" s="30" t="str">
        <f>'Mineral Use Compiled'!P29</f>
        <v>094ded20-e873-4338-8d81-b570a1d65acc</v>
      </c>
      <c r="G29" s="86" t="s">
        <v>126</v>
      </c>
      <c r="H29" s="30" t="str">
        <f>'Mineral Use Compiled'!Q29</f>
        <v>Other nonmetallic mineral mining and quarrying</v>
      </c>
      <c r="I29" s="30" t="str">
        <f>'Mineral Use Compiled'!R29</f>
        <v>2123A0</v>
      </c>
      <c r="J29" s="30" t="s">
        <v>126</v>
      </c>
      <c r="K29" s="118">
        <f>'Mineral Use Compiled'!I29/(1000000*INDEX('Sector Output_New'!$H$6:$H$410,MATCH("_"&amp;I29,'Sector Output_New'!$B$6:$B$410,0)))</f>
        <v>0.22214640433678307</v>
      </c>
      <c r="L29" s="30" t="str">
        <f>'Mineral Use Compiled'!K29</f>
        <v>kg</v>
      </c>
      <c r="M29" s="30"/>
      <c r="N29" s="43"/>
      <c r="O29" s="30"/>
      <c r="P29" s="30"/>
      <c r="Q29" s="30"/>
      <c r="R29" s="59">
        <v>1</v>
      </c>
      <c r="S29" s="59">
        <v>1</v>
      </c>
      <c r="T29" s="59">
        <v>1</v>
      </c>
      <c r="U29" s="59">
        <v>1</v>
      </c>
      <c r="V29" s="59">
        <v>1</v>
      </c>
      <c r="W29" s="30">
        <f>'Mineral Use Compiled'!C29</f>
        <v>2012</v>
      </c>
      <c r="X29" s="30" t="str">
        <f>'Mineral Use Compiled'!B29</f>
        <v>Boron</v>
      </c>
      <c r="Y29" s="30" t="s">
        <v>882</v>
      </c>
      <c r="Z29" s="127" t="s">
        <v>586</v>
      </c>
    </row>
    <row r="30" spans="1:26" x14ac:dyDescent="0.35">
      <c r="B30" s="30" t="str">
        <f>'Mineral Use Compiled'!L30</f>
        <v>Clay, unspecified</v>
      </c>
      <c r="C30" s="30" t="str">
        <f>'Mineral Use Compiled'!M30</f>
        <v/>
      </c>
      <c r="D30" s="30" t="str">
        <f>'Mineral Use Compiled'!N30</f>
        <v>resource</v>
      </c>
      <c r="E30" s="30" t="s">
        <v>933</v>
      </c>
      <c r="F30" s="30" t="str">
        <f>'Mineral Use Compiled'!P30</f>
        <v>f7519ca9-5ffc-41c3-a33e-806da82cfc0e</v>
      </c>
      <c r="G30" s="86" t="s">
        <v>126</v>
      </c>
      <c r="H30" s="30" t="str">
        <f>'Mineral Use Compiled'!Q30</f>
        <v>Other nonmetallic mineral mining and quarrying</v>
      </c>
      <c r="I30" s="30" t="str">
        <f>'Mineral Use Compiled'!R30</f>
        <v>2123A0</v>
      </c>
      <c r="J30" s="30" t="s">
        <v>126</v>
      </c>
      <c r="K30" s="118">
        <f>'Mineral Use Compiled'!I30/(1000000*INDEX('Sector Output_New'!$H$6:$H$410,MATCH("_"&amp;I30,'Sector Output_New'!$B$6:$B$410,0)))</f>
        <v>5.5328101899238029E-2</v>
      </c>
      <c r="L30" s="30" t="str">
        <f>'Mineral Use Compiled'!K30</f>
        <v>kg</v>
      </c>
      <c r="M30" s="30"/>
      <c r="N30" s="43"/>
      <c r="O30" s="30"/>
      <c r="P30" s="30"/>
      <c r="Q30" s="30"/>
      <c r="R30" s="59">
        <v>1</v>
      </c>
      <c r="S30" s="59">
        <v>1</v>
      </c>
      <c r="T30" s="59">
        <v>1</v>
      </c>
      <c r="U30" s="59">
        <v>1</v>
      </c>
      <c r="V30" s="59">
        <v>1</v>
      </c>
      <c r="W30" s="30">
        <f>'Mineral Use Compiled'!C30</f>
        <v>2012</v>
      </c>
      <c r="X30" s="30" t="str">
        <f>'Mineral Use Compiled'!B30</f>
        <v>Clays; Ball clay</v>
      </c>
      <c r="Y30" s="30" t="s">
        <v>882</v>
      </c>
      <c r="Z30" s="127" t="s">
        <v>586</v>
      </c>
    </row>
    <row r="31" spans="1:26" x14ac:dyDescent="0.35">
      <c r="B31" s="30" t="str">
        <f>'Mineral Use Compiled'!L31</f>
        <v>Clay, bentonite</v>
      </c>
      <c r="C31" s="30">
        <f>'Mineral Use Compiled'!M31</f>
        <v>1302789</v>
      </c>
      <c r="D31" s="30" t="str">
        <f>'Mineral Use Compiled'!N31</f>
        <v>resource</v>
      </c>
      <c r="E31" s="30" t="s">
        <v>933</v>
      </c>
      <c r="F31" s="30" t="str">
        <f>'Mineral Use Compiled'!P31</f>
        <v>93806a54-46f5-409c-99c5-4144a1e73b5d</v>
      </c>
      <c r="G31" s="86" t="s">
        <v>126</v>
      </c>
      <c r="H31" s="30" t="str">
        <f>'Mineral Use Compiled'!Q31</f>
        <v>Other nonmetallic mineral mining and quarrying</v>
      </c>
      <c r="I31" s="30" t="str">
        <f>'Mineral Use Compiled'!R31</f>
        <v>2123A0</v>
      </c>
      <c r="J31" s="30" t="s">
        <v>126</v>
      </c>
      <c r="K31" s="118">
        <f>'Mineral Use Compiled'!I31/(1000000*INDEX('Sector Output_New'!$H$6:$H$410,MATCH("_"&amp;I31,'Sector Output_New'!$B$6:$B$410,0)))</f>
        <v>0.28317980211531901</v>
      </c>
      <c r="L31" s="30" t="str">
        <f>'Mineral Use Compiled'!K31</f>
        <v>kg</v>
      </c>
      <c r="M31" s="30"/>
      <c r="N31" s="43"/>
      <c r="O31" s="30"/>
      <c r="P31" s="30"/>
      <c r="Q31" s="30"/>
      <c r="R31" s="59">
        <v>1</v>
      </c>
      <c r="S31" s="59">
        <v>1</v>
      </c>
      <c r="T31" s="59">
        <v>1</v>
      </c>
      <c r="U31" s="59">
        <v>1</v>
      </c>
      <c r="V31" s="59">
        <v>1</v>
      </c>
      <c r="W31" s="30">
        <f>'Mineral Use Compiled'!C31</f>
        <v>2012</v>
      </c>
      <c r="X31" s="30" t="str">
        <f>'Mineral Use Compiled'!B31</f>
        <v>Clays; Bentonite</v>
      </c>
      <c r="Y31" s="30" t="s">
        <v>882</v>
      </c>
      <c r="Z31" s="127" t="s">
        <v>586</v>
      </c>
    </row>
    <row r="32" spans="1:26" x14ac:dyDescent="0.35">
      <c r="B32" s="30" t="str">
        <f>'Mineral Use Compiled'!L32</f>
        <v>Clay, unspecified</v>
      </c>
      <c r="C32" s="30" t="str">
        <f>'Mineral Use Compiled'!M32</f>
        <v/>
      </c>
      <c r="D32" s="30" t="str">
        <f>'Mineral Use Compiled'!N32</f>
        <v>resource</v>
      </c>
      <c r="E32" s="30" t="s">
        <v>933</v>
      </c>
      <c r="F32" s="30" t="str">
        <f>'Mineral Use Compiled'!P32</f>
        <v>f7519ca9-5ffc-41c3-a33e-806da82cfc0e</v>
      </c>
      <c r="G32" s="86" t="s">
        <v>126</v>
      </c>
      <c r="H32" s="30" t="str">
        <f>'Mineral Use Compiled'!Q32</f>
        <v>Other nonmetallic mineral mining and quarrying</v>
      </c>
      <c r="I32" s="30" t="str">
        <f>'Mineral Use Compiled'!R32</f>
        <v>2123A0</v>
      </c>
      <c r="J32" s="30" t="s">
        <v>126</v>
      </c>
      <c r="K32" s="118">
        <f>'Mineral Use Compiled'!I32/(1000000*INDEX('Sector Output_New'!$H$6:$H$410,MATCH("_"&amp;I32,'Sector Output_New'!$B$6:$B$410,0)))</f>
        <v>0.67667462754463781</v>
      </c>
      <c r="L32" s="30" t="str">
        <f>'Mineral Use Compiled'!K32</f>
        <v>kg</v>
      </c>
      <c r="M32" s="30"/>
      <c r="N32" s="43"/>
      <c r="O32" s="30"/>
      <c r="P32" s="30"/>
      <c r="Q32" s="30"/>
      <c r="R32" s="59">
        <v>1</v>
      </c>
      <c r="S32" s="59">
        <v>1</v>
      </c>
      <c r="T32" s="59">
        <v>1</v>
      </c>
      <c r="U32" s="59">
        <v>1</v>
      </c>
      <c r="V32" s="59">
        <v>1</v>
      </c>
      <c r="W32" s="30">
        <f>'Mineral Use Compiled'!C32</f>
        <v>2012</v>
      </c>
      <c r="X32" s="30" t="str">
        <f>'Mineral Use Compiled'!B32</f>
        <v>Clays; Common clay</v>
      </c>
      <c r="Y32" s="30" t="s">
        <v>882</v>
      </c>
      <c r="Z32" s="127" t="s">
        <v>586</v>
      </c>
    </row>
    <row r="33" spans="2:26" x14ac:dyDescent="0.35">
      <c r="B33" s="30" t="str">
        <f>'Mineral Use Compiled'!L33</f>
        <v>Clay, unspecified</v>
      </c>
      <c r="C33" s="30" t="str">
        <f>'Mineral Use Compiled'!M33</f>
        <v/>
      </c>
      <c r="D33" s="30" t="str">
        <f>'Mineral Use Compiled'!N33</f>
        <v>resource</v>
      </c>
      <c r="E33" s="30" t="s">
        <v>933</v>
      </c>
      <c r="F33" s="30" t="str">
        <f>'Mineral Use Compiled'!P33</f>
        <v>f7519ca9-5ffc-41c3-a33e-806da82cfc0e</v>
      </c>
      <c r="G33" s="86" t="s">
        <v>126</v>
      </c>
      <c r="H33" s="30" t="str">
        <f>'Mineral Use Compiled'!Q33</f>
        <v>Other nonmetallic mineral mining and quarrying</v>
      </c>
      <c r="I33" s="30" t="str">
        <f>'Mineral Use Compiled'!R33</f>
        <v>2123A0</v>
      </c>
      <c r="J33" s="30" t="s">
        <v>126</v>
      </c>
      <c r="K33" s="118">
        <f>'Mineral Use Compiled'!I33/(1000000*INDEX('Sector Output_New'!$H$6:$H$410,MATCH("_"&amp;I33,'Sector Output_New'!$B$6:$B$410,0)))</f>
        <v>1.0406004776526782E-2</v>
      </c>
      <c r="L33" s="30" t="str">
        <f>'Mineral Use Compiled'!K33</f>
        <v>kg</v>
      </c>
      <c r="M33" s="30"/>
      <c r="N33" s="43"/>
      <c r="O33" s="30"/>
      <c r="P33" s="30"/>
      <c r="Q33" s="30"/>
      <c r="R33" s="59">
        <v>1</v>
      </c>
      <c r="S33" s="59">
        <v>1</v>
      </c>
      <c r="T33" s="59">
        <v>1</v>
      </c>
      <c r="U33" s="59">
        <v>1</v>
      </c>
      <c r="V33" s="59">
        <v>1</v>
      </c>
      <c r="W33" s="30">
        <f>'Mineral Use Compiled'!C33</f>
        <v>2012</v>
      </c>
      <c r="X33" s="30" t="str">
        <f>'Mineral Use Compiled'!B33</f>
        <v>Clays; Fire clay</v>
      </c>
      <c r="Y33" s="30" t="s">
        <v>882</v>
      </c>
      <c r="Z33" s="127" t="s">
        <v>586</v>
      </c>
    </row>
    <row r="34" spans="2:26" x14ac:dyDescent="0.35">
      <c r="B34" s="30" t="str">
        <f>'Mineral Use Compiled'!L34</f>
        <v>Clay, unspecified</v>
      </c>
      <c r="C34" s="30" t="str">
        <f>'Mineral Use Compiled'!M34</f>
        <v/>
      </c>
      <c r="D34" s="30" t="str">
        <f>'Mineral Use Compiled'!N34</f>
        <v>resource</v>
      </c>
      <c r="E34" s="30" t="s">
        <v>933</v>
      </c>
      <c r="F34" s="30" t="str">
        <f>'Mineral Use Compiled'!P34</f>
        <v>f7519ca9-5ffc-41c3-a33e-806da82cfc0e</v>
      </c>
      <c r="G34" s="86" t="s">
        <v>126</v>
      </c>
      <c r="H34" s="30" t="str">
        <f>'Mineral Use Compiled'!Q34</f>
        <v>Other nonmetallic mineral mining and quarrying</v>
      </c>
      <c r="I34" s="30" t="str">
        <f>'Mineral Use Compiled'!R34</f>
        <v>2123A0</v>
      </c>
      <c r="J34" s="30" t="s">
        <v>126</v>
      </c>
      <c r="K34" s="118">
        <f>'Mineral Use Compiled'!I34/(1000000*INDEX('Sector Output_New'!$H$6:$H$410,MATCH("_"&amp;I34,'Sector Output_New'!$B$6:$B$410,0)))</f>
        <v>0.11258955987717502</v>
      </c>
      <c r="L34" s="30" t="str">
        <f>'Mineral Use Compiled'!K34</f>
        <v>kg</v>
      </c>
      <c r="M34" s="30"/>
      <c r="N34" s="43"/>
      <c r="O34" s="30"/>
      <c r="P34" s="30"/>
      <c r="Q34" s="30"/>
      <c r="R34" s="59">
        <v>1</v>
      </c>
      <c r="S34" s="59">
        <v>1</v>
      </c>
      <c r="T34" s="59">
        <v>1</v>
      </c>
      <c r="U34" s="59">
        <v>1</v>
      </c>
      <c r="V34" s="59">
        <v>1</v>
      </c>
      <c r="W34" s="30">
        <f>'Mineral Use Compiled'!C34</f>
        <v>2012</v>
      </c>
      <c r="X34" s="30" t="str">
        <f>'Mineral Use Compiled'!B34</f>
        <v>Clays; Fuller's earth</v>
      </c>
      <c r="Y34" s="30" t="s">
        <v>882</v>
      </c>
      <c r="Z34" s="127" t="s">
        <v>586</v>
      </c>
    </row>
    <row r="35" spans="2:26" x14ac:dyDescent="0.35">
      <c r="B35" s="30" t="str">
        <f>'Mineral Use Compiled'!L35</f>
        <v>Kaolin</v>
      </c>
      <c r="C35" s="30">
        <f>'Mineral Use Compiled'!M35</f>
        <v>1332587</v>
      </c>
      <c r="D35" s="30" t="str">
        <f>'Mineral Use Compiled'!N35</f>
        <v>resource</v>
      </c>
      <c r="E35" s="30" t="s">
        <v>933</v>
      </c>
      <c r="F35" s="30" t="str">
        <f>'Mineral Use Compiled'!P35</f>
        <v>fe0acd60-3ddc-11dd-aab8-0050c2490048</v>
      </c>
      <c r="G35" s="86" t="s">
        <v>126</v>
      </c>
      <c r="H35" s="30" t="str">
        <f>'Mineral Use Compiled'!Q35</f>
        <v>Other nonmetallic mineral mining and quarrying</v>
      </c>
      <c r="I35" s="30" t="str">
        <f>'Mineral Use Compiled'!R35</f>
        <v>2123A0</v>
      </c>
      <c r="J35" s="30" t="s">
        <v>126</v>
      </c>
      <c r="K35" s="118">
        <f>'Mineral Use Compiled'!I35/(1000000*INDEX('Sector Output_New'!$H$6:$H$410,MATCH("_"&amp;I35,'Sector Output_New'!$B$6:$B$410,0)))</f>
        <v>0.33549414306834985</v>
      </c>
      <c r="L35" s="30" t="str">
        <f>'Mineral Use Compiled'!K35</f>
        <v>kg</v>
      </c>
      <c r="M35" s="30"/>
      <c r="N35" s="43"/>
      <c r="O35" s="30"/>
      <c r="P35" s="30"/>
      <c r="Q35" s="30"/>
      <c r="R35" s="59">
        <v>1</v>
      </c>
      <c r="S35" s="59">
        <v>1</v>
      </c>
      <c r="T35" s="59">
        <v>1</v>
      </c>
      <c r="U35" s="59">
        <v>1</v>
      </c>
      <c r="V35" s="59">
        <v>1</v>
      </c>
      <c r="W35" s="30">
        <f>'Mineral Use Compiled'!C35</f>
        <v>2012</v>
      </c>
      <c r="X35" s="30" t="str">
        <f>'Mineral Use Compiled'!B35</f>
        <v>Clays; Kaolin</v>
      </c>
      <c r="Y35" s="30" t="s">
        <v>882</v>
      </c>
      <c r="Z35" s="127" t="s">
        <v>586</v>
      </c>
    </row>
    <row r="36" spans="2:26" x14ac:dyDescent="0.35">
      <c r="B36" s="30" t="str">
        <f>'Mineral Use Compiled'!L36</f>
        <v>Diatomite</v>
      </c>
      <c r="C36" s="30">
        <f>'Mineral Use Compiled'!M36</f>
        <v>68855549</v>
      </c>
      <c r="D36" s="30" t="str">
        <f>'Mineral Use Compiled'!N36</f>
        <v>resource</v>
      </c>
      <c r="E36" s="30" t="s">
        <v>933</v>
      </c>
      <c r="F36" s="30" t="str">
        <f>'Mineral Use Compiled'!P36</f>
        <v>9877ce00-65f8-4c0c-9fcf-92aa53a2c9c0</v>
      </c>
      <c r="G36" s="86" t="s">
        <v>126</v>
      </c>
      <c r="H36" s="30" t="str">
        <f>'Mineral Use Compiled'!Q36</f>
        <v>Other nonmetallic mineral mining and quarrying</v>
      </c>
      <c r="I36" s="30" t="str">
        <f>'Mineral Use Compiled'!R36</f>
        <v>2123A0</v>
      </c>
      <c r="J36" s="30" t="s">
        <v>126</v>
      </c>
      <c r="K36" s="118">
        <f>'Mineral Use Compiled'!I36/(1000000*INDEX('Sector Output_New'!$H$6:$H$410,MATCH("_"&amp;I36,'Sector Output_New'!$B$6:$B$410,0)))</f>
        <v>4.1794609348345273E-2</v>
      </c>
      <c r="L36" s="30" t="str">
        <f>'Mineral Use Compiled'!K36</f>
        <v>kg</v>
      </c>
      <c r="M36" s="30"/>
      <c r="N36" s="43"/>
      <c r="O36" s="30"/>
      <c r="P36" s="30"/>
      <c r="Q36" s="30"/>
      <c r="R36" s="59">
        <v>1</v>
      </c>
      <c r="S36" s="59">
        <v>1</v>
      </c>
      <c r="T36" s="59">
        <v>1</v>
      </c>
      <c r="U36" s="59">
        <v>1</v>
      </c>
      <c r="V36" s="59">
        <v>1</v>
      </c>
      <c r="W36" s="30">
        <f>'Mineral Use Compiled'!C36</f>
        <v>2012</v>
      </c>
      <c r="X36" s="30" t="str">
        <f>'Mineral Use Compiled'!B36</f>
        <v>Diatomite; diatomite</v>
      </c>
      <c r="Y36" s="30" t="s">
        <v>882</v>
      </c>
      <c r="Z36" s="127" t="s">
        <v>586</v>
      </c>
    </row>
    <row r="37" spans="2:26" x14ac:dyDescent="0.35">
      <c r="B37" s="30" t="str">
        <f>'Mineral Use Compiled'!L37</f>
        <v>Feldspar</v>
      </c>
      <c r="C37" s="30">
        <f>'Mineral Use Compiled'!M37</f>
        <v>68476255</v>
      </c>
      <c r="D37" s="30" t="str">
        <f>'Mineral Use Compiled'!N37</f>
        <v>resource</v>
      </c>
      <c r="E37" s="30" t="s">
        <v>933</v>
      </c>
      <c r="F37" s="30" t="str">
        <f>'Mineral Use Compiled'!P37</f>
        <v>26296ec9-ff93-41e6-bbbf-6175af04284d</v>
      </c>
      <c r="G37" s="86" t="s">
        <v>126</v>
      </c>
      <c r="H37" s="30" t="str">
        <f>'Mineral Use Compiled'!Q37</f>
        <v>Other nonmetallic mineral mining and quarrying</v>
      </c>
      <c r="I37" s="30" t="str">
        <f>'Mineral Use Compiled'!R37</f>
        <v>2123A0</v>
      </c>
      <c r="J37" s="30" t="s">
        <v>126</v>
      </c>
      <c r="K37" s="118">
        <f>'Mineral Use Compiled'!I37/(1000000*INDEX('Sector Output_New'!$H$6:$H$410,MATCH("_"&amp;I37,'Sector Output_New'!$B$6:$B$410,0)))</f>
        <v>3.1843511884453543E-2</v>
      </c>
      <c r="L37" s="30" t="str">
        <f>'Mineral Use Compiled'!K37</f>
        <v>kg</v>
      </c>
      <c r="M37" s="30"/>
      <c r="N37" s="43"/>
      <c r="O37" s="30"/>
      <c r="P37" s="30"/>
      <c r="Q37" s="30"/>
      <c r="R37" s="59">
        <v>1</v>
      </c>
      <c r="S37" s="59">
        <v>1</v>
      </c>
      <c r="T37" s="59">
        <v>1</v>
      </c>
      <c r="U37" s="59">
        <v>1</v>
      </c>
      <c r="V37" s="59">
        <v>1</v>
      </c>
      <c r="W37" s="30">
        <f>'Mineral Use Compiled'!C37</f>
        <v>2012</v>
      </c>
      <c r="X37" s="30" t="str">
        <f>'Mineral Use Compiled'!B37</f>
        <v>Feldspar; marketable</v>
      </c>
      <c r="Y37" s="30" t="s">
        <v>882</v>
      </c>
      <c r="Z37" s="127" t="s">
        <v>586</v>
      </c>
    </row>
    <row r="38" spans="2:26" x14ac:dyDescent="0.35">
      <c r="B38" s="30" t="str">
        <f>'Mineral Use Compiled'!L38</f>
        <v>Fluorspar</v>
      </c>
      <c r="C38" s="30">
        <f>'Mineral Use Compiled'!M38</f>
        <v>14542235</v>
      </c>
      <c r="D38" s="30" t="str">
        <f>'Mineral Use Compiled'!N38</f>
        <v>resource</v>
      </c>
      <c r="E38" s="30" t="s">
        <v>933</v>
      </c>
      <c r="F38" s="30" t="str">
        <f>'Mineral Use Compiled'!P38</f>
        <v>08a91e70-3ddc-11dd-97f7-0050c2490048</v>
      </c>
      <c r="G38" s="86" t="s">
        <v>126</v>
      </c>
      <c r="H38" s="30" t="str">
        <f>'Mineral Use Compiled'!Q38</f>
        <v>Other nonmetallic mineral mining and quarrying</v>
      </c>
      <c r="I38" s="30" t="str">
        <f>'Mineral Use Compiled'!R38</f>
        <v>2123A0</v>
      </c>
      <c r="J38" s="30" t="s">
        <v>126</v>
      </c>
      <c r="K38" s="118">
        <f>'Mineral Use Compiled'!I38/(1000000*INDEX('Sector Output_New'!$H$6:$H$410,MATCH("_"&amp;I38,'Sector Output_New'!$B$6:$B$410,0)))</f>
        <v>6.823609689525759E-3</v>
      </c>
      <c r="L38" s="30" t="str">
        <f>'Mineral Use Compiled'!K38</f>
        <v>kg</v>
      </c>
      <c r="M38" s="30"/>
      <c r="N38" s="43"/>
      <c r="O38" s="30"/>
      <c r="P38" s="30"/>
      <c r="Q38" s="30"/>
      <c r="R38" s="59">
        <v>1</v>
      </c>
      <c r="S38" s="59">
        <v>1</v>
      </c>
      <c r="T38" s="59">
        <v>1</v>
      </c>
      <c r="U38" s="59">
        <v>1</v>
      </c>
      <c r="V38" s="59">
        <v>1</v>
      </c>
      <c r="W38" s="30">
        <f>'Mineral Use Compiled'!C38</f>
        <v>2012</v>
      </c>
      <c r="X38" s="30" t="str">
        <f>'Mineral Use Compiled'!B38</f>
        <v>Fluorspar; fluorspar equivalent from phosphate rock</v>
      </c>
      <c r="Y38" s="30" t="s">
        <v>882</v>
      </c>
      <c r="Z38" s="127" t="s">
        <v>586</v>
      </c>
    </row>
    <row r="39" spans="2:26" x14ac:dyDescent="0.35">
      <c r="B39" s="30" t="str">
        <f>'Mineral Use Compiled'!L39</f>
        <v>Garnet</v>
      </c>
      <c r="C39" s="30" t="str">
        <f>'Mineral Use Compiled'!M39</f>
        <v/>
      </c>
      <c r="D39" s="30" t="str">
        <f>'Mineral Use Compiled'!N39</f>
        <v>resource</v>
      </c>
      <c r="E39" s="30" t="s">
        <v>933</v>
      </c>
      <c r="F39" s="30" t="str">
        <f>'Mineral Use Compiled'!P39</f>
        <v>12a76745-b9f2-3450-b681-075d265b254d</v>
      </c>
      <c r="G39" s="86" t="s">
        <v>126</v>
      </c>
      <c r="H39" s="30" t="str">
        <f>'Mineral Use Compiled'!Q39</f>
        <v>Other nonmetallic mineral mining and quarrying</v>
      </c>
      <c r="I39" s="30" t="str">
        <f>'Mineral Use Compiled'!R39</f>
        <v>2123A0</v>
      </c>
      <c r="J39" s="30" t="s">
        <v>126</v>
      </c>
      <c r="K39" s="118">
        <f>'Mineral Use Compiled'!I39/(1000000*INDEX('Sector Output_New'!$H$6:$H$410,MATCH("_"&amp;I39,'Sector Output_New'!$B$6:$B$410,0)))</f>
        <v>2.2006141248720572E-3</v>
      </c>
      <c r="L39" s="30" t="str">
        <f>'Mineral Use Compiled'!K39</f>
        <v>kg</v>
      </c>
      <c r="M39" s="30"/>
      <c r="N39" s="43"/>
      <c r="O39" s="30"/>
      <c r="P39" s="30"/>
      <c r="Q39" s="30"/>
      <c r="R39" s="59">
        <v>1</v>
      </c>
      <c r="S39" s="59">
        <v>1</v>
      </c>
      <c r="T39" s="59">
        <v>1</v>
      </c>
      <c r="U39" s="59">
        <v>1</v>
      </c>
      <c r="V39" s="59">
        <v>1</v>
      </c>
      <c r="W39" s="30">
        <f>'Mineral Use Compiled'!C39</f>
        <v>2012</v>
      </c>
      <c r="X39" s="30" t="str">
        <f>'Mineral Use Compiled'!B39</f>
        <v>Garnet (Industrial); crude</v>
      </c>
      <c r="Y39" s="30" t="s">
        <v>882</v>
      </c>
      <c r="Z39" s="127" t="s">
        <v>586</v>
      </c>
    </row>
    <row r="40" spans="2:26" x14ac:dyDescent="0.35">
      <c r="B40" s="30" t="str">
        <f>'Mineral Use Compiled'!L40</f>
        <v>Gypsum</v>
      </c>
      <c r="C40" s="30">
        <f>'Mineral Use Compiled'!M40</f>
        <v>13397245</v>
      </c>
      <c r="D40" s="30" t="str">
        <f>'Mineral Use Compiled'!N40</f>
        <v>resource</v>
      </c>
      <c r="E40" s="30" t="s">
        <v>933</v>
      </c>
      <c r="F40" s="30" t="str">
        <f>'Mineral Use Compiled'!P40</f>
        <v>11a2a7b1-ab2f-47b8-9e29-6f33d5207fa6</v>
      </c>
      <c r="G40" s="86" t="s">
        <v>126</v>
      </c>
      <c r="H40" s="30" t="str">
        <f>'Mineral Use Compiled'!Q40</f>
        <v>Other nonmetallic mineral mining and quarrying</v>
      </c>
      <c r="I40" s="30" t="str">
        <f>'Mineral Use Compiled'!R40</f>
        <v>2123A0</v>
      </c>
      <c r="J40" s="30" t="s">
        <v>126</v>
      </c>
      <c r="K40" s="118">
        <f>'Mineral Use Compiled'!I40/(1000000*INDEX('Sector Output_New'!$H$6:$H$410,MATCH("_"&amp;I40,'Sector Output_New'!$B$6:$B$410,0)))</f>
        <v>0.72785170021608092</v>
      </c>
      <c r="L40" s="30" t="str">
        <f>'Mineral Use Compiled'!K40</f>
        <v>kg</v>
      </c>
      <c r="M40" s="30"/>
      <c r="N40" s="43"/>
      <c r="O40" s="30"/>
      <c r="P40" s="30"/>
      <c r="Q40" s="30"/>
      <c r="R40" s="59">
        <v>1</v>
      </c>
      <c r="S40" s="59">
        <v>1</v>
      </c>
      <c r="T40" s="59">
        <v>1</v>
      </c>
      <c r="U40" s="59">
        <v>1</v>
      </c>
      <c r="V40" s="59">
        <v>1</v>
      </c>
      <c r="W40" s="30">
        <f>'Mineral Use Compiled'!C40</f>
        <v>2012</v>
      </c>
      <c r="X40" s="30" t="str">
        <f>'Mineral Use Compiled'!B40</f>
        <v>Gypsum; crude</v>
      </c>
      <c r="Y40" s="30" t="s">
        <v>882</v>
      </c>
      <c r="Z40" s="127" t="s">
        <v>586</v>
      </c>
    </row>
    <row r="41" spans="2:26" x14ac:dyDescent="0.35">
      <c r="B41" s="30" t="str">
        <f>'Mineral Use Compiled'!L41</f>
        <v>Kyanite</v>
      </c>
      <c r="C41" s="30" t="str">
        <f>'Mineral Use Compiled'!M41</f>
        <v/>
      </c>
      <c r="D41" s="30" t="str">
        <f>'Mineral Use Compiled'!N41</f>
        <v>resource</v>
      </c>
      <c r="E41" s="30" t="s">
        <v>933</v>
      </c>
      <c r="F41" s="30" t="str">
        <f>'Mineral Use Compiled'!P41</f>
        <v>ae096570-ac22-3699-9691-4ca0169c9273</v>
      </c>
      <c r="G41" s="86" t="s">
        <v>126</v>
      </c>
      <c r="H41" s="30" t="str">
        <f>'Mineral Use Compiled'!Q41</f>
        <v>Other nonmetallic mineral mining and quarrying</v>
      </c>
      <c r="I41" s="30" t="str">
        <f>'Mineral Use Compiled'!R41</f>
        <v>2123A0</v>
      </c>
      <c r="J41" s="30" t="s">
        <v>126</v>
      </c>
      <c r="K41" s="118">
        <f>'Mineral Use Compiled'!I41/(1000000*INDEX('Sector Output_New'!$H$6:$H$410,MATCH("_"&amp;I41,'Sector Output_New'!$B$6:$B$410,0)))</f>
        <v>5.6294779938587513E-3</v>
      </c>
      <c r="L41" s="30" t="str">
        <f>'Mineral Use Compiled'!K41</f>
        <v>kg</v>
      </c>
      <c r="M41" s="30"/>
      <c r="N41" s="43"/>
      <c r="O41" s="30"/>
      <c r="P41" s="30"/>
      <c r="Q41" s="30"/>
      <c r="R41" s="59">
        <v>1</v>
      </c>
      <c r="S41" s="59">
        <v>1</v>
      </c>
      <c r="T41" s="59">
        <v>1</v>
      </c>
      <c r="U41" s="59">
        <v>1</v>
      </c>
      <c r="V41" s="59">
        <v>1</v>
      </c>
      <c r="W41" s="30">
        <f>'Mineral Use Compiled'!C41</f>
        <v>2012</v>
      </c>
      <c r="X41" s="30" t="str">
        <f>'Mineral Use Compiled'!B41</f>
        <v>Kyanite and related; mine</v>
      </c>
      <c r="Y41" s="30" t="s">
        <v>882</v>
      </c>
      <c r="Z41" s="127" t="s">
        <v>586</v>
      </c>
    </row>
    <row r="42" spans="2:26" x14ac:dyDescent="0.35">
      <c r="B42" s="30" t="str">
        <f>'Mineral Use Compiled'!L42</f>
        <v>Lithium</v>
      </c>
      <c r="C42" s="30">
        <f>'Mineral Use Compiled'!M42</f>
        <v>7439932</v>
      </c>
      <c r="D42" s="30" t="str">
        <f>'Mineral Use Compiled'!N42</f>
        <v>resource</v>
      </c>
      <c r="E42" s="30" t="s">
        <v>934</v>
      </c>
      <c r="F42" s="30" t="str">
        <f>'Mineral Use Compiled'!P42</f>
        <v>1aeadede-4403-45c1-aed8-b742a0d57a02</v>
      </c>
      <c r="G42" s="86" t="s">
        <v>126</v>
      </c>
      <c r="H42" s="30" t="str">
        <f>'Mineral Use Compiled'!Q42</f>
        <v>Other nonmetallic mineral mining and quarrying</v>
      </c>
      <c r="I42" s="30" t="str">
        <f>'Mineral Use Compiled'!R42</f>
        <v>2123A0</v>
      </c>
      <c r="J42" s="30" t="s">
        <v>126</v>
      </c>
      <c r="K42" s="118">
        <f>'Mineral Use Compiled'!I42/(1000000*INDEX('Sector Output_New'!$H$6:$H$410,MATCH("_"&amp;I42,'Sector Output_New'!$B$6:$B$410,0)))</f>
        <v>4.947117024906175E-5</v>
      </c>
      <c r="L42" s="30" t="str">
        <f>'Mineral Use Compiled'!K42</f>
        <v>kg</v>
      </c>
      <c r="M42" s="30"/>
      <c r="N42" s="43"/>
      <c r="O42" s="30"/>
      <c r="P42" s="30"/>
      <c r="Q42" s="30"/>
      <c r="R42" s="59">
        <v>1</v>
      </c>
      <c r="S42" s="59">
        <v>1</v>
      </c>
      <c r="T42" s="59">
        <v>1</v>
      </c>
      <c r="U42" s="59">
        <v>1</v>
      </c>
      <c r="V42" s="59">
        <v>1</v>
      </c>
      <c r="W42" s="30">
        <f>'Mineral Use Compiled'!C42</f>
        <v>2012</v>
      </c>
      <c r="X42" s="30" t="str">
        <f>'Mineral Use Compiled'!B42</f>
        <v>Lithium; lithium</v>
      </c>
      <c r="Y42" s="30" t="s">
        <v>882</v>
      </c>
      <c r="Z42" s="127" t="s">
        <v>586</v>
      </c>
    </row>
    <row r="43" spans="2:26" x14ac:dyDescent="0.35">
      <c r="B43" s="30" t="str">
        <f>'Mineral Use Compiled'!L43</f>
        <v>Mica</v>
      </c>
      <c r="C43" s="30" t="str">
        <f>'Mineral Use Compiled'!M43</f>
        <v/>
      </c>
      <c r="D43" s="30" t="str">
        <f>'Mineral Use Compiled'!N43</f>
        <v>resource</v>
      </c>
      <c r="E43" s="30" t="s">
        <v>933</v>
      </c>
      <c r="F43" s="30" t="str">
        <f>'Mineral Use Compiled'!P43</f>
        <v>41d06180-1d62-3216-ab67-43ac09273107</v>
      </c>
      <c r="G43" s="86" t="s">
        <v>126</v>
      </c>
      <c r="H43" s="30" t="str">
        <f>'Mineral Use Compiled'!Q43</f>
        <v>Other nonmetallic mineral mining and quarrying</v>
      </c>
      <c r="I43" s="30" t="str">
        <f>'Mineral Use Compiled'!R43</f>
        <v>2123A0</v>
      </c>
      <c r="J43" s="30" t="s">
        <v>126</v>
      </c>
      <c r="K43" s="118">
        <f>'Mineral Use Compiled'!I43/(1000000*INDEX('Sector Output_New'!$H$6:$H$410,MATCH("_"&amp;I43,'Sector Output_New'!$B$6:$B$410,0)))</f>
        <v>2.701012168770613E-3</v>
      </c>
      <c r="L43" s="30" t="str">
        <f>'Mineral Use Compiled'!K43</f>
        <v>kg</v>
      </c>
      <c r="M43" s="30"/>
      <c r="N43" s="43"/>
      <c r="O43" s="30"/>
      <c r="P43" s="30"/>
      <c r="Q43" s="30"/>
      <c r="R43" s="59">
        <v>1</v>
      </c>
      <c r="S43" s="59">
        <v>1</v>
      </c>
      <c r="T43" s="59">
        <v>1</v>
      </c>
      <c r="U43" s="59">
        <v>1</v>
      </c>
      <c r="V43" s="59">
        <v>1</v>
      </c>
      <c r="W43" s="30">
        <f>'Mineral Use Compiled'!C43</f>
        <v>2012</v>
      </c>
      <c r="X43" s="30" t="str">
        <f>'Mineral Use Compiled'!B43</f>
        <v>Mica; mine</v>
      </c>
      <c r="Y43" s="30" t="s">
        <v>882</v>
      </c>
      <c r="Z43" s="127" t="s">
        <v>586</v>
      </c>
    </row>
    <row r="44" spans="2:26" x14ac:dyDescent="0.35">
      <c r="B44" s="30" t="str">
        <f>'Mineral Use Compiled'!L44</f>
        <v>Peat</v>
      </c>
      <c r="C44" s="30" t="str">
        <f>'Mineral Use Compiled'!M44</f>
        <v/>
      </c>
      <c r="D44" s="30" t="str">
        <f>'Mineral Use Compiled'!N44</f>
        <v>resource</v>
      </c>
      <c r="E44" s="30" t="s">
        <v>935</v>
      </c>
      <c r="F44" s="30" t="str">
        <f>'Mineral Use Compiled'!P44</f>
        <v>384e875d-2237-4d74-8f62-6b04173f656b</v>
      </c>
      <c r="G44" s="86" t="s">
        <v>126</v>
      </c>
      <c r="H44" s="30" t="str">
        <f>'Mineral Use Compiled'!Q44</f>
        <v>Other nonmetallic mineral mining and quarrying</v>
      </c>
      <c r="I44" s="30" t="str">
        <f>'Mineral Use Compiled'!R44</f>
        <v>2123A0</v>
      </c>
      <c r="J44" s="30" t="s">
        <v>126</v>
      </c>
      <c r="K44" s="118">
        <f>'Mineral Use Compiled'!I44/(1000000*INDEX('Sector Output_New'!$H$6:$H$410,MATCH("_"&amp;I44,'Sector Output_New'!$B$6:$B$410,0)))</f>
        <v>2.7749346070738087E-2</v>
      </c>
      <c r="L44" s="30" t="str">
        <f>'Mineral Use Compiled'!K44</f>
        <v>kg</v>
      </c>
      <c r="M44" s="30"/>
      <c r="N44" s="43"/>
      <c r="O44" s="30"/>
      <c r="P44" s="30"/>
      <c r="Q44" s="30"/>
      <c r="R44" s="59">
        <v>1</v>
      </c>
      <c r="S44" s="59">
        <v>1</v>
      </c>
      <c r="T44" s="59">
        <v>1</v>
      </c>
      <c r="U44" s="59">
        <v>1</v>
      </c>
      <c r="V44" s="59">
        <v>1</v>
      </c>
      <c r="W44" s="30">
        <f>'Mineral Use Compiled'!C44</f>
        <v>2012</v>
      </c>
      <c r="X44" s="30" t="str">
        <f>'Mineral Use Compiled'!B44</f>
        <v>Peat; peat</v>
      </c>
      <c r="Y44" s="30" t="s">
        <v>882</v>
      </c>
      <c r="Z44" s="127" t="s">
        <v>586</v>
      </c>
    </row>
    <row r="45" spans="2:26" x14ac:dyDescent="0.35">
      <c r="B45" s="30" t="str">
        <f>'Mineral Use Compiled'!L45</f>
        <v>Perlite</v>
      </c>
      <c r="C45" s="30" t="str">
        <f>'Mineral Use Compiled'!M45</f>
        <v/>
      </c>
      <c r="D45" s="30" t="str">
        <f>'Mineral Use Compiled'!N45</f>
        <v>resource</v>
      </c>
      <c r="E45" s="30" t="s">
        <v>933</v>
      </c>
      <c r="F45" s="30" t="str">
        <f>'Mineral Use Compiled'!P45</f>
        <v>09a68c14-01f6-4dee-ba29-8b7f400b72b5</v>
      </c>
      <c r="G45" s="86" t="s">
        <v>126</v>
      </c>
      <c r="H45" s="30" t="str">
        <f>'Mineral Use Compiled'!Q45</f>
        <v>Other nonmetallic mineral mining and quarrying</v>
      </c>
      <c r="I45" s="30" t="str">
        <f>'Mineral Use Compiled'!R45</f>
        <v>2123A0</v>
      </c>
      <c r="J45" s="30" t="s">
        <v>126</v>
      </c>
      <c r="K45" s="118">
        <f>'Mineral Use Compiled'!I45/(1000000*INDEX('Sector Output_New'!$H$6:$H$410,MATCH("_"&amp;I45,'Sector Output_New'!$B$6:$B$410,0)))</f>
        <v>2.2347321733196861E-2</v>
      </c>
      <c r="L45" s="30" t="str">
        <f>'Mineral Use Compiled'!K45</f>
        <v>kg</v>
      </c>
      <c r="M45" s="30"/>
      <c r="N45" s="43"/>
      <c r="O45" s="30"/>
      <c r="P45" s="30"/>
      <c r="Q45" s="30"/>
      <c r="R45" s="59">
        <v>1</v>
      </c>
      <c r="S45" s="59">
        <v>1</v>
      </c>
      <c r="T45" s="59">
        <v>1</v>
      </c>
      <c r="U45" s="59">
        <v>1</v>
      </c>
      <c r="V45" s="59">
        <v>1</v>
      </c>
      <c r="W45" s="30">
        <f>'Mineral Use Compiled'!C45</f>
        <v>2012</v>
      </c>
      <c r="X45" s="30" t="str">
        <f>'Mineral Use Compiled'!B45</f>
        <v>Perlite; perlite</v>
      </c>
      <c r="Y45" s="30" t="s">
        <v>882</v>
      </c>
      <c r="Z45" s="127" t="s">
        <v>586</v>
      </c>
    </row>
    <row r="46" spans="2:26" x14ac:dyDescent="0.35">
      <c r="B46" s="30" t="str">
        <f>'Mineral Use Compiled'!L46</f>
        <v>Phosphate ore</v>
      </c>
      <c r="C46" s="30" t="str">
        <f>'Mineral Use Compiled'!M46</f>
        <v/>
      </c>
      <c r="D46" s="30" t="str">
        <f>'Mineral Use Compiled'!N46</f>
        <v>resource</v>
      </c>
      <c r="E46" s="30" t="s">
        <v>933</v>
      </c>
      <c r="F46" s="30" t="str">
        <f>'Mineral Use Compiled'!P46</f>
        <v>fe3009be-3a28-4e9a-b521-b57eae0f1443</v>
      </c>
      <c r="G46" s="86" t="s">
        <v>126</v>
      </c>
      <c r="H46" s="30" t="str">
        <f>'Mineral Use Compiled'!Q46</f>
        <v>Other nonmetallic mineral mining and quarrying</v>
      </c>
      <c r="I46" s="30" t="str">
        <f>'Mineral Use Compiled'!R46</f>
        <v>2123A0</v>
      </c>
      <c r="J46" s="30" t="s">
        <v>126</v>
      </c>
      <c r="K46" s="118">
        <f>'Mineral Use Compiled'!I46/(1000000*INDEX('Sector Output_New'!$H$6:$H$410,MATCH("_"&amp;I46,'Sector Output_New'!$B$6:$B$410,0)))</f>
        <v>1.7115887637893779</v>
      </c>
      <c r="L46" s="30" t="str">
        <f>'Mineral Use Compiled'!K46</f>
        <v>kg</v>
      </c>
      <c r="M46" s="30"/>
      <c r="N46" s="43"/>
      <c r="O46" s="30"/>
      <c r="P46" s="30"/>
      <c r="Q46" s="30"/>
      <c r="R46" s="59">
        <v>1</v>
      </c>
      <c r="S46" s="59">
        <v>1</v>
      </c>
      <c r="T46" s="59">
        <v>1</v>
      </c>
      <c r="U46" s="59">
        <v>1</v>
      </c>
      <c r="V46" s="59">
        <v>1</v>
      </c>
      <c r="W46" s="30">
        <f>'Mineral Use Compiled'!C46</f>
        <v>2012</v>
      </c>
      <c r="X46" s="30" t="str">
        <f>'Mineral Use Compiled'!B46</f>
        <v>Phosphate Rock; marketable</v>
      </c>
      <c r="Y46" s="30" t="s">
        <v>882</v>
      </c>
      <c r="Z46" s="127" t="s">
        <v>586</v>
      </c>
    </row>
    <row r="47" spans="2:26" x14ac:dyDescent="0.35">
      <c r="B47" s="30" t="str">
        <f>'Mineral Use Compiled'!L47</f>
        <v>Potassium</v>
      </c>
      <c r="C47" s="30">
        <f>'Mineral Use Compiled'!M47</f>
        <v>7440097</v>
      </c>
      <c r="D47" s="30" t="str">
        <f>'Mineral Use Compiled'!N47</f>
        <v>resource</v>
      </c>
      <c r="E47" s="30" t="s">
        <v>934</v>
      </c>
      <c r="F47" s="30" t="str">
        <f>'Mineral Use Compiled'!P47</f>
        <v>38a037a3-47a7-4df7-a986-84e60f50f62e</v>
      </c>
      <c r="G47" s="86" t="s">
        <v>126</v>
      </c>
      <c r="H47" s="30" t="str">
        <f>'Mineral Use Compiled'!Q47</f>
        <v>Other nonmetallic mineral mining and quarrying</v>
      </c>
      <c r="I47" s="30" t="str">
        <f>'Mineral Use Compiled'!R47</f>
        <v>2123A0</v>
      </c>
      <c r="J47" s="30" t="s">
        <v>126</v>
      </c>
      <c r="K47" s="118">
        <f>'Mineral Use Compiled'!I47/(1000000*INDEX('Sector Output_New'!$H$6:$H$410,MATCH("_"&amp;I47,'Sector Output_New'!$B$6:$B$410,0)))</f>
        <v>4.2484533110320764E-2</v>
      </c>
      <c r="L47" s="30" t="str">
        <f>'Mineral Use Compiled'!K47</f>
        <v>kg</v>
      </c>
      <c r="M47" s="30"/>
      <c r="N47" s="43"/>
      <c r="O47" s="30"/>
      <c r="P47" s="30"/>
      <c r="Q47" s="30"/>
      <c r="R47" s="59">
        <v>1</v>
      </c>
      <c r="S47" s="59">
        <v>1</v>
      </c>
      <c r="T47" s="59">
        <v>1</v>
      </c>
      <c r="U47" s="59">
        <v>1</v>
      </c>
      <c r="V47" s="59">
        <v>1</v>
      </c>
      <c r="W47" s="30">
        <f>'Mineral Use Compiled'!C47</f>
        <v>2012</v>
      </c>
      <c r="X47" s="30" t="str">
        <f>'Mineral Use Compiled'!B47</f>
        <v>Potash; marketable</v>
      </c>
      <c r="Y47" s="30" t="s">
        <v>882</v>
      </c>
      <c r="Z47" s="127" t="s">
        <v>586</v>
      </c>
    </row>
    <row r="48" spans="2:26" x14ac:dyDescent="0.35">
      <c r="B48" s="30" t="str">
        <f>'Mineral Use Compiled'!L48</f>
        <v>Pumice</v>
      </c>
      <c r="C48" s="30">
        <f>'Mineral Use Compiled'!M48</f>
        <v>1332098</v>
      </c>
      <c r="D48" s="30" t="str">
        <f>'Mineral Use Compiled'!N48</f>
        <v>resource</v>
      </c>
      <c r="E48" s="30" t="s">
        <v>933</v>
      </c>
      <c r="F48" s="30" t="str">
        <f>'Mineral Use Compiled'!P48</f>
        <v>4402f445-984c-4728-be22-6f9aea1146b9</v>
      </c>
      <c r="G48" s="86" t="s">
        <v>126</v>
      </c>
      <c r="H48" s="30" t="str">
        <f>'Mineral Use Compiled'!Q48</f>
        <v>Other nonmetallic mineral mining and quarrying</v>
      </c>
      <c r="I48" s="30" t="str">
        <f>'Mineral Use Compiled'!R48</f>
        <v>2123A0</v>
      </c>
      <c r="J48" s="30" t="s">
        <v>126</v>
      </c>
      <c r="K48" s="118">
        <f>'Mineral Use Compiled'!I48/(1000000*INDEX('Sector Output_New'!$H$6:$H$410,MATCH("_"&amp;I48,'Sector Output_New'!$B$6:$B$410,0)))</f>
        <v>1.9219833958830888E-2</v>
      </c>
      <c r="L48" s="30" t="str">
        <f>'Mineral Use Compiled'!K48</f>
        <v>kg</v>
      </c>
      <c r="M48" s="30"/>
      <c r="N48" s="43"/>
      <c r="O48" s="30"/>
      <c r="P48" s="30"/>
      <c r="Q48" s="30"/>
      <c r="R48" s="59">
        <v>1</v>
      </c>
      <c r="S48" s="59">
        <v>1</v>
      </c>
      <c r="T48" s="59">
        <v>1</v>
      </c>
      <c r="U48" s="59">
        <v>1</v>
      </c>
      <c r="V48" s="59">
        <v>1</v>
      </c>
      <c r="W48" s="30">
        <f>'Mineral Use Compiled'!C48</f>
        <v>2012</v>
      </c>
      <c r="X48" s="30" t="str">
        <f>'Mineral Use Compiled'!B48</f>
        <v>Pumice and Pumicite; mine</v>
      </c>
      <c r="Y48" s="30" t="s">
        <v>882</v>
      </c>
      <c r="Z48" s="127" t="s">
        <v>586</v>
      </c>
    </row>
    <row r="49" spans="2:26" x14ac:dyDescent="0.35">
      <c r="B49" s="30" t="str">
        <f>'Mineral Use Compiled'!L49</f>
        <v>Sodium chloride</v>
      </c>
      <c r="C49" s="30">
        <f>'Mineral Use Compiled'!M49</f>
        <v>7647145</v>
      </c>
      <c r="D49" s="30" t="str">
        <f>'Mineral Use Compiled'!N49</f>
        <v>resource</v>
      </c>
      <c r="E49" s="30" t="s">
        <v>933</v>
      </c>
      <c r="F49" s="30" t="str">
        <f>'Mineral Use Compiled'!P49</f>
        <v>a2b40a28-3aa6-470d-a3fd-994cd18c0371</v>
      </c>
      <c r="G49" s="86" t="s">
        <v>126</v>
      </c>
      <c r="H49" s="30" t="str">
        <f>'Mineral Use Compiled'!Q49</f>
        <v>Other nonmetallic mineral mining and quarrying</v>
      </c>
      <c r="I49" s="30" t="str">
        <f>'Mineral Use Compiled'!R49</f>
        <v>2123A0</v>
      </c>
      <c r="J49" s="30" t="s">
        <v>126</v>
      </c>
      <c r="K49" s="118">
        <f>'Mineral Use Compiled'!I49/(1000000*INDEX('Sector Output_New'!$H$6:$H$410,MATCH("_"&amp;I49,'Sector Output_New'!$B$6:$B$410,0)))</f>
        <v>2.1153190037529854</v>
      </c>
      <c r="L49" s="30" t="str">
        <f>'Mineral Use Compiled'!K49</f>
        <v>kg</v>
      </c>
      <c r="M49" s="30"/>
      <c r="N49" s="43"/>
      <c r="O49" s="30"/>
      <c r="P49" s="30"/>
      <c r="Q49" s="30"/>
      <c r="R49" s="59">
        <v>1</v>
      </c>
      <c r="S49" s="59">
        <v>1</v>
      </c>
      <c r="T49" s="59">
        <v>1</v>
      </c>
      <c r="U49" s="59">
        <v>1</v>
      </c>
      <c r="V49" s="59">
        <v>1</v>
      </c>
      <c r="W49" s="30">
        <f>'Mineral Use Compiled'!C49</f>
        <v>2012</v>
      </c>
      <c r="X49" s="30" t="str">
        <f>'Mineral Use Compiled'!B49</f>
        <v>Salt; salt</v>
      </c>
      <c r="Y49" s="30" t="s">
        <v>882</v>
      </c>
      <c r="Z49" s="127" t="s">
        <v>586</v>
      </c>
    </row>
    <row r="50" spans="2:26" x14ac:dyDescent="0.35">
      <c r="B50" s="30" t="str">
        <f>'Mineral Use Compiled'!L50</f>
        <v>Sodium carbonate</v>
      </c>
      <c r="C50" s="30">
        <f>'Mineral Use Compiled'!M50</f>
        <v>497198</v>
      </c>
      <c r="D50" s="30" t="str">
        <f>'Mineral Use Compiled'!N50</f>
        <v>resource</v>
      </c>
      <c r="E50" s="30" t="s">
        <v>933</v>
      </c>
      <c r="F50" s="30" t="str">
        <f>'Mineral Use Compiled'!P50</f>
        <v>4d81f2d8-1e44-44d0-8439-a1121c8bce27</v>
      </c>
      <c r="G50" s="86" t="s">
        <v>126</v>
      </c>
      <c r="H50" s="30" t="str">
        <f>'Mineral Use Compiled'!Q50</f>
        <v>Other nonmetallic mineral mining and quarrying</v>
      </c>
      <c r="I50" s="30" t="str">
        <f>'Mineral Use Compiled'!R50</f>
        <v>2123A0</v>
      </c>
      <c r="J50" s="30" t="s">
        <v>126</v>
      </c>
      <c r="K50" s="118">
        <f>'Mineral Use Compiled'!I50/(1000000*INDEX('Sector Output_New'!$H$6:$H$410,MATCH("_"&amp;I50,'Sector Output_New'!$B$6:$B$410,0)))</f>
        <v>0.63118389628113269</v>
      </c>
      <c r="L50" s="30" t="str">
        <f>'Mineral Use Compiled'!K50</f>
        <v>kg</v>
      </c>
      <c r="M50" s="30"/>
      <c r="N50" s="43"/>
      <c r="O50" s="30"/>
      <c r="P50" s="30"/>
      <c r="Q50" s="30"/>
      <c r="R50" s="59">
        <v>1</v>
      </c>
      <c r="S50" s="59">
        <v>1</v>
      </c>
      <c r="T50" s="59">
        <v>1</v>
      </c>
      <c r="U50" s="59">
        <v>1</v>
      </c>
      <c r="V50" s="59">
        <v>1</v>
      </c>
      <c r="W50" s="30">
        <f>'Mineral Use Compiled'!C50</f>
        <v>2012</v>
      </c>
      <c r="X50" s="30" t="str">
        <f>'Mineral Use Compiled'!B50</f>
        <v>Soda Ash; soda ash</v>
      </c>
      <c r="Y50" s="30" t="s">
        <v>882</v>
      </c>
      <c r="Z50" s="127" t="s">
        <v>586</v>
      </c>
    </row>
    <row r="51" spans="2:26" x14ac:dyDescent="0.35">
      <c r="B51" s="30" t="str">
        <f>'Mineral Use Compiled'!L51</f>
        <v>Talc</v>
      </c>
      <c r="C51" s="30">
        <f>'Mineral Use Compiled'!M51</f>
        <v>14807966</v>
      </c>
      <c r="D51" s="30" t="str">
        <f>'Mineral Use Compiled'!N51</f>
        <v>resource</v>
      </c>
      <c r="E51" s="30" t="s">
        <v>933</v>
      </c>
      <c r="F51" s="30" t="str">
        <f>'Mineral Use Compiled'!P51</f>
        <v>bc97531c-12d8-4113-bcb2-663a47d12d0f</v>
      </c>
      <c r="G51" s="86" t="s">
        <v>126</v>
      </c>
      <c r="H51" s="30" t="str">
        <f>'Mineral Use Compiled'!Q51</f>
        <v>Other nonmetallic mineral mining and quarrying</v>
      </c>
      <c r="I51" s="30" t="str">
        <f>'Mineral Use Compiled'!R51</f>
        <v>2123A0</v>
      </c>
      <c r="J51" s="30" t="s">
        <v>126</v>
      </c>
      <c r="K51" s="118">
        <f>'Mineral Use Compiled'!I51/(1000000*INDEX('Sector Output_New'!$H$6:$H$410,MATCH("_"&amp;I51,'Sector Output_New'!$B$6:$B$410,0)))</f>
        <v>2.9284658250881383E-2</v>
      </c>
      <c r="L51" s="30" t="str">
        <f>'Mineral Use Compiled'!K51</f>
        <v>kg</v>
      </c>
      <c r="M51" s="30"/>
      <c r="N51" s="43"/>
      <c r="O51" s="30"/>
      <c r="P51" s="30"/>
      <c r="Q51" s="30"/>
      <c r="R51" s="59">
        <v>1</v>
      </c>
      <c r="S51" s="59">
        <v>1</v>
      </c>
      <c r="T51" s="59">
        <v>1</v>
      </c>
      <c r="U51" s="59">
        <v>1</v>
      </c>
      <c r="V51" s="59">
        <v>1</v>
      </c>
      <c r="W51" s="30">
        <f>'Mineral Use Compiled'!C51</f>
        <v>2012</v>
      </c>
      <c r="X51" s="30" t="str">
        <f>'Mineral Use Compiled'!B51</f>
        <v>Talc and pyrophyllite; mine</v>
      </c>
      <c r="Y51" s="30" t="s">
        <v>882</v>
      </c>
      <c r="Z51" s="127" t="s">
        <v>586</v>
      </c>
    </row>
    <row r="52" spans="2:26" x14ac:dyDescent="0.35">
      <c r="B52" s="30" t="str">
        <f>'Mineral Use Compiled'!L52</f>
        <v>Vermiculite</v>
      </c>
      <c r="C52" s="30">
        <f>'Mineral Use Compiled'!M52</f>
        <v>1318009</v>
      </c>
      <c r="D52" s="30" t="str">
        <f>'Mineral Use Compiled'!N52</f>
        <v>resource</v>
      </c>
      <c r="E52" s="30" t="s">
        <v>933</v>
      </c>
      <c r="F52" s="30" t="str">
        <f>'Mineral Use Compiled'!P52</f>
        <v>bea19217-6a28-4711-8142-2e71090c0b46</v>
      </c>
      <c r="G52" s="86" t="s">
        <v>126</v>
      </c>
      <c r="H52" s="30" t="str">
        <f>'Mineral Use Compiled'!Q52</f>
        <v>Other nonmetallic mineral mining and quarrying</v>
      </c>
      <c r="I52" s="30" t="str">
        <f>'Mineral Use Compiled'!R52</f>
        <v>2123A0</v>
      </c>
      <c r="J52" s="30" t="s">
        <v>126</v>
      </c>
      <c r="K52" s="118">
        <f>'Mineral Use Compiled'!I52/(1000000*INDEX('Sector Output_New'!$H$6:$H$410,MATCH("_"&amp;I52,'Sector Output_New'!$B$6:$B$410,0)))</f>
        <v>5.6863414079381322E-3</v>
      </c>
      <c r="L52" s="30" t="str">
        <f>'Mineral Use Compiled'!K52</f>
        <v>kg</v>
      </c>
      <c r="M52" s="30"/>
      <c r="N52" s="43"/>
      <c r="O52" s="30"/>
      <c r="P52" s="30"/>
      <c r="Q52" s="30"/>
      <c r="R52" s="59">
        <v>1</v>
      </c>
      <c r="S52" s="59">
        <v>1</v>
      </c>
      <c r="T52" s="59">
        <v>1</v>
      </c>
      <c r="U52" s="59">
        <v>1</v>
      </c>
      <c r="V52" s="59">
        <v>1</v>
      </c>
      <c r="W52" s="30">
        <f>'Mineral Use Compiled'!C52</f>
        <v>2012</v>
      </c>
      <c r="X52" s="30" t="str">
        <f>'Mineral Use Compiled'!B52</f>
        <v>Vermiculite; vermiculite</v>
      </c>
      <c r="Y52" s="30" t="s">
        <v>882</v>
      </c>
      <c r="Z52" s="127" t="s">
        <v>586</v>
      </c>
    </row>
    <row r="53" spans="2:26" x14ac:dyDescent="0.35">
      <c r="B53" s="30" t="str">
        <f>'Mineral Use Compiled'!L53</f>
        <v>Zeolites</v>
      </c>
      <c r="C53" s="30">
        <f>'Mineral Use Compiled'!M53</f>
        <v>1318021</v>
      </c>
      <c r="D53" s="30" t="str">
        <f>'Mineral Use Compiled'!N53</f>
        <v>resource</v>
      </c>
      <c r="E53" s="30" t="s">
        <v>933</v>
      </c>
      <c r="F53" s="30" t="str">
        <f>'Mineral Use Compiled'!P53</f>
        <v>729136d0-7c24-3c53-a41d-3d1b4aa10f2d</v>
      </c>
      <c r="G53" s="86" t="s">
        <v>126</v>
      </c>
      <c r="H53" s="30" t="str">
        <f>'Mineral Use Compiled'!Q53</f>
        <v>Other nonmetallic mineral mining and quarrying</v>
      </c>
      <c r="I53" s="30" t="str">
        <f>'Mineral Use Compiled'!R53</f>
        <v>2123A0</v>
      </c>
      <c r="J53" s="30" t="s">
        <v>126</v>
      </c>
      <c r="K53" s="118">
        <f>'Mineral Use Compiled'!I53/(1000000*INDEX('Sector Output_New'!$H$6:$H$410,MATCH("_"&amp;I53,'Sector Output_New'!$B$6:$B$410,0)))</f>
        <v>4.2078926418742182E-3</v>
      </c>
      <c r="L53" s="30" t="str">
        <f>'Mineral Use Compiled'!K53</f>
        <v>kg</v>
      </c>
      <c r="M53" s="30"/>
      <c r="N53" s="43"/>
      <c r="O53" s="30"/>
      <c r="P53" s="30"/>
      <c r="Q53" s="30"/>
      <c r="R53" s="59">
        <v>1</v>
      </c>
      <c r="S53" s="59">
        <v>1</v>
      </c>
      <c r="T53" s="59">
        <v>1</v>
      </c>
      <c r="U53" s="59">
        <v>1</v>
      </c>
      <c r="V53" s="59">
        <v>1</v>
      </c>
      <c r="W53" s="30">
        <f>'Mineral Use Compiled'!C53</f>
        <v>2012</v>
      </c>
      <c r="X53" s="30" t="str">
        <f>'Mineral Use Compiled'!B53</f>
        <v>Zeolites; zeolites, natural</v>
      </c>
      <c r="Y53" s="30" t="s">
        <v>882</v>
      </c>
      <c r="Z53" s="127" t="s">
        <v>586</v>
      </c>
    </row>
    <row r="54" spans="2:26" x14ac:dyDescent="0.35">
      <c r="B54" s="30" t="str">
        <f>'Mineral Use Compiled'!L54</f>
        <v>Industrial roundwood</v>
      </c>
      <c r="D54" s="30" t="str">
        <f>'Mineral Use Compiled'!N54</f>
        <v>resource</v>
      </c>
      <c r="E54" s="30" t="s">
        <v>936</v>
      </c>
      <c r="G54" s="86" t="s">
        <v>126</v>
      </c>
      <c r="H54" s="30" t="str">
        <f>'Mineral Use Compiled'!Q54</f>
        <v>Forestry and logging</v>
      </c>
      <c r="I54" s="30">
        <f>'Mineral Use Compiled'!R54</f>
        <v>113000</v>
      </c>
      <c r="J54" s="30" t="s">
        <v>126</v>
      </c>
      <c r="K54" s="118">
        <f>'Mineral Use Compiled'!I54/(1000000*INDEX('Sector Output_New'!$H$6:$H$410,MATCH("_"&amp;I54,'Sector Output_New'!$B$6:$B$410,0)))</f>
        <v>9.1603803286946661</v>
      </c>
      <c r="L54" s="30" t="str">
        <f>'Mineral Use Compiled'!K54</f>
        <v>kg</v>
      </c>
      <c r="R54" s="59">
        <v>1</v>
      </c>
      <c r="S54" s="59">
        <v>1</v>
      </c>
      <c r="T54" s="59">
        <v>1</v>
      </c>
      <c r="U54" s="59">
        <v>1</v>
      </c>
      <c r="V54" s="59">
        <v>1</v>
      </c>
      <c r="W54" s="30">
        <f>'Mineral Use Compiled'!C54</f>
        <v>2012</v>
      </c>
      <c r="X54" s="30" t="str">
        <f>'Mineral Use Compiled'!B54</f>
        <v xml:space="preserve">Industrial roundwood </v>
      </c>
      <c r="Y54" s="30" t="s">
        <v>883</v>
      </c>
    </row>
    <row r="55" spans="2:26" x14ac:dyDescent="0.35">
      <c r="B55" s="30" t="str">
        <f>'Mineral Use Compiled'!L55</f>
        <v>Fuel wood</v>
      </c>
      <c r="D55" s="30" t="str">
        <f>'Mineral Use Compiled'!N55</f>
        <v>resource</v>
      </c>
      <c r="E55" s="30" t="s">
        <v>936</v>
      </c>
      <c r="G55" s="86" t="s">
        <v>126</v>
      </c>
      <c r="H55" s="30" t="str">
        <f>'Mineral Use Compiled'!Q55</f>
        <v>Forestry and logging</v>
      </c>
      <c r="I55" s="30">
        <f>'Mineral Use Compiled'!R55</f>
        <v>113000</v>
      </c>
      <c r="J55" s="30" t="s">
        <v>126</v>
      </c>
      <c r="K55" s="118">
        <f>'Mineral Use Compiled'!I55/(1000000*INDEX('Sector Output_New'!$H$6:$H$410,MATCH("_"&amp;I55,'Sector Output_New'!$B$6:$B$410,0)))</f>
        <v>1.8190290283987154</v>
      </c>
      <c r="L55" s="30" t="str">
        <f>'Mineral Use Compiled'!K55</f>
        <v>kg</v>
      </c>
      <c r="R55" s="59">
        <v>1</v>
      </c>
      <c r="S55" s="59">
        <v>1</v>
      </c>
      <c r="T55" s="59">
        <v>1</v>
      </c>
      <c r="U55" s="59">
        <v>1</v>
      </c>
      <c r="V55" s="59">
        <v>1</v>
      </c>
      <c r="W55" s="30">
        <f>'Mineral Use Compiled'!C55</f>
        <v>2012</v>
      </c>
      <c r="X55" s="30" t="str">
        <f>'Mineral Use Compiled'!B55</f>
        <v>Fuel wood</v>
      </c>
      <c r="Y55" s="30" t="s">
        <v>883</v>
      </c>
    </row>
  </sheetData>
  <mergeCells count="8">
    <mergeCell ref="W3:Z3"/>
    <mergeCell ref="S4:V4"/>
    <mergeCell ref="B2:C2"/>
    <mergeCell ref="B3:G3"/>
    <mergeCell ref="H3:J3"/>
    <mergeCell ref="K3:L3"/>
    <mergeCell ref="M3:Q3"/>
    <mergeCell ref="R3:V3"/>
  </mergeCells>
  <dataValidations count="1">
    <dataValidation type="textLength" operator="lessThanOrEqual" allowBlank="1" showInputMessage="1" showErrorMessage="1" sqref="M6:Q53 W6:X55 D54:E55 B54:B55 G54:J55 B6:J53" xr:uid="{00000000-0002-0000-0400-000000000000}">
      <formula1>255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B630-A914-496B-BA0C-B3C90CE90F64}">
  <sheetPr>
    <tabColor rgb="FF00B0F0"/>
  </sheetPr>
  <dimension ref="A3:AU10"/>
  <sheetViews>
    <sheetView topLeftCell="AG1" zoomScaleNormal="100" workbookViewId="0">
      <selection activeCell="AD20" sqref="AD20"/>
    </sheetView>
  </sheetViews>
  <sheetFormatPr defaultRowHeight="12.75" x14ac:dyDescent="0.35"/>
  <cols>
    <col min="1" max="1" width="17" bestFit="1" customWidth="1"/>
    <col min="2" max="2" width="19.265625" bestFit="1" customWidth="1"/>
    <col min="3" max="3" width="14.33203125" bestFit="1" customWidth="1"/>
    <col min="4" max="4" width="8.06640625" bestFit="1" customWidth="1"/>
    <col min="5" max="11" width="14.33203125" bestFit="1" customWidth="1"/>
    <col min="12" max="12" width="7.6640625" bestFit="1" customWidth="1"/>
    <col min="13" max="15" width="14.33203125" bestFit="1" customWidth="1"/>
    <col min="16" max="16" width="23.1328125" bestFit="1" customWidth="1"/>
    <col min="17" max="18" width="14.33203125" bestFit="1" customWidth="1"/>
    <col min="19" max="19" width="13.265625" bestFit="1" customWidth="1"/>
    <col min="20" max="22" width="14.33203125" bestFit="1" customWidth="1"/>
    <col min="23" max="23" width="16.19921875" bestFit="1" customWidth="1"/>
    <col min="24" max="24" width="18.33203125" bestFit="1" customWidth="1"/>
    <col min="25" max="26" width="14.33203125" bestFit="1" customWidth="1"/>
    <col min="27" max="27" width="13.265625" bestFit="1" customWidth="1"/>
    <col min="28" max="28" width="14.33203125" bestFit="1" customWidth="1"/>
    <col min="29" max="29" width="11.9296875" bestFit="1" customWidth="1"/>
    <col min="30" max="34" width="14.33203125" bestFit="1" customWidth="1"/>
    <col min="35" max="35" width="16.06640625" bestFit="1" customWidth="1"/>
    <col min="36" max="36" width="14.33203125" bestFit="1" customWidth="1"/>
    <col min="37" max="37" width="17.265625" bestFit="1" customWidth="1"/>
    <col min="38" max="38" width="19.53125" bestFit="1" customWidth="1"/>
    <col min="39" max="39" width="17.53125" bestFit="1" customWidth="1"/>
    <col min="40" max="40" width="13.265625" bestFit="1" customWidth="1"/>
    <col min="41" max="45" width="14.33203125" bestFit="1" customWidth="1"/>
    <col min="46" max="46" width="22.33203125" bestFit="1" customWidth="1"/>
    <col min="47" max="47" width="14.33203125" bestFit="1" customWidth="1"/>
  </cols>
  <sheetData>
    <row r="3" spans="1:47" x14ac:dyDescent="0.35">
      <c r="A3" s="174" t="s">
        <v>932</v>
      </c>
      <c r="B3" s="174" t="s">
        <v>931</v>
      </c>
    </row>
    <row r="4" spans="1:47" x14ac:dyDescent="0.35">
      <c r="A4" s="174" t="s">
        <v>929</v>
      </c>
      <c r="B4" t="s">
        <v>735</v>
      </c>
      <c r="C4" t="s">
        <v>739</v>
      </c>
      <c r="D4" t="s">
        <v>747</v>
      </c>
      <c r="E4" t="s">
        <v>751</v>
      </c>
      <c r="F4" t="s">
        <v>760</v>
      </c>
      <c r="G4" t="s">
        <v>768</v>
      </c>
      <c r="H4" t="s">
        <v>772</v>
      </c>
      <c r="I4" t="s">
        <v>846</v>
      </c>
      <c r="J4" t="s">
        <v>777</v>
      </c>
      <c r="K4" t="s">
        <v>781</v>
      </c>
      <c r="L4" t="s">
        <v>785</v>
      </c>
      <c r="M4" t="s">
        <v>789</v>
      </c>
      <c r="N4" t="s">
        <v>797</v>
      </c>
      <c r="O4" t="s">
        <v>799</v>
      </c>
      <c r="P4" t="s">
        <v>803</v>
      </c>
      <c r="Q4" t="s">
        <v>809</v>
      </c>
      <c r="R4" t="s">
        <v>820</v>
      </c>
      <c r="S4" t="s">
        <v>828</v>
      </c>
      <c r="T4" t="s">
        <v>830</v>
      </c>
      <c r="U4" t="s">
        <v>732</v>
      </c>
      <c r="V4" t="s">
        <v>729</v>
      </c>
      <c r="W4" t="s">
        <v>743</v>
      </c>
      <c r="X4" t="s">
        <v>745</v>
      </c>
      <c r="Y4" t="s">
        <v>753</v>
      </c>
      <c r="Z4" t="s">
        <v>755</v>
      </c>
      <c r="AA4" t="s">
        <v>757</v>
      </c>
      <c r="AB4" t="s">
        <v>848</v>
      </c>
      <c r="AC4" t="s">
        <v>762</v>
      </c>
      <c r="AD4" t="s">
        <v>770</v>
      </c>
      <c r="AE4" t="s">
        <v>849</v>
      </c>
      <c r="AF4" t="s">
        <v>774</v>
      </c>
      <c r="AG4" t="s">
        <v>847</v>
      </c>
      <c r="AH4" t="s">
        <v>793</v>
      </c>
      <c r="AI4" t="s">
        <v>795</v>
      </c>
      <c r="AJ4" t="s">
        <v>801</v>
      </c>
      <c r="AK4" t="s">
        <v>832</v>
      </c>
      <c r="AL4" t="s">
        <v>854</v>
      </c>
      <c r="AM4" t="s">
        <v>812</v>
      </c>
      <c r="AN4" t="s">
        <v>833</v>
      </c>
      <c r="AO4" t="s">
        <v>817</v>
      </c>
      <c r="AP4" t="s">
        <v>826</v>
      </c>
      <c r="AQ4" t="s">
        <v>856</v>
      </c>
      <c r="AR4" t="s">
        <v>791</v>
      </c>
      <c r="AS4" t="s">
        <v>885</v>
      </c>
      <c r="AT4" t="s">
        <v>886</v>
      </c>
      <c r="AU4" t="s">
        <v>930</v>
      </c>
    </row>
    <row r="5" spans="1:47" x14ac:dyDescent="0.35">
      <c r="A5" s="11">
        <v>113000</v>
      </c>
      <c r="AS5">
        <v>1.8190290283987154</v>
      </c>
      <c r="AT5">
        <v>9.1603803286946661</v>
      </c>
      <c r="AU5">
        <v>10.979409357093381</v>
      </c>
    </row>
    <row r="6" spans="1:47" x14ac:dyDescent="0.35">
      <c r="A6" s="11">
        <v>212230</v>
      </c>
      <c r="E6">
        <v>8.3517738596616459E-2</v>
      </c>
      <c r="H6">
        <v>2.4627025483617674E-2</v>
      </c>
      <c r="L6">
        <v>0</v>
      </c>
      <c r="S6">
        <v>5.2680419730173463E-2</v>
      </c>
      <c r="AU6">
        <v>0.16082518381040758</v>
      </c>
    </row>
    <row r="7" spans="1:47" x14ac:dyDescent="0.35">
      <c r="A7" s="11">
        <v>212310</v>
      </c>
      <c r="AF7">
        <v>1.1568518860377823</v>
      </c>
      <c r="AK7">
        <v>53.079810473201647</v>
      </c>
      <c r="AN7">
        <v>72.743215802104487</v>
      </c>
      <c r="AU7">
        <v>126.97987816134392</v>
      </c>
    </row>
    <row r="8" spans="1:47" x14ac:dyDescent="0.35">
      <c r="A8" s="11" t="s">
        <v>166</v>
      </c>
      <c r="B8">
        <v>1.0052720936466803E-5</v>
      </c>
      <c r="C8">
        <v>1.0911686438229853E-4</v>
      </c>
      <c r="D8">
        <v>0</v>
      </c>
      <c r="F8">
        <v>1.0499508533643107E-5</v>
      </c>
      <c r="G8">
        <v>0.74380422156002701</v>
      </c>
      <c r="J8">
        <v>1.5235457063711912E-2</v>
      </c>
      <c r="K8">
        <v>2.6985970869448663E-3</v>
      </c>
      <c r="M8">
        <v>5.4954874452685194E-7</v>
      </c>
      <c r="N8">
        <v>1.6397104816370298E-7</v>
      </c>
      <c r="P8">
        <v>3.5340898936645517E-7</v>
      </c>
      <c r="Q8">
        <v>4.7359485300688055E-5</v>
      </c>
      <c r="R8">
        <v>5.355579463058798E-3</v>
      </c>
      <c r="T8">
        <v>1.6538234711762356E-3</v>
      </c>
      <c r="AU8">
        <v>0.7689257741528539</v>
      </c>
    </row>
    <row r="9" spans="1:47" x14ac:dyDescent="0.35">
      <c r="A9" s="11" t="s">
        <v>170</v>
      </c>
      <c r="I9">
        <v>4.947117024906175E-5</v>
      </c>
      <c r="O9">
        <v>4.2484533110320764E-2</v>
      </c>
      <c r="U9">
        <v>3.7871033776867964E-2</v>
      </c>
      <c r="V9">
        <v>0.22214640433678307</v>
      </c>
      <c r="W9">
        <v>0.28317980211531901</v>
      </c>
      <c r="X9">
        <v>0.85499829409757755</v>
      </c>
      <c r="Y9">
        <v>4.1794609348345273E-2</v>
      </c>
      <c r="Z9">
        <v>3.1843511884453543E-2</v>
      </c>
      <c r="AA9">
        <v>6.823609689525759E-3</v>
      </c>
      <c r="AB9">
        <v>2.2006141248720572E-3</v>
      </c>
      <c r="AC9">
        <v>0.72785170021608092</v>
      </c>
      <c r="AD9">
        <v>0.33549414306834985</v>
      </c>
      <c r="AE9">
        <v>5.6294779938587513E-3</v>
      </c>
      <c r="AG9">
        <v>2.701012168770613E-3</v>
      </c>
      <c r="AH9">
        <v>2.2347321733196861E-2</v>
      </c>
      <c r="AI9">
        <v>1.7115887637893779</v>
      </c>
      <c r="AJ9">
        <v>1.9219833958830888E-2</v>
      </c>
      <c r="AL9">
        <v>0.63118389628113269</v>
      </c>
      <c r="AM9">
        <v>2.1153190037529854</v>
      </c>
      <c r="AO9">
        <v>2.9284658250881383E-2</v>
      </c>
      <c r="AP9">
        <v>5.6863414079381322E-3</v>
      </c>
      <c r="AQ9">
        <v>4.2078926418742182E-3</v>
      </c>
      <c r="AR9">
        <v>2.7749346070738087E-2</v>
      </c>
      <c r="AU9">
        <v>7.1616552749883287</v>
      </c>
    </row>
    <row r="10" spans="1:47" x14ac:dyDescent="0.35">
      <c r="A10" s="11" t="s">
        <v>930</v>
      </c>
      <c r="B10">
        <v>1.0052720936466803E-5</v>
      </c>
      <c r="C10">
        <v>1.0911686438229853E-4</v>
      </c>
      <c r="D10">
        <v>0</v>
      </c>
      <c r="E10">
        <v>8.3517738596616459E-2</v>
      </c>
      <c r="F10">
        <v>1.0499508533643107E-5</v>
      </c>
      <c r="G10">
        <v>0.74380422156002701</v>
      </c>
      <c r="H10">
        <v>2.4627025483617674E-2</v>
      </c>
      <c r="I10">
        <v>4.947117024906175E-5</v>
      </c>
      <c r="J10">
        <v>1.5235457063711912E-2</v>
      </c>
      <c r="K10">
        <v>2.6985970869448663E-3</v>
      </c>
      <c r="L10">
        <v>0</v>
      </c>
      <c r="M10">
        <v>5.4954874452685194E-7</v>
      </c>
      <c r="N10">
        <v>1.6397104816370298E-7</v>
      </c>
      <c r="O10">
        <v>4.2484533110320764E-2</v>
      </c>
      <c r="P10">
        <v>3.5340898936645517E-7</v>
      </c>
      <c r="Q10">
        <v>4.7359485300688055E-5</v>
      </c>
      <c r="R10">
        <v>5.355579463058798E-3</v>
      </c>
      <c r="S10">
        <v>5.2680419730173463E-2</v>
      </c>
      <c r="T10">
        <v>1.6538234711762356E-3</v>
      </c>
      <c r="U10">
        <v>3.7871033776867964E-2</v>
      </c>
      <c r="V10">
        <v>0.22214640433678307</v>
      </c>
      <c r="W10">
        <v>0.28317980211531901</v>
      </c>
      <c r="X10">
        <v>0.85499829409757755</v>
      </c>
      <c r="Y10">
        <v>4.1794609348345273E-2</v>
      </c>
      <c r="Z10">
        <v>3.1843511884453543E-2</v>
      </c>
      <c r="AA10">
        <v>6.823609689525759E-3</v>
      </c>
      <c r="AB10">
        <v>2.2006141248720572E-3</v>
      </c>
      <c r="AC10">
        <v>0.72785170021608092</v>
      </c>
      <c r="AD10">
        <v>0.33549414306834985</v>
      </c>
      <c r="AE10">
        <v>5.6294779938587513E-3</v>
      </c>
      <c r="AF10">
        <v>1.1568518860377823</v>
      </c>
      <c r="AG10">
        <v>2.701012168770613E-3</v>
      </c>
      <c r="AH10">
        <v>2.2347321733196861E-2</v>
      </c>
      <c r="AI10">
        <v>1.7115887637893779</v>
      </c>
      <c r="AJ10">
        <v>1.9219833958830888E-2</v>
      </c>
      <c r="AK10">
        <v>53.079810473201647</v>
      </c>
      <c r="AL10">
        <v>0.63118389628113269</v>
      </c>
      <c r="AM10">
        <v>2.1153190037529854</v>
      </c>
      <c r="AN10">
        <v>72.743215802104487</v>
      </c>
      <c r="AO10">
        <v>2.9284658250881383E-2</v>
      </c>
      <c r="AP10">
        <v>5.6863414079381322E-3</v>
      </c>
      <c r="AQ10">
        <v>4.2078926418742182E-3</v>
      </c>
      <c r="AR10">
        <v>2.7749346070738087E-2</v>
      </c>
      <c r="AS10">
        <v>1.8190290283987154</v>
      </c>
      <c r="AT10">
        <v>9.1603803286946661</v>
      </c>
      <c r="AU10">
        <v>146.05069375138888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J4984"/>
  <sheetViews>
    <sheetView showGridLines="0" zoomScalePageLayoutView="80" workbookViewId="0">
      <selection activeCell="H6" sqref="G6:H6"/>
    </sheetView>
  </sheetViews>
  <sheetFormatPr defaultColWidth="8.73046875" defaultRowHeight="12.75" x14ac:dyDescent="0.35"/>
  <cols>
    <col min="1" max="1" width="1.1328125" style="34" customWidth="1"/>
    <col min="2" max="2" width="3.73046875" style="40" customWidth="1"/>
    <col min="3" max="3" width="17" style="34" bestFit="1" customWidth="1"/>
    <col min="4" max="4" width="54.73046875" style="34" customWidth="1"/>
    <col min="5" max="5" width="8.73046875" style="34"/>
    <col min="6" max="6" width="7.3984375" style="34" customWidth="1"/>
    <col min="7" max="7" width="75.3984375" style="38" bestFit="1" customWidth="1"/>
    <col min="8" max="8" width="5" style="40" bestFit="1" customWidth="1"/>
    <col min="9" max="9" width="8.73046875" style="34"/>
    <col min="10" max="10" width="84.1328125" style="9" customWidth="1"/>
    <col min="11" max="16384" width="8.73046875" style="34"/>
  </cols>
  <sheetData>
    <row r="1" spans="1:10" s="16" customFormat="1" ht="6" customHeight="1" x14ac:dyDescent="0.35">
      <c r="B1" s="39"/>
      <c r="G1" s="28"/>
      <c r="H1" s="39"/>
      <c r="J1" s="9"/>
    </row>
    <row r="2" spans="1:10" s="16" customFormat="1" ht="38.450000000000003" customHeight="1" x14ac:dyDescent="0.35">
      <c r="A2" s="27"/>
      <c r="B2" s="207" t="s">
        <v>129</v>
      </c>
      <c r="C2" s="207"/>
      <c r="D2" s="34"/>
      <c r="E2" s="34"/>
      <c r="F2" s="34"/>
      <c r="G2" s="38"/>
      <c r="H2" s="40"/>
      <c r="J2" s="60"/>
    </row>
    <row r="3" spans="1:10" ht="13.15" x14ac:dyDescent="0.35">
      <c r="B3" s="67"/>
      <c r="C3" s="68" t="s">
        <v>120</v>
      </c>
      <c r="D3" s="68"/>
      <c r="E3" s="68"/>
      <c r="F3" s="68" t="s">
        <v>571</v>
      </c>
      <c r="G3" s="69"/>
      <c r="H3" s="70"/>
      <c r="J3" s="60"/>
    </row>
    <row r="4" spans="1:10" ht="13.15" x14ac:dyDescent="0.35">
      <c r="B4" s="71" t="s">
        <v>572</v>
      </c>
      <c r="C4" s="72" t="s">
        <v>135</v>
      </c>
      <c r="D4" s="72" t="s">
        <v>6</v>
      </c>
      <c r="E4" s="72" t="s">
        <v>1</v>
      </c>
      <c r="F4" s="72" t="s">
        <v>573</v>
      </c>
      <c r="G4" s="73" t="s">
        <v>574</v>
      </c>
      <c r="H4" s="74" t="s">
        <v>125</v>
      </c>
      <c r="J4" s="60"/>
    </row>
    <row r="5" spans="1:10" ht="65.25" customHeight="1" x14ac:dyDescent="0.35">
      <c r="B5" s="75">
        <v>1</v>
      </c>
      <c r="C5" s="76" t="s">
        <v>860</v>
      </c>
      <c r="D5" s="76" t="s">
        <v>866</v>
      </c>
      <c r="E5" s="76" t="s">
        <v>859</v>
      </c>
      <c r="F5" s="77"/>
      <c r="G5" s="76" t="s">
        <v>958</v>
      </c>
      <c r="H5" s="228" t="s">
        <v>957</v>
      </c>
      <c r="J5" s="60"/>
    </row>
    <row r="6" spans="1:10" ht="78.75" x14ac:dyDescent="0.35">
      <c r="B6" s="75">
        <v>2</v>
      </c>
      <c r="C6" s="77" t="s">
        <v>587</v>
      </c>
      <c r="D6" s="229" t="s">
        <v>960</v>
      </c>
      <c r="E6" s="77" t="s">
        <v>588</v>
      </c>
      <c r="F6" s="77"/>
      <c r="G6" s="76" t="s">
        <v>959</v>
      </c>
      <c r="H6" s="78">
        <v>2018</v>
      </c>
      <c r="J6" s="60"/>
    </row>
    <row r="7" spans="1:10" x14ac:dyDescent="0.35">
      <c r="J7" s="60"/>
    </row>
    <row r="8" spans="1:10" x14ac:dyDescent="0.35">
      <c r="J8" s="60"/>
    </row>
    <row r="9" spans="1:10" x14ac:dyDescent="0.35">
      <c r="J9" s="60"/>
    </row>
    <row r="10" spans="1:10" x14ac:dyDescent="0.35">
      <c r="J10" s="60"/>
    </row>
    <row r="11" spans="1:10" x14ac:dyDescent="0.35">
      <c r="J11" s="60"/>
    </row>
    <row r="12" spans="1:10" x14ac:dyDescent="0.35">
      <c r="J12" s="60"/>
    </row>
    <row r="13" spans="1:10" x14ac:dyDescent="0.35">
      <c r="J13" s="60"/>
    </row>
    <row r="14" spans="1:10" x14ac:dyDescent="0.35">
      <c r="J14" s="60"/>
    </row>
    <row r="15" spans="1:10" x14ac:dyDescent="0.35">
      <c r="J15" s="60"/>
    </row>
    <row r="16" spans="1:10" x14ac:dyDescent="0.35">
      <c r="J16" s="60"/>
    </row>
    <row r="17" spans="10:10" x14ac:dyDescent="0.35">
      <c r="J17" s="60"/>
    </row>
    <row r="18" spans="10:10" x14ac:dyDescent="0.35">
      <c r="J18" s="60"/>
    </row>
    <row r="19" spans="10:10" x14ac:dyDescent="0.35">
      <c r="J19" s="60"/>
    </row>
    <row r="20" spans="10:10" x14ac:dyDescent="0.35">
      <c r="J20" s="60"/>
    </row>
    <row r="21" spans="10:10" x14ac:dyDescent="0.35">
      <c r="J21" s="60"/>
    </row>
    <row r="22" spans="10:10" x14ac:dyDescent="0.35">
      <c r="J22" s="60"/>
    </row>
    <row r="23" spans="10:10" x14ac:dyDescent="0.35">
      <c r="J23" s="60"/>
    </row>
    <row r="24" spans="10:10" x14ac:dyDescent="0.35">
      <c r="J24" s="60"/>
    </row>
    <row r="25" spans="10:10" x14ac:dyDescent="0.35">
      <c r="J25" s="60"/>
    </row>
    <row r="26" spans="10:10" x14ac:dyDescent="0.35">
      <c r="J26" s="60"/>
    </row>
    <row r="27" spans="10:10" x14ac:dyDescent="0.35">
      <c r="J27" s="60"/>
    </row>
    <row r="28" spans="10:10" x14ac:dyDescent="0.35">
      <c r="J28" s="60"/>
    </row>
    <row r="29" spans="10:10" x14ac:dyDescent="0.35">
      <c r="J29" s="60"/>
    </row>
    <row r="30" spans="10:10" x14ac:dyDescent="0.35">
      <c r="J30" s="60"/>
    </row>
    <row r="31" spans="10:10" x14ac:dyDescent="0.35">
      <c r="J31" s="60"/>
    </row>
    <row r="32" spans="10:10" x14ac:dyDescent="0.35">
      <c r="J32" s="60"/>
    </row>
    <row r="33" spans="10:10" x14ac:dyDescent="0.35">
      <c r="J33" s="60"/>
    </row>
    <row r="34" spans="10:10" x14ac:dyDescent="0.35">
      <c r="J34" s="60"/>
    </row>
    <row r="35" spans="10:10" x14ac:dyDescent="0.35">
      <c r="J35" s="60"/>
    </row>
    <row r="36" spans="10:10" x14ac:dyDescent="0.35">
      <c r="J36" s="60"/>
    </row>
    <row r="37" spans="10:10" x14ac:dyDescent="0.35">
      <c r="J37" s="60"/>
    </row>
    <row r="38" spans="10:10" x14ac:dyDescent="0.35">
      <c r="J38" s="60"/>
    </row>
    <row r="39" spans="10:10" x14ac:dyDescent="0.35">
      <c r="J39" s="60"/>
    </row>
    <row r="40" spans="10:10" x14ac:dyDescent="0.35">
      <c r="J40" s="60"/>
    </row>
    <row r="41" spans="10:10" x14ac:dyDescent="0.35">
      <c r="J41" s="60"/>
    </row>
    <row r="42" spans="10:10" x14ac:dyDescent="0.35">
      <c r="J42" s="60"/>
    </row>
    <row r="43" spans="10:10" x14ac:dyDescent="0.35">
      <c r="J43" s="60"/>
    </row>
    <row r="44" spans="10:10" x14ac:dyDescent="0.35">
      <c r="J44" s="60"/>
    </row>
    <row r="45" spans="10:10" x14ac:dyDescent="0.35">
      <c r="J45" s="60"/>
    </row>
    <row r="46" spans="10:10" x14ac:dyDescent="0.35">
      <c r="J46" s="60"/>
    </row>
    <row r="47" spans="10:10" x14ac:dyDescent="0.35">
      <c r="J47" s="60"/>
    </row>
    <row r="48" spans="10:10" x14ac:dyDescent="0.35">
      <c r="J48" s="60"/>
    </row>
    <row r="49" spans="10:10" x14ac:dyDescent="0.35">
      <c r="J49" s="60"/>
    </row>
    <row r="50" spans="10:10" x14ac:dyDescent="0.35">
      <c r="J50" s="60"/>
    </row>
    <row r="51" spans="10:10" x14ac:dyDescent="0.35">
      <c r="J51" s="60"/>
    </row>
    <row r="52" spans="10:10" x14ac:dyDescent="0.35">
      <c r="J52" s="60"/>
    </row>
    <row r="53" spans="10:10" x14ac:dyDescent="0.35">
      <c r="J53" s="60"/>
    </row>
    <row r="54" spans="10:10" x14ac:dyDescent="0.35">
      <c r="J54" s="60"/>
    </row>
    <row r="55" spans="10:10" x14ac:dyDescent="0.35">
      <c r="J55" s="60"/>
    </row>
    <row r="56" spans="10:10" x14ac:dyDescent="0.35">
      <c r="J56" s="60"/>
    </row>
    <row r="57" spans="10:10" x14ac:dyDescent="0.35">
      <c r="J57" s="60"/>
    </row>
    <row r="58" spans="10:10" x14ac:dyDescent="0.35">
      <c r="J58" s="60"/>
    </row>
    <row r="59" spans="10:10" x14ac:dyDescent="0.35">
      <c r="J59" s="60"/>
    </row>
    <row r="60" spans="10:10" x14ac:dyDescent="0.35">
      <c r="J60" s="60"/>
    </row>
    <row r="61" spans="10:10" x14ac:dyDescent="0.35">
      <c r="J61" s="60"/>
    </row>
    <row r="62" spans="10:10" x14ac:dyDescent="0.35">
      <c r="J62" s="60"/>
    </row>
    <row r="63" spans="10:10" x14ac:dyDescent="0.35">
      <c r="J63" s="60"/>
    </row>
    <row r="64" spans="10:10" x14ac:dyDescent="0.35">
      <c r="J64" s="60"/>
    </row>
    <row r="65" spans="10:10" x14ac:dyDescent="0.35">
      <c r="J65" s="60"/>
    </row>
    <row r="66" spans="10:10" x14ac:dyDescent="0.35">
      <c r="J66" s="60"/>
    </row>
    <row r="67" spans="10:10" x14ac:dyDescent="0.35">
      <c r="J67" s="60"/>
    </row>
    <row r="68" spans="10:10" x14ac:dyDescent="0.35">
      <c r="J68" s="60"/>
    </row>
    <row r="69" spans="10:10" x14ac:dyDescent="0.35">
      <c r="J69" s="60"/>
    </row>
    <row r="70" spans="10:10" x14ac:dyDescent="0.35">
      <c r="J70" s="60"/>
    </row>
    <row r="71" spans="10:10" x14ac:dyDescent="0.35">
      <c r="J71" s="60"/>
    </row>
    <row r="72" spans="10:10" x14ac:dyDescent="0.35">
      <c r="J72" s="60"/>
    </row>
    <row r="73" spans="10:10" x14ac:dyDescent="0.35">
      <c r="J73" s="60"/>
    </row>
    <row r="74" spans="10:10" x14ac:dyDescent="0.35">
      <c r="J74" s="60"/>
    </row>
    <row r="75" spans="10:10" x14ac:dyDescent="0.35">
      <c r="J75" s="60"/>
    </row>
    <row r="76" spans="10:10" x14ac:dyDescent="0.35">
      <c r="J76" s="60"/>
    </row>
    <row r="77" spans="10:10" x14ac:dyDescent="0.35">
      <c r="J77" s="60"/>
    </row>
    <row r="78" spans="10:10" x14ac:dyDescent="0.35">
      <c r="J78" s="60"/>
    </row>
    <row r="79" spans="10:10" x14ac:dyDescent="0.35">
      <c r="J79" s="60"/>
    </row>
    <row r="80" spans="10:10" x14ac:dyDescent="0.35">
      <c r="J80" s="60"/>
    </row>
    <row r="81" spans="10:10" x14ac:dyDescent="0.35">
      <c r="J81" s="60"/>
    </row>
    <row r="82" spans="10:10" x14ac:dyDescent="0.35">
      <c r="J82" s="60"/>
    </row>
    <row r="83" spans="10:10" x14ac:dyDescent="0.35">
      <c r="J83" s="60"/>
    </row>
    <row r="84" spans="10:10" x14ac:dyDescent="0.35">
      <c r="J84" s="60"/>
    </row>
    <row r="85" spans="10:10" x14ac:dyDescent="0.35">
      <c r="J85" s="60"/>
    </row>
    <row r="86" spans="10:10" x14ac:dyDescent="0.35">
      <c r="J86" s="60"/>
    </row>
    <row r="87" spans="10:10" x14ac:dyDescent="0.35">
      <c r="J87" s="60"/>
    </row>
    <row r="88" spans="10:10" x14ac:dyDescent="0.35">
      <c r="J88" s="60"/>
    </row>
    <row r="89" spans="10:10" x14ac:dyDescent="0.35">
      <c r="J89" s="60"/>
    </row>
    <row r="90" spans="10:10" x14ac:dyDescent="0.35">
      <c r="J90" s="60"/>
    </row>
    <row r="91" spans="10:10" x14ac:dyDescent="0.35">
      <c r="J91" s="60"/>
    </row>
    <row r="92" spans="10:10" x14ac:dyDescent="0.35">
      <c r="J92" s="60"/>
    </row>
    <row r="93" spans="10:10" x14ac:dyDescent="0.35">
      <c r="J93" s="60"/>
    </row>
    <row r="94" spans="10:10" x14ac:dyDescent="0.35">
      <c r="J94" s="60"/>
    </row>
    <row r="95" spans="10:10" x14ac:dyDescent="0.35">
      <c r="J95" s="60"/>
    </row>
    <row r="96" spans="10:10" x14ac:dyDescent="0.35">
      <c r="J96" s="60"/>
    </row>
    <row r="97" spans="10:10" x14ac:dyDescent="0.35">
      <c r="J97" s="60"/>
    </row>
    <row r="98" spans="10:10" x14ac:dyDescent="0.35">
      <c r="J98" s="60"/>
    </row>
    <row r="99" spans="10:10" x14ac:dyDescent="0.35">
      <c r="J99" s="60"/>
    </row>
    <row r="100" spans="10:10" x14ac:dyDescent="0.35">
      <c r="J100" s="60"/>
    </row>
    <row r="101" spans="10:10" x14ac:dyDescent="0.35">
      <c r="J101" s="60"/>
    </row>
    <row r="102" spans="10:10" x14ac:dyDescent="0.35">
      <c r="J102" s="60"/>
    </row>
    <row r="103" spans="10:10" x14ac:dyDescent="0.35">
      <c r="J103" s="60"/>
    </row>
    <row r="104" spans="10:10" x14ac:dyDescent="0.35">
      <c r="J104" s="60"/>
    </row>
    <row r="105" spans="10:10" x14ac:dyDescent="0.35">
      <c r="J105" s="60"/>
    </row>
    <row r="106" spans="10:10" x14ac:dyDescent="0.35">
      <c r="J106" s="60"/>
    </row>
    <row r="107" spans="10:10" x14ac:dyDescent="0.35">
      <c r="J107" s="60"/>
    </row>
    <row r="108" spans="10:10" x14ac:dyDescent="0.35">
      <c r="J108" s="60"/>
    </row>
    <row r="109" spans="10:10" x14ac:dyDescent="0.35">
      <c r="J109" s="60"/>
    </row>
    <row r="110" spans="10:10" x14ac:dyDescent="0.35">
      <c r="J110" s="60"/>
    </row>
    <row r="111" spans="10:10" x14ac:dyDescent="0.35">
      <c r="J111" s="60"/>
    </row>
    <row r="112" spans="10:10" x14ac:dyDescent="0.35">
      <c r="J112" s="60"/>
    </row>
    <row r="113" spans="10:10" x14ac:dyDescent="0.35">
      <c r="J113" s="60"/>
    </row>
    <row r="114" spans="10:10" x14ac:dyDescent="0.35">
      <c r="J114" s="60"/>
    </row>
    <row r="115" spans="10:10" x14ac:dyDescent="0.35">
      <c r="J115" s="60"/>
    </row>
    <row r="116" spans="10:10" x14ac:dyDescent="0.35">
      <c r="J116" s="60"/>
    </row>
    <row r="117" spans="10:10" x14ac:dyDescent="0.35">
      <c r="J117" s="60"/>
    </row>
    <row r="118" spans="10:10" x14ac:dyDescent="0.35">
      <c r="J118" s="60"/>
    </row>
    <row r="119" spans="10:10" x14ac:dyDescent="0.35">
      <c r="J119" s="60"/>
    </row>
    <row r="120" spans="10:10" x14ac:dyDescent="0.35">
      <c r="J120" s="60"/>
    </row>
    <row r="121" spans="10:10" x14ac:dyDescent="0.35">
      <c r="J121" s="60"/>
    </row>
    <row r="122" spans="10:10" x14ac:dyDescent="0.35">
      <c r="J122" s="60"/>
    </row>
    <row r="123" spans="10:10" x14ac:dyDescent="0.35">
      <c r="J123" s="60"/>
    </row>
    <row r="124" spans="10:10" x14ac:dyDescent="0.35">
      <c r="J124" s="60"/>
    </row>
    <row r="125" spans="10:10" x14ac:dyDescent="0.35">
      <c r="J125" s="60"/>
    </row>
    <row r="126" spans="10:10" x14ac:dyDescent="0.35">
      <c r="J126" s="60"/>
    </row>
    <row r="127" spans="10:10" x14ac:dyDescent="0.35">
      <c r="J127" s="60"/>
    </row>
    <row r="128" spans="10:10" x14ac:dyDescent="0.35">
      <c r="J128" s="60"/>
    </row>
    <row r="129" spans="10:10" x14ac:dyDescent="0.35">
      <c r="J129" s="60"/>
    </row>
    <row r="130" spans="10:10" x14ac:dyDescent="0.35">
      <c r="J130" s="60"/>
    </row>
    <row r="131" spans="10:10" x14ac:dyDescent="0.35">
      <c r="J131" s="60"/>
    </row>
    <row r="132" spans="10:10" x14ac:dyDescent="0.35">
      <c r="J132" s="60"/>
    </row>
    <row r="133" spans="10:10" x14ac:dyDescent="0.35">
      <c r="J133" s="60"/>
    </row>
    <row r="134" spans="10:10" x14ac:dyDescent="0.35">
      <c r="J134" s="60"/>
    </row>
    <row r="135" spans="10:10" x14ac:dyDescent="0.35">
      <c r="J135" s="60"/>
    </row>
    <row r="136" spans="10:10" x14ac:dyDescent="0.35">
      <c r="J136" s="60"/>
    </row>
    <row r="137" spans="10:10" x14ac:dyDescent="0.35">
      <c r="J137" s="60"/>
    </row>
    <row r="138" spans="10:10" x14ac:dyDescent="0.35">
      <c r="J138" s="60"/>
    </row>
    <row r="139" spans="10:10" x14ac:dyDescent="0.35">
      <c r="J139" s="60"/>
    </row>
    <row r="140" spans="10:10" x14ac:dyDescent="0.35">
      <c r="J140" s="60"/>
    </row>
    <row r="141" spans="10:10" x14ac:dyDescent="0.35">
      <c r="J141" s="60"/>
    </row>
    <row r="142" spans="10:10" x14ac:dyDescent="0.35">
      <c r="J142" s="60"/>
    </row>
    <row r="143" spans="10:10" x14ac:dyDescent="0.35">
      <c r="J143" s="60"/>
    </row>
    <row r="144" spans="10:10" x14ac:dyDescent="0.35">
      <c r="J144" s="60"/>
    </row>
    <row r="145" spans="10:10" x14ac:dyDescent="0.35">
      <c r="J145" s="60"/>
    </row>
    <row r="146" spans="10:10" x14ac:dyDescent="0.35">
      <c r="J146" s="60"/>
    </row>
    <row r="147" spans="10:10" x14ac:dyDescent="0.35">
      <c r="J147" s="60"/>
    </row>
    <row r="148" spans="10:10" x14ac:dyDescent="0.35">
      <c r="J148" s="60"/>
    </row>
    <row r="149" spans="10:10" x14ac:dyDescent="0.35">
      <c r="J149" s="60"/>
    </row>
    <row r="150" spans="10:10" x14ac:dyDescent="0.35">
      <c r="J150" s="60"/>
    </row>
    <row r="151" spans="10:10" x14ac:dyDescent="0.35">
      <c r="J151" s="60"/>
    </row>
    <row r="152" spans="10:10" x14ac:dyDescent="0.35">
      <c r="J152" s="60"/>
    </row>
    <row r="153" spans="10:10" x14ac:dyDescent="0.35">
      <c r="J153" s="60"/>
    </row>
    <row r="154" spans="10:10" x14ac:dyDescent="0.35">
      <c r="J154" s="60"/>
    </row>
    <row r="155" spans="10:10" x14ac:dyDescent="0.35">
      <c r="J155" s="60"/>
    </row>
    <row r="156" spans="10:10" x14ac:dyDescent="0.35">
      <c r="J156" s="60"/>
    </row>
    <row r="157" spans="10:10" x14ac:dyDescent="0.35">
      <c r="J157" s="60"/>
    </row>
    <row r="158" spans="10:10" x14ac:dyDescent="0.35">
      <c r="J158" s="60"/>
    </row>
    <row r="159" spans="10:10" x14ac:dyDescent="0.35">
      <c r="J159" s="60"/>
    </row>
    <row r="160" spans="10:10" x14ac:dyDescent="0.35">
      <c r="J160" s="60"/>
    </row>
    <row r="161" spans="10:10" x14ac:dyDescent="0.35">
      <c r="J161" s="60"/>
    </row>
    <row r="162" spans="10:10" x14ac:dyDescent="0.35">
      <c r="J162" s="60"/>
    </row>
    <row r="163" spans="10:10" x14ac:dyDescent="0.35">
      <c r="J163" s="60"/>
    </row>
    <row r="164" spans="10:10" x14ac:dyDescent="0.35">
      <c r="J164" s="60"/>
    </row>
    <row r="165" spans="10:10" x14ac:dyDescent="0.35">
      <c r="J165" s="60"/>
    </row>
    <row r="166" spans="10:10" x14ac:dyDescent="0.35">
      <c r="J166" s="60"/>
    </row>
    <row r="167" spans="10:10" x14ac:dyDescent="0.35">
      <c r="J167" s="60"/>
    </row>
    <row r="168" spans="10:10" x14ac:dyDescent="0.35">
      <c r="J168" s="60"/>
    </row>
    <row r="169" spans="10:10" x14ac:dyDescent="0.35">
      <c r="J169" s="60"/>
    </row>
    <row r="170" spans="10:10" x14ac:dyDescent="0.35">
      <c r="J170" s="60"/>
    </row>
    <row r="171" spans="10:10" x14ac:dyDescent="0.35">
      <c r="J171" s="60"/>
    </row>
    <row r="172" spans="10:10" x14ac:dyDescent="0.35">
      <c r="J172" s="60"/>
    </row>
    <row r="173" spans="10:10" x14ac:dyDescent="0.35">
      <c r="J173" s="60"/>
    </row>
    <row r="174" spans="10:10" x14ac:dyDescent="0.35">
      <c r="J174" s="60"/>
    </row>
    <row r="175" spans="10:10" x14ac:dyDescent="0.35">
      <c r="J175" s="60"/>
    </row>
    <row r="176" spans="10:10" x14ac:dyDescent="0.35">
      <c r="J176" s="60"/>
    </row>
    <row r="177" spans="10:10" x14ac:dyDescent="0.35">
      <c r="J177" s="60"/>
    </row>
    <row r="178" spans="10:10" x14ac:dyDescent="0.35">
      <c r="J178" s="60"/>
    </row>
    <row r="179" spans="10:10" x14ac:dyDescent="0.35">
      <c r="J179" s="60"/>
    </row>
    <row r="180" spans="10:10" x14ac:dyDescent="0.35">
      <c r="J180" s="60"/>
    </row>
    <row r="181" spans="10:10" x14ac:dyDescent="0.35">
      <c r="J181" s="60"/>
    </row>
    <row r="182" spans="10:10" x14ac:dyDescent="0.35">
      <c r="J182" s="60"/>
    </row>
    <row r="183" spans="10:10" x14ac:dyDescent="0.35">
      <c r="J183" s="60"/>
    </row>
    <row r="184" spans="10:10" x14ac:dyDescent="0.35">
      <c r="J184" s="60"/>
    </row>
    <row r="185" spans="10:10" x14ac:dyDescent="0.35">
      <c r="J185" s="60"/>
    </row>
    <row r="186" spans="10:10" x14ac:dyDescent="0.35">
      <c r="J186" s="60"/>
    </row>
    <row r="187" spans="10:10" x14ac:dyDescent="0.35">
      <c r="J187" s="60"/>
    </row>
    <row r="188" spans="10:10" x14ac:dyDescent="0.35">
      <c r="J188" s="60"/>
    </row>
    <row r="189" spans="10:10" x14ac:dyDescent="0.35">
      <c r="J189" s="60"/>
    </row>
    <row r="190" spans="10:10" x14ac:dyDescent="0.35">
      <c r="J190" s="60"/>
    </row>
    <row r="191" spans="10:10" x14ac:dyDescent="0.35">
      <c r="J191" s="60"/>
    </row>
    <row r="192" spans="10:10" x14ac:dyDescent="0.35">
      <c r="J192" s="60"/>
    </row>
    <row r="193" spans="10:10" x14ac:dyDescent="0.35">
      <c r="J193" s="60"/>
    </row>
    <row r="194" spans="10:10" x14ac:dyDescent="0.35">
      <c r="J194" s="60"/>
    </row>
    <row r="195" spans="10:10" x14ac:dyDescent="0.35">
      <c r="J195" s="60"/>
    </row>
    <row r="196" spans="10:10" x14ac:dyDescent="0.35">
      <c r="J196" s="60"/>
    </row>
    <row r="197" spans="10:10" x14ac:dyDescent="0.35">
      <c r="J197" s="60"/>
    </row>
    <row r="198" spans="10:10" x14ac:dyDescent="0.35">
      <c r="J198" s="60"/>
    </row>
    <row r="199" spans="10:10" x14ac:dyDescent="0.35">
      <c r="J199" s="60"/>
    </row>
    <row r="200" spans="10:10" x14ac:dyDescent="0.35">
      <c r="J200" s="60"/>
    </row>
    <row r="201" spans="10:10" x14ac:dyDescent="0.35">
      <c r="J201" s="60"/>
    </row>
    <row r="202" spans="10:10" x14ac:dyDescent="0.35">
      <c r="J202" s="60"/>
    </row>
    <row r="203" spans="10:10" x14ac:dyDescent="0.35">
      <c r="J203" s="60"/>
    </row>
    <row r="204" spans="10:10" x14ac:dyDescent="0.35">
      <c r="J204" s="60"/>
    </row>
    <row r="205" spans="10:10" x14ac:dyDescent="0.35">
      <c r="J205" s="60"/>
    </row>
    <row r="206" spans="10:10" x14ac:dyDescent="0.35">
      <c r="J206" s="60"/>
    </row>
    <row r="207" spans="10:10" x14ac:dyDescent="0.35">
      <c r="J207" s="60"/>
    </row>
    <row r="208" spans="10:10" x14ac:dyDescent="0.35">
      <c r="J208" s="60"/>
    </row>
    <row r="209" spans="10:10" x14ac:dyDescent="0.35">
      <c r="J209" s="60"/>
    </row>
    <row r="210" spans="10:10" x14ac:dyDescent="0.35">
      <c r="J210" s="60"/>
    </row>
    <row r="211" spans="10:10" x14ac:dyDescent="0.35">
      <c r="J211" s="60"/>
    </row>
    <row r="212" spans="10:10" x14ac:dyDescent="0.35">
      <c r="J212" s="60"/>
    </row>
    <row r="213" spans="10:10" x14ac:dyDescent="0.35">
      <c r="J213" s="60"/>
    </row>
    <row r="214" spans="10:10" x14ac:dyDescent="0.35">
      <c r="J214" s="60"/>
    </row>
    <row r="215" spans="10:10" x14ac:dyDescent="0.35">
      <c r="J215" s="60"/>
    </row>
    <row r="216" spans="10:10" x14ac:dyDescent="0.35">
      <c r="J216" s="60"/>
    </row>
    <row r="217" spans="10:10" x14ac:dyDescent="0.35">
      <c r="J217" s="60"/>
    </row>
    <row r="218" spans="10:10" x14ac:dyDescent="0.35">
      <c r="J218" s="60"/>
    </row>
    <row r="219" spans="10:10" x14ac:dyDescent="0.35">
      <c r="J219" s="60"/>
    </row>
    <row r="220" spans="10:10" x14ac:dyDescent="0.35">
      <c r="J220" s="60"/>
    </row>
    <row r="221" spans="10:10" x14ac:dyDescent="0.35">
      <c r="J221" s="60"/>
    </row>
    <row r="222" spans="10:10" x14ac:dyDescent="0.35">
      <c r="J222" s="60"/>
    </row>
    <row r="223" spans="10:10" x14ac:dyDescent="0.35">
      <c r="J223" s="60"/>
    </row>
    <row r="224" spans="10:10" x14ac:dyDescent="0.35">
      <c r="J224" s="60"/>
    </row>
    <row r="225" spans="10:10" x14ac:dyDescent="0.35">
      <c r="J225" s="60"/>
    </row>
    <row r="226" spans="10:10" x14ac:dyDescent="0.35">
      <c r="J226" s="60"/>
    </row>
    <row r="227" spans="10:10" x14ac:dyDescent="0.35">
      <c r="J227" s="60"/>
    </row>
    <row r="228" spans="10:10" x14ac:dyDescent="0.35">
      <c r="J228" s="60"/>
    </row>
    <row r="229" spans="10:10" x14ac:dyDescent="0.35">
      <c r="J229" s="60"/>
    </row>
    <row r="230" spans="10:10" x14ac:dyDescent="0.35">
      <c r="J230" s="60"/>
    </row>
    <row r="231" spans="10:10" x14ac:dyDescent="0.35">
      <c r="J231" s="60"/>
    </row>
    <row r="232" spans="10:10" x14ac:dyDescent="0.35">
      <c r="J232" s="60"/>
    </row>
    <row r="233" spans="10:10" x14ac:dyDescent="0.35">
      <c r="J233" s="60"/>
    </row>
    <row r="234" spans="10:10" x14ac:dyDescent="0.35">
      <c r="J234" s="60"/>
    </row>
    <row r="235" spans="10:10" x14ac:dyDescent="0.35">
      <c r="J235" s="60"/>
    </row>
    <row r="236" spans="10:10" x14ac:dyDescent="0.35">
      <c r="J236" s="60"/>
    </row>
    <row r="237" spans="10:10" x14ac:dyDescent="0.35">
      <c r="J237" s="60"/>
    </row>
    <row r="238" spans="10:10" x14ac:dyDescent="0.35">
      <c r="J238" s="60"/>
    </row>
    <row r="239" spans="10:10" x14ac:dyDescent="0.35">
      <c r="J239" s="60"/>
    </row>
    <row r="240" spans="10:10" x14ac:dyDescent="0.35">
      <c r="J240" s="60"/>
    </row>
    <row r="241" spans="10:10" x14ac:dyDescent="0.35">
      <c r="J241" s="60"/>
    </row>
    <row r="242" spans="10:10" x14ac:dyDescent="0.35">
      <c r="J242" s="60"/>
    </row>
    <row r="243" spans="10:10" x14ac:dyDescent="0.35">
      <c r="J243" s="60"/>
    </row>
    <row r="244" spans="10:10" x14ac:dyDescent="0.35">
      <c r="J244" s="60"/>
    </row>
    <row r="245" spans="10:10" x14ac:dyDescent="0.35">
      <c r="J245" s="60"/>
    </row>
    <row r="246" spans="10:10" x14ac:dyDescent="0.35">
      <c r="J246" s="60"/>
    </row>
    <row r="247" spans="10:10" x14ac:dyDescent="0.35">
      <c r="J247" s="60"/>
    </row>
    <row r="248" spans="10:10" x14ac:dyDescent="0.35">
      <c r="J248" s="60"/>
    </row>
    <row r="249" spans="10:10" x14ac:dyDescent="0.35">
      <c r="J249" s="60"/>
    </row>
    <row r="250" spans="10:10" x14ac:dyDescent="0.35">
      <c r="J250" s="60"/>
    </row>
    <row r="251" spans="10:10" x14ac:dyDescent="0.35">
      <c r="J251" s="60"/>
    </row>
    <row r="252" spans="10:10" x14ac:dyDescent="0.35">
      <c r="J252" s="60"/>
    </row>
    <row r="253" spans="10:10" x14ac:dyDescent="0.35">
      <c r="J253" s="60"/>
    </row>
    <row r="254" spans="10:10" x14ac:dyDescent="0.35">
      <c r="J254" s="60"/>
    </row>
    <row r="255" spans="10:10" x14ac:dyDescent="0.35">
      <c r="J255" s="60"/>
    </row>
    <row r="256" spans="10:10" x14ac:dyDescent="0.35">
      <c r="J256" s="60"/>
    </row>
    <row r="257" spans="10:10" x14ac:dyDescent="0.35">
      <c r="J257" s="60"/>
    </row>
    <row r="258" spans="10:10" x14ac:dyDescent="0.35">
      <c r="J258" s="60"/>
    </row>
    <row r="259" spans="10:10" x14ac:dyDescent="0.35">
      <c r="J259" s="60"/>
    </row>
    <row r="260" spans="10:10" x14ac:dyDescent="0.35">
      <c r="J260" s="60"/>
    </row>
    <row r="261" spans="10:10" x14ac:dyDescent="0.35">
      <c r="J261" s="60"/>
    </row>
    <row r="262" spans="10:10" x14ac:dyDescent="0.35">
      <c r="J262" s="60"/>
    </row>
    <row r="263" spans="10:10" x14ac:dyDescent="0.35">
      <c r="J263" s="60"/>
    </row>
    <row r="264" spans="10:10" x14ac:dyDescent="0.35">
      <c r="J264" s="60"/>
    </row>
    <row r="265" spans="10:10" x14ac:dyDescent="0.35">
      <c r="J265" s="60"/>
    </row>
    <row r="266" spans="10:10" x14ac:dyDescent="0.35">
      <c r="J266" s="60"/>
    </row>
    <row r="267" spans="10:10" x14ac:dyDescent="0.35">
      <c r="J267" s="60"/>
    </row>
    <row r="268" spans="10:10" x14ac:dyDescent="0.35">
      <c r="J268" s="60"/>
    </row>
    <row r="269" spans="10:10" x14ac:dyDescent="0.35">
      <c r="J269" s="60"/>
    </row>
    <row r="270" spans="10:10" x14ac:dyDescent="0.35">
      <c r="J270" s="60"/>
    </row>
    <row r="271" spans="10:10" x14ac:dyDescent="0.35">
      <c r="J271" s="60"/>
    </row>
    <row r="272" spans="10:10" x14ac:dyDescent="0.35">
      <c r="J272" s="60"/>
    </row>
    <row r="273" spans="10:10" x14ac:dyDescent="0.35">
      <c r="J273" s="60"/>
    </row>
    <row r="274" spans="10:10" x14ac:dyDescent="0.35">
      <c r="J274" s="60"/>
    </row>
    <row r="275" spans="10:10" x14ac:dyDescent="0.35">
      <c r="J275" s="60"/>
    </row>
    <row r="276" spans="10:10" x14ac:dyDescent="0.35">
      <c r="J276" s="60"/>
    </row>
    <row r="277" spans="10:10" x14ac:dyDescent="0.35">
      <c r="J277" s="60"/>
    </row>
    <row r="278" spans="10:10" x14ac:dyDescent="0.35">
      <c r="J278" s="60"/>
    </row>
    <row r="279" spans="10:10" x14ac:dyDescent="0.35">
      <c r="J279" s="60"/>
    </row>
    <row r="280" spans="10:10" x14ac:dyDescent="0.35">
      <c r="J280" s="60"/>
    </row>
    <row r="281" spans="10:10" x14ac:dyDescent="0.35">
      <c r="J281" s="60"/>
    </row>
    <row r="282" spans="10:10" x14ac:dyDescent="0.35">
      <c r="J282" s="60"/>
    </row>
    <row r="283" spans="10:10" x14ac:dyDescent="0.35">
      <c r="J283" s="60"/>
    </row>
    <row r="284" spans="10:10" x14ac:dyDescent="0.35">
      <c r="J284" s="60"/>
    </row>
    <row r="285" spans="10:10" x14ac:dyDescent="0.35">
      <c r="J285" s="60"/>
    </row>
    <row r="286" spans="10:10" x14ac:dyDescent="0.35">
      <c r="J286" s="60"/>
    </row>
    <row r="287" spans="10:10" x14ac:dyDescent="0.35">
      <c r="J287" s="60"/>
    </row>
    <row r="288" spans="10:10" x14ac:dyDescent="0.35">
      <c r="J288" s="60"/>
    </row>
    <row r="289" spans="10:10" x14ac:dyDescent="0.35">
      <c r="J289" s="60"/>
    </row>
    <row r="290" spans="10:10" x14ac:dyDescent="0.35">
      <c r="J290" s="60"/>
    </row>
    <row r="291" spans="10:10" x14ac:dyDescent="0.35">
      <c r="J291" s="60"/>
    </row>
    <row r="292" spans="10:10" x14ac:dyDescent="0.35">
      <c r="J292" s="60"/>
    </row>
    <row r="293" spans="10:10" x14ac:dyDescent="0.35">
      <c r="J293" s="60"/>
    </row>
    <row r="294" spans="10:10" x14ac:dyDescent="0.35">
      <c r="J294" s="60"/>
    </row>
    <row r="295" spans="10:10" x14ac:dyDescent="0.35">
      <c r="J295" s="60"/>
    </row>
    <row r="296" spans="10:10" x14ac:dyDescent="0.35">
      <c r="J296" s="60"/>
    </row>
    <row r="297" spans="10:10" x14ac:dyDescent="0.35">
      <c r="J297" s="60"/>
    </row>
    <row r="298" spans="10:10" x14ac:dyDescent="0.35">
      <c r="J298" s="60"/>
    </row>
    <row r="299" spans="10:10" x14ac:dyDescent="0.35">
      <c r="J299" s="60"/>
    </row>
    <row r="300" spans="10:10" x14ac:dyDescent="0.35">
      <c r="J300" s="60"/>
    </row>
    <row r="301" spans="10:10" x14ac:dyDescent="0.35">
      <c r="J301" s="60"/>
    </row>
    <row r="302" spans="10:10" x14ac:dyDescent="0.35">
      <c r="J302" s="60"/>
    </row>
    <row r="303" spans="10:10" x14ac:dyDescent="0.35">
      <c r="J303" s="60"/>
    </row>
    <row r="304" spans="10:10" x14ac:dyDescent="0.35">
      <c r="J304" s="60"/>
    </row>
    <row r="305" spans="10:10" x14ac:dyDescent="0.35">
      <c r="J305" s="60"/>
    </row>
    <row r="306" spans="10:10" x14ac:dyDescent="0.35">
      <c r="J306" s="60"/>
    </row>
    <row r="307" spans="10:10" x14ac:dyDescent="0.35">
      <c r="J307" s="60"/>
    </row>
    <row r="308" spans="10:10" x14ac:dyDescent="0.35">
      <c r="J308" s="60"/>
    </row>
    <row r="309" spans="10:10" x14ac:dyDescent="0.35">
      <c r="J309" s="60"/>
    </row>
    <row r="310" spans="10:10" x14ac:dyDescent="0.35">
      <c r="J310" s="60"/>
    </row>
    <row r="311" spans="10:10" x14ac:dyDescent="0.35">
      <c r="J311" s="60"/>
    </row>
    <row r="312" spans="10:10" x14ac:dyDescent="0.35">
      <c r="J312" s="60"/>
    </row>
    <row r="313" spans="10:10" x14ac:dyDescent="0.35">
      <c r="J313" s="60"/>
    </row>
    <row r="314" spans="10:10" x14ac:dyDescent="0.35">
      <c r="J314" s="60"/>
    </row>
    <row r="315" spans="10:10" x14ac:dyDescent="0.35">
      <c r="J315" s="60"/>
    </row>
    <row r="316" spans="10:10" x14ac:dyDescent="0.35">
      <c r="J316" s="60"/>
    </row>
    <row r="317" spans="10:10" x14ac:dyDescent="0.35">
      <c r="J317" s="60"/>
    </row>
    <row r="318" spans="10:10" x14ac:dyDescent="0.35">
      <c r="J318" s="60"/>
    </row>
    <row r="319" spans="10:10" x14ac:dyDescent="0.35">
      <c r="J319" s="60"/>
    </row>
    <row r="320" spans="10:10" x14ac:dyDescent="0.35">
      <c r="J320" s="60"/>
    </row>
    <row r="321" spans="10:10" x14ac:dyDescent="0.35">
      <c r="J321" s="60"/>
    </row>
    <row r="322" spans="10:10" x14ac:dyDescent="0.35">
      <c r="J322" s="60"/>
    </row>
    <row r="323" spans="10:10" x14ac:dyDescent="0.35">
      <c r="J323" s="60"/>
    </row>
    <row r="324" spans="10:10" x14ac:dyDescent="0.35">
      <c r="J324" s="60"/>
    </row>
    <row r="325" spans="10:10" x14ac:dyDescent="0.35">
      <c r="J325" s="60"/>
    </row>
    <row r="326" spans="10:10" x14ac:dyDescent="0.35">
      <c r="J326" s="60"/>
    </row>
    <row r="327" spans="10:10" x14ac:dyDescent="0.35">
      <c r="J327" s="60"/>
    </row>
    <row r="328" spans="10:10" x14ac:dyDescent="0.35">
      <c r="J328" s="60"/>
    </row>
    <row r="329" spans="10:10" x14ac:dyDescent="0.35">
      <c r="J329" s="60"/>
    </row>
    <row r="330" spans="10:10" x14ac:dyDescent="0.35">
      <c r="J330" s="60"/>
    </row>
    <row r="331" spans="10:10" x14ac:dyDescent="0.35">
      <c r="J331" s="60"/>
    </row>
    <row r="332" spans="10:10" x14ac:dyDescent="0.35">
      <c r="J332" s="60"/>
    </row>
    <row r="333" spans="10:10" x14ac:dyDescent="0.35">
      <c r="J333" s="60"/>
    </row>
    <row r="334" spans="10:10" x14ac:dyDescent="0.35">
      <c r="J334" s="60"/>
    </row>
    <row r="335" spans="10:10" x14ac:dyDescent="0.35">
      <c r="J335" s="60"/>
    </row>
    <row r="336" spans="10:10" x14ac:dyDescent="0.35">
      <c r="J336" s="60"/>
    </row>
    <row r="337" spans="10:10" x14ac:dyDescent="0.35">
      <c r="J337" s="60"/>
    </row>
    <row r="338" spans="10:10" x14ac:dyDescent="0.35">
      <c r="J338" s="60"/>
    </row>
    <row r="339" spans="10:10" x14ac:dyDescent="0.35">
      <c r="J339" s="60"/>
    </row>
    <row r="340" spans="10:10" x14ac:dyDescent="0.35">
      <c r="J340" s="60"/>
    </row>
    <row r="341" spans="10:10" x14ac:dyDescent="0.35">
      <c r="J341" s="60"/>
    </row>
    <row r="342" spans="10:10" x14ac:dyDescent="0.35">
      <c r="J342" s="60"/>
    </row>
    <row r="343" spans="10:10" x14ac:dyDescent="0.35">
      <c r="J343" s="60"/>
    </row>
    <row r="344" spans="10:10" x14ac:dyDescent="0.35">
      <c r="J344" s="60"/>
    </row>
    <row r="345" spans="10:10" x14ac:dyDescent="0.35">
      <c r="J345" s="60"/>
    </row>
    <row r="346" spans="10:10" x14ac:dyDescent="0.35">
      <c r="J346" s="60"/>
    </row>
    <row r="347" spans="10:10" x14ac:dyDescent="0.35">
      <c r="J347" s="60"/>
    </row>
    <row r="348" spans="10:10" x14ac:dyDescent="0.35">
      <c r="J348" s="60"/>
    </row>
    <row r="349" spans="10:10" x14ac:dyDescent="0.35">
      <c r="J349" s="60"/>
    </row>
    <row r="350" spans="10:10" x14ac:dyDescent="0.35">
      <c r="J350" s="60"/>
    </row>
    <row r="351" spans="10:10" x14ac:dyDescent="0.35">
      <c r="J351" s="60"/>
    </row>
    <row r="352" spans="10:10" x14ac:dyDescent="0.35">
      <c r="J352" s="60"/>
    </row>
    <row r="353" spans="10:10" x14ac:dyDescent="0.35">
      <c r="J353" s="60"/>
    </row>
    <row r="354" spans="10:10" x14ac:dyDescent="0.35">
      <c r="J354" s="60"/>
    </row>
    <row r="355" spans="10:10" x14ac:dyDescent="0.35">
      <c r="J355" s="60"/>
    </row>
    <row r="356" spans="10:10" x14ac:dyDescent="0.35">
      <c r="J356" s="60"/>
    </row>
    <row r="357" spans="10:10" x14ac:dyDescent="0.35">
      <c r="J357" s="60"/>
    </row>
    <row r="358" spans="10:10" x14ac:dyDescent="0.35">
      <c r="J358" s="60"/>
    </row>
    <row r="359" spans="10:10" x14ac:dyDescent="0.35">
      <c r="J359" s="60"/>
    </row>
    <row r="360" spans="10:10" x14ac:dyDescent="0.35">
      <c r="J360" s="60"/>
    </row>
    <row r="361" spans="10:10" x14ac:dyDescent="0.35">
      <c r="J361" s="60"/>
    </row>
    <row r="362" spans="10:10" x14ac:dyDescent="0.35">
      <c r="J362" s="60"/>
    </row>
    <row r="363" spans="10:10" x14ac:dyDescent="0.35">
      <c r="J363" s="60"/>
    </row>
    <row r="364" spans="10:10" x14ac:dyDescent="0.35">
      <c r="J364" s="60"/>
    </row>
    <row r="365" spans="10:10" x14ac:dyDescent="0.35">
      <c r="J365" s="60"/>
    </row>
    <row r="366" spans="10:10" x14ac:dyDescent="0.35">
      <c r="J366" s="60"/>
    </row>
    <row r="367" spans="10:10" x14ac:dyDescent="0.35">
      <c r="J367" s="60"/>
    </row>
    <row r="368" spans="10:10" x14ac:dyDescent="0.35">
      <c r="J368" s="60"/>
    </row>
    <row r="369" spans="10:10" x14ac:dyDescent="0.35">
      <c r="J369" s="60"/>
    </row>
    <row r="370" spans="10:10" x14ac:dyDescent="0.35">
      <c r="J370" s="60"/>
    </row>
    <row r="371" spans="10:10" x14ac:dyDescent="0.35">
      <c r="J371" s="60"/>
    </row>
    <row r="372" spans="10:10" x14ac:dyDescent="0.35">
      <c r="J372" s="60"/>
    </row>
    <row r="373" spans="10:10" x14ac:dyDescent="0.35">
      <c r="J373" s="60"/>
    </row>
    <row r="374" spans="10:10" x14ac:dyDescent="0.35">
      <c r="J374" s="60"/>
    </row>
    <row r="375" spans="10:10" x14ac:dyDescent="0.35">
      <c r="J375" s="60"/>
    </row>
    <row r="376" spans="10:10" x14ac:dyDescent="0.35">
      <c r="J376" s="60"/>
    </row>
    <row r="377" spans="10:10" x14ac:dyDescent="0.35">
      <c r="J377" s="60"/>
    </row>
    <row r="378" spans="10:10" x14ac:dyDescent="0.35">
      <c r="J378" s="60"/>
    </row>
    <row r="379" spans="10:10" x14ac:dyDescent="0.35">
      <c r="J379" s="60"/>
    </row>
    <row r="380" spans="10:10" x14ac:dyDescent="0.35">
      <c r="J380" s="60"/>
    </row>
    <row r="381" spans="10:10" x14ac:dyDescent="0.35">
      <c r="J381" s="60"/>
    </row>
    <row r="382" spans="10:10" x14ac:dyDescent="0.35">
      <c r="J382" s="60"/>
    </row>
    <row r="383" spans="10:10" x14ac:dyDescent="0.35">
      <c r="J383" s="60"/>
    </row>
    <row r="384" spans="10:10" x14ac:dyDescent="0.35">
      <c r="J384" s="60"/>
    </row>
    <row r="385" spans="10:10" x14ac:dyDescent="0.35">
      <c r="J385" s="60"/>
    </row>
    <row r="386" spans="10:10" x14ac:dyDescent="0.35">
      <c r="J386" s="60"/>
    </row>
    <row r="387" spans="10:10" x14ac:dyDescent="0.35">
      <c r="J387" s="60"/>
    </row>
    <row r="388" spans="10:10" x14ac:dyDescent="0.35">
      <c r="J388" s="60"/>
    </row>
    <row r="389" spans="10:10" x14ac:dyDescent="0.35">
      <c r="J389" s="60"/>
    </row>
    <row r="390" spans="10:10" x14ac:dyDescent="0.35">
      <c r="J390" s="60"/>
    </row>
    <row r="391" spans="10:10" x14ac:dyDescent="0.35">
      <c r="J391" s="60"/>
    </row>
    <row r="392" spans="10:10" x14ac:dyDescent="0.35">
      <c r="J392" s="60"/>
    </row>
    <row r="393" spans="10:10" x14ac:dyDescent="0.35">
      <c r="J393" s="60"/>
    </row>
    <row r="394" spans="10:10" x14ac:dyDescent="0.35">
      <c r="J394" s="60"/>
    </row>
    <row r="395" spans="10:10" x14ac:dyDescent="0.35">
      <c r="J395" s="60"/>
    </row>
    <row r="396" spans="10:10" x14ac:dyDescent="0.35">
      <c r="J396" s="60"/>
    </row>
    <row r="397" spans="10:10" x14ac:dyDescent="0.35">
      <c r="J397" s="60"/>
    </row>
    <row r="398" spans="10:10" x14ac:dyDescent="0.35">
      <c r="J398" s="60"/>
    </row>
    <row r="399" spans="10:10" x14ac:dyDescent="0.35">
      <c r="J399" s="60"/>
    </row>
    <row r="400" spans="10:10" x14ac:dyDescent="0.35">
      <c r="J400" s="60"/>
    </row>
    <row r="401" spans="10:10" x14ac:dyDescent="0.35">
      <c r="J401" s="60"/>
    </row>
    <row r="402" spans="10:10" x14ac:dyDescent="0.35">
      <c r="J402" s="60"/>
    </row>
    <row r="403" spans="10:10" x14ac:dyDescent="0.35">
      <c r="J403" s="60"/>
    </row>
    <row r="404" spans="10:10" x14ac:dyDescent="0.35">
      <c r="J404" s="60"/>
    </row>
    <row r="405" spans="10:10" x14ac:dyDescent="0.35">
      <c r="J405" s="60"/>
    </row>
    <row r="406" spans="10:10" x14ac:dyDescent="0.35">
      <c r="J406" s="60"/>
    </row>
    <row r="407" spans="10:10" x14ac:dyDescent="0.35">
      <c r="J407" s="60"/>
    </row>
    <row r="408" spans="10:10" x14ac:dyDescent="0.35">
      <c r="J408" s="60"/>
    </row>
    <row r="409" spans="10:10" x14ac:dyDescent="0.35">
      <c r="J409" s="60"/>
    </row>
    <row r="410" spans="10:10" x14ac:dyDescent="0.35">
      <c r="J410" s="60"/>
    </row>
    <row r="411" spans="10:10" x14ac:dyDescent="0.35">
      <c r="J411" s="60"/>
    </row>
    <row r="412" spans="10:10" x14ac:dyDescent="0.35">
      <c r="J412" s="60"/>
    </row>
    <row r="413" spans="10:10" x14ac:dyDescent="0.35">
      <c r="J413" s="60"/>
    </row>
    <row r="414" spans="10:10" x14ac:dyDescent="0.35">
      <c r="J414" s="60"/>
    </row>
    <row r="415" spans="10:10" x14ac:dyDescent="0.35">
      <c r="J415" s="60"/>
    </row>
    <row r="416" spans="10:10" x14ac:dyDescent="0.35">
      <c r="J416" s="60"/>
    </row>
    <row r="417" spans="10:10" x14ac:dyDescent="0.35">
      <c r="J417" s="60"/>
    </row>
    <row r="418" spans="10:10" x14ac:dyDescent="0.35">
      <c r="J418" s="60"/>
    </row>
    <row r="419" spans="10:10" x14ac:dyDescent="0.35">
      <c r="J419" s="60"/>
    </row>
    <row r="420" spans="10:10" x14ac:dyDescent="0.35">
      <c r="J420" s="60"/>
    </row>
    <row r="421" spans="10:10" x14ac:dyDescent="0.35">
      <c r="J421" s="60"/>
    </row>
    <row r="422" spans="10:10" x14ac:dyDescent="0.35">
      <c r="J422" s="60"/>
    </row>
    <row r="423" spans="10:10" x14ac:dyDescent="0.35">
      <c r="J423" s="60"/>
    </row>
    <row r="424" spans="10:10" x14ac:dyDescent="0.35">
      <c r="J424" s="60"/>
    </row>
    <row r="425" spans="10:10" x14ac:dyDescent="0.35">
      <c r="J425" s="60"/>
    </row>
    <row r="426" spans="10:10" x14ac:dyDescent="0.35">
      <c r="J426" s="60"/>
    </row>
    <row r="427" spans="10:10" x14ac:dyDescent="0.35">
      <c r="J427" s="60"/>
    </row>
    <row r="428" spans="10:10" x14ac:dyDescent="0.35">
      <c r="J428" s="60"/>
    </row>
    <row r="429" spans="10:10" x14ac:dyDescent="0.35">
      <c r="J429" s="60"/>
    </row>
    <row r="430" spans="10:10" x14ac:dyDescent="0.35">
      <c r="J430" s="60"/>
    </row>
    <row r="431" spans="10:10" x14ac:dyDescent="0.35">
      <c r="J431" s="60"/>
    </row>
    <row r="432" spans="10:10" x14ac:dyDescent="0.35">
      <c r="J432" s="60"/>
    </row>
    <row r="433" spans="10:10" x14ac:dyDescent="0.35">
      <c r="J433" s="60"/>
    </row>
    <row r="434" spans="10:10" x14ac:dyDescent="0.35">
      <c r="J434" s="60"/>
    </row>
    <row r="435" spans="10:10" x14ac:dyDescent="0.35">
      <c r="J435" s="60"/>
    </row>
    <row r="436" spans="10:10" x14ac:dyDescent="0.35">
      <c r="J436" s="60"/>
    </row>
    <row r="437" spans="10:10" x14ac:dyDescent="0.35">
      <c r="J437" s="60"/>
    </row>
    <row r="438" spans="10:10" x14ac:dyDescent="0.35">
      <c r="J438" s="60"/>
    </row>
    <row r="439" spans="10:10" x14ac:dyDescent="0.35">
      <c r="J439" s="60"/>
    </row>
    <row r="440" spans="10:10" x14ac:dyDescent="0.35">
      <c r="J440" s="60"/>
    </row>
    <row r="441" spans="10:10" x14ac:dyDescent="0.35">
      <c r="J441" s="60"/>
    </row>
    <row r="442" spans="10:10" x14ac:dyDescent="0.35">
      <c r="J442" s="60"/>
    </row>
    <row r="443" spans="10:10" x14ac:dyDescent="0.35">
      <c r="J443" s="60"/>
    </row>
    <row r="444" spans="10:10" x14ac:dyDescent="0.35">
      <c r="J444" s="60"/>
    </row>
    <row r="445" spans="10:10" x14ac:dyDescent="0.35">
      <c r="J445" s="60"/>
    </row>
    <row r="446" spans="10:10" x14ac:dyDescent="0.35">
      <c r="J446" s="60"/>
    </row>
    <row r="447" spans="10:10" x14ac:dyDescent="0.35">
      <c r="J447" s="60"/>
    </row>
    <row r="448" spans="10:10" x14ac:dyDescent="0.35">
      <c r="J448" s="60"/>
    </row>
    <row r="449" spans="10:10" x14ac:dyDescent="0.35">
      <c r="J449" s="60"/>
    </row>
    <row r="450" spans="10:10" x14ac:dyDescent="0.35">
      <c r="J450" s="60"/>
    </row>
    <row r="451" spans="10:10" x14ac:dyDescent="0.35">
      <c r="J451" s="60"/>
    </row>
    <row r="452" spans="10:10" x14ac:dyDescent="0.35">
      <c r="J452" s="60"/>
    </row>
    <row r="453" spans="10:10" x14ac:dyDescent="0.35">
      <c r="J453" s="60"/>
    </row>
    <row r="454" spans="10:10" x14ac:dyDescent="0.35">
      <c r="J454" s="60"/>
    </row>
    <row r="455" spans="10:10" x14ac:dyDescent="0.35">
      <c r="J455" s="60"/>
    </row>
    <row r="456" spans="10:10" x14ac:dyDescent="0.35">
      <c r="J456" s="60"/>
    </row>
    <row r="457" spans="10:10" x14ac:dyDescent="0.35">
      <c r="J457" s="60"/>
    </row>
    <row r="458" spans="10:10" x14ac:dyDescent="0.35">
      <c r="J458" s="60"/>
    </row>
    <row r="459" spans="10:10" x14ac:dyDescent="0.35">
      <c r="J459" s="60"/>
    </row>
    <row r="460" spans="10:10" x14ac:dyDescent="0.35">
      <c r="J460" s="60"/>
    </row>
    <row r="461" spans="10:10" x14ac:dyDescent="0.35">
      <c r="J461" s="60"/>
    </row>
    <row r="462" spans="10:10" x14ac:dyDescent="0.35">
      <c r="J462" s="60"/>
    </row>
    <row r="463" spans="10:10" x14ac:dyDescent="0.35">
      <c r="J463" s="60"/>
    </row>
    <row r="464" spans="10:10" x14ac:dyDescent="0.35">
      <c r="J464" s="60"/>
    </row>
    <row r="465" spans="10:10" x14ac:dyDescent="0.35">
      <c r="J465" s="60"/>
    </row>
    <row r="466" spans="10:10" x14ac:dyDescent="0.35">
      <c r="J466" s="60"/>
    </row>
    <row r="467" spans="10:10" x14ac:dyDescent="0.35">
      <c r="J467" s="60"/>
    </row>
    <row r="468" spans="10:10" x14ac:dyDescent="0.35">
      <c r="J468" s="60"/>
    </row>
    <row r="469" spans="10:10" x14ac:dyDescent="0.35">
      <c r="J469" s="60"/>
    </row>
    <row r="470" spans="10:10" x14ac:dyDescent="0.35">
      <c r="J470" s="60"/>
    </row>
    <row r="471" spans="10:10" x14ac:dyDescent="0.35">
      <c r="J471" s="60"/>
    </row>
    <row r="472" spans="10:10" x14ac:dyDescent="0.35">
      <c r="J472" s="60"/>
    </row>
    <row r="473" spans="10:10" x14ac:dyDescent="0.35">
      <c r="J473" s="60"/>
    </row>
    <row r="474" spans="10:10" x14ac:dyDescent="0.35">
      <c r="J474" s="60"/>
    </row>
    <row r="475" spans="10:10" x14ac:dyDescent="0.35">
      <c r="J475" s="60"/>
    </row>
    <row r="476" spans="10:10" x14ac:dyDescent="0.35">
      <c r="J476" s="60"/>
    </row>
    <row r="477" spans="10:10" x14ac:dyDescent="0.35">
      <c r="J477" s="60"/>
    </row>
    <row r="478" spans="10:10" x14ac:dyDescent="0.35">
      <c r="J478" s="60"/>
    </row>
    <row r="479" spans="10:10" x14ac:dyDescent="0.35">
      <c r="J479" s="60"/>
    </row>
    <row r="480" spans="10:10" x14ac:dyDescent="0.35">
      <c r="J480" s="60"/>
    </row>
    <row r="481" spans="10:10" x14ac:dyDescent="0.35">
      <c r="J481" s="60"/>
    </row>
    <row r="482" spans="10:10" x14ac:dyDescent="0.35">
      <c r="J482" s="60"/>
    </row>
    <row r="483" spans="10:10" x14ac:dyDescent="0.35">
      <c r="J483" s="60"/>
    </row>
    <row r="484" spans="10:10" x14ac:dyDescent="0.35">
      <c r="J484" s="60"/>
    </row>
    <row r="485" spans="10:10" x14ac:dyDescent="0.35">
      <c r="J485" s="60"/>
    </row>
    <row r="486" spans="10:10" x14ac:dyDescent="0.35">
      <c r="J486" s="60"/>
    </row>
    <row r="487" spans="10:10" x14ac:dyDescent="0.35">
      <c r="J487" s="60"/>
    </row>
    <row r="488" spans="10:10" x14ac:dyDescent="0.35">
      <c r="J488" s="60"/>
    </row>
    <row r="489" spans="10:10" x14ac:dyDescent="0.35">
      <c r="J489" s="60"/>
    </row>
    <row r="490" spans="10:10" x14ac:dyDescent="0.35">
      <c r="J490" s="60"/>
    </row>
    <row r="491" spans="10:10" x14ac:dyDescent="0.35">
      <c r="J491" s="60"/>
    </row>
    <row r="492" spans="10:10" x14ac:dyDescent="0.35">
      <c r="J492" s="60"/>
    </row>
    <row r="493" spans="10:10" x14ac:dyDescent="0.35">
      <c r="J493" s="60"/>
    </row>
    <row r="494" spans="10:10" x14ac:dyDescent="0.35">
      <c r="J494" s="60"/>
    </row>
    <row r="495" spans="10:10" x14ac:dyDescent="0.35">
      <c r="J495" s="60"/>
    </row>
    <row r="496" spans="10:10" x14ac:dyDescent="0.35">
      <c r="J496" s="60"/>
    </row>
    <row r="497" spans="10:10" x14ac:dyDescent="0.35">
      <c r="J497" s="60"/>
    </row>
    <row r="498" spans="10:10" x14ac:dyDescent="0.35">
      <c r="J498" s="60"/>
    </row>
    <row r="499" spans="10:10" x14ac:dyDescent="0.35">
      <c r="J499" s="60"/>
    </row>
    <row r="500" spans="10:10" x14ac:dyDescent="0.35">
      <c r="J500" s="60"/>
    </row>
    <row r="501" spans="10:10" x14ac:dyDescent="0.35">
      <c r="J501" s="60"/>
    </row>
    <row r="502" spans="10:10" x14ac:dyDescent="0.35">
      <c r="J502" s="60"/>
    </row>
    <row r="503" spans="10:10" x14ac:dyDescent="0.35">
      <c r="J503" s="60"/>
    </row>
    <row r="504" spans="10:10" x14ac:dyDescent="0.35">
      <c r="J504" s="60"/>
    </row>
    <row r="505" spans="10:10" x14ac:dyDescent="0.35">
      <c r="J505" s="60"/>
    </row>
    <row r="506" spans="10:10" x14ac:dyDescent="0.35">
      <c r="J506" s="60"/>
    </row>
    <row r="507" spans="10:10" x14ac:dyDescent="0.35">
      <c r="J507" s="60"/>
    </row>
    <row r="508" spans="10:10" x14ac:dyDescent="0.35">
      <c r="J508" s="60"/>
    </row>
    <row r="509" spans="10:10" x14ac:dyDescent="0.35">
      <c r="J509" s="60"/>
    </row>
    <row r="510" spans="10:10" x14ac:dyDescent="0.35">
      <c r="J510" s="60"/>
    </row>
    <row r="511" spans="10:10" x14ac:dyDescent="0.35">
      <c r="J511" s="60"/>
    </row>
    <row r="512" spans="10:10" x14ac:dyDescent="0.35">
      <c r="J512" s="60"/>
    </row>
    <row r="513" spans="10:10" x14ac:dyDescent="0.35">
      <c r="J513" s="60"/>
    </row>
    <row r="514" spans="10:10" x14ac:dyDescent="0.35">
      <c r="J514" s="60"/>
    </row>
    <row r="515" spans="10:10" x14ac:dyDescent="0.35">
      <c r="J515" s="60"/>
    </row>
    <row r="516" spans="10:10" x14ac:dyDescent="0.35">
      <c r="J516" s="60"/>
    </row>
    <row r="517" spans="10:10" x14ac:dyDescent="0.35">
      <c r="J517" s="60"/>
    </row>
    <row r="518" spans="10:10" x14ac:dyDescent="0.35">
      <c r="J518" s="60"/>
    </row>
    <row r="519" spans="10:10" x14ac:dyDescent="0.35">
      <c r="J519" s="60"/>
    </row>
    <row r="520" spans="10:10" x14ac:dyDescent="0.35">
      <c r="J520" s="60"/>
    </row>
    <row r="521" spans="10:10" x14ac:dyDescent="0.35">
      <c r="J521" s="60"/>
    </row>
    <row r="522" spans="10:10" x14ac:dyDescent="0.35">
      <c r="J522" s="60"/>
    </row>
    <row r="523" spans="10:10" x14ac:dyDescent="0.35">
      <c r="J523" s="60"/>
    </row>
    <row r="524" spans="10:10" x14ac:dyDescent="0.35">
      <c r="J524" s="60"/>
    </row>
    <row r="525" spans="10:10" x14ac:dyDescent="0.35">
      <c r="J525" s="60"/>
    </row>
    <row r="526" spans="10:10" x14ac:dyDescent="0.35">
      <c r="J526" s="60"/>
    </row>
    <row r="527" spans="10:10" x14ac:dyDescent="0.35">
      <c r="J527" s="60"/>
    </row>
    <row r="528" spans="10:10" x14ac:dyDescent="0.35">
      <c r="J528" s="60"/>
    </row>
    <row r="529" spans="10:10" x14ac:dyDescent="0.35">
      <c r="J529" s="60"/>
    </row>
    <row r="530" spans="10:10" x14ac:dyDescent="0.35">
      <c r="J530" s="60"/>
    </row>
    <row r="531" spans="10:10" x14ac:dyDescent="0.35">
      <c r="J531" s="60"/>
    </row>
    <row r="532" spans="10:10" x14ac:dyDescent="0.35">
      <c r="J532" s="60"/>
    </row>
    <row r="533" spans="10:10" x14ac:dyDescent="0.35">
      <c r="J533" s="60"/>
    </row>
    <row r="534" spans="10:10" x14ac:dyDescent="0.35">
      <c r="J534" s="60"/>
    </row>
    <row r="535" spans="10:10" x14ac:dyDescent="0.35">
      <c r="J535" s="60"/>
    </row>
    <row r="536" spans="10:10" x14ac:dyDescent="0.35">
      <c r="J536" s="60"/>
    </row>
    <row r="537" spans="10:10" x14ac:dyDescent="0.35">
      <c r="J537" s="60"/>
    </row>
    <row r="538" spans="10:10" x14ac:dyDescent="0.35">
      <c r="J538" s="60"/>
    </row>
    <row r="539" spans="10:10" x14ac:dyDescent="0.35">
      <c r="J539" s="60"/>
    </row>
    <row r="540" spans="10:10" x14ac:dyDescent="0.35">
      <c r="J540" s="60"/>
    </row>
    <row r="541" spans="10:10" x14ac:dyDescent="0.35">
      <c r="J541" s="60"/>
    </row>
    <row r="542" spans="10:10" x14ac:dyDescent="0.35">
      <c r="J542" s="60"/>
    </row>
    <row r="543" spans="10:10" x14ac:dyDescent="0.35">
      <c r="J543" s="60"/>
    </row>
    <row r="544" spans="10:10" x14ac:dyDescent="0.35">
      <c r="J544" s="60"/>
    </row>
    <row r="545" spans="10:10" x14ac:dyDescent="0.35">
      <c r="J545" s="60"/>
    </row>
    <row r="546" spans="10:10" x14ac:dyDescent="0.35">
      <c r="J546" s="60"/>
    </row>
    <row r="547" spans="10:10" x14ac:dyDescent="0.35">
      <c r="J547" s="60"/>
    </row>
    <row r="548" spans="10:10" x14ac:dyDescent="0.35">
      <c r="J548" s="60"/>
    </row>
    <row r="549" spans="10:10" x14ac:dyDescent="0.35">
      <c r="J549" s="60"/>
    </row>
    <row r="550" spans="10:10" x14ac:dyDescent="0.35">
      <c r="J550" s="60"/>
    </row>
    <row r="551" spans="10:10" x14ac:dyDescent="0.35">
      <c r="J551" s="60"/>
    </row>
    <row r="552" spans="10:10" x14ac:dyDescent="0.35">
      <c r="J552" s="60"/>
    </row>
    <row r="553" spans="10:10" x14ac:dyDescent="0.35">
      <c r="J553" s="60"/>
    </row>
    <row r="554" spans="10:10" x14ac:dyDescent="0.35">
      <c r="J554" s="60"/>
    </row>
    <row r="555" spans="10:10" x14ac:dyDescent="0.35">
      <c r="J555" s="60"/>
    </row>
    <row r="556" spans="10:10" x14ac:dyDescent="0.35">
      <c r="J556" s="60"/>
    </row>
    <row r="557" spans="10:10" x14ac:dyDescent="0.35">
      <c r="J557" s="60"/>
    </row>
    <row r="558" spans="10:10" x14ac:dyDescent="0.35">
      <c r="J558" s="60"/>
    </row>
    <row r="559" spans="10:10" x14ac:dyDescent="0.35">
      <c r="J559" s="60"/>
    </row>
    <row r="560" spans="10:10" x14ac:dyDescent="0.35">
      <c r="J560" s="60"/>
    </row>
    <row r="561" spans="10:10" x14ac:dyDescent="0.35">
      <c r="J561" s="60"/>
    </row>
    <row r="562" spans="10:10" x14ac:dyDescent="0.35">
      <c r="J562" s="60"/>
    </row>
    <row r="563" spans="10:10" x14ac:dyDescent="0.35">
      <c r="J563" s="60"/>
    </row>
    <row r="564" spans="10:10" x14ac:dyDescent="0.35">
      <c r="J564" s="60"/>
    </row>
    <row r="565" spans="10:10" x14ac:dyDescent="0.35">
      <c r="J565" s="60"/>
    </row>
    <row r="566" spans="10:10" x14ac:dyDescent="0.35">
      <c r="J566" s="60"/>
    </row>
    <row r="567" spans="10:10" x14ac:dyDescent="0.35">
      <c r="J567" s="60"/>
    </row>
    <row r="568" spans="10:10" x14ac:dyDescent="0.35">
      <c r="J568" s="60"/>
    </row>
    <row r="569" spans="10:10" x14ac:dyDescent="0.35">
      <c r="J569" s="60"/>
    </row>
    <row r="570" spans="10:10" x14ac:dyDescent="0.35">
      <c r="J570" s="60"/>
    </row>
    <row r="571" spans="10:10" x14ac:dyDescent="0.35">
      <c r="J571" s="60"/>
    </row>
    <row r="572" spans="10:10" x14ac:dyDescent="0.35">
      <c r="J572" s="60"/>
    </row>
    <row r="573" spans="10:10" x14ac:dyDescent="0.35">
      <c r="J573" s="60"/>
    </row>
    <row r="574" spans="10:10" x14ac:dyDescent="0.35">
      <c r="J574" s="60"/>
    </row>
    <row r="575" spans="10:10" x14ac:dyDescent="0.35">
      <c r="J575" s="60"/>
    </row>
    <row r="576" spans="10:10" x14ac:dyDescent="0.35">
      <c r="J576" s="60"/>
    </row>
    <row r="577" spans="10:10" x14ac:dyDescent="0.35">
      <c r="J577" s="60"/>
    </row>
    <row r="578" spans="10:10" x14ac:dyDescent="0.35">
      <c r="J578" s="60"/>
    </row>
    <row r="579" spans="10:10" x14ac:dyDescent="0.35">
      <c r="J579" s="60"/>
    </row>
    <row r="580" spans="10:10" x14ac:dyDescent="0.35">
      <c r="J580" s="60"/>
    </row>
    <row r="581" spans="10:10" x14ac:dyDescent="0.35">
      <c r="J581" s="60"/>
    </row>
    <row r="582" spans="10:10" x14ac:dyDescent="0.35">
      <c r="J582" s="60"/>
    </row>
    <row r="583" spans="10:10" x14ac:dyDescent="0.35">
      <c r="J583" s="60"/>
    </row>
    <row r="584" spans="10:10" x14ac:dyDescent="0.35">
      <c r="J584" s="60"/>
    </row>
    <row r="585" spans="10:10" x14ac:dyDescent="0.35">
      <c r="J585" s="60"/>
    </row>
    <row r="586" spans="10:10" x14ac:dyDescent="0.35">
      <c r="J586" s="60"/>
    </row>
    <row r="587" spans="10:10" x14ac:dyDescent="0.35">
      <c r="J587" s="60"/>
    </row>
    <row r="588" spans="10:10" x14ac:dyDescent="0.35">
      <c r="J588" s="60"/>
    </row>
    <row r="589" spans="10:10" x14ac:dyDescent="0.35">
      <c r="J589" s="60"/>
    </row>
    <row r="590" spans="10:10" x14ac:dyDescent="0.35">
      <c r="J590" s="60"/>
    </row>
    <row r="591" spans="10:10" x14ac:dyDescent="0.35">
      <c r="J591" s="60"/>
    </row>
    <row r="592" spans="10:10" x14ac:dyDescent="0.35">
      <c r="J592" s="60"/>
    </row>
    <row r="593" spans="10:10" x14ac:dyDescent="0.35">
      <c r="J593" s="60"/>
    </row>
    <row r="594" spans="10:10" x14ac:dyDescent="0.35">
      <c r="J594" s="60"/>
    </row>
    <row r="595" spans="10:10" x14ac:dyDescent="0.35">
      <c r="J595" s="60"/>
    </row>
    <row r="596" spans="10:10" x14ac:dyDescent="0.35">
      <c r="J596" s="60"/>
    </row>
    <row r="597" spans="10:10" x14ac:dyDescent="0.35">
      <c r="J597" s="60"/>
    </row>
    <row r="598" spans="10:10" x14ac:dyDescent="0.35">
      <c r="J598" s="60"/>
    </row>
    <row r="599" spans="10:10" x14ac:dyDescent="0.35">
      <c r="J599" s="60"/>
    </row>
    <row r="600" spans="10:10" x14ac:dyDescent="0.35">
      <c r="J600" s="60"/>
    </row>
    <row r="601" spans="10:10" x14ac:dyDescent="0.35">
      <c r="J601" s="60"/>
    </row>
    <row r="602" spans="10:10" x14ac:dyDescent="0.35">
      <c r="J602" s="60"/>
    </row>
    <row r="603" spans="10:10" x14ac:dyDescent="0.35">
      <c r="J603" s="60"/>
    </row>
    <row r="604" spans="10:10" x14ac:dyDescent="0.35">
      <c r="J604" s="60"/>
    </row>
    <row r="605" spans="10:10" x14ac:dyDescent="0.35">
      <c r="J605" s="60"/>
    </row>
    <row r="606" spans="10:10" x14ac:dyDescent="0.35">
      <c r="J606" s="60"/>
    </row>
    <row r="607" spans="10:10" x14ac:dyDescent="0.35">
      <c r="J607" s="60"/>
    </row>
    <row r="608" spans="10:10" x14ac:dyDescent="0.35">
      <c r="J608" s="60"/>
    </row>
    <row r="609" spans="10:10" x14ac:dyDescent="0.35">
      <c r="J609" s="60"/>
    </row>
    <row r="610" spans="10:10" x14ac:dyDescent="0.35">
      <c r="J610" s="60"/>
    </row>
    <row r="611" spans="10:10" x14ac:dyDescent="0.35">
      <c r="J611" s="60"/>
    </row>
    <row r="612" spans="10:10" x14ac:dyDescent="0.35">
      <c r="J612" s="60"/>
    </row>
    <row r="613" spans="10:10" x14ac:dyDescent="0.35">
      <c r="J613" s="60"/>
    </row>
    <row r="614" spans="10:10" x14ac:dyDescent="0.35">
      <c r="J614" s="60"/>
    </row>
    <row r="615" spans="10:10" x14ac:dyDescent="0.35">
      <c r="J615" s="60"/>
    </row>
    <row r="616" spans="10:10" x14ac:dyDescent="0.35">
      <c r="J616" s="60"/>
    </row>
    <row r="617" spans="10:10" x14ac:dyDescent="0.35">
      <c r="J617" s="60"/>
    </row>
    <row r="618" spans="10:10" x14ac:dyDescent="0.35">
      <c r="J618" s="60"/>
    </row>
    <row r="619" spans="10:10" x14ac:dyDescent="0.35">
      <c r="J619" s="60"/>
    </row>
    <row r="620" spans="10:10" x14ac:dyDescent="0.35">
      <c r="J620" s="60"/>
    </row>
    <row r="621" spans="10:10" x14ac:dyDescent="0.35">
      <c r="J621" s="60"/>
    </row>
    <row r="622" spans="10:10" x14ac:dyDescent="0.35">
      <c r="J622" s="60"/>
    </row>
    <row r="623" spans="10:10" x14ac:dyDescent="0.35">
      <c r="J623" s="60"/>
    </row>
    <row r="624" spans="10:10" x14ac:dyDescent="0.35">
      <c r="J624" s="60"/>
    </row>
    <row r="625" spans="10:10" x14ac:dyDescent="0.35">
      <c r="J625" s="60"/>
    </row>
    <row r="626" spans="10:10" x14ac:dyDescent="0.35">
      <c r="J626" s="60"/>
    </row>
    <row r="627" spans="10:10" x14ac:dyDescent="0.35">
      <c r="J627" s="60"/>
    </row>
    <row r="628" spans="10:10" x14ac:dyDescent="0.35">
      <c r="J628" s="60"/>
    </row>
    <row r="629" spans="10:10" x14ac:dyDescent="0.35">
      <c r="J629" s="60"/>
    </row>
    <row r="630" spans="10:10" x14ac:dyDescent="0.35">
      <c r="J630" s="60"/>
    </row>
    <row r="631" spans="10:10" x14ac:dyDescent="0.35">
      <c r="J631" s="60"/>
    </row>
    <row r="632" spans="10:10" x14ac:dyDescent="0.35">
      <c r="J632" s="60"/>
    </row>
    <row r="633" spans="10:10" x14ac:dyDescent="0.35">
      <c r="J633" s="60"/>
    </row>
    <row r="634" spans="10:10" x14ac:dyDescent="0.35">
      <c r="J634" s="60"/>
    </row>
    <row r="635" spans="10:10" x14ac:dyDescent="0.35">
      <c r="J635" s="60"/>
    </row>
    <row r="636" spans="10:10" x14ac:dyDescent="0.35">
      <c r="J636" s="60"/>
    </row>
    <row r="637" spans="10:10" x14ac:dyDescent="0.35">
      <c r="J637" s="60"/>
    </row>
    <row r="638" spans="10:10" x14ac:dyDescent="0.35">
      <c r="J638" s="60"/>
    </row>
    <row r="639" spans="10:10" x14ac:dyDescent="0.35">
      <c r="J639" s="60"/>
    </row>
    <row r="640" spans="10:10" x14ac:dyDescent="0.35">
      <c r="J640" s="60"/>
    </row>
    <row r="641" spans="10:10" x14ac:dyDescent="0.35">
      <c r="J641" s="60"/>
    </row>
    <row r="642" spans="10:10" x14ac:dyDescent="0.35">
      <c r="J642" s="60"/>
    </row>
    <row r="643" spans="10:10" x14ac:dyDescent="0.35">
      <c r="J643" s="60"/>
    </row>
    <row r="644" spans="10:10" x14ac:dyDescent="0.35">
      <c r="J644" s="60"/>
    </row>
    <row r="645" spans="10:10" x14ac:dyDescent="0.35">
      <c r="J645" s="60"/>
    </row>
    <row r="646" spans="10:10" x14ac:dyDescent="0.35">
      <c r="J646" s="60"/>
    </row>
    <row r="647" spans="10:10" x14ac:dyDescent="0.35">
      <c r="J647" s="60"/>
    </row>
    <row r="648" spans="10:10" x14ac:dyDescent="0.35">
      <c r="J648" s="60"/>
    </row>
    <row r="649" spans="10:10" x14ac:dyDescent="0.35">
      <c r="J649" s="60"/>
    </row>
    <row r="650" spans="10:10" x14ac:dyDescent="0.35">
      <c r="J650" s="60"/>
    </row>
    <row r="651" spans="10:10" x14ac:dyDescent="0.35">
      <c r="J651" s="60"/>
    </row>
    <row r="652" spans="10:10" x14ac:dyDescent="0.35">
      <c r="J652" s="60"/>
    </row>
    <row r="653" spans="10:10" x14ac:dyDescent="0.35">
      <c r="J653" s="60"/>
    </row>
    <row r="654" spans="10:10" x14ac:dyDescent="0.35">
      <c r="J654" s="60"/>
    </row>
    <row r="655" spans="10:10" x14ac:dyDescent="0.35">
      <c r="J655" s="60"/>
    </row>
    <row r="656" spans="10:10" x14ac:dyDescent="0.35">
      <c r="J656" s="60"/>
    </row>
    <row r="657" spans="10:10" x14ac:dyDescent="0.35">
      <c r="J657" s="60"/>
    </row>
    <row r="658" spans="10:10" x14ac:dyDescent="0.35">
      <c r="J658" s="60"/>
    </row>
    <row r="659" spans="10:10" x14ac:dyDescent="0.35">
      <c r="J659" s="60"/>
    </row>
    <row r="660" spans="10:10" x14ac:dyDescent="0.35">
      <c r="J660" s="60"/>
    </row>
    <row r="661" spans="10:10" x14ac:dyDescent="0.35">
      <c r="J661" s="60"/>
    </row>
    <row r="662" spans="10:10" x14ac:dyDescent="0.35">
      <c r="J662" s="60"/>
    </row>
    <row r="663" spans="10:10" x14ac:dyDescent="0.35">
      <c r="J663" s="60"/>
    </row>
    <row r="664" spans="10:10" x14ac:dyDescent="0.35">
      <c r="J664" s="60"/>
    </row>
    <row r="665" spans="10:10" x14ac:dyDescent="0.35">
      <c r="J665" s="60"/>
    </row>
    <row r="666" spans="10:10" x14ac:dyDescent="0.35">
      <c r="J666" s="60"/>
    </row>
    <row r="667" spans="10:10" x14ac:dyDescent="0.35">
      <c r="J667" s="60"/>
    </row>
    <row r="668" spans="10:10" x14ac:dyDescent="0.35">
      <c r="J668" s="60"/>
    </row>
    <row r="669" spans="10:10" x14ac:dyDescent="0.35">
      <c r="J669" s="60"/>
    </row>
    <row r="670" spans="10:10" x14ac:dyDescent="0.35">
      <c r="J670" s="60"/>
    </row>
    <row r="671" spans="10:10" x14ac:dyDescent="0.35">
      <c r="J671" s="60"/>
    </row>
    <row r="672" spans="10:10" x14ac:dyDescent="0.35">
      <c r="J672" s="60"/>
    </row>
    <row r="673" spans="10:10" x14ac:dyDescent="0.35">
      <c r="J673" s="60"/>
    </row>
    <row r="674" spans="10:10" x14ac:dyDescent="0.35">
      <c r="J674" s="60"/>
    </row>
    <row r="675" spans="10:10" x14ac:dyDescent="0.35">
      <c r="J675" s="60"/>
    </row>
    <row r="676" spans="10:10" x14ac:dyDescent="0.35">
      <c r="J676" s="60"/>
    </row>
    <row r="677" spans="10:10" x14ac:dyDescent="0.35">
      <c r="J677" s="60"/>
    </row>
    <row r="678" spans="10:10" x14ac:dyDescent="0.35">
      <c r="J678" s="60"/>
    </row>
    <row r="679" spans="10:10" x14ac:dyDescent="0.35">
      <c r="J679" s="60"/>
    </row>
    <row r="680" spans="10:10" x14ac:dyDescent="0.35">
      <c r="J680" s="60"/>
    </row>
    <row r="681" spans="10:10" x14ac:dyDescent="0.35">
      <c r="J681" s="60"/>
    </row>
    <row r="682" spans="10:10" x14ac:dyDescent="0.35">
      <c r="J682" s="60"/>
    </row>
    <row r="683" spans="10:10" x14ac:dyDescent="0.35">
      <c r="J683" s="60"/>
    </row>
    <row r="684" spans="10:10" x14ac:dyDescent="0.35">
      <c r="J684" s="60"/>
    </row>
    <row r="685" spans="10:10" x14ac:dyDescent="0.35">
      <c r="J685" s="60"/>
    </row>
    <row r="686" spans="10:10" x14ac:dyDescent="0.35">
      <c r="J686" s="60"/>
    </row>
    <row r="687" spans="10:10" x14ac:dyDescent="0.35">
      <c r="J687" s="60"/>
    </row>
    <row r="688" spans="10:10" x14ac:dyDescent="0.35">
      <c r="J688" s="60"/>
    </row>
    <row r="689" spans="10:10" x14ac:dyDescent="0.35">
      <c r="J689" s="60"/>
    </row>
    <row r="690" spans="10:10" x14ac:dyDescent="0.35">
      <c r="J690" s="60"/>
    </row>
    <row r="691" spans="10:10" x14ac:dyDescent="0.35">
      <c r="J691" s="60"/>
    </row>
    <row r="692" spans="10:10" x14ac:dyDescent="0.35">
      <c r="J692" s="60"/>
    </row>
    <row r="693" spans="10:10" x14ac:dyDescent="0.35">
      <c r="J693" s="60"/>
    </row>
    <row r="694" spans="10:10" x14ac:dyDescent="0.35">
      <c r="J694" s="60"/>
    </row>
    <row r="695" spans="10:10" x14ac:dyDescent="0.35">
      <c r="J695" s="60"/>
    </row>
    <row r="696" spans="10:10" x14ac:dyDescent="0.35">
      <c r="J696" s="60"/>
    </row>
    <row r="697" spans="10:10" x14ac:dyDescent="0.35">
      <c r="J697" s="60"/>
    </row>
    <row r="698" spans="10:10" x14ac:dyDescent="0.35">
      <c r="J698" s="60"/>
    </row>
    <row r="699" spans="10:10" x14ac:dyDescent="0.35">
      <c r="J699" s="60"/>
    </row>
    <row r="700" spans="10:10" x14ac:dyDescent="0.35">
      <c r="J700" s="60"/>
    </row>
    <row r="701" spans="10:10" x14ac:dyDescent="0.35">
      <c r="J701" s="60"/>
    </row>
    <row r="702" spans="10:10" x14ac:dyDescent="0.35">
      <c r="J702" s="60"/>
    </row>
    <row r="703" spans="10:10" x14ac:dyDescent="0.35">
      <c r="J703" s="60"/>
    </row>
    <row r="704" spans="10:10" x14ac:dyDescent="0.35">
      <c r="J704" s="60"/>
    </row>
    <row r="705" spans="10:10" x14ac:dyDescent="0.35">
      <c r="J705" s="60"/>
    </row>
    <row r="706" spans="10:10" x14ac:dyDescent="0.35">
      <c r="J706" s="60"/>
    </row>
    <row r="707" spans="10:10" x14ac:dyDescent="0.35">
      <c r="J707" s="60"/>
    </row>
    <row r="708" spans="10:10" x14ac:dyDescent="0.35">
      <c r="J708" s="60"/>
    </row>
    <row r="709" spans="10:10" x14ac:dyDescent="0.35">
      <c r="J709" s="60"/>
    </row>
    <row r="710" spans="10:10" x14ac:dyDescent="0.35">
      <c r="J710" s="60"/>
    </row>
    <row r="711" spans="10:10" x14ac:dyDescent="0.35">
      <c r="J711" s="60"/>
    </row>
    <row r="712" spans="10:10" x14ac:dyDescent="0.35">
      <c r="J712" s="60"/>
    </row>
    <row r="713" spans="10:10" x14ac:dyDescent="0.35">
      <c r="J713" s="60"/>
    </row>
    <row r="714" spans="10:10" x14ac:dyDescent="0.35">
      <c r="J714" s="60"/>
    </row>
    <row r="715" spans="10:10" x14ac:dyDescent="0.35">
      <c r="J715" s="60"/>
    </row>
    <row r="716" spans="10:10" x14ac:dyDescent="0.35">
      <c r="J716" s="60"/>
    </row>
    <row r="717" spans="10:10" x14ac:dyDescent="0.35">
      <c r="J717" s="60"/>
    </row>
    <row r="718" spans="10:10" x14ac:dyDescent="0.35">
      <c r="J718" s="60"/>
    </row>
    <row r="719" spans="10:10" x14ac:dyDescent="0.35">
      <c r="J719" s="60"/>
    </row>
    <row r="720" spans="10:10" x14ac:dyDescent="0.35">
      <c r="J720" s="60"/>
    </row>
    <row r="721" spans="10:10" x14ac:dyDescent="0.35">
      <c r="J721" s="60"/>
    </row>
    <row r="722" spans="10:10" x14ac:dyDescent="0.35">
      <c r="J722" s="60"/>
    </row>
    <row r="723" spans="10:10" x14ac:dyDescent="0.35">
      <c r="J723" s="60"/>
    </row>
    <row r="724" spans="10:10" x14ac:dyDescent="0.35">
      <c r="J724" s="60"/>
    </row>
    <row r="725" spans="10:10" x14ac:dyDescent="0.35">
      <c r="J725" s="60"/>
    </row>
    <row r="726" spans="10:10" x14ac:dyDescent="0.35">
      <c r="J726" s="60"/>
    </row>
    <row r="727" spans="10:10" x14ac:dyDescent="0.35">
      <c r="J727" s="60"/>
    </row>
    <row r="728" spans="10:10" x14ac:dyDescent="0.35">
      <c r="J728" s="60"/>
    </row>
    <row r="729" spans="10:10" x14ac:dyDescent="0.35">
      <c r="J729" s="60"/>
    </row>
    <row r="730" spans="10:10" x14ac:dyDescent="0.35">
      <c r="J730" s="60"/>
    </row>
    <row r="731" spans="10:10" x14ac:dyDescent="0.35">
      <c r="J731" s="60"/>
    </row>
    <row r="732" spans="10:10" x14ac:dyDescent="0.35">
      <c r="J732" s="60"/>
    </row>
    <row r="733" spans="10:10" x14ac:dyDescent="0.35">
      <c r="J733" s="60"/>
    </row>
    <row r="734" spans="10:10" x14ac:dyDescent="0.35">
      <c r="J734" s="60"/>
    </row>
    <row r="735" spans="10:10" x14ac:dyDescent="0.35">
      <c r="J735" s="60"/>
    </row>
    <row r="736" spans="10:10" x14ac:dyDescent="0.35">
      <c r="J736" s="60"/>
    </row>
    <row r="737" spans="10:10" x14ac:dyDescent="0.35">
      <c r="J737" s="60"/>
    </row>
    <row r="738" spans="10:10" x14ac:dyDescent="0.35">
      <c r="J738" s="60"/>
    </row>
    <row r="739" spans="10:10" x14ac:dyDescent="0.35">
      <c r="J739" s="60"/>
    </row>
    <row r="740" spans="10:10" x14ac:dyDescent="0.35">
      <c r="J740" s="60"/>
    </row>
    <row r="741" spans="10:10" x14ac:dyDescent="0.35">
      <c r="J741" s="60"/>
    </row>
    <row r="742" spans="10:10" x14ac:dyDescent="0.35">
      <c r="J742" s="60"/>
    </row>
    <row r="743" spans="10:10" x14ac:dyDescent="0.35">
      <c r="J743" s="60"/>
    </row>
    <row r="744" spans="10:10" x14ac:dyDescent="0.35">
      <c r="J744" s="60"/>
    </row>
    <row r="745" spans="10:10" x14ac:dyDescent="0.35">
      <c r="J745" s="60"/>
    </row>
    <row r="746" spans="10:10" x14ac:dyDescent="0.35">
      <c r="J746" s="60"/>
    </row>
    <row r="747" spans="10:10" x14ac:dyDescent="0.35">
      <c r="J747" s="60"/>
    </row>
    <row r="748" spans="10:10" x14ac:dyDescent="0.35">
      <c r="J748" s="60"/>
    </row>
    <row r="749" spans="10:10" x14ac:dyDescent="0.35">
      <c r="J749" s="60"/>
    </row>
    <row r="750" spans="10:10" x14ac:dyDescent="0.35">
      <c r="J750" s="60"/>
    </row>
    <row r="751" spans="10:10" x14ac:dyDescent="0.35">
      <c r="J751" s="60"/>
    </row>
    <row r="752" spans="10:10" x14ac:dyDescent="0.35">
      <c r="J752" s="60"/>
    </row>
    <row r="753" spans="10:10" x14ac:dyDescent="0.35">
      <c r="J753" s="60"/>
    </row>
    <row r="754" spans="10:10" x14ac:dyDescent="0.35">
      <c r="J754" s="60"/>
    </row>
    <row r="755" spans="10:10" x14ac:dyDescent="0.35">
      <c r="J755" s="60"/>
    </row>
    <row r="756" spans="10:10" x14ac:dyDescent="0.35">
      <c r="J756" s="60"/>
    </row>
    <row r="757" spans="10:10" x14ac:dyDescent="0.35">
      <c r="J757" s="60"/>
    </row>
    <row r="758" spans="10:10" x14ac:dyDescent="0.35">
      <c r="J758" s="60"/>
    </row>
    <row r="759" spans="10:10" x14ac:dyDescent="0.35">
      <c r="J759" s="60"/>
    </row>
    <row r="760" spans="10:10" x14ac:dyDescent="0.35">
      <c r="J760" s="60"/>
    </row>
    <row r="761" spans="10:10" x14ac:dyDescent="0.35">
      <c r="J761" s="60"/>
    </row>
    <row r="762" spans="10:10" x14ac:dyDescent="0.35">
      <c r="J762" s="60"/>
    </row>
    <row r="763" spans="10:10" x14ac:dyDescent="0.35">
      <c r="J763" s="60"/>
    </row>
    <row r="764" spans="10:10" x14ac:dyDescent="0.35">
      <c r="J764" s="60"/>
    </row>
    <row r="765" spans="10:10" x14ac:dyDescent="0.35">
      <c r="J765" s="60"/>
    </row>
    <row r="766" spans="10:10" x14ac:dyDescent="0.35">
      <c r="J766" s="60"/>
    </row>
    <row r="767" spans="10:10" x14ac:dyDescent="0.35">
      <c r="J767" s="60"/>
    </row>
    <row r="768" spans="10:10" x14ac:dyDescent="0.35">
      <c r="J768" s="60"/>
    </row>
    <row r="769" spans="10:10" x14ac:dyDescent="0.35">
      <c r="J769" s="60"/>
    </row>
    <row r="770" spans="10:10" x14ac:dyDescent="0.35">
      <c r="J770" s="60"/>
    </row>
    <row r="771" spans="10:10" x14ac:dyDescent="0.35">
      <c r="J771" s="60"/>
    </row>
    <row r="772" spans="10:10" x14ac:dyDescent="0.35">
      <c r="J772" s="60"/>
    </row>
    <row r="773" spans="10:10" x14ac:dyDescent="0.35">
      <c r="J773" s="60"/>
    </row>
    <row r="774" spans="10:10" x14ac:dyDescent="0.35">
      <c r="J774" s="60"/>
    </row>
    <row r="775" spans="10:10" x14ac:dyDescent="0.35">
      <c r="J775" s="60"/>
    </row>
    <row r="776" spans="10:10" x14ac:dyDescent="0.35">
      <c r="J776" s="60"/>
    </row>
    <row r="777" spans="10:10" x14ac:dyDescent="0.35">
      <c r="J777" s="60"/>
    </row>
    <row r="778" spans="10:10" x14ac:dyDescent="0.35">
      <c r="J778" s="60"/>
    </row>
    <row r="779" spans="10:10" x14ac:dyDescent="0.35">
      <c r="J779" s="60"/>
    </row>
    <row r="780" spans="10:10" x14ac:dyDescent="0.35">
      <c r="J780" s="60"/>
    </row>
    <row r="781" spans="10:10" x14ac:dyDescent="0.35">
      <c r="J781" s="60"/>
    </row>
    <row r="782" spans="10:10" x14ac:dyDescent="0.35">
      <c r="J782" s="60"/>
    </row>
    <row r="783" spans="10:10" x14ac:dyDescent="0.35">
      <c r="J783" s="60"/>
    </row>
    <row r="784" spans="10:10" x14ac:dyDescent="0.35">
      <c r="J784" s="60"/>
    </row>
    <row r="785" spans="10:10" x14ac:dyDescent="0.35">
      <c r="J785" s="60"/>
    </row>
    <row r="786" spans="10:10" x14ac:dyDescent="0.35">
      <c r="J786" s="60"/>
    </row>
    <row r="787" spans="10:10" x14ac:dyDescent="0.35">
      <c r="J787" s="60"/>
    </row>
    <row r="788" spans="10:10" x14ac:dyDescent="0.35">
      <c r="J788" s="60"/>
    </row>
    <row r="789" spans="10:10" x14ac:dyDescent="0.35">
      <c r="J789" s="60"/>
    </row>
    <row r="790" spans="10:10" x14ac:dyDescent="0.35">
      <c r="J790" s="60"/>
    </row>
    <row r="791" spans="10:10" x14ac:dyDescent="0.35">
      <c r="J791" s="60"/>
    </row>
    <row r="792" spans="10:10" x14ac:dyDescent="0.35">
      <c r="J792" s="60"/>
    </row>
    <row r="793" spans="10:10" x14ac:dyDescent="0.35">
      <c r="J793" s="60"/>
    </row>
    <row r="794" spans="10:10" x14ac:dyDescent="0.35">
      <c r="J794" s="60"/>
    </row>
    <row r="795" spans="10:10" x14ac:dyDescent="0.35">
      <c r="J795" s="60"/>
    </row>
    <row r="796" spans="10:10" x14ac:dyDescent="0.35">
      <c r="J796" s="60"/>
    </row>
    <row r="797" spans="10:10" x14ac:dyDescent="0.35">
      <c r="J797" s="60"/>
    </row>
    <row r="798" spans="10:10" x14ac:dyDescent="0.35">
      <c r="J798" s="60"/>
    </row>
    <row r="799" spans="10:10" x14ac:dyDescent="0.35">
      <c r="J799" s="60"/>
    </row>
    <row r="800" spans="10:10" x14ac:dyDescent="0.35">
      <c r="J800" s="60"/>
    </row>
    <row r="801" spans="10:10" x14ac:dyDescent="0.35">
      <c r="J801" s="60"/>
    </row>
    <row r="802" spans="10:10" x14ac:dyDescent="0.35">
      <c r="J802" s="60"/>
    </row>
    <row r="803" spans="10:10" x14ac:dyDescent="0.35">
      <c r="J803" s="60"/>
    </row>
    <row r="804" spans="10:10" x14ac:dyDescent="0.35">
      <c r="J804" s="60"/>
    </row>
    <row r="805" spans="10:10" x14ac:dyDescent="0.35">
      <c r="J805" s="60"/>
    </row>
    <row r="806" spans="10:10" x14ac:dyDescent="0.35">
      <c r="J806" s="60"/>
    </row>
    <row r="807" spans="10:10" x14ac:dyDescent="0.35">
      <c r="J807" s="60"/>
    </row>
    <row r="808" spans="10:10" x14ac:dyDescent="0.35">
      <c r="J808" s="60"/>
    </row>
    <row r="809" spans="10:10" x14ac:dyDescent="0.35">
      <c r="J809" s="60"/>
    </row>
    <row r="810" spans="10:10" x14ac:dyDescent="0.35">
      <c r="J810" s="60"/>
    </row>
    <row r="811" spans="10:10" x14ac:dyDescent="0.35">
      <c r="J811" s="60"/>
    </row>
    <row r="812" spans="10:10" x14ac:dyDescent="0.35">
      <c r="J812" s="60"/>
    </row>
    <row r="813" spans="10:10" x14ac:dyDescent="0.35">
      <c r="J813" s="60"/>
    </row>
    <row r="814" spans="10:10" x14ac:dyDescent="0.35">
      <c r="J814" s="60"/>
    </row>
    <row r="815" spans="10:10" x14ac:dyDescent="0.35">
      <c r="J815" s="60"/>
    </row>
    <row r="816" spans="10:10" x14ac:dyDescent="0.35">
      <c r="J816" s="60"/>
    </row>
    <row r="817" spans="10:10" x14ac:dyDescent="0.35">
      <c r="J817" s="60"/>
    </row>
    <row r="818" spans="10:10" x14ac:dyDescent="0.35">
      <c r="J818" s="60"/>
    </row>
    <row r="819" spans="10:10" x14ac:dyDescent="0.35">
      <c r="J819" s="60"/>
    </row>
    <row r="820" spans="10:10" x14ac:dyDescent="0.35">
      <c r="J820" s="60"/>
    </row>
    <row r="821" spans="10:10" x14ac:dyDescent="0.35">
      <c r="J821" s="60"/>
    </row>
    <row r="822" spans="10:10" x14ac:dyDescent="0.35">
      <c r="J822" s="60"/>
    </row>
    <row r="823" spans="10:10" x14ac:dyDescent="0.35">
      <c r="J823" s="60"/>
    </row>
    <row r="824" spans="10:10" x14ac:dyDescent="0.35">
      <c r="J824" s="60"/>
    </row>
    <row r="825" spans="10:10" x14ac:dyDescent="0.35">
      <c r="J825" s="60"/>
    </row>
    <row r="826" spans="10:10" x14ac:dyDescent="0.35">
      <c r="J826" s="60"/>
    </row>
    <row r="827" spans="10:10" x14ac:dyDescent="0.35">
      <c r="J827" s="60"/>
    </row>
    <row r="828" spans="10:10" x14ac:dyDescent="0.35">
      <c r="J828" s="60"/>
    </row>
    <row r="829" spans="10:10" x14ac:dyDescent="0.35">
      <c r="J829" s="60"/>
    </row>
    <row r="830" spans="10:10" x14ac:dyDescent="0.35">
      <c r="J830" s="60"/>
    </row>
    <row r="831" spans="10:10" x14ac:dyDescent="0.35">
      <c r="J831" s="60"/>
    </row>
    <row r="832" spans="10:10" x14ac:dyDescent="0.35">
      <c r="J832" s="60"/>
    </row>
    <row r="833" spans="10:10" x14ac:dyDescent="0.35">
      <c r="J833" s="60"/>
    </row>
    <row r="834" spans="10:10" x14ac:dyDescent="0.35">
      <c r="J834" s="60"/>
    </row>
    <row r="835" spans="10:10" x14ac:dyDescent="0.35">
      <c r="J835" s="60"/>
    </row>
    <row r="836" spans="10:10" x14ac:dyDescent="0.35">
      <c r="J836" s="60"/>
    </row>
    <row r="837" spans="10:10" x14ac:dyDescent="0.35">
      <c r="J837" s="60"/>
    </row>
    <row r="838" spans="10:10" x14ac:dyDescent="0.35">
      <c r="J838" s="60"/>
    </row>
    <row r="839" spans="10:10" x14ac:dyDescent="0.35">
      <c r="J839" s="60"/>
    </row>
    <row r="840" spans="10:10" x14ac:dyDescent="0.35">
      <c r="J840" s="60"/>
    </row>
    <row r="841" spans="10:10" x14ac:dyDescent="0.35">
      <c r="J841" s="60"/>
    </row>
    <row r="842" spans="10:10" x14ac:dyDescent="0.35">
      <c r="J842" s="60"/>
    </row>
    <row r="843" spans="10:10" x14ac:dyDescent="0.35">
      <c r="J843" s="60"/>
    </row>
    <row r="844" spans="10:10" x14ac:dyDescent="0.35">
      <c r="J844" s="60"/>
    </row>
    <row r="845" spans="10:10" x14ac:dyDescent="0.35">
      <c r="J845" s="60"/>
    </row>
    <row r="846" spans="10:10" x14ac:dyDescent="0.35">
      <c r="J846" s="60"/>
    </row>
    <row r="847" spans="10:10" x14ac:dyDescent="0.35">
      <c r="J847" s="60"/>
    </row>
    <row r="848" spans="10:10" x14ac:dyDescent="0.35">
      <c r="J848" s="60"/>
    </row>
    <row r="849" spans="10:10" x14ac:dyDescent="0.35">
      <c r="J849" s="60"/>
    </row>
    <row r="850" spans="10:10" x14ac:dyDescent="0.35">
      <c r="J850" s="60"/>
    </row>
    <row r="851" spans="10:10" x14ac:dyDescent="0.35">
      <c r="J851" s="60"/>
    </row>
    <row r="852" spans="10:10" x14ac:dyDescent="0.35">
      <c r="J852" s="60"/>
    </row>
    <row r="853" spans="10:10" x14ac:dyDescent="0.35">
      <c r="J853" s="60"/>
    </row>
    <row r="854" spans="10:10" x14ac:dyDescent="0.35">
      <c r="J854" s="60"/>
    </row>
    <row r="855" spans="10:10" x14ac:dyDescent="0.35">
      <c r="J855" s="60"/>
    </row>
    <row r="856" spans="10:10" x14ac:dyDescent="0.35">
      <c r="J856" s="60"/>
    </row>
    <row r="857" spans="10:10" x14ac:dyDescent="0.35">
      <c r="J857" s="60"/>
    </row>
    <row r="858" spans="10:10" x14ac:dyDescent="0.35">
      <c r="J858" s="60"/>
    </row>
    <row r="859" spans="10:10" x14ac:dyDescent="0.35">
      <c r="J859" s="60"/>
    </row>
    <row r="860" spans="10:10" x14ac:dyDescent="0.35">
      <c r="J860" s="60"/>
    </row>
    <row r="861" spans="10:10" x14ac:dyDescent="0.35">
      <c r="J861" s="60"/>
    </row>
    <row r="862" spans="10:10" x14ac:dyDescent="0.35">
      <c r="J862" s="60"/>
    </row>
    <row r="863" spans="10:10" x14ac:dyDescent="0.35">
      <c r="J863" s="60"/>
    </row>
    <row r="864" spans="10:10" x14ac:dyDescent="0.35">
      <c r="J864" s="60"/>
    </row>
    <row r="865" spans="10:10" x14ac:dyDescent="0.35">
      <c r="J865" s="60"/>
    </row>
    <row r="866" spans="10:10" x14ac:dyDescent="0.35">
      <c r="J866" s="60"/>
    </row>
    <row r="867" spans="10:10" x14ac:dyDescent="0.35">
      <c r="J867" s="60"/>
    </row>
    <row r="868" spans="10:10" x14ac:dyDescent="0.35">
      <c r="J868" s="60"/>
    </row>
    <row r="869" spans="10:10" x14ac:dyDescent="0.35">
      <c r="J869" s="60"/>
    </row>
    <row r="870" spans="10:10" x14ac:dyDescent="0.35">
      <c r="J870" s="60"/>
    </row>
    <row r="871" spans="10:10" x14ac:dyDescent="0.35">
      <c r="J871" s="60"/>
    </row>
    <row r="872" spans="10:10" x14ac:dyDescent="0.35">
      <c r="J872" s="60"/>
    </row>
    <row r="873" spans="10:10" x14ac:dyDescent="0.35">
      <c r="J873" s="60"/>
    </row>
    <row r="874" spans="10:10" x14ac:dyDescent="0.35">
      <c r="J874" s="60"/>
    </row>
    <row r="875" spans="10:10" x14ac:dyDescent="0.35">
      <c r="J875" s="60"/>
    </row>
    <row r="876" spans="10:10" x14ac:dyDescent="0.35">
      <c r="J876" s="60"/>
    </row>
    <row r="877" spans="10:10" x14ac:dyDescent="0.35">
      <c r="J877" s="60"/>
    </row>
    <row r="878" spans="10:10" x14ac:dyDescent="0.35">
      <c r="J878" s="60"/>
    </row>
    <row r="879" spans="10:10" x14ac:dyDescent="0.35">
      <c r="J879" s="60"/>
    </row>
    <row r="880" spans="10:10" x14ac:dyDescent="0.35">
      <c r="J880" s="60"/>
    </row>
    <row r="881" spans="10:10" x14ac:dyDescent="0.35">
      <c r="J881" s="60"/>
    </row>
    <row r="882" spans="10:10" x14ac:dyDescent="0.35">
      <c r="J882" s="60"/>
    </row>
    <row r="883" spans="10:10" x14ac:dyDescent="0.35">
      <c r="J883" s="60"/>
    </row>
    <row r="884" spans="10:10" x14ac:dyDescent="0.35">
      <c r="J884" s="60"/>
    </row>
    <row r="885" spans="10:10" x14ac:dyDescent="0.35">
      <c r="J885" s="60"/>
    </row>
    <row r="886" spans="10:10" x14ac:dyDescent="0.35">
      <c r="J886" s="60"/>
    </row>
    <row r="887" spans="10:10" x14ac:dyDescent="0.35">
      <c r="J887" s="60"/>
    </row>
    <row r="888" spans="10:10" x14ac:dyDescent="0.35">
      <c r="J888" s="60"/>
    </row>
    <row r="889" spans="10:10" x14ac:dyDescent="0.35">
      <c r="J889" s="60"/>
    </row>
    <row r="890" spans="10:10" x14ac:dyDescent="0.35">
      <c r="J890" s="60"/>
    </row>
    <row r="891" spans="10:10" x14ac:dyDescent="0.35">
      <c r="J891" s="60"/>
    </row>
    <row r="892" spans="10:10" x14ac:dyDescent="0.35">
      <c r="J892" s="60"/>
    </row>
    <row r="893" spans="10:10" x14ac:dyDescent="0.35">
      <c r="J893" s="60"/>
    </row>
    <row r="894" spans="10:10" x14ac:dyDescent="0.35">
      <c r="J894" s="60"/>
    </row>
    <row r="895" spans="10:10" x14ac:dyDescent="0.35">
      <c r="J895" s="60"/>
    </row>
    <row r="896" spans="10:10" x14ac:dyDescent="0.35">
      <c r="J896" s="60"/>
    </row>
    <row r="897" spans="10:10" x14ac:dyDescent="0.35">
      <c r="J897" s="60"/>
    </row>
    <row r="898" spans="10:10" x14ac:dyDescent="0.35">
      <c r="J898" s="60"/>
    </row>
    <row r="899" spans="10:10" x14ac:dyDescent="0.35">
      <c r="J899" s="60"/>
    </row>
    <row r="900" spans="10:10" x14ac:dyDescent="0.35">
      <c r="J900" s="60"/>
    </row>
    <row r="901" spans="10:10" x14ac:dyDescent="0.35">
      <c r="J901" s="60"/>
    </row>
    <row r="902" spans="10:10" x14ac:dyDescent="0.35">
      <c r="J902" s="60"/>
    </row>
    <row r="903" spans="10:10" x14ac:dyDescent="0.35">
      <c r="J903" s="60"/>
    </row>
    <row r="904" spans="10:10" x14ac:dyDescent="0.35">
      <c r="J904" s="60"/>
    </row>
    <row r="905" spans="10:10" x14ac:dyDescent="0.35">
      <c r="J905" s="60"/>
    </row>
    <row r="906" spans="10:10" x14ac:dyDescent="0.35">
      <c r="J906" s="60"/>
    </row>
    <row r="907" spans="10:10" x14ac:dyDescent="0.35">
      <c r="J907" s="60"/>
    </row>
    <row r="908" spans="10:10" x14ac:dyDescent="0.35">
      <c r="J908" s="60"/>
    </row>
    <row r="909" spans="10:10" x14ac:dyDescent="0.35">
      <c r="J909" s="60"/>
    </row>
    <row r="910" spans="10:10" x14ac:dyDescent="0.35">
      <c r="J910" s="60"/>
    </row>
    <row r="911" spans="10:10" x14ac:dyDescent="0.35">
      <c r="J911" s="60"/>
    </row>
    <row r="912" spans="10:10" x14ac:dyDescent="0.35">
      <c r="J912" s="60"/>
    </row>
    <row r="913" spans="10:10" x14ac:dyDescent="0.35">
      <c r="J913" s="60"/>
    </row>
    <row r="914" spans="10:10" x14ac:dyDescent="0.35">
      <c r="J914" s="60"/>
    </row>
    <row r="915" spans="10:10" x14ac:dyDescent="0.35">
      <c r="J915" s="60"/>
    </row>
    <row r="916" spans="10:10" x14ac:dyDescent="0.35">
      <c r="J916" s="60"/>
    </row>
    <row r="917" spans="10:10" x14ac:dyDescent="0.35">
      <c r="J917" s="60"/>
    </row>
    <row r="918" spans="10:10" x14ac:dyDescent="0.35">
      <c r="J918" s="60"/>
    </row>
    <row r="919" spans="10:10" x14ac:dyDescent="0.35">
      <c r="J919" s="60"/>
    </row>
    <row r="920" spans="10:10" x14ac:dyDescent="0.35">
      <c r="J920" s="60"/>
    </row>
    <row r="921" spans="10:10" x14ac:dyDescent="0.35">
      <c r="J921" s="60"/>
    </row>
    <row r="922" spans="10:10" x14ac:dyDescent="0.35">
      <c r="J922" s="60"/>
    </row>
    <row r="923" spans="10:10" x14ac:dyDescent="0.35">
      <c r="J923" s="60"/>
    </row>
    <row r="924" spans="10:10" x14ac:dyDescent="0.35">
      <c r="J924" s="60"/>
    </row>
    <row r="925" spans="10:10" x14ac:dyDescent="0.35">
      <c r="J925" s="60"/>
    </row>
    <row r="926" spans="10:10" x14ac:dyDescent="0.35">
      <c r="J926" s="60"/>
    </row>
    <row r="927" spans="10:10" x14ac:dyDescent="0.35">
      <c r="J927" s="60"/>
    </row>
    <row r="928" spans="10:10" x14ac:dyDescent="0.35">
      <c r="J928" s="60"/>
    </row>
    <row r="929" spans="10:10" x14ac:dyDescent="0.35">
      <c r="J929" s="60"/>
    </row>
    <row r="930" spans="10:10" x14ac:dyDescent="0.35">
      <c r="J930" s="60"/>
    </row>
    <row r="931" spans="10:10" x14ac:dyDescent="0.35">
      <c r="J931" s="60"/>
    </row>
    <row r="932" spans="10:10" x14ac:dyDescent="0.35">
      <c r="J932" s="60"/>
    </row>
    <row r="933" spans="10:10" x14ac:dyDescent="0.35">
      <c r="J933" s="60"/>
    </row>
    <row r="934" spans="10:10" x14ac:dyDescent="0.35">
      <c r="J934" s="60"/>
    </row>
    <row r="935" spans="10:10" x14ac:dyDescent="0.35">
      <c r="J935" s="60"/>
    </row>
    <row r="936" spans="10:10" x14ac:dyDescent="0.35">
      <c r="J936" s="60"/>
    </row>
    <row r="937" spans="10:10" x14ac:dyDescent="0.35">
      <c r="J937" s="60"/>
    </row>
    <row r="938" spans="10:10" x14ac:dyDescent="0.35">
      <c r="J938" s="60"/>
    </row>
    <row r="939" spans="10:10" x14ac:dyDescent="0.35">
      <c r="J939" s="60"/>
    </row>
    <row r="940" spans="10:10" x14ac:dyDescent="0.35">
      <c r="J940" s="60"/>
    </row>
    <row r="941" spans="10:10" x14ac:dyDescent="0.35">
      <c r="J941" s="60"/>
    </row>
    <row r="942" spans="10:10" x14ac:dyDescent="0.35">
      <c r="J942" s="60"/>
    </row>
    <row r="943" spans="10:10" x14ac:dyDescent="0.35">
      <c r="J943" s="60"/>
    </row>
    <row r="944" spans="10:10" x14ac:dyDescent="0.35">
      <c r="J944" s="60"/>
    </row>
    <row r="945" spans="10:10" x14ac:dyDescent="0.35">
      <c r="J945" s="60"/>
    </row>
    <row r="946" spans="10:10" x14ac:dyDescent="0.35">
      <c r="J946" s="60"/>
    </row>
    <row r="947" spans="10:10" x14ac:dyDescent="0.35">
      <c r="J947" s="60"/>
    </row>
    <row r="948" spans="10:10" x14ac:dyDescent="0.35">
      <c r="J948" s="60"/>
    </row>
    <row r="949" spans="10:10" x14ac:dyDescent="0.35">
      <c r="J949" s="60"/>
    </row>
    <row r="950" spans="10:10" x14ac:dyDescent="0.35">
      <c r="J950" s="60"/>
    </row>
    <row r="951" spans="10:10" x14ac:dyDescent="0.35">
      <c r="J951" s="60"/>
    </row>
    <row r="952" spans="10:10" x14ac:dyDescent="0.35">
      <c r="J952" s="60"/>
    </row>
    <row r="953" spans="10:10" x14ac:dyDescent="0.35">
      <c r="J953" s="60"/>
    </row>
    <row r="954" spans="10:10" x14ac:dyDescent="0.35">
      <c r="J954" s="60"/>
    </row>
    <row r="955" spans="10:10" x14ac:dyDescent="0.35">
      <c r="J955" s="60"/>
    </row>
    <row r="956" spans="10:10" x14ac:dyDescent="0.35">
      <c r="J956" s="60"/>
    </row>
    <row r="957" spans="10:10" x14ac:dyDescent="0.35">
      <c r="J957" s="60"/>
    </row>
    <row r="958" spans="10:10" x14ac:dyDescent="0.35">
      <c r="J958" s="60"/>
    </row>
    <row r="959" spans="10:10" x14ac:dyDescent="0.35">
      <c r="J959" s="60"/>
    </row>
    <row r="960" spans="10:10" x14ac:dyDescent="0.35">
      <c r="J960" s="60"/>
    </row>
    <row r="961" spans="10:10" x14ac:dyDescent="0.35">
      <c r="J961" s="60"/>
    </row>
    <row r="962" spans="10:10" x14ac:dyDescent="0.35">
      <c r="J962" s="60"/>
    </row>
    <row r="963" spans="10:10" x14ac:dyDescent="0.35">
      <c r="J963" s="60"/>
    </row>
    <row r="964" spans="10:10" x14ac:dyDescent="0.35">
      <c r="J964" s="60"/>
    </row>
    <row r="965" spans="10:10" x14ac:dyDescent="0.35">
      <c r="J965" s="60"/>
    </row>
    <row r="966" spans="10:10" x14ac:dyDescent="0.35">
      <c r="J966" s="60"/>
    </row>
    <row r="967" spans="10:10" x14ac:dyDescent="0.35">
      <c r="J967" s="60"/>
    </row>
    <row r="968" spans="10:10" x14ac:dyDescent="0.35">
      <c r="J968" s="60"/>
    </row>
    <row r="969" spans="10:10" x14ac:dyDescent="0.35">
      <c r="J969" s="60"/>
    </row>
    <row r="970" spans="10:10" x14ac:dyDescent="0.35">
      <c r="J970" s="60"/>
    </row>
    <row r="971" spans="10:10" x14ac:dyDescent="0.35">
      <c r="J971" s="60"/>
    </row>
    <row r="972" spans="10:10" x14ac:dyDescent="0.35">
      <c r="J972" s="60"/>
    </row>
    <row r="973" spans="10:10" x14ac:dyDescent="0.35">
      <c r="J973" s="60"/>
    </row>
    <row r="974" spans="10:10" x14ac:dyDescent="0.35">
      <c r="J974" s="60"/>
    </row>
    <row r="975" spans="10:10" x14ac:dyDescent="0.35">
      <c r="J975" s="60"/>
    </row>
    <row r="976" spans="10:10" x14ac:dyDescent="0.35">
      <c r="J976" s="60"/>
    </row>
    <row r="977" spans="10:10" x14ac:dyDescent="0.35">
      <c r="J977" s="60"/>
    </row>
    <row r="978" spans="10:10" x14ac:dyDescent="0.35">
      <c r="J978" s="60"/>
    </row>
    <row r="979" spans="10:10" x14ac:dyDescent="0.35">
      <c r="J979" s="60"/>
    </row>
    <row r="980" spans="10:10" x14ac:dyDescent="0.35">
      <c r="J980" s="60"/>
    </row>
    <row r="981" spans="10:10" x14ac:dyDescent="0.35">
      <c r="J981" s="60"/>
    </row>
    <row r="982" spans="10:10" x14ac:dyDescent="0.35">
      <c r="J982" s="60"/>
    </row>
    <row r="983" spans="10:10" x14ac:dyDescent="0.35">
      <c r="J983" s="60"/>
    </row>
    <row r="984" spans="10:10" x14ac:dyDescent="0.35">
      <c r="J984" s="60"/>
    </row>
    <row r="985" spans="10:10" x14ac:dyDescent="0.35">
      <c r="J985" s="60"/>
    </row>
    <row r="986" spans="10:10" x14ac:dyDescent="0.35">
      <c r="J986" s="60"/>
    </row>
    <row r="987" spans="10:10" x14ac:dyDescent="0.35">
      <c r="J987" s="60"/>
    </row>
    <row r="988" spans="10:10" x14ac:dyDescent="0.35">
      <c r="J988" s="60"/>
    </row>
    <row r="989" spans="10:10" x14ac:dyDescent="0.35">
      <c r="J989" s="60"/>
    </row>
    <row r="990" spans="10:10" x14ac:dyDescent="0.35">
      <c r="J990" s="60"/>
    </row>
    <row r="991" spans="10:10" x14ac:dyDescent="0.35">
      <c r="J991" s="60"/>
    </row>
    <row r="992" spans="10:10" x14ac:dyDescent="0.35">
      <c r="J992" s="60"/>
    </row>
    <row r="993" spans="10:10" x14ac:dyDescent="0.35">
      <c r="J993" s="60"/>
    </row>
    <row r="994" spans="10:10" x14ac:dyDescent="0.35">
      <c r="J994" s="60"/>
    </row>
    <row r="995" spans="10:10" x14ac:dyDescent="0.35">
      <c r="J995" s="60"/>
    </row>
    <row r="996" spans="10:10" x14ac:dyDescent="0.35">
      <c r="J996" s="60"/>
    </row>
    <row r="997" spans="10:10" x14ac:dyDescent="0.35">
      <c r="J997" s="60"/>
    </row>
    <row r="998" spans="10:10" x14ac:dyDescent="0.35">
      <c r="J998" s="60"/>
    </row>
    <row r="999" spans="10:10" x14ac:dyDescent="0.35">
      <c r="J999" s="60"/>
    </row>
    <row r="1000" spans="10:10" x14ac:dyDescent="0.35">
      <c r="J1000" s="60"/>
    </row>
    <row r="1001" spans="10:10" x14ac:dyDescent="0.35">
      <c r="J1001" s="60"/>
    </row>
    <row r="1002" spans="10:10" x14ac:dyDescent="0.35">
      <c r="J1002" s="60"/>
    </row>
    <row r="1003" spans="10:10" x14ac:dyDescent="0.35">
      <c r="J1003" s="60"/>
    </row>
    <row r="1004" spans="10:10" x14ac:dyDescent="0.35">
      <c r="J1004" s="60"/>
    </row>
    <row r="1005" spans="10:10" x14ac:dyDescent="0.35">
      <c r="J1005" s="60"/>
    </row>
    <row r="1006" spans="10:10" x14ac:dyDescent="0.35">
      <c r="J1006" s="60"/>
    </row>
    <row r="1007" spans="10:10" x14ac:dyDescent="0.35">
      <c r="J1007" s="60"/>
    </row>
    <row r="1008" spans="10:10" x14ac:dyDescent="0.35">
      <c r="J1008" s="60"/>
    </row>
    <row r="1009" spans="10:10" x14ac:dyDescent="0.35">
      <c r="J1009" s="60"/>
    </row>
    <row r="1010" spans="10:10" x14ac:dyDescent="0.35">
      <c r="J1010" s="60"/>
    </row>
    <row r="1011" spans="10:10" x14ac:dyDescent="0.35">
      <c r="J1011" s="60"/>
    </row>
    <row r="1012" spans="10:10" x14ac:dyDescent="0.35">
      <c r="J1012" s="60"/>
    </row>
    <row r="1013" spans="10:10" x14ac:dyDescent="0.35">
      <c r="J1013" s="60"/>
    </row>
    <row r="1014" spans="10:10" x14ac:dyDescent="0.35">
      <c r="J1014" s="60"/>
    </row>
    <row r="1015" spans="10:10" x14ac:dyDescent="0.35">
      <c r="J1015" s="60"/>
    </row>
    <row r="1016" spans="10:10" x14ac:dyDescent="0.35">
      <c r="J1016" s="60"/>
    </row>
    <row r="1017" spans="10:10" x14ac:dyDescent="0.35">
      <c r="J1017" s="60"/>
    </row>
    <row r="1018" spans="10:10" x14ac:dyDescent="0.35">
      <c r="J1018" s="60"/>
    </row>
    <row r="1019" spans="10:10" x14ac:dyDescent="0.35">
      <c r="J1019" s="60"/>
    </row>
    <row r="1020" spans="10:10" x14ac:dyDescent="0.35">
      <c r="J1020" s="60"/>
    </row>
    <row r="1021" spans="10:10" x14ac:dyDescent="0.35">
      <c r="J1021" s="60"/>
    </row>
    <row r="1022" spans="10:10" x14ac:dyDescent="0.35">
      <c r="J1022" s="60"/>
    </row>
    <row r="1023" spans="10:10" x14ac:dyDescent="0.35">
      <c r="J1023" s="60"/>
    </row>
    <row r="1024" spans="10:10" x14ac:dyDescent="0.35">
      <c r="J1024" s="60"/>
    </row>
    <row r="1025" spans="10:10" x14ac:dyDescent="0.35">
      <c r="J1025" s="60"/>
    </row>
    <row r="1026" spans="10:10" x14ac:dyDescent="0.35">
      <c r="J1026" s="60"/>
    </row>
    <row r="1027" spans="10:10" x14ac:dyDescent="0.35">
      <c r="J1027" s="60"/>
    </row>
    <row r="1028" spans="10:10" x14ac:dyDescent="0.35">
      <c r="J1028" s="60"/>
    </row>
    <row r="1029" spans="10:10" x14ac:dyDescent="0.35">
      <c r="J1029" s="60"/>
    </row>
    <row r="1030" spans="10:10" x14ac:dyDescent="0.35">
      <c r="J1030" s="60"/>
    </row>
    <row r="1031" spans="10:10" x14ac:dyDescent="0.35">
      <c r="J1031" s="60"/>
    </row>
    <row r="1032" spans="10:10" x14ac:dyDescent="0.35">
      <c r="J1032" s="60"/>
    </row>
    <row r="1033" spans="10:10" x14ac:dyDescent="0.35">
      <c r="J1033" s="60"/>
    </row>
    <row r="1034" spans="10:10" x14ac:dyDescent="0.35">
      <c r="J1034" s="60"/>
    </row>
    <row r="1035" spans="10:10" x14ac:dyDescent="0.35">
      <c r="J1035" s="60"/>
    </row>
    <row r="1036" spans="10:10" x14ac:dyDescent="0.35">
      <c r="J1036" s="60"/>
    </row>
    <row r="1037" spans="10:10" x14ac:dyDescent="0.35">
      <c r="J1037" s="60"/>
    </row>
    <row r="1038" spans="10:10" x14ac:dyDescent="0.35">
      <c r="J1038" s="60"/>
    </row>
    <row r="1039" spans="10:10" x14ac:dyDescent="0.35">
      <c r="J1039" s="60"/>
    </row>
    <row r="1040" spans="10:10" x14ac:dyDescent="0.35">
      <c r="J1040" s="60"/>
    </row>
    <row r="1041" spans="10:10" x14ac:dyDescent="0.35">
      <c r="J1041" s="60"/>
    </row>
    <row r="1042" spans="10:10" x14ac:dyDescent="0.35">
      <c r="J1042" s="60"/>
    </row>
    <row r="1043" spans="10:10" x14ac:dyDescent="0.35">
      <c r="J1043" s="60"/>
    </row>
    <row r="1044" spans="10:10" x14ac:dyDescent="0.35">
      <c r="J1044" s="60"/>
    </row>
    <row r="1045" spans="10:10" x14ac:dyDescent="0.35">
      <c r="J1045" s="60"/>
    </row>
    <row r="1046" spans="10:10" x14ac:dyDescent="0.35">
      <c r="J1046" s="60"/>
    </row>
    <row r="1047" spans="10:10" x14ac:dyDescent="0.35">
      <c r="J1047" s="60"/>
    </row>
    <row r="1048" spans="10:10" x14ac:dyDescent="0.35">
      <c r="J1048" s="60"/>
    </row>
    <row r="1049" spans="10:10" x14ac:dyDescent="0.35">
      <c r="J1049" s="60"/>
    </row>
    <row r="1050" spans="10:10" x14ac:dyDescent="0.35">
      <c r="J1050" s="60"/>
    </row>
    <row r="1051" spans="10:10" x14ac:dyDescent="0.35">
      <c r="J1051" s="60"/>
    </row>
    <row r="1052" spans="10:10" x14ac:dyDescent="0.35">
      <c r="J1052" s="60"/>
    </row>
    <row r="1053" spans="10:10" x14ac:dyDescent="0.35">
      <c r="J1053" s="60"/>
    </row>
    <row r="1054" spans="10:10" x14ac:dyDescent="0.35">
      <c r="J1054" s="60"/>
    </row>
    <row r="1055" spans="10:10" x14ac:dyDescent="0.35">
      <c r="J1055" s="60"/>
    </row>
    <row r="1056" spans="10:10" x14ac:dyDescent="0.35">
      <c r="J1056" s="60"/>
    </row>
    <row r="1057" spans="10:10" x14ac:dyDescent="0.35">
      <c r="J1057" s="60"/>
    </row>
    <row r="1058" spans="10:10" x14ac:dyDescent="0.35">
      <c r="J1058" s="60"/>
    </row>
    <row r="1059" spans="10:10" x14ac:dyDescent="0.35">
      <c r="J1059" s="60"/>
    </row>
    <row r="1060" spans="10:10" x14ac:dyDescent="0.35">
      <c r="J1060" s="60"/>
    </row>
    <row r="1061" spans="10:10" x14ac:dyDescent="0.35">
      <c r="J1061" s="60"/>
    </row>
    <row r="1062" spans="10:10" x14ac:dyDescent="0.35">
      <c r="J1062" s="60"/>
    </row>
    <row r="1063" spans="10:10" x14ac:dyDescent="0.35">
      <c r="J1063" s="60"/>
    </row>
    <row r="1064" spans="10:10" x14ac:dyDescent="0.35">
      <c r="J1064" s="60"/>
    </row>
    <row r="1065" spans="10:10" x14ac:dyDescent="0.35">
      <c r="J1065" s="60"/>
    </row>
    <row r="1066" spans="10:10" x14ac:dyDescent="0.35">
      <c r="J1066" s="60"/>
    </row>
    <row r="1067" spans="10:10" x14ac:dyDescent="0.35">
      <c r="J1067" s="60"/>
    </row>
    <row r="1068" spans="10:10" x14ac:dyDescent="0.35">
      <c r="J1068" s="60"/>
    </row>
    <row r="1069" spans="10:10" x14ac:dyDescent="0.35">
      <c r="J1069" s="60"/>
    </row>
    <row r="1070" spans="10:10" x14ac:dyDescent="0.35">
      <c r="J1070" s="60"/>
    </row>
    <row r="1071" spans="10:10" x14ac:dyDescent="0.35">
      <c r="J1071" s="60"/>
    </row>
    <row r="1072" spans="10:10" x14ac:dyDescent="0.35">
      <c r="J1072" s="60"/>
    </row>
    <row r="1073" spans="10:10" x14ac:dyDescent="0.35">
      <c r="J1073" s="60"/>
    </row>
    <row r="1074" spans="10:10" x14ac:dyDescent="0.35">
      <c r="J1074" s="60"/>
    </row>
    <row r="1075" spans="10:10" x14ac:dyDescent="0.35">
      <c r="J1075" s="60"/>
    </row>
    <row r="1076" spans="10:10" x14ac:dyDescent="0.35">
      <c r="J1076" s="60"/>
    </row>
    <row r="1077" spans="10:10" x14ac:dyDescent="0.35">
      <c r="J1077" s="60"/>
    </row>
    <row r="1078" spans="10:10" x14ac:dyDescent="0.35">
      <c r="J1078" s="60"/>
    </row>
    <row r="1079" spans="10:10" x14ac:dyDescent="0.35">
      <c r="J1079" s="60"/>
    </row>
    <row r="1080" spans="10:10" x14ac:dyDescent="0.35">
      <c r="J1080" s="60"/>
    </row>
    <row r="1081" spans="10:10" x14ac:dyDescent="0.35">
      <c r="J1081" s="60"/>
    </row>
    <row r="1082" spans="10:10" x14ac:dyDescent="0.35">
      <c r="J1082" s="60"/>
    </row>
    <row r="1083" spans="10:10" x14ac:dyDescent="0.35">
      <c r="J1083" s="60"/>
    </row>
    <row r="1084" spans="10:10" x14ac:dyDescent="0.35">
      <c r="J1084" s="60"/>
    </row>
    <row r="1085" spans="10:10" x14ac:dyDescent="0.35">
      <c r="J1085" s="60"/>
    </row>
    <row r="1086" spans="10:10" x14ac:dyDescent="0.35">
      <c r="J1086" s="60"/>
    </row>
    <row r="1087" spans="10:10" x14ac:dyDescent="0.35">
      <c r="J1087" s="60"/>
    </row>
    <row r="1088" spans="10:10" x14ac:dyDescent="0.35">
      <c r="J1088" s="60"/>
    </row>
    <row r="1089" spans="10:10" x14ac:dyDescent="0.35">
      <c r="J1089" s="60"/>
    </row>
    <row r="1090" spans="10:10" x14ac:dyDescent="0.35">
      <c r="J1090" s="60"/>
    </row>
    <row r="1091" spans="10:10" x14ac:dyDescent="0.35">
      <c r="J1091" s="60"/>
    </row>
    <row r="1092" spans="10:10" x14ac:dyDescent="0.35">
      <c r="J1092" s="60"/>
    </row>
    <row r="1093" spans="10:10" x14ac:dyDescent="0.35">
      <c r="J1093" s="60"/>
    </row>
    <row r="1094" spans="10:10" x14ac:dyDescent="0.35">
      <c r="J1094" s="60"/>
    </row>
    <row r="1095" spans="10:10" x14ac:dyDescent="0.35">
      <c r="J1095" s="60"/>
    </row>
    <row r="1096" spans="10:10" x14ac:dyDescent="0.35">
      <c r="J1096" s="60"/>
    </row>
    <row r="1097" spans="10:10" x14ac:dyDescent="0.35">
      <c r="J1097" s="60"/>
    </row>
    <row r="1098" spans="10:10" x14ac:dyDescent="0.35">
      <c r="J1098" s="60"/>
    </row>
    <row r="1099" spans="10:10" x14ac:dyDescent="0.35">
      <c r="J1099" s="60"/>
    </row>
    <row r="1100" spans="10:10" x14ac:dyDescent="0.35">
      <c r="J1100" s="60"/>
    </row>
    <row r="1101" spans="10:10" x14ac:dyDescent="0.35">
      <c r="J1101" s="60"/>
    </row>
    <row r="1102" spans="10:10" x14ac:dyDescent="0.35">
      <c r="J1102" s="60"/>
    </row>
    <row r="1103" spans="10:10" x14ac:dyDescent="0.35">
      <c r="J1103" s="60"/>
    </row>
    <row r="1104" spans="10:10" x14ac:dyDescent="0.35">
      <c r="J1104" s="60"/>
    </row>
    <row r="1105" spans="10:10" x14ac:dyDescent="0.35">
      <c r="J1105" s="60"/>
    </row>
    <row r="1106" spans="10:10" x14ac:dyDescent="0.35">
      <c r="J1106" s="60"/>
    </row>
    <row r="1107" spans="10:10" x14ac:dyDescent="0.35">
      <c r="J1107" s="60"/>
    </row>
    <row r="1108" spans="10:10" x14ac:dyDescent="0.35">
      <c r="J1108" s="60"/>
    </row>
    <row r="1109" spans="10:10" x14ac:dyDescent="0.35">
      <c r="J1109" s="60"/>
    </row>
    <row r="1110" spans="10:10" x14ac:dyDescent="0.35">
      <c r="J1110" s="60"/>
    </row>
    <row r="1111" spans="10:10" x14ac:dyDescent="0.35">
      <c r="J1111" s="60"/>
    </row>
    <row r="1112" spans="10:10" x14ac:dyDescent="0.35">
      <c r="J1112" s="60"/>
    </row>
    <row r="1113" spans="10:10" x14ac:dyDescent="0.35">
      <c r="J1113" s="60"/>
    </row>
    <row r="1114" spans="10:10" x14ac:dyDescent="0.35">
      <c r="J1114" s="60"/>
    </row>
    <row r="1115" spans="10:10" x14ac:dyDescent="0.35">
      <c r="J1115" s="60"/>
    </row>
    <row r="1116" spans="10:10" x14ac:dyDescent="0.35">
      <c r="J1116" s="60"/>
    </row>
    <row r="1117" spans="10:10" x14ac:dyDescent="0.35">
      <c r="J1117" s="60"/>
    </row>
    <row r="1118" spans="10:10" x14ac:dyDescent="0.35">
      <c r="J1118" s="60"/>
    </row>
    <row r="1119" spans="10:10" x14ac:dyDescent="0.35">
      <c r="J1119" s="60"/>
    </row>
    <row r="1120" spans="10:10" x14ac:dyDescent="0.35">
      <c r="J1120" s="60"/>
    </row>
    <row r="1121" spans="10:10" x14ac:dyDescent="0.35">
      <c r="J1121" s="60"/>
    </row>
    <row r="1122" spans="10:10" x14ac:dyDescent="0.35">
      <c r="J1122" s="60"/>
    </row>
    <row r="1123" spans="10:10" x14ac:dyDescent="0.35">
      <c r="J1123" s="60"/>
    </row>
    <row r="1124" spans="10:10" x14ac:dyDescent="0.35">
      <c r="J1124" s="60"/>
    </row>
    <row r="1125" spans="10:10" x14ac:dyDescent="0.35">
      <c r="J1125" s="60"/>
    </row>
    <row r="1126" spans="10:10" x14ac:dyDescent="0.35">
      <c r="J1126" s="60"/>
    </row>
    <row r="1127" spans="10:10" x14ac:dyDescent="0.35">
      <c r="J1127" s="60"/>
    </row>
    <row r="1128" spans="10:10" x14ac:dyDescent="0.35">
      <c r="J1128" s="60"/>
    </row>
    <row r="1129" spans="10:10" x14ac:dyDescent="0.35">
      <c r="J1129" s="60"/>
    </row>
    <row r="1130" spans="10:10" x14ac:dyDescent="0.35">
      <c r="J1130" s="60"/>
    </row>
    <row r="1131" spans="10:10" x14ac:dyDescent="0.35">
      <c r="J1131" s="60"/>
    </row>
    <row r="1132" spans="10:10" x14ac:dyDescent="0.35">
      <c r="J1132" s="60"/>
    </row>
    <row r="1133" spans="10:10" x14ac:dyDescent="0.35">
      <c r="J1133" s="60"/>
    </row>
    <row r="1134" spans="10:10" x14ac:dyDescent="0.35">
      <c r="J1134" s="60"/>
    </row>
    <row r="1135" spans="10:10" x14ac:dyDescent="0.35">
      <c r="J1135" s="60"/>
    </row>
    <row r="1136" spans="10:10" x14ac:dyDescent="0.35">
      <c r="J1136" s="60"/>
    </row>
    <row r="1137" spans="10:10" x14ac:dyDescent="0.35">
      <c r="J1137" s="60"/>
    </row>
    <row r="1138" spans="10:10" x14ac:dyDescent="0.35">
      <c r="J1138" s="60"/>
    </row>
    <row r="1139" spans="10:10" x14ac:dyDescent="0.35">
      <c r="J1139" s="60"/>
    </row>
    <row r="1140" spans="10:10" x14ac:dyDescent="0.35">
      <c r="J1140" s="60"/>
    </row>
    <row r="1141" spans="10:10" x14ac:dyDescent="0.35">
      <c r="J1141" s="60"/>
    </row>
    <row r="1142" spans="10:10" x14ac:dyDescent="0.35">
      <c r="J1142" s="60"/>
    </row>
    <row r="1143" spans="10:10" x14ac:dyDescent="0.35">
      <c r="J1143" s="60"/>
    </row>
    <row r="1144" spans="10:10" x14ac:dyDescent="0.35">
      <c r="J1144" s="60"/>
    </row>
    <row r="1145" spans="10:10" x14ac:dyDescent="0.35">
      <c r="J1145" s="60"/>
    </row>
    <row r="1146" spans="10:10" x14ac:dyDescent="0.35">
      <c r="J1146" s="60"/>
    </row>
    <row r="1147" spans="10:10" x14ac:dyDescent="0.35">
      <c r="J1147" s="60"/>
    </row>
    <row r="1148" spans="10:10" x14ac:dyDescent="0.35">
      <c r="J1148" s="60"/>
    </row>
    <row r="1149" spans="10:10" x14ac:dyDescent="0.35">
      <c r="J1149" s="60"/>
    </row>
    <row r="1150" spans="10:10" x14ac:dyDescent="0.35">
      <c r="J1150" s="60"/>
    </row>
    <row r="1151" spans="10:10" x14ac:dyDescent="0.35">
      <c r="J1151" s="60"/>
    </row>
    <row r="1152" spans="10:10" x14ac:dyDescent="0.35">
      <c r="J1152" s="60"/>
    </row>
    <row r="1153" spans="10:10" x14ac:dyDescent="0.35">
      <c r="J1153" s="60"/>
    </row>
    <row r="1154" spans="10:10" x14ac:dyDescent="0.35">
      <c r="J1154" s="60"/>
    </row>
    <row r="1155" spans="10:10" x14ac:dyDescent="0.35">
      <c r="J1155" s="60"/>
    </row>
    <row r="1156" spans="10:10" x14ac:dyDescent="0.35">
      <c r="J1156" s="60"/>
    </row>
    <row r="1157" spans="10:10" x14ac:dyDescent="0.35">
      <c r="J1157" s="60"/>
    </row>
    <row r="1158" spans="10:10" x14ac:dyDescent="0.35">
      <c r="J1158" s="60"/>
    </row>
    <row r="1159" spans="10:10" x14ac:dyDescent="0.35">
      <c r="J1159" s="60"/>
    </row>
    <row r="1160" spans="10:10" x14ac:dyDescent="0.35">
      <c r="J1160" s="60"/>
    </row>
    <row r="1161" spans="10:10" x14ac:dyDescent="0.35">
      <c r="J1161" s="60"/>
    </row>
    <row r="1162" spans="10:10" x14ac:dyDescent="0.35">
      <c r="J1162" s="60"/>
    </row>
    <row r="1163" spans="10:10" x14ac:dyDescent="0.35">
      <c r="J1163" s="60"/>
    </row>
    <row r="1164" spans="10:10" x14ac:dyDescent="0.35">
      <c r="J1164" s="60"/>
    </row>
    <row r="1165" spans="10:10" x14ac:dyDescent="0.35">
      <c r="J1165" s="60"/>
    </row>
    <row r="1166" spans="10:10" x14ac:dyDescent="0.35">
      <c r="J1166" s="60"/>
    </row>
    <row r="1167" spans="10:10" x14ac:dyDescent="0.35">
      <c r="J1167" s="60"/>
    </row>
    <row r="1168" spans="10:10" x14ac:dyDescent="0.35">
      <c r="J1168" s="60"/>
    </row>
    <row r="1169" spans="10:10" x14ac:dyDescent="0.35">
      <c r="J1169" s="60"/>
    </row>
    <row r="1170" spans="10:10" x14ac:dyDescent="0.35">
      <c r="J1170" s="60"/>
    </row>
    <row r="1171" spans="10:10" x14ac:dyDescent="0.35">
      <c r="J1171" s="60"/>
    </row>
    <row r="1172" spans="10:10" x14ac:dyDescent="0.35">
      <c r="J1172" s="60"/>
    </row>
    <row r="1173" spans="10:10" x14ac:dyDescent="0.35">
      <c r="J1173" s="60"/>
    </row>
    <row r="1174" spans="10:10" x14ac:dyDescent="0.35">
      <c r="J1174" s="60"/>
    </row>
    <row r="1175" spans="10:10" x14ac:dyDescent="0.35">
      <c r="J1175" s="60"/>
    </row>
    <row r="1176" spans="10:10" x14ac:dyDescent="0.35">
      <c r="J1176" s="60"/>
    </row>
    <row r="1177" spans="10:10" x14ac:dyDescent="0.35">
      <c r="J1177" s="60"/>
    </row>
    <row r="1178" spans="10:10" x14ac:dyDescent="0.35">
      <c r="J1178" s="60"/>
    </row>
    <row r="1179" spans="10:10" x14ac:dyDescent="0.35">
      <c r="J1179" s="60"/>
    </row>
    <row r="1180" spans="10:10" x14ac:dyDescent="0.35">
      <c r="J1180" s="60"/>
    </row>
    <row r="1181" spans="10:10" x14ac:dyDescent="0.35">
      <c r="J1181" s="60"/>
    </row>
    <row r="1182" spans="10:10" x14ac:dyDescent="0.35">
      <c r="J1182" s="60"/>
    </row>
    <row r="1183" spans="10:10" x14ac:dyDescent="0.35">
      <c r="J1183" s="60"/>
    </row>
    <row r="1184" spans="10:10" x14ac:dyDescent="0.35">
      <c r="J1184" s="60"/>
    </row>
    <row r="1185" spans="10:10" x14ac:dyDescent="0.35">
      <c r="J1185" s="60"/>
    </row>
    <row r="1186" spans="10:10" x14ac:dyDescent="0.35">
      <c r="J1186" s="60"/>
    </row>
    <row r="1187" spans="10:10" x14ac:dyDescent="0.35">
      <c r="J1187" s="60"/>
    </row>
    <row r="1188" spans="10:10" x14ac:dyDescent="0.35">
      <c r="J1188" s="60"/>
    </row>
    <row r="1189" spans="10:10" x14ac:dyDescent="0.35">
      <c r="J1189" s="60"/>
    </row>
    <row r="1190" spans="10:10" x14ac:dyDescent="0.35">
      <c r="J1190" s="60"/>
    </row>
    <row r="1191" spans="10:10" x14ac:dyDescent="0.35">
      <c r="J1191" s="60"/>
    </row>
    <row r="1192" spans="10:10" x14ac:dyDescent="0.35">
      <c r="J1192" s="60"/>
    </row>
    <row r="1193" spans="10:10" x14ac:dyDescent="0.35">
      <c r="J1193" s="60"/>
    </row>
    <row r="1194" spans="10:10" x14ac:dyDescent="0.35">
      <c r="J1194" s="60"/>
    </row>
    <row r="1195" spans="10:10" x14ac:dyDescent="0.35">
      <c r="J1195" s="60"/>
    </row>
    <row r="1196" spans="10:10" x14ac:dyDescent="0.35">
      <c r="J1196" s="60"/>
    </row>
    <row r="1197" spans="10:10" x14ac:dyDescent="0.35">
      <c r="J1197" s="60"/>
    </row>
    <row r="1198" spans="10:10" x14ac:dyDescent="0.35">
      <c r="J1198" s="60"/>
    </row>
    <row r="1199" spans="10:10" x14ac:dyDescent="0.35">
      <c r="J1199" s="60"/>
    </row>
    <row r="1200" spans="10:10" x14ac:dyDescent="0.35">
      <c r="J1200" s="60"/>
    </row>
    <row r="1201" spans="10:10" x14ac:dyDescent="0.35">
      <c r="J1201" s="60"/>
    </row>
    <row r="1202" spans="10:10" x14ac:dyDescent="0.35">
      <c r="J1202" s="60"/>
    </row>
    <row r="1203" spans="10:10" x14ac:dyDescent="0.35">
      <c r="J1203" s="60"/>
    </row>
    <row r="1204" spans="10:10" x14ac:dyDescent="0.35">
      <c r="J1204" s="60"/>
    </row>
    <row r="1205" spans="10:10" x14ac:dyDescent="0.35">
      <c r="J1205" s="60"/>
    </row>
    <row r="1206" spans="10:10" x14ac:dyDescent="0.35">
      <c r="J1206" s="60"/>
    </row>
    <row r="1207" spans="10:10" x14ac:dyDescent="0.35">
      <c r="J1207" s="60"/>
    </row>
    <row r="1208" spans="10:10" x14ac:dyDescent="0.35">
      <c r="J1208" s="60"/>
    </row>
    <row r="1209" spans="10:10" x14ac:dyDescent="0.35">
      <c r="J1209" s="60"/>
    </row>
    <row r="1210" spans="10:10" x14ac:dyDescent="0.35">
      <c r="J1210" s="60"/>
    </row>
    <row r="1211" spans="10:10" x14ac:dyDescent="0.35">
      <c r="J1211" s="60"/>
    </row>
    <row r="1212" spans="10:10" x14ac:dyDescent="0.35">
      <c r="J1212" s="60"/>
    </row>
    <row r="1213" spans="10:10" x14ac:dyDescent="0.35">
      <c r="J1213" s="60"/>
    </row>
    <row r="1214" spans="10:10" x14ac:dyDescent="0.35">
      <c r="J1214" s="60"/>
    </row>
    <row r="1215" spans="10:10" x14ac:dyDescent="0.35">
      <c r="J1215" s="60"/>
    </row>
    <row r="1216" spans="10:10" x14ac:dyDescent="0.35">
      <c r="J1216" s="60"/>
    </row>
    <row r="1217" spans="10:10" x14ac:dyDescent="0.35">
      <c r="J1217" s="60"/>
    </row>
    <row r="1218" spans="10:10" x14ac:dyDescent="0.35">
      <c r="J1218" s="60"/>
    </row>
    <row r="1219" spans="10:10" x14ac:dyDescent="0.35">
      <c r="J1219" s="60"/>
    </row>
    <row r="1220" spans="10:10" x14ac:dyDescent="0.35">
      <c r="J1220" s="60"/>
    </row>
    <row r="1221" spans="10:10" x14ac:dyDescent="0.35">
      <c r="J1221" s="60"/>
    </row>
    <row r="1222" spans="10:10" x14ac:dyDescent="0.35">
      <c r="J1222" s="60"/>
    </row>
    <row r="1223" spans="10:10" x14ac:dyDescent="0.35">
      <c r="J1223" s="60"/>
    </row>
    <row r="1224" spans="10:10" x14ac:dyDescent="0.35">
      <c r="J1224" s="60"/>
    </row>
    <row r="1225" spans="10:10" x14ac:dyDescent="0.35">
      <c r="J1225" s="60"/>
    </row>
    <row r="1226" spans="10:10" x14ac:dyDescent="0.35">
      <c r="J1226" s="60"/>
    </row>
    <row r="1227" spans="10:10" x14ac:dyDescent="0.35">
      <c r="J1227" s="60"/>
    </row>
    <row r="1228" spans="10:10" x14ac:dyDescent="0.35">
      <c r="J1228" s="60"/>
    </row>
    <row r="1229" spans="10:10" x14ac:dyDescent="0.35">
      <c r="J1229" s="60"/>
    </row>
    <row r="1230" spans="10:10" x14ac:dyDescent="0.35">
      <c r="J1230" s="60"/>
    </row>
    <row r="1231" spans="10:10" x14ac:dyDescent="0.35">
      <c r="J1231" s="60"/>
    </row>
    <row r="1232" spans="10:10" x14ac:dyDescent="0.35">
      <c r="J1232" s="60"/>
    </row>
    <row r="1233" spans="10:10" x14ac:dyDescent="0.35">
      <c r="J1233" s="60"/>
    </row>
    <row r="1234" spans="10:10" x14ac:dyDescent="0.35">
      <c r="J1234" s="60"/>
    </row>
    <row r="1235" spans="10:10" x14ac:dyDescent="0.35">
      <c r="J1235" s="60"/>
    </row>
    <row r="1236" spans="10:10" x14ac:dyDescent="0.35">
      <c r="J1236" s="60"/>
    </row>
    <row r="1237" spans="10:10" x14ac:dyDescent="0.35">
      <c r="J1237" s="60"/>
    </row>
    <row r="1238" spans="10:10" x14ac:dyDescent="0.35">
      <c r="J1238" s="60"/>
    </row>
    <row r="1239" spans="10:10" x14ac:dyDescent="0.35">
      <c r="J1239" s="60"/>
    </row>
    <row r="1240" spans="10:10" x14ac:dyDescent="0.35">
      <c r="J1240" s="60"/>
    </row>
    <row r="1241" spans="10:10" x14ac:dyDescent="0.35">
      <c r="J1241" s="60"/>
    </row>
    <row r="1242" spans="10:10" x14ac:dyDescent="0.35">
      <c r="J1242" s="60"/>
    </row>
    <row r="1243" spans="10:10" x14ac:dyDescent="0.35">
      <c r="J1243" s="60"/>
    </row>
    <row r="1244" spans="10:10" x14ac:dyDescent="0.35">
      <c r="J1244" s="60"/>
    </row>
    <row r="1245" spans="10:10" x14ac:dyDescent="0.35">
      <c r="J1245" s="60"/>
    </row>
    <row r="1246" spans="10:10" x14ac:dyDescent="0.35">
      <c r="J1246" s="60"/>
    </row>
    <row r="1247" spans="10:10" x14ac:dyDescent="0.35">
      <c r="J1247" s="60"/>
    </row>
    <row r="1248" spans="10:10" x14ac:dyDescent="0.35">
      <c r="J1248" s="60"/>
    </row>
    <row r="1249" spans="10:10" x14ac:dyDescent="0.35">
      <c r="J1249" s="60"/>
    </row>
    <row r="1250" spans="10:10" x14ac:dyDescent="0.35">
      <c r="J1250" s="60"/>
    </row>
    <row r="1251" spans="10:10" x14ac:dyDescent="0.35">
      <c r="J1251" s="60"/>
    </row>
    <row r="1252" spans="10:10" x14ac:dyDescent="0.35">
      <c r="J1252" s="60"/>
    </row>
    <row r="1253" spans="10:10" x14ac:dyDescent="0.35">
      <c r="J1253" s="60"/>
    </row>
    <row r="1254" spans="10:10" x14ac:dyDescent="0.35">
      <c r="J1254" s="60"/>
    </row>
    <row r="1255" spans="10:10" x14ac:dyDescent="0.35">
      <c r="J1255" s="60"/>
    </row>
    <row r="1256" spans="10:10" x14ac:dyDescent="0.35">
      <c r="J1256" s="60"/>
    </row>
    <row r="1257" spans="10:10" x14ac:dyDescent="0.35">
      <c r="J1257" s="60"/>
    </row>
    <row r="1258" spans="10:10" x14ac:dyDescent="0.35">
      <c r="J1258" s="60"/>
    </row>
    <row r="1259" spans="10:10" x14ac:dyDescent="0.35">
      <c r="J1259" s="60"/>
    </row>
    <row r="1260" spans="10:10" x14ac:dyDescent="0.35">
      <c r="J1260" s="60"/>
    </row>
    <row r="1261" spans="10:10" x14ac:dyDescent="0.35">
      <c r="J1261" s="60"/>
    </row>
    <row r="1262" spans="10:10" x14ac:dyDescent="0.35">
      <c r="J1262" s="60"/>
    </row>
    <row r="1263" spans="10:10" x14ac:dyDescent="0.35">
      <c r="J1263" s="60"/>
    </row>
    <row r="1264" spans="10:10" x14ac:dyDescent="0.35">
      <c r="J1264" s="60"/>
    </row>
    <row r="1265" spans="10:10" x14ac:dyDescent="0.35">
      <c r="J1265" s="60"/>
    </row>
    <row r="1266" spans="10:10" x14ac:dyDescent="0.35">
      <c r="J1266" s="60"/>
    </row>
    <row r="1267" spans="10:10" x14ac:dyDescent="0.35">
      <c r="J1267" s="60"/>
    </row>
    <row r="1268" spans="10:10" x14ac:dyDescent="0.35">
      <c r="J1268" s="60"/>
    </row>
    <row r="1269" spans="10:10" x14ac:dyDescent="0.35">
      <c r="J1269" s="60"/>
    </row>
    <row r="1270" spans="10:10" x14ac:dyDescent="0.35">
      <c r="J1270" s="60"/>
    </row>
    <row r="1271" spans="10:10" x14ac:dyDescent="0.35">
      <c r="J1271" s="60"/>
    </row>
    <row r="1272" spans="10:10" x14ac:dyDescent="0.35">
      <c r="J1272" s="60"/>
    </row>
    <row r="1273" spans="10:10" x14ac:dyDescent="0.35">
      <c r="J1273" s="60"/>
    </row>
    <row r="1274" spans="10:10" x14ac:dyDescent="0.35">
      <c r="J1274" s="60"/>
    </row>
    <row r="1275" spans="10:10" x14ac:dyDescent="0.35">
      <c r="J1275" s="60"/>
    </row>
    <row r="1276" spans="10:10" x14ac:dyDescent="0.35">
      <c r="J1276" s="60"/>
    </row>
    <row r="1277" spans="10:10" x14ac:dyDescent="0.35">
      <c r="J1277" s="60"/>
    </row>
    <row r="1278" spans="10:10" x14ac:dyDescent="0.35">
      <c r="J1278" s="60"/>
    </row>
    <row r="1279" spans="10:10" x14ac:dyDescent="0.35">
      <c r="J1279" s="60"/>
    </row>
    <row r="1280" spans="10:10" x14ac:dyDescent="0.35">
      <c r="J1280" s="60"/>
    </row>
    <row r="1281" spans="10:10" x14ac:dyDescent="0.35">
      <c r="J1281" s="60"/>
    </row>
    <row r="1282" spans="10:10" x14ac:dyDescent="0.35">
      <c r="J1282" s="60"/>
    </row>
    <row r="1283" spans="10:10" x14ac:dyDescent="0.35">
      <c r="J1283" s="60"/>
    </row>
    <row r="1284" spans="10:10" x14ac:dyDescent="0.35">
      <c r="J1284" s="60"/>
    </row>
    <row r="1285" spans="10:10" x14ac:dyDescent="0.35">
      <c r="J1285" s="60"/>
    </row>
    <row r="1286" spans="10:10" x14ac:dyDescent="0.35">
      <c r="J1286" s="60"/>
    </row>
    <row r="1287" spans="10:10" x14ac:dyDescent="0.35">
      <c r="J1287" s="60"/>
    </row>
    <row r="1288" spans="10:10" x14ac:dyDescent="0.35">
      <c r="J1288" s="60"/>
    </row>
    <row r="1289" spans="10:10" x14ac:dyDescent="0.35">
      <c r="J1289" s="60"/>
    </row>
    <row r="1290" spans="10:10" x14ac:dyDescent="0.35">
      <c r="J1290" s="60"/>
    </row>
    <row r="1291" spans="10:10" x14ac:dyDescent="0.35">
      <c r="J1291" s="60"/>
    </row>
    <row r="1292" spans="10:10" x14ac:dyDescent="0.35">
      <c r="J1292" s="60"/>
    </row>
    <row r="1293" spans="10:10" x14ac:dyDescent="0.35">
      <c r="J1293" s="60"/>
    </row>
    <row r="1294" spans="10:10" x14ac:dyDescent="0.35">
      <c r="J1294" s="60"/>
    </row>
    <row r="1295" spans="10:10" x14ac:dyDescent="0.35">
      <c r="J1295" s="60"/>
    </row>
    <row r="1296" spans="10:10" x14ac:dyDescent="0.35">
      <c r="J1296" s="60"/>
    </row>
    <row r="1297" spans="10:10" x14ac:dyDescent="0.35">
      <c r="J1297" s="60"/>
    </row>
    <row r="1298" spans="10:10" x14ac:dyDescent="0.35">
      <c r="J1298" s="60"/>
    </row>
    <row r="1299" spans="10:10" x14ac:dyDescent="0.35">
      <c r="J1299" s="60"/>
    </row>
    <row r="1300" spans="10:10" x14ac:dyDescent="0.35">
      <c r="J1300" s="60"/>
    </row>
    <row r="1301" spans="10:10" x14ac:dyDescent="0.35">
      <c r="J1301" s="60"/>
    </row>
    <row r="1302" spans="10:10" x14ac:dyDescent="0.35">
      <c r="J1302" s="60"/>
    </row>
    <row r="1303" spans="10:10" x14ac:dyDescent="0.35">
      <c r="J1303" s="60"/>
    </row>
    <row r="1304" spans="10:10" x14ac:dyDescent="0.35">
      <c r="J1304" s="60"/>
    </row>
    <row r="1305" spans="10:10" x14ac:dyDescent="0.35">
      <c r="J1305" s="60"/>
    </row>
    <row r="1306" spans="10:10" x14ac:dyDescent="0.35">
      <c r="J1306" s="60"/>
    </row>
    <row r="1307" spans="10:10" x14ac:dyDescent="0.35">
      <c r="J1307" s="60"/>
    </row>
    <row r="1308" spans="10:10" x14ac:dyDescent="0.35">
      <c r="J1308" s="60"/>
    </row>
    <row r="1309" spans="10:10" x14ac:dyDescent="0.35">
      <c r="J1309" s="60"/>
    </row>
    <row r="1310" spans="10:10" x14ac:dyDescent="0.35">
      <c r="J1310" s="60"/>
    </row>
    <row r="1311" spans="10:10" x14ac:dyDescent="0.35">
      <c r="J1311" s="60"/>
    </row>
    <row r="1312" spans="10:10" x14ac:dyDescent="0.35">
      <c r="J1312" s="60"/>
    </row>
    <row r="1313" spans="10:10" x14ac:dyDescent="0.35">
      <c r="J1313" s="60"/>
    </row>
    <row r="1314" spans="10:10" x14ac:dyDescent="0.35">
      <c r="J1314" s="60"/>
    </row>
    <row r="1315" spans="10:10" x14ac:dyDescent="0.35">
      <c r="J1315" s="60"/>
    </row>
    <row r="1316" spans="10:10" x14ac:dyDescent="0.35">
      <c r="J1316" s="60"/>
    </row>
    <row r="1317" spans="10:10" x14ac:dyDescent="0.35">
      <c r="J1317" s="60"/>
    </row>
    <row r="1318" spans="10:10" x14ac:dyDescent="0.35">
      <c r="J1318" s="60"/>
    </row>
    <row r="1319" spans="10:10" x14ac:dyDescent="0.35">
      <c r="J1319" s="60"/>
    </row>
    <row r="1320" spans="10:10" x14ac:dyDescent="0.35">
      <c r="J1320" s="60"/>
    </row>
    <row r="1321" spans="10:10" x14ac:dyDescent="0.35">
      <c r="J1321" s="60"/>
    </row>
    <row r="1322" spans="10:10" x14ac:dyDescent="0.35">
      <c r="J1322" s="60"/>
    </row>
    <row r="1323" spans="10:10" x14ac:dyDescent="0.35">
      <c r="J1323" s="60"/>
    </row>
    <row r="1324" spans="10:10" x14ac:dyDescent="0.35">
      <c r="J1324" s="60"/>
    </row>
    <row r="1325" spans="10:10" x14ac:dyDescent="0.35">
      <c r="J1325" s="60"/>
    </row>
    <row r="1326" spans="10:10" x14ac:dyDescent="0.35">
      <c r="J1326" s="60"/>
    </row>
    <row r="1327" spans="10:10" x14ac:dyDescent="0.35">
      <c r="J1327" s="60"/>
    </row>
    <row r="1328" spans="10:10" x14ac:dyDescent="0.35">
      <c r="J1328" s="60"/>
    </row>
    <row r="1329" spans="10:10" x14ac:dyDescent="0.35">
      <c r="J1329" s="60"/>
    </row>
    <row r="1330" spans="10:10" x14ac:dyDescent="0.35">
      <c r="J1330" s="60"/>
    </row>
    <row r="1331" spans="10:10" x14ac:dyDescent="0.35">
      <c r="J1331" s="60"/>
    </row>
    <row r="1332" spans="10:10" x14ac:dyDescent="0.35">
      <c r="J1332" s="60"/>
    </row>
    <row r="1333" spans="10:10" x14ac:dyDescent="0.35">
      <c r="J1333" s="60"/>
    </row>
    <row r="1334" spans="10:10" x14ac:dyDescent="0.35">
      <c r="J1334" s="60"/>
    </row>
    <row r="1335" spans="10:10" x14ac:dyDescent="0.35">
      <c r="J1335" s="60"/>
    </row>
    <row r="1336" spans="10:10" x14ac:dyDescent="0.35">
      <c r="J1336" s="60"/>
    </row>
    <row r="1337" spans="10:10" x14ac:dyDescent="0.35">
      <c r="J1337" s="60"/>
    </row>
    <row r="1338" spans="10:10" x14ac:dyDescent="0.35">
      <c r="J1338" s="60"/>
    </row>
    <row r="1339" spans="10:10" x14ac:dyDescent="0.35">
      <c r="J1339" s="60"/>
    </row>
    <row r="1340" spans="10:10" x14ac:dyDescent="0.35">
      <c r="J1340" s="60"/>
    </row>
    <row r="1341" spans="10:10" x14ac:dyDescent="0.35">
      <c r="J1341" s="60"/>
    </row>
    <row r="1342" spans="10:10" x14ac:dyDescent="0.35">
      <c r="J1342" s="60"/>
    </row>
    <row r="1343" spans="10:10" x14ac:dyDescent="0.35">
      <c r="J1343" s="60"/>
    </row>
    <row r="1344" spans="10:10" x14ac:dyDescent="0.35">
      <c r="J1344" s="60"/>
    </row>
    <row r="1345" spans="10:10" x14ac:dyDescent="0.35">
      <c r="J1345" s="60"/>
    </row>
    <row r="1346" spans="10:10" x14ac:dyDescent="0.35">
      <c r="J1346" s="60"/>
    </row>
    <row r="1347" spans="10:10" x14ac:dyDescent="0.35">
      <c r="J1347" s="60"/>
    </row>
    <row r="1348" spans="10:10" x14ac:dyDescent="0.35">
      <c r="J1348" s="60"/>
    </row>
    <row r="1349" spans="10:10" x14ac:dyDescent="0.35">
      <c r="J1349" s="60"/>
    </row>
    <row r="1350" spans="10:10" x14ac:dyDescent="0.35">
      <c r="J1350" s="60"/>
    </row>
    <row r="1351" spans="10:10" x14ac:dyDescent="0.35">
      <c r="J1351" s="60"/>
    </row>
    <row r="1352" spans="10:10" x14ac:dyDescent="0.35">
      <c r="J1352" s="60"/>
    </row>
    <row r="1353" spans="10:10" x14ac:dyDescent="0.35">
      <c r="J1353" s="60"/>
    </row>
    <row r="1354" spans="10:10" x14ac:dyDescent="0.35">
      <c r="J1354" s="60"/>
    </row>
    <row r="1355" spans="10:10" x14ac:dyDescent="0.35">
      <c r="J1355" s="60"/>
    </row>
    <row r="1356" spans="10:10" x14ac:dyDescent="0.35">
      <c r="J1356" s="60"/>
    </row>
    <row r="1357" spans="10:10" x14ac:dyDescent="0.35">
      <c r="J1357" s="60"/>
    </row>
    <row r="1358" spans="10:10" x14ac:dyDescent="0.35">
      <c r="J1358" s="60"/>
    </row>
    <row r="1359" spans="10:10" x14ac:dyDescent="0.35">
      <c r="J1359" s="60"/>
    </row>
    <row r="1360" spans="10:10" x14ac:dyDescent="0.35">
      <c r="J1360" s="60"/>
    </row>
    <row r="1361" spans="10:10" x14ac:dyDescent="0.35">
      <c r="J1361" s="60"/>
    </row>
    <row r="1362" spans="10:10" x14ac:dyDescent="0.35">
      <c r="J1362" s="60"/>
    </row>
    <row r="1363" spans="10:10" x14ac:dyDescent="0.35">
      <c r="J1363" s="60"/>
    </row>
    <row r="1364" spans="10:10" x14ac:dyDescent="0.35">
      <c r="J1364" s="60"/>
    </row>
    <row r="1365" spans="10:10" x14ac:dyDescent="0.35">
      <c r="J1365" s="60"/>
    </row>
    <row r="1366" spans="10:10" x14ac:dyDescent="0.35">
      <c r="J1366" s="60"/>
    </row>
    <row r="1367" spans="10:10" x14ac:dyDescent="0.35">
      <c r="J1367" s="60"/>
    </row>
    <row r="1368" spans="10:10" x14ac:dyDescent="0.35">
      <c r="J1368" s="60"/>
    </row>
    <row r="1369" spans="10:10" x14ac:dyDescent="0.35">
      <c r="J1369" s="60"/>
    </row>
    <row r="1370" spans="10:10" x14ac:dyDescent="0.35">
      <c r="J1370" s="60"/>
    </row>
    <row r="1371" spans="10:10" x14ac:dyDescent="0.35">
      <c r="J1371" s="60"/>
    </row>
    <row r="1372" spans="10:10" x14ac:dyDescent="0.35">
      <c r="J1372" s="60"/>
    </row>
    <row r="1373" spans="10:10" x14ac:dyDescent="0.35">
      <c r="J1373" s="60"/>
    </row>
    <row r="1374" spans="10:10" x14ac:dyDescent="0.35">
      <c r="J1374" s="60"/>
    </row>
    <row r="1375" spans="10:10" x14ac:dyDescent="0.35">
      <c r="J1375" s="60"/>
    </row>
    <row r="1376" spans="10:10" x14ac:dyDescent="0.35">
      <c r="J1376" s="60"/>
    </row>
    <row r="1377" spans="10:10" x14ac:dyDescent="0.35">
      <c r="J1377" s="60"/>
    </row>
    <row r="1378" spans="10:10" x14ac:dyDescent="0.35">
      <c r="J1378" s="60"/>
    </row>
    <row r="1379" spans="10:10" x14ac:dyDescent="0.35">
      <c r="J1379" s="60"/>
    </row>
    <row r="1380" spans="10:10" x14ac:dyDescent="0.35">
      <c r="J1380" s="60"/>
    </row>
    <row r="1381" spans="10:10" x14ac:dyDescent="0.35">
      <c r="J1381" s="60"/>
    </row>
    <row r="1382" spans="10:10" x14ac:dyDescent="0.35">
      <c r="J1382" s="60"/>
    </row>
    <row r="1383" spans="10:10" x14ac:dyDescent="0.35">
      <c r="J1383" s="60"/>
    </row>
    <row r="1384" spans="10:10" x14ac:dyDescent="0.35">
      <c r="J1384" s="60"/>
    </row>
    <row r="1385" spans="10:10" x14ac:dyDescent="0.35">
      <c r="J1385" s="60"/>
    </row>
    <row r="1386" spans="10:10" x14ac:dyDescent="0.35">
      <c r="J1386" s="60"/>
    </row>
    <row r="1387" spans="10:10" x14ac:dyDescent="0.35">
      <c r="J1387" s="60"/>
    </row>
    <row r="1388" spans="10:10" x14ac:dyDescent="0.35">
      <c r="J1388" s="60"/>
    </row>
    <row r="1389" spans="10:10" x14ac:dyDescent="0.35">
      <c r="J1389" s="60"/>
    </row>
    <row r="1390" spans="10:10" x14ac:dyDescent="0.35">
      <c r="J1390" s="60"/>
    </row>
    <row r="1391" spans="10:10" x14ac:dyDescent="0.35">
      <c r="J1391" s="60"/>
    </row>
    <row r="1392" spans="10:10" x14ac:dyDescent="0.35">
      <c r="J1392" s="60"/>
    </row>
    <row r="1393" spans="10:10" x14ac:dyDescent="0.35">
      <c r="J1393" s="60"/>
    </row>
    <row r="1394" spans="10:10" x14ac:dyDescent="0.35">
      <c r="J1394" s="60"/>
    </row>
    <row r="1395" spans="10:10" x14ac:dyDescent="0.35">
      <c r="J1395" s="60"/>
    </row>
    <row r="1396" spans="10:10" x14ac:dyDescent="0.35">
      <c r="J1396" s="60"/>
    </row>
    <row r="1397" spans="10:10" x14ac:dyDescent="0.35">
      <c r="J1397" s="60"/>
    </row>
    <row r="1398" spans="10:10" x14ac:dyDescent="0.35">
      <c r="J1398" s="60"/>
    </row>
    <row r="1399" spans="10:10" x14ac:dyDescent="0.35">
      <c r="J1399" s="60"/>
    </row>
    <row r="1400" spans="10:10" x14ac:dyDescent="0.35">
      <c r="J1400" s="60"/>
    </row>
    <row r="1401" spans="10:10" x14ac:dyDescent="0.35">
      <c r="J1401" s="60"/>
    </row>
    <row r="1402" spans="10:10" x14ac:dyDescent="0.35">
      <c r="J1402" s="60"/>
    </row>
    <row r="1403" spans="10:10" x14ac:dyDescent="0.35">
      <c r="J1403" s="60"/>
    </row>
    <row r="1404" spans="10:10" x14ac:dyDescent="0.35">
      <c r="J1404" s="60"/>
    </row>
    <row r="1405" spans="10:10" x14ac:dyDescent="0.35">
      <c r="J1405" s="60"/>
    </row>
    <row r="1406" spans="10:10" x14ac:dyDescent="0.35">
      <c r="J1406" s="60"/>
    </row>
    <row r="1407" spans="10:10" x14ac:dyDescent="0.35">
      <c r="J1407" s="60"/>
    </row>
    <row r="1408" spans="10:10" x14ac:dyDescent="0.35">
      <c r="J1408" s="60"/>
    </row>
    <row r="1409" spans="10:10" x14ac:dyDescent="0.35">
      <c r="J1409" s="60"/>
    </row>
    <row r="1410" spans="10:10" x14ac:dyDescent="0.35">
      <c r="J1410" s="60"/>
    </row>
    <row r="1411" spans="10:10" x14ac:dyDescent="0.35">
      <c r="J1411" s="60"/>
    </row>
    <row r="1412" spans="10:10" x14ac:dyDescent="0.35">
      <c r="J1412" s="60"/>
    </row>
    <row r="1413" spans="10:10" x14ac:dyDescent="0.35">
      <c r="J1413" s="60"/>
    </row>
    <row r="1414" spans="10:10" x14ac:dyDescent="0.35">
      <c r="J1414" s="60"/>
    </row>
    <row r="1415" spans="10:10" x14ac:dyDescent="0.35">
      <c r="J1415" s="60"/>
    </row>
    <row r="1416" spans="10:10" x14ac:dyDescent="0.35">
      <c r="J1416" s="60"/>
    </row>
    <row r="1417" spans="10:10" x14ac:dyDescent="0.35">
      <c r="J1417" s="60"/>
    </row>
    <row r="1418" spans="10:10" x14ac:dyDescent="0.35">
      <c r="J1418" s="60"/>
    </row>
    <row r="1419" spans="10:10" x14ac:dyDescent="0.35">
      <c r="J1419" s="60"/>
    </row>
    <row r="1420" spans="10:10" x14ac:dyDescent="0.35">
      <c r="J1420" s="60"/>
    </row>
    <row r="1421" spans="10:10" x14ac:dyDescent="0.35">
      <c r="J1421" s="60"/>
    </row>
    <row r="1422" spans="10:10" x14ac:dyDescent="0.35">
      <c r="J1422" s="60"/>
    </row>
    <row r="1423" spans="10:10" x14ac:dyDescent="0.35">
      <c r="J1423" s="60"/>
    </row>
    <row r="1424" spans="10:10" x14ac:dyDescent="0.35">
      <c r="J1424" s="60"/>
    </row>
    <row r="1425" spans="10:10" x14ac:dyDescent="0.35">
      <c r="J1425" s="60"/>
    </row>
    <row r="1426" spans="10:10" x14ac:dyDescent="0.35">
      <c r="J1426" s="60"/>
    </row>
    <row r="1427" spans="10:10" x14ac:dyDescent="0.35">
      <c r="J1427" s="60"/>
    </row>
    <row r="1428" spans="10:10" x14ac:dyDescent="0.35">
      <c r="J1428" s="60"/>
    </row>
    <row r="1429" spans="10:10" x14ac:dyDescent="0.35">
      <c r="J1429" s="60"/>
    </row>
    <row r="1430" spans="10:10" x14ac:dyDescent="0.35">
      <c r="J1430" s="60"/>
    </row>
    <row r="1431" spans="10:10" x14ac:dyDescent="0.35">
      <c r="J1431" s="60"/>
    </row>
    <row r="1432" spans="10:10" x14ac:dyDescent="0.35">
      <c r="J1432" s="60"/>
    </row>
    <row r="1433" spans="10:10" x14ac:dyDescent="0.35">
      <c r="J1433" s="60"/>
    </row>
    <row r="1434" spans="10:10" x14ac:dyDescent="0.35">
      <c r="J1434" s="60"/>
    </row>
    <row r="1435" spans="10:10" x14ac:dyDescent="0.35">
      <c r="J1435" s="60"/>
    </row>
    <row r="1436" spans="10:10" x14ac:dyDescent="0.35">
      <c r="J1436" s="60"/>
    </row>
    <row r="1437" spans="10:10" x14ac:dyDescent="0.35">
      <c r="J1437" s="60"/>
    </row>
    <row r="1438" spans="10:10" x14ac:dyDescent="0.35">
      <c r="J1438" s="60"/>
    </row>
    <row r="1439" spans="10:10" x14ac:dyDescent="0.35">
      <c r="J1439" s="60"/>
    </row>
    <row r="1440" spans="10:10" x14ac:dyDescent="0.35">
      <c r="J1440" s="60"/>
    </row>
    <row r="1441" spans="10:10" x14ac:dyDescent="0.35">
      <c r="J1441" s="60"/>
    </row>
    <row r="1442" spans="10:10" x14ac:dyDescent="0.35">
      <c r="J1442" s="60"/>
    </row>
    <row r="1443" spans="10:10" x14ac:dyDescent="0.35">
      <c r="J1443" s="60"/>
    </row>
    <row r="1444" spans="10:10" x14ac:dyDescent="0.35">
      <c r="J1444" s="60"/>
    </row>
    <row r="1445" spans="10:10" x14ac:dyDescent="0.35">
      <c r="J1445" s="60"/>
    </row>
    <row r="1446" spans="10:10" x14ac:dyDescent="0.35">
      <c r="J1446" s="60"/>
    </row>
    <row r="1447" spans="10:10" x14ac:dyDescent="0.35">
      <c r="J1447" s="60"/>
    </row>
    <row r="1448" spans="10:10" x14ac:dyDescent="0.35">
      <c r="J1448" s="60"/>
    </row>
    <row r="1449" spans="10:10" x14ac:dyDescent="0.35">
      <c r="J1449" s="60"/>
    </row>
    <row r="1450" spans="10:10" x14ac:dyDescent="0.35">
      <c r="J1450" s="60"/>
    </row>
    <row r="1451" spans="10:10" x14ac:dyDescent="0.35">
      <c r="J1451" s="60"/>
    </row>
    <row r="1452" spans="10:10" x14ac:dyDescent="0.35">
      <c r="J1452" s="60"/>
    </row>
    <row r="1453" spans="10:10" x14ac:dyDescent="0.35">
      <c r="J1453" s="60"/>
    </row>
    <row r="1454" spans="10:10" x14ac:dyDescent="0.35">
      <c r="J1454" s="60"/>
    </row>
    <row r="1455" spans="10:10" x14ac:dyDescent="0.35">
      <c r="J1455" s="60"/>
    </row>
    <row r="1456" spans="10:10" x14ac:dyDescent="0.35">
      <c r="J1456" s="60"/>
    </row>
    <row r="1457" spans="10:10" x14ac:dyDescent="0.35">
      <c r="J1457" s="60"/>
    </row>
    <row r="1458" spans="10:10" x14ac:dyDescent="0.35">
      <c r="J1458" s="60"/>
    </row>
    <row r="1459" spans="10:10" x14ac:dyDescent="0.35">
      <c r="J1459" s="60"/>
    </row>
    <row r="1460" spans="10:10" x14ac:dyDescent="0.35">
      <c r="J1460" s="60"/>
    </row>
    <row r="1461" spans="10:10" x14ac:dyDescent="0.35">
      <c r="J1461" s="60"/>
    </row>
    <row r="1462" spans="10:10" x14ac:dyDescent="0.35">
      <c r="J1462" s="60"/>
    </row>
    <row r="1463" spans="10:10" x14ac:dyDescent="0.35">
      <c r="J1463" s="60"/>
    </row>
    <row r="1464" spans="10:10" x14ac:dyDescent="0.35">
      <c r="J1464" s="60"/>
    </row>
    <row r="1465" spans="10:10" x14ac:dyDescent="0.35">
      <c r="J1465" s="60"/>
    </row>
    <row r="1466" spans="10:10" x14ac:dyDescent="0.35">
      <c r="J1466" s="60"/>
    </row>
    <row r="1467" spans="10:10" x14ac:dyDescent="0.35">
      <c r="J1467" s="60"/>
    </row>
    <row r="1468" spans="10:10" x14ac:dyDescent="0.35">
      <c r="J1468" s="60"/>
    </row>
    <row r="1469" spans="10:10" x14ac:dyDescent="0.35">
      <c r="J1469" s="60"/>
    </row>
    <row r="1470" spans="10:10" x14ac:dyDescent="0.35">
      <c r="J1470" s="60"/>
    </row>
    <row r="1471" spans="10:10" x14ac:dyDescent="0.35">
      <c r="J1471" s="60"/>
    </row>
    <row r="1472" spans="10:10" x14ac:dyDescent="0.35">
      <c r="J1472" s="60"/>
    </row>
    <row r="1473" spans="10:10" x14ac:dyDescent="0.35">
      <c r="J1473" s="60"/>
    </row>
    <row r="1474" spans="10:10" x14ac:dyDescent="0.35">
      <c r="J1474" s="60"/>
    </row>
    <row r="1475" spans="10:10" x14ac:dyDescent="0.35">
      <c r="J1475" s="60"/>
    </row>
    <row r="1476" spans="10:10" x14ac:dyDescent="0.35">
      <c r="J1476" s="60"/>
    </row>
    <row r="1477" spans="10:10" x14ac:dyDescent="0.35">
      <c r="J1477" s="60"/>
    </row>
    <row r="1478" spans="10:10" x14ac:dyDescent="0.35">
      <c r="J1478" s="60"/>
    </row>
    <row r="1479" spans="10:10" x14ac:dyDescent="0.35">
      <c r="J1479" s="60"/>
    </row>
    <row r="1480" spans="10:10" x14ac:dyDescent="0.35">
      <c r="J1480" s="60"/>
    </row>
    <row r="1481" spans="10:10" x14ac:dyDescent="0.35">
      <c r="J1481" s="60"/>
    </row>
    <row r="1482" spans="10:10" x14ac:dyDescent="0.35">
      <c r="J1482" s="60"/>
    </row>
    <row r="1483" spans="10:10" x14ac:dyDescent="0.35">
      <c r="J1483" s="60"/>
    </row>
    <row r="1484" spans="10:10" x14ac:dyDescent="0.35">
      <c r="J1484" s="60"/>
    </row>
    <row r="1485" spans="10:10" x14ac:dyDescent="0.35">
      <c r="J1485" s="60"/>
    </row>
    <row r="1486" spans="10:10" x14ac:dyDescent="0.35">
      <c r="J1486" s="60"/>
    </row>
    <row r="1487" spans="10:10" x14ac:dyDescent="0.35">
      <c r="J1487" s="60"/>
    </row>
    <row r="1488" spans="10:10" x14ac:dyDescent="0.35">
      <c r="J1488" s="60"/>
    </row>
    <row r="1489" spans="10:10" x14ac:dyDescent="0.35">
      <c r="J1489" s="60"/>
    </row>
    <row r="1490" spans="10:10" x14ac:dyDescent="0.35">
      <c r="J1490" s="60"/>
    </row>
    <row r="1491" spans="10:10" x14ac:dyDescent="0.35">
      <c r="J1491" s="60"/>
    </row>
    <row r="1492" spans="10:10" x14ac:dyDescent="0.35">
      <c r="J1492" s="60"/>
    </row>
    <row r="1493" spans="10:10" x14ac:dyDescent="0.35">
      <c r="J1493" s="60"/>
    </row>
    <row r="1494" spans="10:10" x14ac:dyDescent="0.35">
      <c r="J1494" s="60"/>
    </row>
    <row r="1495" spans="10:10" x14ac:dyDescent="0.35">
      <c r="J1495" s="60"/>
    </row>
    <row r="1496" spans="10:10" x14ac:dyDescent="0.35">
      <c r="J1496" s="60"/>
    </row>
    <row r="1497" spans="10:10" x14ac:dyDescent="0.35">
      <c r="J1497" s="60"/>
    </row>
    <row r="1498" spans="10:10" x14ac:dyDescent="0.35">
      <c r="J1498" s="60"/>
    </row>
    <row r="1499" spans="10:10" x14ac:dyDescent="0.35">
      <c r="J1499" s="60"/>
    </row>
    <row r="1500" spans="10:10" x14ac:dyDescent="0.35">
      <c r="J1500" s="60"/>
    </row>
    <row r="1501" spans="10:10" x14ac:dyDescent="0.35">
      <c r="J1501" s="60"/>
    </row>
    <row r="1502" spans="10:10" x14ac:dyDescent="0.35">
      <c r="J1502" s="60"/>
    </row>
    <row r="1503" spans="10:10" x14ac:dyDescent="0.35">
      <c r="J1503" s="60"/>
    </row>
    <row r="1504" spans="10:10" x14ac:dyDescent="0.35">
      <c r="J1504" s="60"/>
    </row>
    <row r="1505" spans="10:10" x14ac:dyDescent="0.35">
      <c r="J1505" s="60"/>
    </row>
    <row r="1506" spans="10:10" x14ac:dyDescent="0.35">
      <c r="J1506" s="60"/>
    </row>
    <row r="1507" spans="10:10" x14ac:dyDescent="0.35">
      <c r="J1507" s="60"/>
    </row>
    <row r="1508" spans="10:10" x14ac:dyDescent="0.35">
      <c r="J1508" s="60"/>
    </row>
    <row r="1509" spans="10:10" x14ac:dyDescent="0.35">
      <c r="J1509" s="60"/>
    </row>
    <row r="1510" spans="10:10" x14ac:dyDescent="0.35">
      <c r="J1510" s="60"/>
    </row>
    <row r="1511" spans="10:10" x14ac:dyDescent="0.35">
      <c r="J1511" s="60"/>
    </row>
    <row r="1512" spans="10:10" x14ac:dyDescent="0.35">
      <c r="J1512" s="60"/>
    </row>
    <row r="1513" spans="10:10" x14ac:dyDescent="0.35">
      <c r="J1513" s="60"/>
    </row>
    <row r="1514" spans="10:10" x14ac:dyDescent="0.35">
      <c r="J1514" s="60"/>
    </row>
    <row r="1515" spans="10:10" x14ac:dyDescent="0.35">
      <c r="J1515" s="60"/>
    </row>
    <row r="1516" spans="10:10" x14ac:dyDescent="0.35">
      <c r="J1516" s="60"/>
    </row>
    <row r="1517" spans="10:10" x14ac:dyDescent="0.35">
      <c r="J1517" s="60"/>
    </row>
    <row r="1518" spans="10:10" x14ac:dyDescent="0.35">
      <c r="J1518" s="60"/>
    </row>
    <row r="1519" spans="10:10" x14ac:dyDescent="0.35">
      <c r="J1519" s="60"/>
    </row>
    <row r="1520" spans="10:10" x14ac:dyDescent="0.35">
      <c r="J1520" s="60"/>
    </row>
    <row r="1521" spans="10:10" x14ac:dyDescent="0.35">
      <c r="J1521" s="60"/>
    </row>
    <row r="1522" spans="10:10" x14ac:dyDescent="0.35">
      <c r="J1522" s="60"/>
    </row>
    <row r="1523" spans="10:10" x14ac:dyDescent="0.35">
      <c r="J1523" s="60"/>
    </row>
    <row r="1524" spans="10:10" x14ac:dyDescent="0.35">
      <c r="J1524" s="60"/>
    </row>
    <row r="1525" spans="10:10" x14ac:dyDescent="0.35">
      <c r="J1525" s="60"/>
    </row>
    <row r="1526" spans="10:10" x14ac:dyDescent="0.35">
      <c r="J1526" s="60"/>
    </row>
    <row r="1527" spans="10:10" x14ac:dyDescent="0.35">
      <c r="J1527" s="60"/>
    </row>
    <row r="1528" spans="10:10" x14ac:dyDescent="0.35">
      <c r="J1528" s="60"/>
    </row>
    <row r="1529" spans="10:10" x14ac:dyDescent="0.35">
      <c r="J1529" s="60"/>
    </row>
    <row r="1530" spans="10:10" x14ac:dyDescent="0.35">
      <c r="J1530" s="60"/>
    </row>
    <row r="1531" spans="10:10" x14ac:dyDescent="0.35">
      <c r="J1531" s="60"/>
    </row>
    <row r="1532" spans="10:10" x14ac:dyDescent="0.35">
      <c r="J1532" s="60"/>
    </row>
    <row r="1533" spans="10:10" x14ac:dyDescent="0.35">
      <c r="J1533" s="60"/>
    </row>
    <row r="1534" spans="10:10" x14ac:dyDescent="0.35">
      <c r="J1534" s="60"/>
    </row>
    <row r="1535" spans="10:10" x14ac:dyDescent="0.35">
      <c r="J1535" s="60"/>
    </row>
    <row r="1536" spans="10:10" x14ac:dyDescent="0.35">
      <c r="J1536" s="60"/>
    </row>
    <row r="1537" spans="10:10" x14ac:dyDescent="0.35">
      <c r="J1537" s="60"/>
    </row>
    <row r="1538" spans="10:10" x14ac:dyDescent="0.35">
      <c r="J1538" s="60"/>
    </row>
    <row r="1539" spans="10:10" x14ac:dyDescent="0.35">
      <c r="J1539" s="60"/>
    </row>
    <row r="1540" spans="10:10" x14ac:dyDescent="0.35">
      <c r="J1540" s="60"/>
    </row>
    <row r="1541" spans="10:10" x14ac:dyDescent="0.35">
      <c r="J1541" s="60"/>
    </row>
    <row r="1542" spans="10:10" x14ac:dyDescent="0.35">
      <c r="J1542" s="60"/>
    </row>
    <row r="1543" spans="10:10" x14ac:dyDescent="0.35">
      <c r="J1543" s="60"/>
    </row>
    <row r="1544" spans="10:10" x14ac:dyDescent="0.35">
      <c r="J1544" s="60"/>
    </row>
    <row r="1545" spans="10:10" x14ac:dyDescent="0.35">
      <c r="J1545" s="60"/>
    </row>
    <row r="1546" spans="10:10" x14ac:dyDescent="0.35">
      <c r="J1546" s="60"/>
    </row>
    <row r="1547" spans="10:10" x14ac:dyDescent="0.35">
      <c r="J1547" s="60"/>
    </row>
    <row r="1548" spans="10:10" x14ac:dyDescent="0.35">
      <c r="J1548" s="60"/>
    </row>
    <row r="1549" spans="10:10" x14ac:dyDescent="0.35">
      <c r="J1549" s="60"/>
    </row>
    <row r="1550" spans="10:10" x14ac:dyDescent="0.35">
      <c r="J1550" s="60"/>
    </row>
    <row r="1551" spans="10:10" x14ac:dyDescent="0.35">
      <c r="J1551" s="60"/>
    </row>
    <row r="1552" spans="10:10" x14ac:dyDescent="0.35">
      <c r="J1552" s="60"/>
    </row>
    <row r="1553" spans="10:10" x14ac:dyDescent="0.35">
      <c r="J1553" s="60"/>
    </row>
    <row r="1554" spans="10:10" x14ac:dyDescent="0.35">
      <c r="J1554" s="60"/>
    </row>
    <row r="1555" spans="10:10" x14ac:dyDescent="0.35">
      <c r="J1555" s="60"/>
    </row>
    <row r="1556" spans="10:10" x14ac:dyDescent="0.35">
      <c r="J1556" s="60"/>
    </row>
    <row r="1557" spans="10:10" x14ac:dyDescent="0.35">
      <c r="J1557" s="60"/>
    </row>
    <row r="1558" spans="10:10" x14ac:dyDescent="0.35">
      <c r="J1558" s="60"/>
    </row>
    <row r="1559" spans="10:10" x14ac:dyDescent="0.35">
      <c r="J1559" s="60"/>
    </row>
    <row r="1560" spans="10:10" x14ac:dyDescent="0.35">
      <c r="J1560" s="60"/>
    </row>
    <row r="1561" spans="10:10" x14ac:dyDescent="0.35">
      <c r="J1561" s="60"/>
    </row>
    <row r="1562" spans="10:10" x14ac:dyDescent="0.35">
      <c r="J1562" s="60"/>
    </row>
    <row r="1563" spans="10:10" x14ac:dyDescent="0.35">
      <c r="J1563" s="60"/>
    </row>
    <row r="1564" spans="10:10" x14ac:dyDescent="0.35">
      <c r="J1564" s="60"/>
    </row>
    <row r="1565" spans="10:10" x14ac:dyDescent="0.35">
      <c r="J1565" s="60"/>
    </row>
    <row r="1566" spans="10:10" x14ac:dyDescent="0.35">
      <c r="J1566" s="60"/>
    </row>
    <row r="1567" spans="10:10" x14ac:dyDescent="0.35">
      <c r="J1567" s="60"/>
    </row>
    <row r="1568" spans="10:10" x14ac:dyDescent="0.35">
      <c r="J1568" s="60"/>
    </row>
    <row r="1569" spans="10:10" x14ac:dyDescent="0.35">
      <c r="J1569" s="60"/>
    </row>
    <row r="1570" spans="10:10" x14ac:dyDescent="0.35">
      <c r="J1570" s="60"/>
    </row>
    <row r="1571" spans="10:10" x14ac:dyDescent="0.35">
      <c r="J1571" s="60"/>
    </row>
    <row r="1572" spans="10:10" x14ac:dyDescent="0.35">
      <c r="J1572" s="60"/>
    </row>
    <row r="1573" spans="10:10" x14ac:dyDescent="0.35">
      <c r="J1573" s="60"/>
    </row>
    <row r="1574" spans="10:10" x14ac:dyDescent="0.35">
      <c r="J1574" s="60"/>
    </row>
    <row r="1575" spans="10:10" x14ac:dyDescent="0.35">
      <c r="J1575" s="60"/>
    </row>
    <row r="1576" spans="10:10" x14ac:dyDescent="0.35">
      <c r="J1576" s="60"/>
    </row>
    <row r="1577" spans="10:10" x14ac:dyDescent="0.35">
      <c r="J1577" s="60"/>
    </row>
    <row r="1578" spans="10:10" x14ac:dyDescent="0.35">
      <c r="J1578" s="60"/>
    </row>
    <row r="1579" spans="10:10" x14ac:dyDescent="0.35">
      <c r="J1579" s="60"/>
    </row>
    <row r="1580" spans="10:10" x14ac:dyDescent="0.35">
      <c r="J1580" s="60"/>
    </row>
    <row r="1581" spans="10:10" x14ac:dyDescent="0.35">
      <c r="J1581" s="60"/>
    </row>
    <row r="1582" spans="10:10" x14ac:dyDescent="0.35">
      <c r="J1582" s="60"/>
    </row>
    <row r="1583" spans="10:10" x14ac:dyDescent="0.35">
      <c r="J1583" s="60"/>
    </row>
    <row r="1584" spans="10:10" x14ac:dyDescent="0.35">
      <c r="J1584" s="60"/>
    </row>
    <row r="1585" spans="10:10" x14ac:dyDescent="0.35">
      <c r="J1585" s="60"/>
    </row>
    <row r="1586" spans="10:10" x14ac:dyDescent="0.35">
      <c r="J1586" s="60"/>
    </row>
    <row r="1587" spans="10:10" x14ac:dyDescent="0.35">
      <c r="J1587" s="60"/>
    </row>
    <row r="1588" spans="10:10" x14ac:dyDescent="0.35">
      <c r="J1588" s="60"/>
    </row>
    <row r="1589" spans="10:10" x14ac:dyDescent="0.35">
      <c r="J1589" s="60"/>
    </row>
    <row r="1590" spans="10:10" x14ac:dyDescent="0.35">
      <c r="J1590" s="60"/>
    </row>
    <row r="1591" spans="10:10" x14ac:dyDescent="0.35">
      <c r="J1591" s="60"/>
    </row>
    <row r="1592" spans="10:10" x14ac:dyDescent="0.35">
      <c r="J1592" s="60"/>
    </row>
    <row r="1593" spans="10:10" x14ac:dyDescent="0.35">
      <c r="J1593" s="60"/>
    </row>
    <row r="1594" spans="10:10" x14ac:dyDescent="0.35">
      <c r="J1594" s="60"/>
    </row>
    <row r="1595" spans="10:10" x14ac:dyDescent="0.35">
      <c r="J1595" s="60"/>
    </row>
    <row r="1596" spans="10:10" x14ac:dyDescent="0.35">
      <c r="J1596" s="60"/>
    </row>
    <row r="1597" spans="10:10" x14ac:dyDescent="0.35">
      <c r="J1597" s="60"/>
    </row>
    <row r="1598" spans="10:10" x14ac:dyDescent="0.35">
      <c r="J1598" s="60"/>
    </row>
    <row r="1599" spans="10:10" x14ac:dyDescent="0.35">
      <c r="J1599" s="60"/>
    </row>
    <row r="1600" spans="10:10" x14ac:dyDescent="0.35">
      <c r="J1600" s="60"/>
    </row>
    <row r="1601" spans="10:10" x14ac:dyDescent="0.35">
      <c r="J1601" s="60"/>
    </row>
    <row r="1602" spans="10:10" x14ac:dyDescent="0.35">
      <c r="J1602" s="60"/>
    </row>
    <row r="1603" spans="10:10" x14ac:dyDescent="0.35">
      <c r="J1603" s="60"/>
    </row>
    <row r="1604" spans="10:10" x14ac:dyDescent="0.35">
      <c r="J1604" s="60"/>
    </row>
    <row r="1605" spans="10:10" x14ac:dyDescent="0.35">
      <c r="J1605" s="60"/>
    </row>
    <row r="1606" spans="10:10" x14ac:dyDescent="0.35">
      <c r="J1606" s="60"/>
    </row>
    <row r="1607" spans="10:10" x14ac:dyDescent="0.35">
      <c r="J1607" s="60"/>
    </row>
    <row r="1608" spans="10:10" x14ac:dyDescent="0.35">
      <c r="J1608" s="60"/>
    </row>
    <row r="1609" spans="10:10" x14ac:dyDescent="0.35">
      <c r="J1609" s="60"/>
    </row>
    <row r="1610" spans="10:10" x14ac:dyDescent="0.35">
      <c r="J1610" s="60"/>
    </row>
    <row r="1611" spans="10:10" x14ac:dyDescent="0.35">
      <c r="J1611" s="60"/>
    </row>
    <row r="1612" spans="10:10" x14ac:dyDescent="0.35">
      <c r="J1612" s="60"/>
    </row>
    <row r="1613" spans="10:10" x14ac:dyDescent="0.35">
      <c r="J1613" s="60"/>
    </row>
    <row r="1614" spans="10:10" x14ac:dyDescent="0.35">
      <c r="J1614" s="60"/>
    </row>
    <row r="1615" spans="10:10" x14ac:dyDescent="0.35">
      <c r="J1615" s="60"/>
    </row>
    <row r="1616" spans="10:10" x14ac:dyDescent="0.35">
      <c r="J1616" s="60"/>
    </row>
    <row r="1617" spans="10:10" x14ac:dyDescent="0.35">
      <c r="J1617" s="60"/>
    </row>
    <row r="1618" spans="10:10" x14ac:dyDescent="0.35">
      <c r="J1618" s="60"/>
    </row>
    <row r="1619" spans="10:10" x14ac:dyDescent="0.35">
      <c r="J1619" s="60"/>
    </row>
    <row r="1620" spans="10:10" x14ac:dyDescent="0.35">
      <c r="J1620" s="60"/>
    </row>
    <row r="1621" spans="10:10" x14ac:dyDescent="0.35">
      <c r="J1621" s="60"/>
    </row>
    <row r="1622" spans="10:10" x14ac:dyDescent="0.35">
      <c r="J1622" s="60"/>
    </row>
    <row r="1623" spans="10:10" x14ac:dyDescent="0.35">
      <c r="J1623" s="60"/>
    </row>
    <row r="1624" spans="10:10" x14ac:dyDescent="0.35">
      <c r="J1624" s="60"/>
    </row>
    <row r="1625" spans="10:10" x14ac:dyDescent="0.35">
      <c r="J1625" s="60"/>
    </row>
    <row r="1626" spans="10:10" x14ac:dyDescent="0.35">
      <c r="J1626" s="60"/>
    </row>
    <row r="1627" spans="10:10" x14ac:dyDescent="0.35">
      <c r="J1627" s="60"/>
    </row>
    <row r="1628" spans="10:10" x14ac:dyDescent="0.35">
      <c r="J1628" s="60"/>
    </row>
    <row r="1629" spans="10:10" x14ac:dyDescent="0.35">
      <c r="J1629" s="60"/>
    </row>
    <row r="1630" spans="10:10" x14ac:dyDescent="0.35">
      <c r="J1630" s="60"/>
    </row>
    <row r="1631" spans="10:10" x14ac:dyDescent="0.35">
      <c r="J1631" s="60"/>
    </row>
    <row r="1632" spans="10:10" x14ac:dyDescent="0.35">
      <c r="J1632" s="60"/>
    </row>
    <row r="1633" spans="10:10" x14ac:dyDescent="0.35">
      <c r="J1633" s="60"/>
    </row>
    <row r="1634" spans="10:10" x14ac:dyDescent="0.35">
      <c r="J1634" s="60"/>
    </row>
    <row r="1635" spans="10:10" x14ac:dyDescent="0.35">
      <c r="J1635" s="60"/>
    </row>
    <row r="1636" spans="10:10" x14ac:dyDescent="0.35">
      <c r="J1636" s="60"/>
    </row>
    <row r="1637" spans="10:10" x14ac:dyDescent="0.35">
      <c r="J1637" s="60"/>
    </row>
    <row r="1638" spans="10:10" x14ac:dyDescent="0.35">
      <c r="J1638" s="60"/>
    </row>
    <row r="1639" spans="10:10" x14ac:dyDescent="0.35">
      <c r="J1639" s="60"/>
    </row>
    <row r="1640" spans="10:10" x14ac:dyDescent="0.35">
      <c r="J1640" s="60"/>
    </row>
    <row r="1641" spans="10:10" x14ac:dyDescent="0.35">
      <c r="J1641" s="60"/>
    </row>
    <row r="1642" spans="10:10" x14ac:dyDescent="0.35">
      <c r="J1642" s="60"/>
    </row>
    <row r="1643" spans="10:10" x14ac:dyDescent="0.35">
      <c r="J1643" s="60"/>
    </row>
    <row r="1644" spans="10:10" x14ac:dyDescent="0.35">
      <c r="J1644" s="60"/>
    </row>
    <row r="1645" spans="10:10" x14ac:dyDescent="0.35">
      <c r="J1645" s="60"/>
    </row>
    <row r="1646" spans="10:10" x14ac:dyDescent="0.35">
      <c r="J1646" s="60"/>
    </row>
    <row r="1647" spans="10:10" x14ac:dyDescent="0.35">
      <c r="J1647" s="60"/>
    </row>
    <row r="1648" spans="10:10" x14ac:dyDescent="0.35">
      <c r="J1648" s="60"/>
    </row>
    <row r="1649" spans="10:10" x14ac:dyDescent="0.35">
      <c r="J1649" s="60"/>
    </row>
    <row r="1650" spans="10:10" x14ac:dyDescent="0.35">
      <c r="J1650" s="60"/>
    </row>
    <row r="1651" spans="10:10" x14ac:dyDescent="0.35">
      <c r="J1651" s="60"/>
    </row>
    <row r="1652" spans="10:10" x14ac:dyDescent="0.35">
      <c r="J1652" s="60"/>
    </row>
    <row r="1653" spans="10:10" x14ac:dyDescent="0.35">
      <c r="J1653" s="60"/>
    </row>
    <row r="1654" spans="10:10" x14ac:dyDescent="0.35">
      <c r="J1654" s="60"/>
    </row>
    <row r="1655" spans="10:10" x14ac:dyDescent="0.35">
      <c r="J1655" s="60"/>
    </row>
    <row r="1656" spans="10:10" x14ac:dyDescent="0.35">
      <c r="J1656" s="60"/>
    </row>
    <row r="1657" spans="10:10" x14ac:dyDescent="0.35">
      <c r="J1657" s="60"/>
    </row>
    <row r="1658" spans="10:10" x14ac:dyDescent="0.35">
      <c r="J1658" s="60"/>
    </row>
    <row r="1659" spans="10:10" x14ac:dyDescent="0.35">
      <c r="J1659" s="60"/>
    </row>
    <row r="1660" spans="10:10" x14ac:dyDescent="0.35">
      <c r="J1660" s="60"/>
    </row>
    <row r="1661" spans="10:10" x14ac:dyDescent="0.35">
      <c r="J1661" s="60"/>
    </row>
    <row r="1662" spans="10:10" x14ac:dyDescent="0.35">
      <c r="J1662" s="60"/>
    </row>
    <row r="1663" spans="10:10" x14ac:dyDescent="0.35">
      <c r="J1663" s="60"/>
    </row>
    <row r="1664" spans="10:10" x14ac:dyDescent="0.35">
      <c r="J1664" s="60"/>
    </row>
    <row r="1665" spans="10:10" x14ac:dyDescent="0.35">
      <c r="J1665" s="60"/>
    </row>
    <row r="1666" spans="10:10" x14ac:dyDescent="0.35">
      <c r="J1666" s="60"/>
    </row>
    <row r="1667" spans="10:10" x14ac:dyDescent="0.35">
      <c r="J1667" s="60"/>
    </row>
    <row r="1668" spans="10:10" x14ac:dyDescent="0.35">
      <c r="J1668" s="60"/>
    </row>
    <row r="1669" spans="10:10" x14ac:dyDescent="0.35">
      <c r="J1669" s="60"/>
    </row>
    <row r="1670" spans="10:10" x14ac:dyDescent="0.35">
      <c r="J1670" s="60"/>
    </row>
    <row r="1671" spans="10:10" x14ac:dyDescent="0.35">
      <c r="J1671" s="60"/>
    </row>
    <row r="1672" spans="10:10" x14ac:dyDescent="0.35">
      <c r="J1672" s="60"/>
    </row>
    <row r="1673" spans="10:10" x14ac:dyDescent="0.35">
      <c r="J1673" s="60"/>
    </row>
    <row r="1674" spans="10:10" x14ac:dyDescent="0.35">
      <c r="J1674" s="60"/>
    </row>
    <row r="1675" spans="10:10" x14ac:dyDescent="0.35">
      <c r="J1675" s="60"/>
    </row>
    <row r="1676" spans="10:10" x14ac:dyDescent="0.35">
      <c r="J1676" s="60"/>
    </row>
    <row r="1677" spans="10:10" x14ac:dyDescent="0.35">
      <c r="J1677" s="60"/>
    </row>
    <row r="1678" spans="10:10" x14ac:dyDescent="0.35">
      <c r="J1678" s="60"/>
    </row>
    <row r="1679" spans="10:10" x14ac:dyDescent="0.35">
      <c r="J1679" s="60"/>
    </row>
    <row r="1680" spans="10:10" x14ac:dyDescent="0.35">
      <c r="J1680" s="60"/>
    </row>
    <row r="1681" spans="10:10" x14ac:dyDescent="0.35">
      <c r="J1681" s="60"/>
    </row>
    <row r="1682" spans="10:10" x14ac:dyDescent="0.35">
      <c r="J1682" s="60"/>
    </row>
    <row r="1683" spans="10:10" x14ac:dyDescent="0.35">
      <c r="J1683" s="60"/>
    </row>
    <row r="1684" spans="10:10" x14ac:dyDescent="0.35">
      <c r="J1684" s="60"/>
    </row>
    <row r="1685" spans="10:10" x14ac:dyDescent="0.35">
      <c r="J1685" s="60"/>
    </row>
    <row r="1686" spans="10:10" x14ac:dyDescent="0.35">
      <c r="J1686" s="60"/>
    </row>
    <row r="1687" spans="10:10" x14ac:dyDescent="0.35">
      <c r="J1687" s="60"/>
    </row>
    <row r="1688" spans="10:10" x14ac:dyDescent="0.35">
      <c r="J1688" s="60"/>
    </row>
    <row r="1689" spans="10:10" x14ac:dyDescent="0.35">
      <c r="J1689" s="60"/>
    </row>
    <row r="1690" spans="10:10" x14ac:dyDescent="0.35">
      <c r="J1690" s="60"/>
    </row>
    <row r="1691" spans="10:10" x14ac:dyDescent="0.35">
      <c r="J1691" s="60"/>
    </row>
    <row r="1692" spans="10:10" x14ac:dyDescent="0.35">
      <c r="J1692" s="60"/>
    </row>
    <row r="1693" spans="10:10" x14ac:dyDescent="0.35">
      <c r="J1693" s="60"/>
    </row>
    <row r="1694" spans="10:10" x14ac:dyDescent="0.35">
      <c r="J1694" s="60"/>
    </row>
    <row r="1695" spans="10:10" x14ac:dyDescent="0.35">
      <c r="J1695" s="60"/>
    </row>
    <row r="1696" spans="10:10" x14ac:dyDescent="0.35">
      <c r="J1696" s="60"/>
    </row>
    <row r="1697" spans="10:10" x14ac:dyDescent="0.35">
      <c r="J1697" s="60"/>
    </row>
    <row r="1698" spans="10:10" x14ac:dyDescent="0.35">
      <c r="J1698" s="60"/>
    </row>
    <row r="1699" spans="10:10" x14ac:dyDescent="0.35">
      <c r="J1699" s="60"/>
    </row>
    <row r="1700" spans="10:10" x14ac:dyDescent="0.35">
      <c r="J1700" s="60"/>
    </row>
    <row r="1701" spans="10:10" x14ac:dyDescent="0.35">
      <c r="J1701" s="60"/>
    </row>
    <row r="1702" spans="10:10" x14ac:dyDescent="0.35">
      <c r="J1702" s="60"/>
    </row>
    <row r="1703" spans="10:10" x14ac:dyDescent="0.35">
      <c r="J1703" s="60"/>
    </row>
    <row r="1704" spans="10:10" x14ac:dyDescent="0.35">
      <c r="J1704" s="60"/>
    </row>
    <row r="1705" spans="10:10" x14ac:dyDescent="0.35">
      <c r="J1705" s="60"/>
    </row>
    <row r="1706" spans="10:10" x14ac:dyDescent="0.35">
      <c r="J1706" s="60"/>
    </row>
    <row r="1707" spans="10:10" x14ac:dyDescent="0.35">
      <c r="J1707" s="60"/>
    </row>
    <row r="1708" spans="10:10" x14ac:dyDescent="0.35">
      <c r="J1708" s="60"/>
    </row>
    <row r="1709" spans="10:10" x14ac:dyDescent="0.35">
      <c r="J1709" s="60"/>
    </row>
    <row r="1710" spans="10:10" x14ac:dyDescent="0.35">
      <c r="J1710" s="60"/>
    </row>
    <row r="1711" spans="10:10" x14ac:dyDescent="0.35">
      <c r="J1711" s="60"/>
    </row>
    <row r="1712" spans="10:10" x14ac:dyDescent="0.35">
      <c r="J1712" s="60"/>
    </row>
    <row r="1713" spans="10:10" x14ac:dyDescent="0.35">
      <c r="J1713" s="60"/>
    </row>
    <row r="1714" spans="10:10" x14ac:dyDescent="0.35">
      <c r="J1714" s="60"/>
    </row>
    <row r="1715" spans="10:10" x14ac:dyDescent="0.35">
      <c r="J1715" s="60"/>
    </row>
    <row r="1716" spans="10:10" x14ac:dyDescent="0.35">
      <c r="J1716" s="60"/>
    </row>
    <row r="1717" spans="10:10" x14ac:dyDescent="0.35">
      <c r="J1717" s="60"/>
    </row>
    <row r="1718" spans="10:10" x14ac:dyDescent="0.35">
      <c r="J1718" s="60"/>
    </row>
    <row r="1719" spans="10:10" x14ac:dyDescent="0.35">
      <c r="J1719" s="60"/>
    </row>
    <row r="1720" spans="10:10" x14ac:dyDescent="0.35">
      <c r="J1720" s="60"/>
    </row>
    <row r="1721" spans="10:10" x14ac:dyDescent="0.35">
      <c r="J1721" s="60"/>
    </row>
    <row r="1722" spans="10:10" x14ac:dyDescent="0.35">
      <c r="J1722" s="60"/>
    </row>
    <row r="1723" spans="10:10" x14ac:dyDescent="0.35">
      <c r="J1723" s="60"/>
    </row>
    <row r="1724" spans="10:10" x14ac:dyDescent="0.35">
      <c r="J1724" s="60"/>
    </row>
    <row r="1725" spans="10:10" x14ac:dyDescent="0.35">
      <c r="J1725" s="60"/>
    </row>
    <row r="1726" spans="10:10" x14ac:dyDescent="0.35">
      <c r="J1726" s="60"/>
    </row>
    <row r="1727" spans="10:10" x14ac:dyDescent="0.35">
      <c r="J1727" s="60"/>
    </row>
    <row r="1728" spans="10:10" x14ac:dyDescent="0.35">
      <c r="J1728" s="60"/>
    </row>
    <row r="1729" spans="10:10" x14ac:dyDescent="0.35">
      <c r="J1729" s="60"/>
    </row>
    <row r="1730" spans="10:10" x14ac:dyDescent="0.35">
      <c r="J1730" s="60"/>
    </row>
    <row r="1731" spans="10:10" x14ac:dyDescent="0.35">
      <c r="J1731" s="60"/>
    </row>
    <row r="1732" spans="10:10" x14ac:dyDescent="0.35">
      <c r="J1732" s="60"/>
    </row>
    <row r="1733" spans="10:10" x14ac:dyDescent="0.35">
      <c r="J1733" s="60"/>
    </row>
    <row r="1734" spans="10:10" x14ac:dyDescent="0.35">
      <c r="J1734" s="60"/>
    </row>
    <row r="1735" spans="10:10" x14ac:dyDescent="0.35">
      <c r="J1735" s="60"/>
    </row>
    <row r="1736" spans="10:10" x14ac:dyDescent="0.35">
      <c r="J1736" s="60"/>
    </row>
    <row r="1737" spans="10:10" x14ac:dyDescent="0.35">
      <c r="J1737" s="60"/>
    </row>
    <row r="1738" spans="10:10" x14ac:dyDescent="0.35">
      <c r="J1738" s="60"/>
    </row>
    <row r="1739" spans="10:10" x14ac:dyDescent="0.35">
      <c r="J1739" s="60"/>
    </row>
    <row r="1740" spans="10:10" x14ac:dyDescent="0.35">
      <c r="J1740" s="60"/>
    </row>
    <row r="1741" spans="10:10" x14ac:dyDescent="0.35">
      <c r="J1741" s="60"/>
    </row>
    <row r="1742" spans="10:10" x14ac:dyDescent="0.35">
      <c r="J1742" s="60"/>
    </row>
    <row r="1743" spans="10:10" x14ac:dyDescent="0.35">
      <c r="J1743" s="60"/>
    </row>
    <row r="1744" spans="10:10" x14ac:dyDescent="0.35">
      <c r="J1744" s="60"/>
    </row>
    <row r="1745" spans="10:10" x14ac:dyDescent="0.35">
      <c r="J1745" s="60"/>
    </row>
    <row r="1746" spans="10:10" x14ac:dyDescent="0.35">
      <c r="J1746" s="60"/>
    </row>
    <row r="1747" spans="10:10" x14ac:dyDescent="0.35">
      <c r="J1747" s="60"/>
    </row>
    <row r="1748" spans="10:10" x14ac:dyDescent="0.35">
      <c r="J1748" s="60"/>
    </row>
    <row r="1749" spans="10:10" x14ac:dyDescent="0.35">
      <c r="J1749" s="60"/>
    </row>
    <row r="1750" spans="10:10" x14ac:dyDescent="0.35">
      <c r="J1750" s="60"/>
    </row>
    <row r="1751" spans="10:10" x14ac:dyDescent="0.35">
      <c r="J1751" s="60"/>
    </row>
    <row r="1752" spans="10:10" x14ac:dyDescent="0.35">
      <c r="J1752" s="60"/>
    </row>
    <row r="1753" spans="10:10" x14ac:dyDescent="0.35">
      <c r="J1753" s="60"/>
    </row>
    <row r="1754" spans="10:10" x14ac:dyDescent="0.35">
      <c r="J1754" s="60"/>
    </row>
    <row r="1755" spans="10:10" x14ac:dyDescent="0.35">
      <c r="J1755" s="60"/>
    </row>
    <row r="1756" spans="10:10" x14ac:dyDescent="0.35">
      <c r="J1756" s="60"/>
    </row>
    <row r="1757" spans="10:10" x14ac:dyDescent="0.35">
      <c r="J1757" s="60"/>
    </row>
    <row r="1758" spans="10:10" x14ac:dyDescent="0.35">
      <c r="J1758" s="60"/>
    </row>
    <row r="1759" spans="10:10" x14ac:dyDescent="0.35">
      <c r="J1759" s="60"/>
    </row>
    <row r="1760" spans="10:10" x14ac:dyDescent="0.35">
      <c r="J1760" s="60"/>
    </row>
    <row r="1761" spans="10:10" x14ac:dyDescent="0.35">
      <c r="J1761" s="60"/>
    </row>
    <row r="1762" spans="10:10" x14ac:dyDescent="0.35">
      <c r="J1762" s="60"/>
    </row>
    <row r="1763" spans="10:10" x14ac:dyDescent="0.35">
      <c r="J1763" s="60"/>
    </row>
    <row r="1764" spans="10:10" x14ac:dyDescent="0.35">
      <c r="J1764" s="60"/>
    </row>
    <row r="1765" spans="10:10" x14ac:dyDescent="0.35">
      <c r="J1765" s="60"/>
    </row>
    <row r="1766" spans="10:10" x14ac:dyDescent="0.35">
      <c r="J1766" s="60"/>
    </row>
    <row r="1767" spans="10:10" x14ac:dyDescent="0.35">
      <c r="J1767" s="60"/>
    </row>
    <row r="1768" spans="10:10" x14ac:dyDescent="0.35">
      <c r="J1768" s="60"/>
    </row>
    <row r="1769" spans="10:10" x14ac:dyDescent="0.35">
      <c r="J1769" s="60"/>
    </row>
    <row r="1770" spans="10:10" x14ac:dyDescent="0.35">
      <c r="J1770" s="60"/>
    </row>
    <row r="1771" spans="10:10" x14ac:dyDescent="0.35">
      <c r="J1771" s="60"/>
    </row>
    <row r="1772" spans="10:10" x14ac:dyDescent="0.35">
      <c r="J1772" s="60"/>
    </row>
    <row r="1773" spans="10:10" x14ac:dyDescent="0.35">
      <c r="J1773" s="60"/>
    </row>
    <row r="1774" spans="10:10" x14ac:dyDescent="0.35">
      <c r="J1774" s="60"/>
    </row>
    <row r="1775" spans="10:10" x14ac:dyDescent="0.35">
      <c r="J1775" s="60"/>
    </row>
    <row r="1776" spans="10:10" x14ac:dyDescent="0.35">
      <c r="J1776" s="60"/>
    </row>
    <row r="1777" spans="10:10" x14ac:dyDescent="0.35">
      <c r="J1777" s="60"/>
    </row>
    <row r="1778" spans="10:10" x14ac:dyDescent="0.35">
      <c r="J1778" s="60"/>
    </row>
    <row r="1779" spans="10:10" x14ac:dyDescent="0.35">
      <c r="J1779" s="60"/>
    </row>
    <row r="1780" spans="10:10" x14ac:dyDescent="0.35">
      <c r="J1780" s="60"/>
    </row>
    <row r="1781" spans="10:10" x14ac:dyDescent="0.35">
      <c r="J1781" s="60"/>
    </row>
    <row r="1782" spans="10:10" x14ac:dyDescent="0.35">
      <c r="J1782" s="60"/>
    </row>
    <row r="1783" spans="10:10" x14ac:dyDescent="0.35">
      <c r="J1783" s="60"/>
    </row>
    <row r="1784" spans="10:10" x14ac:dyDescent="0.35">
      <c r="J1784" s="60"/>
    </row>
    <row r="1785" spans="10:10" x14ac:dyDescent="0.35">
      <c r="J1785" s="60"/>
    </row>
    <row r="1786" spans="10:10" x14ac:dyDescent="0.35">
      <c r="J1786" s="60"/>
    </row>
    <row r="1787" spans="10:10" x14ac:dyDescent="0.35">
      <c r="J1787" s="60"/>
    </row>
    <row r="1788" spans="10:10" x14ac:dyDescent="0.35">
      <c r="J1788" s="60"/>
    </row>
    <row r="1789" spans="10:10" x14ac:dyDescent="0.35">
      <c r="J1789" s="60"/>
    </row>
    <row r="1790" spans="10:10" x14ac:dyDescent="0.35">
      <c r="J1790" s="60"/>
    </row>
    <row r="1791" spans="10:10" x14ac:dyDescent="0.35">
      <c r="J1791" s="60"/>
    </row>
    <row r="1792" spans="10:10" x14ac:dyDescent="0.35">
      <c r="J1792" s="60"/>
    </row>
    <row r="1793" spans="10:10" x14ac:dyDescent="0.35">
      <c r="J1793" s="60"/>
    </row>
    <row r="1794" spans="10:10" x14ac:dyDescent="0.35">
      <c r="J1794" s="60"/>
    </row>
    <row r="1795" spans="10:10" x14ac:dyDescent="0.35">
      <c r="J1795" s="60"/>
    </row>
    <row r="1796" spans="10:10" x14ac:dyDescent="0.35">
      <c r="J1796" s="60"/>
    </row>
    <row r="1797" spans="10:10" x14ac:dyDescent="0.35">
      <c r="J1797" s="60"/>
    </row>
    <row r="1798" spans="10:10" x14ac:dyDescent="0.35">
      <c r="J1798" s="60"/>
    </row>
    <row r="1799" spans="10:10" x14ac:dyDescent="0.35">
      <c r="J1799" s="60"/>
    </row>
    <row r="1800" spans="10:10" x14ac:dyDescent="0.35">
      <c r="J1800" s="60"/>
    </row>
    <row r="1801" spans="10:10" x14ac:dyDescent="0.35">
      <c r="J1801" s="60"/>
    </row>
    <row r="1802" spans="10:10" x14ac:dyDescent="0.35">
      <c r="J1802" s="60"/>
    </row>
    <row r="1803" spans="10:10" x14ac:dyDescent="0.35">
      <c r="J1803" s="60"/>
    </row>
    <row r="1804" spans="10:10" x14ac:dyDescent="0.35">
      <c r="J1804" s="60"/>
    </row>
    <row r="1805" spans="10:10" x14ac:dyDescent="0.35">
      <c r="J1805" s="60"/>
    </row>
    <row r="1806" spans="10:10" x14ac:dyDescent="0.35">
      <c r="J1806" s="60"/>
    </row>
    <row r="1807" spans="10:10" x14ac:dyDescent="0.35">
      <c r="J1807" s="60"/>
    </row>
    <row r="1808" spans="10:10" x14ac:dyDescent="0.35">
      <c r="J1808" s="60"/>
    </row>
    <row r="1809" spans="10:10" x14ac:dyDescent="0.35">
      <c r="J1809" s="60"/>
    </row>
    <row r="1810" spans="10:10" x14ac:dyDescent="0.35">
      <c r="J1810" s="60"/>
    </row>
    <row r="1811" spans="10:10" x14ac:dyDescent="0.35">
      <c r="J1811" s="60"/>
    </row>
    <row r="1812" spans="10:10" x14ac:dyDescent="0.35">
      <c r="J1812" s="60"/>
    </row>
    <row r="1813" spans="10:10" x14ac:dyDescent="0.35">
      <c r="J1813" s="60"/>
    </row>
    <row r="1814" spans="10:10" x14ac:dyDescent="0.35">
      <c r="J1814" s="60"/>
    </row>
    <row r="1815" spans="10:10" x14ac:dyDescent="0.35">
      <c r="J1815" s="60"/>
    </row>
    <row r="1816" spans="10:10" x14ac:dyDescent="0.35">
      <c r="J1816" s="60"/>
    </row>
    <row r="1817" spans="10:10" x14ac:dyDescent="0.35">
      <c r="J1817" s="60"/>
    </row>
    <row r="1818" spans="10:10" x14ac:dyDescent="0.35">
      <c r="J1818" s="60"/>
    </row>
    <row r="1819" spans="10:10" x14ac:dyDescent="0.35">
      <c r="J1819" s="60"/>
    </row>
    <row r="1820" spans="10:10" x14ac:dyDescent="0.35">
      <c r="J1820" s="60"/>
    </row>
    <row r="1821" spans="10:10" x14ac:dyDescent="0.35">
      <c r="J1821" s="60"/>
    </row>
    <row r="1822" spans="10:10" x14ac:dyDescent="0.35">
      <c r="J1822" s="60"/>
    </row>
    <row r="1823" spans="10:10" x14ac:dyDescent="0.35">
      <c r="J1823" s="60"/>
    </row>
    <row r="1824" spans="10:10" x14ac:dyDescent="0.35">
      <c r="J1824" s="60"/>
    </row>
    <row r="1825" spans="10:10" x14ac:dyDescent="0.35">
      <c r="J1825" s="60"/>
    </row>
    <row r="1826" spans="10:10" x14ac:dyDescent="0.35">
      <c r="J1826" s="60"/>
    </row>
    <row r="1827" spans="10:10" x14ac:dyDescent="0.35">
      <c r="J1827" s="60"/>
    </row>
    <row r="1828" spans="10:10" x14ac:dyDescent="0.35">
      <c r="J1828" s="60"/>
    </row>
    <row r="1829" spans="10:10" x14ac:dyDescent="0.35">
      <c r="J1829" s="60"/>
    </row>
    <row r="1830" spans="10:10" x14ac:dyDescent="0.35">
      <c r="J1830" s="60"/>
    </row>
    <row r="1831" spans="10:10" x14ac:dyDescent="0.35">
      <c r="J1831" s="60"/>
    </row>
    <row r="1832" spans="10:10" x14ac:dyDescent="0.35">
      <c r="J1832" s="60"/>
    </row>
    <row r="1833" spans="10:10" x14ac:dyDescent="0.35">
      <c r="J1833" s="60"/>
    </row>
    <row r="1834" spans="10:10" x14ac:dyDescent="0.35">
      <c r="J1834" s="60"/>
    </row>
    <row r="1835" spans="10:10" x14ac:dyDescent="0.35">
      <c r="J1835" s="60"/>
    </row>
    <row r="1836" spans="10:10" x14ac:dyDescent="0.35">
      <c r="J1836" s="60"/>
    </row>
    <row r="1837" spans="10:10" x14ac:dyDescent="0.35">
      <c r="J1837" s="60"/>
    </row>
    <row r="1838" spans="10:10" x14ac:dyDescent="0.35">
      <c r="J1838" s="60"/>
    </row>
    <row r="1839" spans="10:10" x14ac:dyDescent="0.35">
      <c r="J1839" s="60"/>
    </row>
    <row r="1840" spans="10:10" x14ac:dyDescent="0.35">
      <c r="J1840" s="60"/>
    </row>
    <row r="1841" spans="10:10" x14ac:dyDescent="0.35">
      <c r="J1841" s="60"/>
    </row>
    <row r="1842" spans="10:10" x14ac:dyDescent="0.35">
      <c r="J1842" s="60"/>
    </row>
    <row r="1843" spans="10:10" x14ac:dyDescent="0.35">
      <c r="J1843" s="60"/>
    </row>
    <row r="1844" spans="10:10" x14ac:dyDescent="0.35">
      <c r="J1844" s="60"/>
    </row>
    <row r="1845" spans="10:10" x14ac:dyDescent="0.35">
      <c r="J1845" s="60"/>
    </row>
    <row r="1846" spans="10:10" x14ac:dyDescent="0.35">
      <c r="J1846" s="60"/>
    </row>
    <row r="1847" spans="10:10" x14ac:dyDescent="0.35">
      <c r="J1847" s="60"/>
    </row>
    <row r="1848" spans="10:10" x14ac:dyDescent="0.35">
      <c r="J1848" s="60"/>
    </row>
    <row r="1849" spans="10:10" x14ac:dyDescent="0.35">
      <c r="J1849" s="60"/>
    </row>
    <row r="1850" spans="10:10" x14ac:dyDescent="0.35">
      <c r="J1850" s="60"/>
    </row>
    <row r="1851" spans="10:10" x14ac:dyDescent="0.35">
      <c r="J1851" s="60"/>
    </row>
    <row r="1852" spans="10:10" x14ac:dyDescent="0.35">
      <c r="J1852" s="60"/>
    </row>
    <row r="1853" spans="10:10" x14ac:dyDescent="0.35">
      <c r="J1853" s="60"/>
    </row>
    <row r="1854" spans="10:10" x14ac:dyDescent="0.35">
      <c r="J1854" s="60"/>
    </row>
    <row r="1855" spans="10:10" x14ac:dyDescent="0.35">
      <c r="J1855" s="60"/>
    </row>
    <row r="1856" spans="10:10" x14ac:dyDescent="0.35">
      <c r="J1856" s="60"/>
    </row>
    <row r="1857" spans="10:10" x14ac:dyDescent="0.35">
      <c r="J1857" s="60"/>
    </row>
    <row r="1858" spans="10:10" x14ac:dyDescent="0.35">
      <c r="J1858" s="60"/>
    </row>
    <row r="1859" spans="10:10" x14ac:dyDescent="0.35">
      <c r="J1859" s="60"/>
    </row>
    <row r="1860" spans="10:10" x14ac:dyDescent="0.35">
      <c r="J1860" s="60"/>
    </row>
    <row r="1861" spans="10:10" x14ac:dyDescent="0.35">
      <c r="J1861" s="60"/>
    </row>
    <row r="1862" spans="10:10" x14ac:dyDescent="0.35">
      <c r="J1862" s="60"/>
    </row>
    <row r="1863" spans="10:10" x14ac:dyDescent="0.35">
      <c r="J1863" s="60"/>
    </row>
    <row r="1864" spans="10:10" x14ac:dyDescent="0.35">
      <c r="J1864" s="60"/>
    </row>
    <row r="1865" spans="10:10" x14ac:dyDescent="0.35">
      <c r="J1865" s="60"/>
    </row>
    <row r="1866" spans="10:10" x14ac:dyDescent="0.35">
      <c r="J1866" s="60"/>
    </row>
    <row r="1867" spans="10:10" x14ac:dyDescent="0.35">
      <c r="J1867" s="60"/>
    </row>
    <row r="1868" spans="10:10" x14ac:dyDescent="0.35">
      <c r="J1868" s="60"/>
    </row>
    <row r="1869" spans="10:10" x14ac:dyDescent="0.35">
      <c r="J1869" s="60"/>
    </row>
    <row r="1870" spans="10:10" x14ac:dyDescent="0.35">
      <c r="J1870" s="60"/>
    </row>
    <row r="1871" spans="10:10" x14ac:dyDescent="0.35">
      <c r="J1871" s="60"/>
    </row>
    <row r="1872" spans="10:10" x14ac:dyDescent="0.35">
      <c r="J1872" s="60"/>
    </row>
    <row r="1873" spans="10:10" x14ac:dyDescent="0.35">
      <c r="J1873" s="60"/>
    </row>
    <row r="1874" spans="10:10" x14ac:dyDescent="0.35">
      <c r="J1874" s="60"/>
    </row>
    <row r="1875" spans="10:10" x14ac:dyDescent="0.35">
      <c r="J1875" s="60"/>
    </row>
    <row r="1876" spans="10:10" x14ac:dyDescent="0.35">
      <c r="J1876" s="60"/>
    </row>
    <row r="1877" spans="10:10" x14ac:dyDescent="0.35">
      <c r="J1877" s="60"/>
    </row>
    <row r="1878" spans="10:10" x14ac:dyDescent="0.35">
      <c r="J1878" s="60"/>
    </row>
    <row r="1879" spans="10:10" x14ac:dyDescent="0.35">
      <c r="J1879" s="60"/>
    </row>
    <row r="1880" spans="10:10" x14ac:dyDescent="0.35">
      <c r="J1880" s="60"/>
    </row>
    <row r="1881" spans="10:10" x14ac:dyDescent="0.35">
      <c r="J1881" s="60"/>
    </row>
    <row r="1882" spans="10:10" x14ac:dyDescent="0.35">
      <c r="J1882" s="60"/>
    </row>
    <row r="1883" spans="10:10" x14ac:dyDescent="0.35">
      <c r="J1883" s="60"/>
    </row>
    <row r="1884" spans="10:10" x14ac:dyDescent="0.35">
      <c r="J1884" s="60"/>
    </row>
    <row r="1885" spans="10:10" x14ac:dyDescent="0.35">
      <c r="J1885" s="60"/>
    </row>
    <row r="1886" spans="10:10" x14ac:dyDescent="0.35">
      <c r="J1886" s="60"/>
    </row>
    <row r="1887" spans="10:10" x14ac:dyDescent="0.35">
      <c r="J1887" s="60"/>
    </row>
    <row r="1888" spans="10:10" x14ac:dyDescent="0.35">
      <c r="J1888" s="60"/>
    </row>
    <row r="1889" spans="10:10" x14ac:dyDescent="0.35">
      <c r="J1889" s="60"/>
    </row>
    <row r="1890" spans="10:10" x14ac:dyDescent="0.35">
      <c r="J1890" s="60"/>
    </row>
    <row r="1891" spans="10:10" x14ac:dyDescent="0.35">
      <c r="J1891" s="60"/>
    </row>
    <row r="1892" spans="10:10" x14ac:dyDescent="0.35">
      <c r="J1892" s="60"/>
    </row>
    <row r="1893" spans="10:10" x14ac:dyDescent="0.35">
      <c r="J1893" s="60"/>
    </row>
    <row r="1894" spans="10:10" x14ac:dyDescent="0.35">
      <c r="J1894" s="60"/>
    </row>
    <row r="1895" spans="10:10" x14ac:dyDescent="0.35">
      <c r="J1895" s="60"/>
    </row>
    <row r="1896" spans="10:10" x14ac:dyDescent="0.35">
      <c r="J1896" s="60"/>
    </row>
    <row r="1897" spans="10:10" x14ac:dyDescent="0.35">
      <c r="J1897" s="60"/>
    </row>
    <row r="1898" spans="10:10" x14ac:dyDescent="0.35">
      <c r="J1898" s="60"/>
    </row>
    <row r="1899" spans="10:10" x14ac:dyDescent="0.35">
      <c r="J1899" s="60"/>
    </row>
    <row r="1900" spans="10:10" x14ac:dyDescent="0.35">
      <c r="J1900" s="60"/>
    </row>
    <row r="1901" spans="10:10" x14ac:dyDescent="0.35">
      <c r="J1901" s="60"/>
    </row>
    <row r="1902" spans="10:10" x14ac:dyDescent="0.35">
      <c r="J1902" s="60"/>
    </row>
    <row r="1903" spans="10:10" x14ac:dyDescent="0.35">
      <c r="J1903" s="60"/>
    </row>
    <row r="1904" spans="10:10" x14ac:dyDescent="0.35">
      <c r="J1904" s="60"/>
    </row>
    <row r="1905" spans="10:10" x14ac:dyDescent="0.35">
      <c r="J1905" s="60"/>
    </row>
    <row r="1906" spans="10:10" x14ac:dyDescent="0.35">
      <c r="J1906" s="60"/>
    </row>
    <row r="1907" spans="10:10" x14ac:dyDescent="0.35">
      <c r="J1907" s="60"/>
    </row>
    <row r="1908" spans="10:10" x14ac:dyDescent="0.35">
      <c r="J1908" s="60"/>
    </row>
    <row r="1909" spans="10:10" x14ac:dyDescent="0.35">
      <c r="J1909" s="60"/>
    </row>
    <row r="1910" spans="10:10" x14ac:dyDescent="0.35">
      <c r="J1910" s="60"/>
    </row>
    <row r="1911" spans="10:10" x14ac:dyDescent="0.35">
      <c r="J1911" s="60"/>
    </row>
    <row r="1912" spans="10:10" x14ac:dyDescent="0.35">
      <c r="J1912" s="60"/>
    </row>
    <row r="1913" spans="10:10" x14ac:dyDescent="0.35">
      <c r="J1913" s="60"/>
    </row>
    <row r="1914" spans="10:10" x14ac:dyDescent="0.35">
      <c r="J1914" s="60"/>
    </row>
    <row r="1915" spans="10:10" x14ac:dyDescent="0.35">
      <c r="J1915" s="60"/>
    </row>
    <row r="1916" spans="10:10" x14ac:dyDescent="0.35">
      <c r="J1916" s="60"/>
    </row>
    <row r="1917" spans="10:10" x14ac:dyDescent="0.35">
      <c r="J1917" s="60"/>
    </row>
    <row r="1918" spans="10:10" x14ac:dyDescent="0.35">
      <c r="J1918" s="60"/>
    </row>
    <row r="1919" spans="10:10" x14ac:dyDescent="0.35">
      <c r="J1919" s="60"/>
    </row>
    <row r="1920" spans="10:10" x14ac:dyDescent="0.35">
      <c r="J1920" s="60"/>
    </row>
    <row r="1921" spans="10:10" x14ac:dyDescent="0.35">
      <c r="J1921" s="60"/>
    </row>
    <row r="1922" spans="10:10" x14ac:dyDescent="0.35">
      <c r="J1922" s="60"/>
    </row>
    <row r="1923" spans="10:10" x14ac:dyDescent="0.35">
      <c r="J1923" s="60"/>
    </row>
    <row r="1924" spans="10:10" x14ac:dyDescent="0.35">
      <c r="J1924" s="60"/>
    </row>
    <row r="1925" spans="10:10" x14ac:dyDescent="0.35">
      <c r="J1925" s="60"/>
    </row>
    <row r="1926" spans="10:10" x14ac:dyDescent="0.35">
      <c r="J1926" s="60"/>
    </row>
    <row r="1927" spans="10:10" x14ac:dyDescent="0.35">
      <c r="J1927" s="60"/>
    </row>
    <row r="1928" spans="10:10" x14ac:dyDescent="0.35">
      <c r="J1928" s="60"/>
    </row>
    <row r="1929" spans="10:10" x14ac:dyDescent="0.35">
      <c r="J1929" s="60"/>
    </row>
    <row r="1930" spans="10:10" x14ac:dyDescent="0.35">
      <c r="J1930" s="60"/>
    </row>
    <row r="1931" spans="10:10" x14ac:dyDescent="0.35">
      <c r="J1931" s="60"/>
    </row>
    <row r="1932" spans="10:10" x14ac:dyDescent="0.35">
      <c r="J1932" s="60"/>
    </row>
    <row r="1933" spans="10:10" x14ac:dyDescent="0.35">
      <c r="J1933" s="60"/>
    </row>
    <row r="1934" spans="10:10" x14ac:dyDescent="0.35">
      <c r="J1934" s="60"/>
    </row>
    <row r="1935" spans="10:10" x14ac:dyDescent="0.35">
      <c r="J1935" s="60"/>
    </row>
    <row r="1936" spans="10:10" x14ac:dyDescent="0.35">
      <c r="J1936" s="60"/>
    </row>
    <row r="1937" spans="10:10" x14ac:dyDescent="0.35">
      <c r="J1937" s="60"/>
    </row>
    <row r="1938" spans="10:10" x14ac:dyDescent="0.35">
      <c r="J1938" s="60"/>
    </row>
    <row r="1939" spans="10:10" x14ac:dyDescent="0.35">
      <c r="J1939" s="60"/>
    </row>
    <row r="1940" spans="10:10" x14ac:dyDescent="0.35">
      <c r="J1940" s="60"/>
    </row>
    <row r="1941" spans="10:10" x14ac:dyDescent="0.35">
      <c r="J1941" s="60"/>
    </row>
    <row r="1942" spans="10:10" x14ac:dyDescent="0.35">
      <c r="J1942" s="60"/>
    </row>
    <row r="1943" spans="10:10" x14ac:dyDescent="0.35">
      <c r="J1943" s="60"/>
    </row>
    <row r="1944" spans="10:10" x14ac:dyDescent="0.35">
      <c r="J1944" s="60"/>
    </row>
    <row r="1945" spans="10:10" x14ac:dyDescent="0.35">
      <c r="J1945" s="60"/>
    </row>
    <row r="1946" spans="10:10" x14ac:dyDescent="0.35">
      <c r="J1946" s="60"/>
    </row>
    <row r="1947" spans="10:10" x14ac:dyDescent="0.35">
      <c r="J1947" s="60"/>
    </row>
    <row r="1948" spans="10:10" x14ac:dyDescent="0.35">
      <c r="J1948" s="60"/>
    </row>
    <row r="1949" spans="10:10" x14ac:dyDescent="0.35">
      <c r="J1949" s="60"/>
    </row>
    <row r="1950" spans="10:10" x14ac:dyDescent="0.35">
      <c r="J1950" s="60"/>
    </row>
    <row r="1951" spans="10:10" x14ac:dyDescent="0.35">
      <c r="J1951" s="60"/>
    </row>
    <row r="1952" spans="10:10" x14ac:dyDescent="0.35">
      <c r="J1952" s="60"/>
    </row>
    <row r="1953" spans="10:10" x14ac:dyDescent="0.35">
      <c r="J1953" s="60"/>
    </row>
    <row r="1954" spans="10:10" x14ac:dyDescent="0.35">
      <c r="J1954" s="60"/>
    </row>
    <row r="1955" spans="10:10" x14ac:dyDescent="0.35">
      <c r="J1955" s="60"/>
    </row>
    <row r="1956" spans="10:10" x14ac:dyDescent="0.35">
      <c r="J1956" s="60"/>
    </row>
    <row r="1957" spans="10:10" x14ac:dyDescent="0.35">
      <c r="J1957" s="60"/>
    </row>
    <row r="1958" spans="10:10" x14ac:dyDescent="0.35">
      <c r="J1958" s="60"/>
    </row>
    <row r="1959" spans="10:10" x14ac:dyDescent="0.35">
      <c r="J1959" s="60"/>
    </row>
    <row r="1960" spans="10:10" x14ac:dyDescent="0.35">
      <c r="J1960" s="60"/>
    </row>
    <row r="1961" spans="10:10" x14ac:dyDescent="0.35">
      <c r="J1961" s="60"/>
    </row>
    <row r="1962" spans="10:10" x14ac:dyDescent="0.35">
      <c r="J1962" s="60"/>
    </row>
    <row r="1963" spans="10:10" x14ac:dyDescent="0.35">
      <c r="J1963" s="60"/>
    </row>
    <row r="1964" spans="10:10" x14ac:dyDescent="0.35">
      <c r="J1964" s="60"/>
    </row>
    <row r="1965" spans="10:10" x14ac:dyDescent="0.35">
      <c r="J1965" s="60"/>
    </row>
    <row r="1966" spans="10:10" x14ac:dyDescent="0.35">
      <c r="J1966" s="60"/>
    </row>
    <row r="1967" spans="10:10" x14ac:dyDescent="0.35">
      <c r="J1967" s="60"/>
    </row>
    <row r="1968" spans="10:10" x14ac:dyDescent="0.35">
      <c r="J1968" s="60"/>
    </row>
    <row r="1969" spans="10:10" x14ac:dyDescent="0.35">
      <c r="J1969" s="60"/>
    </row>
    <row r="1970" spans="10:10" x14ac:dyDescent="0.35">
      <c r="J1970" s="60"/>
    </row>
    <row r="1971" spans="10:10" x14ac:dyDescent="0.35">
      <c r="J1971" s="60"/>
    </row>
    <row r="1972" spans="10:10" x14ac:dyDescent="0.35">
      <c r="J1972" s="60"/>
    </row>
    <row r="1973" spans="10:10" x14ac:dyDescent="0.35">
      <c r="J1973" s="60"/>
    </row>
    <row r="1974" spans="10:10" x14ac:dyDescent="0.35">
      <c r="J1974" s="60"/>
    </row>
    <row r="1975" spans="10:10" x14ac:dyDescent="0.35">
      <c r="J1975" s="60"/>
    </row>
    <row r="1976" spans="10:10" x14ac:dyDescent="0.35">
      <c r="J1976" s="60"/>
    </row>
    <row r="1977" spans="10:10" x14ac:dyDescent="0.35">
      <c r="J1977" s="60"/>
    </row>
    <row r="1978" spans="10:10" x14ac:dyDescent="0.35">
      <c r="J1978" s="60"/>
    </row>
    <row r="1979" spans="10:10" x14ac:dyDescent="0.35">
      <c r="J1979" s="60"/>
    </row>
    <row r="1980" spans="10:10" x14ac:dyDescent="0.35">
      <c r="J1980" s="60"/>
    </row>
    <row r="1981" spans="10:10" x14ac:dyDescent="0.35">
      <c r="J1981" s="60"/>
    </row>
    <row r="1982" spans="10:10" x14ac:dyDescent="0.35">
      <c r="J1982" s="60"/>
    </row>
    <row r="1983" spans="10:10" x14ac:dyDescent="0.35">
      <c r="J1983" s="60"/>
    </row>
    <row r="1984" spans="10:10" x14ac:dyDescent="0.35">
      <c r="J1984" s="60"/>
    </row>
    <row r="1985" spans="10:10" x14ac:dyDescent="0.35">
      <c r="J1985" s="60"/>
    </row>
    <row r="1986" spans="10:10" x14ac:dyDescent="0.35">
      <c r="J1986" s="60"/>
    </row>
    <row r="1987" spans="10:10" x14ac:dyDescent="0.35">
      <c r="J1987" s="60"/>
    </row>
    <row r="1988" spans="10:10" x14ac:dyDescent="0.35">
      <c r="J1988" s="60"/>
    </row>
    <row r="1989" spans="10:10" x14ac:dyDescent="0.35">
      <c r="J1989" s="60"/>
    </row>
    <row r="1990" spans="10:10" x14ac:dyDescent="0.35">
      <c r="J1990" s="60"/>
    </row>
    <row r="1991" spans="10:10" x14ac:dyDescent="0.35">
      <c r="J1991" s="60"/>
    </row>
    <row r="1992" spans="10:10" x14ac:dyDescent="0.35">
      <c r="J1992" s="60"/>
    </row>
    <row r="1993" spans="10:10" x14ac:dyDescent="0.35">
      <c r="J1993" s="60"/>
    </row>
    <row r="1994" spans="10:10" x14ac:dyDescent="0.35">
      <c r="J1994" s="60"/>
    </row>
    <row r="1995" spans="10:10" x14ac:dyDescent="0.35">
      <c r="J1995" s="60"/>
    </row>
    <row r="1996" spans="10:10" x14ac:dyDescent="0.35">
      <c r="J1996" s="60"/>
    </row>
    <row r="1997" spans="10:10" x14ac:dyDescent="0.35">
      <c r="J1997" s="60"/>
    </row>
    <row r="1998" spans="10:10" x14ac:dyDescent="0.35">
      <c r="J1998" s="60"/>
    </row>
    <row r="1999" spans="10:10" x14ac:dyDescent="0.35">
      <c r="J1999" s="60"/>
    </row>
    <row r="2000" spans="10:10" x14ac:dyDescent="0.35">
      <c r="J2000" s="60"/>
    </row>
    <row r="2001" spans="10:10" x14ac:dyDescent="0.35">
      <c r="J2001" s="60"/>
    </row>
    <row r="2002" spans="10:10" x14ac:dyDescent="0.35">
      <c r="J2002" s="60"/>
    </row>
    <row r="2003" spans="10:10" x14ac:dyDescent="0.35">
      <c r="J2003" s="60"/>
    </row>
    <row r="2004" spans="10:10" x14ac:dyDescent="0.35">
      <c r="J2004" s="60"/>
    </row>
    <row r="2005" spans="10:10" x14ac:dyDescent="0.35">
      <c r="J2005" s="60"/>
    </row>
    <row r="2006" spans="10:10" x14ac:dyDescent="0.35">
      <c r="J2006" s="60"/>
    </row>
    <row r="2007" spans="10:10" x14ac:dyDescent="0.35">
      <c r="J2007" s="60"/>
    </row>
    <row r="2008" spans="10:10" x14ac:dyDescent="0.35">
      <c r="J2008" s="60"/>
    </row>
    <row r="2009" spans="10:10" x14ac:dyDescent="0.35">
      <c r="J2009" s="60"/>
    </row>
    <row r="2010" spans="10:10" x14ac:dyDescent="0.35">
      <c r="J2010" s="60"/>
    </row>
    <row r="2011" spans="10:10" x14ac:dyDescent="0.35">
      <c r="J2011" s="60"/>
    </row>
    <row r="2012" spans="10:10" x14ac:dyDescent="0.35">
      <c r="J2012" s="60"/>
    </row>
    <row r="2013" spans="10:10" x14ac:dyDescent="0.35">
      <c r="J2013" s="60"/>
    </row>
    <row r="2014" spans="10:10" x14ac:dyDescent="0.35">
      <c r="J2014" s="60"/>
    </row>
    <row r="2015" spans="10:10" x14ac:dyDescent="0.35">
      <c r="J2015" s="60"/>
    </row>
    <row r="2016" spans="10:10" x14ac:dyDescent="0.35">
      <c r="J2016" s="60"/>
    </row>
    <row r="2017" spans="10:10" x14ac:dyDescent="0.35">
      <c r="J2017" s="60"/>
    </row>
    <row r="2018" spans="10:10" x14ac:dyDescent="0.35">
      <c r="J2018" s="60"/>
    </row>
    <row r="2019" spans="10:10" x14ac:dyDescent="0.35">
      <c r="J2019" s="60"/>
    </row>
    <row r="2020" spans="10:10" x14ac:dyDescent="0.35">
      <c r="J2020" s="60"/>
    </row>
    <row r="2021" spans="10:10" x14ac:dyDescent="0.35">
      <c r="J2021" s="60"/>
    </row>
    <row r="2022" spans="10:10" x14ac:dyDescent="0.35">
      <c r="J2022" s="60"/>
    </row>
    <row r="2023" spans="10:10" x14ac:dyDescent="0.35">
      <c r="J2023" s="60"/>
    </row>
    <row r="2024" spans="10:10" x14ac:dyDescent="0.35">
      <c r="J2024" s="60"/>
    </row>
    <row r="2025" spans="10:10" x14ac:dyDescent="0.35">
      <c r="J2025" s="60"/>
    </row>
    <row r="2026" spans="10:10" x14ac:dyDescent="0.35">
      <c r="J2026" s="60"/>
    </row>
    <row r="2027" spans="10:10" x14ac:dyDescent="0.35">
      <c r="J2027" s="60"/>
    </row>
    <row r="2028" spans="10:10" x14ac:dyDescent="0.35">
      <c r="J2028" s="60"/>
    </row>
    <row r="2029" spans="10:10" x14ac:dyDescent="0.35">
      <c r="J2029" s="60"/>
    </row>
    <row r="2030" spans="10:10" x14ac:dyDescent="0.35">
      <c r="J2030" s="60"/>
    </row>
    <row r="2031" spans="10:10" x14ac:dyDescent="0.35">
      <c r="J2031" s="60"/>
    </row>
    <row r="2032" spans="10:10" x14ac:dyDescent="0.35">
      <c r="J2032" s="60"/>
    </row>
    <row r="2033" spans="10:10" x14ac:dyDescent="0.35">
      <c r="J2033" s="60"/>
    </row>
    <row r="2034" spans="10:10" x14ac:dyDescent="0.35">
      <c r="J2034" s="60"/>
    </row>
    <row r="2035" spans="10:10" x14ac:dyDescent="0.35">
      <c r="J2035" s="60"/>
    </row>
    <row r="2036" spans="10:10" x14ac:dyDescent="0.35">
      <c r="J2036" s="60"/>
    </row>
    <row r="2037" spans="10:10" x14ac:dyDescent="0.35">
      <c r="J2037" s="60"/>
    </row>
    <row r="2038" spans="10:10" x14ac:dyDescent="0.35">
      <c r="J2038" s="60"/>
    </row>
    <row r="2039" spans="10:10" x14ac:dyDescent="0.35">
      <c r="J2039" s="60"/>
    </row>
    <row r="2040" spans="10:10" x14ac:dyDescent="0.35">
      <c r="J2040" s="60"/>
    </row>
    <row r="2041" spans="10:10" x14ac:dyDescent="0.35">
      <c r="J2041" s="60"/>
    </row>
    <row r="2042" spans="10:10" x14ac:dyDescent="0.35">
      <c r="J2042" s="60"/>
    </row>
    <row r="2043" spans="10:10" x14ac:dyDescent="0.35">
      <c r="J2043" s="60"/>
    </row>
    <row r="2044" spans="10:10" x14ac:dyDescent="0.35">
      <c r="J2044" s="60"/>
    </row>
    <row r="2045" spans="10:10" x14ac:dyDescent="0.35">
      <c r="J2045" s="60"/>
    </row>
    <row r="2046" spans="10:10" x14ac:dyDescent="0.35">
      <c r="J2046" s="60"/>
    </row>
    <row r="2047" spans="10:10" x14ac:dyDescent="0.35">
      <c r="J2047" s="60"/>
    </row>
    <row r="2048" spans="10:10" x14ac:dyDescent="0.35">
      <c r="J2048" s="60"/>
    </row>
    <row r="2049" spans="10:10" x14ac:dyDescent="0.35">
      <c r="J2049" s="60"/>
    </row>
    <row r="2050" spans="10:10" x14ac:dyDescent="0.35">
      <c r="J2050" s="60"/>
    </row>
    <row r="2051" spans="10:10" x14ac:dyDescent="0.35">
      <c r="J2051" s="60"/>
    </row>
    <row r="2052" spans="10:10" x14ac:dyDescent="0.35">
      <c r="J2052" s="60"/>
    </row>
    <row r="2053" spans="10:10" x14ac:dyDescent="0.35">
      <c r="J2053" s="60"/>
    </row>
    <row r="2054" spans="10:10" x14ac:dyDescent="0.35">
      <c r="J2054" s="60"/>
    </row>
    <row r="2055" spans="10:10" x14ac:dyDescent="0.35">
      <c r="J2055" s="60"/>
    </row>
    <row r="2056" spans="10:10" x14ac:dyDescent="0.35">
      <c r="J2056" s="60"/>
    </row>
    <row r="2057" spans="10:10" x14ac:dyDescent="0.35">
      <c r="J2057" s="60"/>
    </row>
    <row r="2058" spans="10:10" x14ac:dyDescent="0.35">
      <c r="J2058" s="60"/>
    </row>
    <row r="2059" spans="10:10" x14ac:dyDescent="0.35">
      <c r="J2059" s="60"/>
    </row>
    <row r="2060" spans="10:10" x14ac:dyDescent="0.35">
      <c r="J2060" s="60"/>
    </row>
    <row r="2061" spans="10:10" x14ac:dyDescent="0.35">
      <c r="J2061" s="60"/>
    </row>
    <row r="2062" spans="10:10" x14ac:dyDescent="0.35">
      <c r="J2062" s="60"/>
    </row>
    <row r="2063" spans="10:10" x14ac:dyDescent="0.35">
      <c r="J2063" s="60"/>
    </row>
    <row r="2064" spans="10:10" x14ac:dyDescent="0.35">
      <c r="J2064" s="60"/>
    </row>
    <row r="2065" spans="10:10" x14ac:dyDescent="0.35">
      <c r="J2065" s="60"/>
    </row>
    <row r="2066" spans="10:10" x14ac:dyDescent="0.35">
      <c r="J2066" s="60"/>
    </row>
    <row r="2067" spans="10:10" x14ac:dyDescent="0.35">
      <c r="J2067" s="60"/>
    </row>
    <row r="2068" spans="10:10" x14ac:dyDescent="0.35">
      <c r="J2068" s="60"/>
    </row>
    <row r="2069" spans="10:10" x14ac:dyDescent="0.35">
      <c r="J2069" s="60"/>
    </row>
    <row r="2070" spans="10:10" x14ac:dyDescent="0.35">
      <c r="J2070" s="60"/>
    </row>
    <row r="2071" spans="10:10" x14ac:dyDescent="0.35">
      <c r="J2071" s="60"/>
    </row>
    <row r="2072" spans="10:10" x14ac:dyDescent="0.35">
      <c r="J2072" s="60"/>
    </row>
    <row r="2073" spans="10:10" x14ac:dyDescent="0.35">
      <c r="J2073" s="60"/>
    </row>
    <row r="2074" spans="10:10" x14ac:dyDescent="0.35">
      <c r="J2074" s="60"/>
    </row>
    <row r="2075" spans="10:10" x14ac:dyDescent="0.35">
      <c r="J2075" s="60"/>
    </row>
    <row r="2076" spans="10:10" x14ac:dyDescent="0.35">
      <c r="J2076" s="60"/>
    </row>
    <row r="2077" spans="10:10" x14ac:dyDescent="0.35">
      <c r="J2077" s="60"/>
    </row>
    <row r="2078" spans="10:10" x14ac:dyDescent="0.35">
      <c r="J2078" s="60"/>
    </row>
    <row r="2079" spans="10:10" x14ac:dyDescent="0.35">
      <c r="J2079" s="60"/>
    </row>
    <row r="2080" spans="10:10" x14ac:dyDescent="0.35">
      <c r="J2080" s="60"/>
    </row>
    <row r="2081" spans="10:10" x14ac:dyDescent="0.35">
      <c r="J2081" s="60"/>
    </row>
    <row r="2082" spans="10:10" x14ac:dyDescent="0.35">
      <c r="J2082" s="60"/>
    </row>
    <row r="2083" spans="10:10" x14ac:dyDescent="0.35">
      <c r="J2083" s="60"/>
    </row>
    <row r="2084" spans="10:10" x14ac:dyDescent="0.35">
      <c r="J2084" s="60"/>
    </row>
    <row r="2085" spans="10:10" x14ac:dyDescent="0.35">
      <c r="J2085" s="60"/>
    </row>
    <row r="2086" spans="10:10" x14ac:dyDescent="0.35">
      <c r="J2086" s="60"/>
    </row>
    <row r="2087" spans="10:10" x14ac:dyDescent="0.35">
      <c r="J2087" s="60"/>
    </row>
    <row r="2088" spans="10:10" x14ac:dyDescent="0.35">
      <c r="J2088" s="60"/>
    </row>
    <row r="2089" spans="10:10" x14ac:dyDescent="0.35">
      <c r="J2089" s="60"/>
    </row>
    <row r="2090" spans="10:10" x14ac:dyDescent="0.35">
      <c r="J2090" s="60"/>
    </row>
    <row r="2091" spans="10:10" x14ac:dyDescent="0.35">
      <c r="J2091" s="60"/>
    </row>
    <row r="2092" spans="10:10" x14ac:dyDescent="0.35">
      <c r="J2092" s="60"/>
    </row>
    <row r="2093" spans="10:10" x14ac:dyDescent="0.35">
      <c r="J2093" s="60"/>
    </row>
    <row r="2094" spans="10:10" x14ac:dyDescent="0.35">
      <c r="J2094" s="60"/>
    </row>
    <row r="2095" spans="10:10" x14ac:dyDescent="0.35">
      <c r="J2095" s="60"/>
    </row>
    <row r="2096" spans="10:10" x14ac:dyDescent="0.35">
      <c r="J2096" s="60"/>
    </row>
    <row r="2097" spans="10:10" x14ac:dyDescent="0.35">
      <c r="J2097" s="60"/>
    </row>
    <row r="2098" spans="10:10" x14ac:dyDescent="0.35">
      <c r="J2098" s="60"/>
    </row>
    <row r="2099" spans="10:10" x14ac:dyDescent="0.35">
      <c r="J2099" s="60"/>
    </row>
    <row r="2100" spans="10:10" x14ac:dyDescent="0.35">
      <c r="J2100" s="60"/>
    </row>
    <row r="2101" spans="10:10" x14ac:dyDescent="0.35">
      <c r="J2101" s="60"/>
    </row>
    <row r="2102" spans="10:10" x14ac:dyDescent="0.35">
      <c r="J2102" s="60"/>
    </row>
    <row r="2103" spans="10:10" x14ac:dyDescent="0.35">
      <c r="J2103" s="60"/>
    </row>
    <row r="2104" spans="10:10" x14ac:dyDescent="0.35">
      <c r="J2104" s="60"/>
    </row>
    <row r="2105" spans="10:10" x14ac:dyDescent="0.35">
      <c r="J2105" s="60"/>
    </row>
    <row r="2106" spans="10:10" x14ac:dyDescent="0.35">
      <c r="J2106" s="60"/>
    </row>
    <row r="2107" spans="10:10" x14ac:dyDescent="0.35">
      <c r="J2107" s="60"/>
    </row>
    <row r="2108" spans="10:10" x14ac:dyDescent="0.35">
      <c r="J2108" s="60"/>
    </row>
    <row r="2109" spans="10:10" x14ac:dyDescent="0.35">
      <c r="J2109" s="60"/>
    </row>
    <row r="2110" spans="10:10" x14ac:dyDescent="0.35">
      <c r="J2110" s="60"/>
    </row>
    <row r="2111" spans="10:10" x14ac:dyDescent="0.35">
      <c r="J2111" s="60"/>
    </row>
    <row r="2112" spans="10:10" x14ac:dyDescent="0.35">
      <c r="J2112" s="60"/>
    </row>
    <row r="2113" spans="10:10" x14ac:dyDescent="0.35">
      <c r="J2113" s="60"/>
    </row>
    <row r="2114" spans="10:10" x14ac:dyDescent="0.35">
      <c r="J2114" s="60"/>
    </row>
    <row r="2115" spans="10:10" x14ac:dyDescent="0.35">
      <c r="J2115" s="60"/>
    </row>
    <row r="2116" spans="10:10" x14ac:dyDescent="0.35">
      <c r="J2116" s="60"/>
    </row>
    <row r="2117" spans="10:10" x14ac:dyDescent="0.35">
      <c r="J2117" s="60"/>
    </row>
    <row r="2118" spans="10:10" x14ac:dyDescent="0.35">
      <c r="J2118" s="60"/>
    </row>
    <row r="2119" spans="10:10" x14ac:dyDescent="0.35">
      <c r="J2119" s="60"/>
    </row>
    <row r="2120" spans="10:10" x14ac:dyDescent="0.35">
      <c r="J2120" s="60"/>
    </row>
    <row r="2121" spans="10:10" x14ac:dyDescent="0.35">
      <c r="J2121" s="60"/>
    </row>
    <row r="2122" spans="10:10" x14ac:dyDescent="0.35">
      <c r="J2122" s="60"/>
    </row>
    <row r="2123" spans="10:10" x14ac:dyDescent="0.35">
      <c r="J2123" s="60"/>
    </row>
    <row r="2124" spans="10:10" x14ac:dyDescent="0.35">
      <c r="J2124" s="60"/>
    </row>
    <row r="2125" spans="10:10" x14ac:dyDescent="0.35">
      <c r="J2125" s="60"/>
    </row>
    <row r="2126" spans="10:10" x14ac:dyDescent="0.35">
      <c r="J2126" s="60"/>
    </row>
    <row r="2127" spans="10:10" x14ac:dyDescent="0.35">
      <c r="J2127" s="60"/>
    </row>
    <row r="2128" spans="10:10" x14ac:dyDescent="0.35">
      <c r="J2128" s="60"/>
    </row>
    <row r="2129" spans="10:10" x14ac:dyDescent="0.35">
      <c r="J2129" s="60"/>
    </row>
    <row r="2130" spans="10:10" x14ac:dyDescent="0.35">
      <c r="J2130" s="60"/>
    </row>
    <row r="2131" spans="10:10" x14ac:dyDescent="0.35">
      <c r="J2131" s="60"/>
    </row>
    <row r="2132" spans="10:10" x14ac:dyDescent="0.35">
      <c r="J2132" s="60"/>
    </row>
    <row r="2133" spans="10:10" x14ac:dyDescent="0.35">
      <c r="J2133" s="60"/>
    </row>
    <row r="2134" spans="10:10" x14ac:dyDescent="0.35">
      <c r="J2134" s="60"/>
    </row>
    <row r="2135" spans="10:10" x14ac:dyDescent="0.35">
      <c r="J2135" s="60"/>
    </row>
    <row r="2136" spans="10:10" x14ac:dyDescent="0.35">
      <c r="J2136" s="60"/>
    </row>
    <row r="2137" spans="10:10" x14ac:dyDescent="0.35">
      <c r="J2137" s="60"/>
    </row>
    <row r="2138" spans="10:10" x14ac:dyDescent="0.35">
      <c r="J2138" s="60"/>
    </row>
    <row r="2139" spans="10:10" x14ac:dyDescent="0.35">
      <c r="J2139" s="60"/>
    </row>
    <row r="2140" spans="10:10" x14ac:dyDescent="0.35">
      <c r="J2140" s="60"/>
    </row>
    <row r="2141" spans="10:10" x14ac:dyDescent="0.35">
      <c r="J2141" s="60"/>
    </row>
    <row r="2142" spans="10:10" x14ac:dyDescent="0.35">
      <c r="J2142" s="60"/>
    </row>
    <row r="2143" spans="10:10" x14ac:dyDescent="0.35">
      <c r="J2143" s="60"/>
    </row>
    <row r="2144" spans="10:10" x14ac:dyDescent="0.35">
      <c r="J2144" s="60"/>
    </row>
    <row r="2145" spans="10:10" x14ac:dyDescent="0.35">
      <c r="J2145" s="60"/>
    </row>
    <row r="2146" spans="10:10" x14ac:dyDescent="0.35">
      <c r="J2146" s="60"/>
    </row>
    <row r="2147" spans="10:10" x14ac:dyDescent="0.35">
      <c r="J2147" s="60"/>
    </row>
    <row r="2148" spans="10:10" x14ac:dyDescent="0.35">
      <c r="J2148" s="60"/>
    </row>
    <row r="2149" spans="10:10" x14ac:dyDescent="0.35">
      <c r="J2149" s="60"/>
    </row>
    <row r="2150" spans="10:10" x14ac:dyDescent="0.35">
      <c r="J2150" s="60"/>
    </row>
    <row r="2151" spans="10:10" x14ac:dyDescent="0.35">
      <c r="J2151" s="60"/>
    </row>
    <row r="2152" spans="10:10" x14ac:dyDescent="0.35">
      <c r="J2152" s="60"/>
    </row>
    <row r="2153" spans="10:10" x14ac:dyDescent="0.35">
      <c r="J2153" s="60"/>
    </row>
    <row r="2154" spans="10:10" x14ac:dyDescent="0.35">
      <c r="J2154" s="60"/>
    </row>
    <row r="2155" spans="10:10" x14ac:dyDescent="0.35">
      <c r="J2155" s="60"/>
    </row>
    <row r="2156" spans="10:10" x14ac:dyDescent="0.35">
      <c r="J2156" s="60"/>
    </row>
    <row r="2157" spans="10:10" x14ac:dyDescent="0.35">
      <c r="J2157" s="60"/>
    </row>
    <row r="2158" spans="10:10" x14ac:dyDescent="0.35">
      <c r="J2158" s="60"/>
    </row>
    <row r="2159" spans="10:10" x14ac:dyDescent="0.35">
      <c r="J2159" s="60"/>
    </row>
    <row r="2160" spans="10:10" x14ac:dyDescent="0.35">
      <c r="J2160" s="60"/>
    </row>
    <row r="2161" spans="10:10" x14ac:dyDescent="0.35">
      <c r="J2161" s="60"/>
    </row>
    <row r="2162" spans="10:10" x14ac:dyDescent="0.35">
      <c r="J2162" s="60"/>
    </row>
    <row r="2163" spans="10:10" x14ac:dyDescent="0.35">
      <c r="J2163" s="60"/>
    </row>
    <row r="2164" spans="10:10" x14ac:dyDescent="0.35">
      <c r="J2164" s="60"/>
    </row>
    <row r="2165" spans="10:10" x14ac:dyDescent="0.35">
      <c r="J2165" s="60"/>
    </row>
    <row r="2166" spans="10:10" x14ac:dyDescent="0.35">
      <c r="J2166" s="60"/>
    </row>
    <row r="2167" spans="10:10" x14ac:dyDescent="0.35">
      <c r="J2167" s="60"/>
    </row>
    <row r="2168" spans="10:10" x14ac:dyDescent="0.35">
      <c r="J2168" s="60"/>
    </row>
    <row r="2169" spans="10:10" x14ac:dyDescent="0.35">
      <c r="J2169" s="60"/>
    </row>
    <row r="2170" spans="10:10" x14ac:dyDescent="0.35">
      <c r="J2170" s="60"/>
    </row>
    <row r="2171" spans="10:10" x14ac:dyDescent="0.35">
      <c r="J2171" s="60"/>
    </row>
    <row r="2172" spans="10:10" x14ac:dyDescent="0.35">
      <c r="J2172" s="60"/>
    </row>
    <row r="2173" spans="10:10" x14ac:dyDescent="0.35">
      <c r="J2173" s="60"/>
    </row>
    <row r="2174" spans="10:10" x14ac:dyDescent="0.35">
      <c r="J2174" s="60"/>
    </row>
    <row r="2175" spans="10:10" x14ac:dyDescent="0.35">
      <c r="J2175" s="60"/>
    </row>
    <row r="2176" spans="10:10" x14ac:dyDescent="0.35">
      <c r="J2176" s="60"/>
    </row>
    <row r="2177" spans="10:10" x14ac:dyDescent="0.35">
      <c r="J2177" s="60"/>
    </row>
    <row r="2178" spans="10:10" x14ac:dyDescent="0.35">
      <c r="J2178" s="60"/>
    </row>
    <row r="2179" spans="10:10" x14ac:dyDescent="0.35">
      <c r="J2179" s="60"/>
    </row>
    <row r="2180" spans="10:10" x14ac:dyDescent="0.35">
      <c r="J2180" s="60"/>
    </row>
    <row r="2181" spans="10:10" x14ac:dyDescent="0.35">
      <c r="J2181" s="60"/>
    </row>
    <row r="2182" spans="10:10" x14ac:dyDescent="0.35">
      <c r="J2182" s="60"/>
    </row>
    <row r="2183" spans="10:10" x14ac:dyDescent="0.35">
      <c r="J2183" s="60"/>
    </row>
    <row r="2184" spans="10:10" x14ac:dyDescent="0.35">
      <c r="J2184" s="60"/>
    </row>
    <row r="2185" spans="10:10" x14ac:dyDescent="0.35">
      <c r="J2185" s="60"/>
    </row>
    <row r="2186" spans="10:10" x14ac:dyDescent="0.35">
      <c r="J2186" s="60"/>
    </row>
    <row r="2187" spans="10:10" x14ac:dyDescent="0.35">
      <c r="J2187" s="60"/>
    </row>
    <row r="2188" spans="10:10" x14ac:dyDescent="0.35">
      <c r="J2188" s="60"/>
    </row>
    <row r="2189" spans="10:10" x14ac:dyDescent="0.35">
      <c r="J2189" s="60"/>
    </row>
    <row r="2190" spans="10:10" x14ac:dyDescent="0.35">
      <c r="J2190" s="60"/>
    </row>
    <row r="2191" spans="10:10" x14ac:dyDescent="0.35">
      <c r="J2191" s="60"/>
    </row>
    <row r="2192" spans="10:10" x14ac:dyDescent="0.35">
      <c r="J2192" s="60"/>
    </row>
    <row r="2193" spans="10:10" x14ac:dyDescent="0.35">
      <c r="J2193" s="60"/>
    </row>
    <row r="2194" spans="10:10" x14ac:dyDescent="0.35">
      <c r="J2194" s="60"/>
    </row>
    <row r="2195" spans="10:10" x14ac:dyDescent="0.35">
      <c r="J2195" s="60"/>
    </row>
    <row r="2196" spans="10:10" x14ac:dyDescent="0.35">
      <c r="J2196" s="60"/>
    </row>
    <row r="2197" spans="10:10" x14ac:dyDescent="0.35">
      <c r="J2197" s="60"/>
    </row>
    <row r="2198" spans="10:10" x14ac:dyDescent="0.35">
      <c r="J2198" s="60"/>
    </row>
    <row r="2199" spans="10:10" x14ac:dyDescent="0.35">
      <c r="J2199" s="60"/>
    </row>
    <row r="2200" spans="10:10" x14ac:dyDescent="0.35">
      <c r="J2200" s="60"/>
    </row>
    <row r="2201" spans="10:10" x14ac:dyDescent="0.35">
      <c r="J2201" s="60"/>
    </row>
    <row r="2202" spans="10:10" x14ac:dyDescent="0.35">
      <c r="J2202" s="60"/>
    </row>
    <row r="2203" spans="10:10" x14ac:dyDescent="0.35">
      <c r="J2203" s="60"/>
    </row>
    <row r="2204" spans="10:10" x14ac:dyDescent="0.35">
      <c r="J2204" s="60"/>
    </row>
    <row r="2205" spans="10:10" x14ac:dyDescent="0.35">
      <c r="J2205" s="60"/>
    </row>
    <row r="2206" spans="10:10" x14ac:dyDescent="0.35">
      <c r="J2206" s="60"/>
    </row>
    <row r="2207" spans="10:10" x14ac:dyDescent="0.35">
      <c r="J2207" s="60"/>
    </row>
    <row r="2208" spans="10:10" x14ac:dyDescent="0.35">
      <c r="J2208" s="60"/>
    </row>
    <row r="2209" spans="10:10" x14ac:dyDescent="0.35">
      <c r="J2209" s="60"/>
    </row>
    <row r="2210" spans="10:10" x14ac:dyDescent="0.35">
      <c r="J2210" s="60"/>
    </row>
    <row r="2211" spans="10:10" x14ac:dyDescent="0.35">
      <c r="J2211" s="60"/>
    </row>
    <row r="2212" spans="10:10" x14ac:dyDescent="0.35">
      <c r="J2212" s="60"/>
    </row>
    <row r="2213" spans="10:10" x14ac:dyDescent="0.35">
      <c r="J2213" s="60"/>
    </row>
    <row r="2214" spans="10:10" x14ac:dyDescent="0.35">
      <c r="J2214" s="60"/>
    </row>
    <row r="2215" spans="10:10" x14ac:dyDescent="0.35">
      <c r="J2215" s="60"/>
    </row>
    <row r="2216" spans="10:10" x14ac:dyDescent="0.35">
      <c r="J2216" s="60"/>
    </row>
    <row r="2217" spans="10:10" x14ac:dyDescent="0.35">
      <c r="J2217" s="60"/>
    </row>
    <row r="2218" spans="10:10" x14ac:dyDescent="0.35">
      <c r="J2218" s="60"/>
    </row>
    <row r="2219" spans="10:10" x14ac:dyDescent="0.35">
      <c r="J2219" s="60"/>
    </row>
    <row r="2220" spans="10:10" x14ac:dyDescent="0.35">
      <c r="J2220" s="60"/>
    </row>
    <row r="2221" spans="10:10" x14ac:dyDescent="0.35">
      <c r="J2221" s="60"/>
    </row>
    <row r="2222" spans="10:10" x14ac:dyDescent="0.35">
      <c r="J2222" s="60"/>
    </row>
    <row r="2223" spans="10:10" x14ac:dyDescent="0.35">
      <c r="J2223" s="60"/>
    </row>
    <row r="2224" spans="10:10" x14ac:dyDescent="0.35">
      <c r="J2224" s="60"/>
    </row>
    <row r="2225" spans="10:10" x14ac:dyDescent="0.35">
      <c r="J2225" s="60"/>
    </row>
    <row r="2226" spans="10:10" x14ac:dyDescent="0.35">
      <c r="J2226" s="60"/>
    </row>
    <row r="2227" spans="10:10" x14ac:dyDescent="0.35">
      <c r="J2227" s="60"/>
    </row>
    <row r="2228" spans="10:10" x14ac:dyDescent="0.35">
      <c r="J2228" s="60"/>
    </row>
    <row r="2229" spans="10:10" x14ac:dyDescent="0.35">
      <c r="J2229" s="60"/>
    </row>
    <row r="2230" spans="10:10" x14ac:dyDescent="0.35">
      <c r="J2230" s="60"/>
    </row>
    <row r="2231" spans="10:10" x14ac:dyDescent="0.35">
      <c r="J2231" s="60"/>
    </row>
    <row r="2232" spans="10:10" x14ac:dyDescent="0.35">
      <c r="J2232" s="60"/>
    </row>
    <row r="2233" spans="10:10" x14ac:dyDescent="0.35">
      <c r="J2233" s="60"/>
    </row>
    <row r="2234" spans="10:10" x14ac:dyDescent="0.35">
      <c r="J2234" s="60"/>
    </row>
    <row r="2235" spans="10:10" x14ac:dyDescent="0.35">
      <c r="J2235" s="60"/>
    </row>
    <row r="2236" spans="10:10" x14ac:dyDescent="0.35">
      <c r="J2236" s="60"/>
    </row>
    <row r="2237" spans="10:10" x14ac:dyDescent="0.35">
      <c r="J2237" s="60"/>
    </row>
    <row r="2238" spans="10:10" x14ac:dyDescent="0.35">
      <c r="J2238" s="60"/>
    </row>
    <row r="2239" spans="10:10" x14ac:dyDescent="0.35">
      <c r="J2239" s="60"/>
    </row>
    <row r="2240" spans="10:10" x14ac:dyDescent="0.35">
      <c r="J2240" s="60"/>
    </row>
    <row r="2241" spans="10:10" x14ac:dyDescent="0.35">
      <c r="J2241" s="60"/>
    </row>
    <row r="2242" spans="10:10" x14ac:dyDescent="0.35">
      <c r="J2242" s="60"/>
    </row>
    <row r="2243" spans="10:10" x14ac:dyDescent="0.35">
      <c r="J2243" s="60"/>
    </row>
    <row r="2244" spans="10:10" x14ac:dyDescent="0.35">
      <c r="J2244" s="60"/>
    </row>
    <row r="2245" spans="10:10" x14ac:dyDescent="0.35">
      <c r="J2245" s="60"/>
    </row>
    <row r="2246" spans="10:10" x14ac:dyDescent="0.35">
      <c r="J2246" s="60"/>
    </row>
    <row r="2247" spans="10:10" x14ac:dyDescent="0.35">
      <c r="J2247" s="60"/>
    </row>
    <row r="2248" spans="10:10" x14ac:dyDescent="0.35">
      <c r="J2248" s="60"/>
    </row>
    <row r="2249" spans="10:10" x14ac:dyDescent="0.35">
      <c r="J2249" s="60"/>
    </row>
    <row r="2250" spans="10:10" x14ac:dyDescent="0.35">
      <c r="J2250" s="60"/>
    </row>
    <row r="2251" spans="10:10" x14ac:dyDescent="0.35">
      <c r="J2251" s="60"/>
    </row>
    <row r="2252" spans="10:10" x14ac:dyDescent="0.35">
      <c r="J2252" s="60"/>
    </row>
    <row r="2253" spans="10:10" x14ac:dyDescent="0.35">
      <c r="J2253" s="60"/>
    </row>
    <row r="2254" spans="10:10" x14ac:dyDescent="0.35">
      <c r="J2254" s="60"/>
    </row>
    <row r="2255" spans="10:10" x14ac:dyDescent="0.35">
      <c r="J2255" s="60"/>
    </row>
    <row r="2256" spans="10:10" x14ac:dyDescent="0.35">
      <c r="J2256" s="60"/>
    </row>
    <row r="2257" spans="10:10" x14ac:dyDescent="0.35">
      <c r="J2257" s="60"/>
    </row>
    <row r="2258" spans="10:10" x14ac:dyDescent="0.35">
      <c r="J2258" s="60"/>
    </row>
    <row r="2259" spans="10:10" x14ac:dyDescent="0.35">
      <c r="J2259" s="60"/>
    </row>
    <row r="2260" spans="10:10" x14ac:dyDescent="0.35">
      <c r="J2260" s="60"/>
    </row>
    <row r="2261" spans="10:10" x14ac:dyDescent="0.35">
      <c r="J2261" s="60"/>
    </row>
    <row r="2262" spans="10:10" x14ac:dyDescent="0.35">
      <c r="J2262" s="60"/>
    </row>
    <row r="2263" spans="10:10" x14ac:dyDescent="0.35">
      <c r="J2263" s="60"/>
    </row>
    <row r="2264" spans="10:10" x14ac:dyDescent="0.35">
      <c r="J2264" s="60"/>
    </row>
    <row r="2265" spans="10:10" x14ac:dyDescent="0.35">
      <c r="J2265" s="60"/>
    </row>
    <row r="2266" spans="10:10" x14ac:dyDescent="0.35">
      <c r="J2266" s="60"/>
    </row>
    <row r="2267" spans="10:10" x14ac:dyDescent="0.35">
      <c r="J2267" s="60"/>
    </row>
    <row r="2268" spans="10:10" x14ac:dyDescent="0.35">
      <c r="J2268" s="60"/>
    </row>
    <row r="2269" spans="10:10" x14ac:dyDescent="0.35">
      <c r="J2269" s="60"/>
    </row>
    <row r="2270" spans="10:10" x14ac:dyDescent="0.35">
      <c r="J2270" s="60"/>
    </row>
    <row r="2271" spans="10:10" x14ac:dyDescent="0.35">
      <c r="J2271" s="60"/>
    </row>
    <row r="2272" spans="10:10" x14ac:dyDescent="0.35">
      <c r="J2272" s="60"/>
    </row>
    <row r="2273" spans="10:10" x14ac:dyDescent="0.35">
      <c r="J2273" s="60"/>
    </row>
    <row r="2274" spans="10:10" x14ac:dyDescent="0.35">
      <c r="J2274" s="60"/>
    </row>
    <row r="2275" spans="10:10" x14ac:dyDescent="0.35">
      <c r="J2275" s="60"/>
    </row>
    <row r="2276" spans="10:10" x14ac:dyDescent="0.35">
      <c r="J2276" s="60"/>
    </row>
    <row r="2277" spans="10:10" x14ac:dyDescent="0.35">
      <c r="J2277" s="60"/>
    </row>
    <row r="2278" spans="10:10" x14ac:dyDescent="0.35">
      <c r="J2278" s="60"/>
    </row>
    <row r="2279" spans="10:10" x14ac:dyDescent="0.35">
      <c r="J2279" s="60"/>
    </row>
    <row r="2280" spans="10:10" x14ac:dyDescent="0.35">
      <c r="J2280" s="60"/>
    </row>
    <row r="2281" spans="10:10" x14ac:dyDescent="0.35">
      <c r="J2281" s="60"/>
    </row>
    <row r="2282" spans="10:10" x14ac:dyDescent="0.35">
      <c r="J2282" s="60"/>
    </row>
    <row r="2283" spans="10:10" x14ac:dyDescent="0.35">
      <c r="J2283" s="60"/>
    </row>
    <row r="2284" spans="10:10" x14ac:dyDescent="0.35">
      <c r="J2284" s="60"/>
    </row>
    <row r="2285" spans="10:10" x14ac:dyDescent="0.35">
      <c r="J2285" s="60"/>
    </row>
    <row r="2286" spans="10:10" x14ac:dyDescent="0.35">
      <c r="J2286" s="60"/>
    </row>
    <row r="2287" spans="10:10" x14ac:dyDescent="0.35">
      <c r="J2287" s="60"/>
    </row>
    <row r="2288" spans="10:10" x14ac:dyDescent="0.35">
      <c r="J2288" s="60"/>
    </row>
    <row r="2289" spans="10:10" x14ac:dyDescent="0.35">
      <c r="J2289" s="60"/>
    </row>
    <row r="2290" spans="10:10" x14ac:dyDescent="0.35">
      <c r="J2290" s="60"/>
    </row>
    <row r="2291" spans="10:10" x14ac:dyDescent="0.35">
      <c r="J2291" s="60"/>
    </row>
    <row r="2292" spans="10:10" x14ac:dyDescent="0.35">
      <c r="J2292" s="60"/>
    </row>
    <row r="2293" spans="10:10" x14ac:dyDescent="0.35">
      <c r="J2293" s="60"/>
    </row>
    <row r="2294" spans="10:10" x14ac:dyDescent="0.35">
      <c r="J2294" s="60"/>
    </row>
    <row r="2295" spans="10:10" x14ac:dyDescent="0.35">
      <c r="J2295" s="60"/>
    </row>
    <row r="2296" spans="10:10" x14ac:dyDescent="0.35">
      <c r="J2296" s="60"/>
    </row>
    <row r="2297" spans="10:10" x14ac:dyDescent="0.35">
      <c r="J2297" s="60"/>
    </row>
    <row r="2298" spans="10:10" x14ac:dyDescent="0.35">
      <c r="J2298" s="60"/>
    </row>
    <row r="2299" spans="10:10" x14ac:dyDescent="0.35">
      <c r="J2299" s="60"/>
    </row>
    <row r="2300" spans="10:10" x14ac:dyDescent="0.35">
      <c r="J2300" s="60"/>
    </row>
    <row r="2301" spans="10:10" x14ac:dyDescent="0.35">
      <c r="J2301" s="60"/>
    </row>
    <row r="2302" spans="10:10" x14ac:dyDescent="0.35">
      <c r="J2302" s="60"/>
    </row>
    <row r="2303" spans="10:10" x14ac:dyDescent="0.35">
      <c r="J2303" s="60"/>
    </row>
    <row r="2304" spans="10:10" x14ac:dyDescent="0.35">
      <c r="J2304" s="60"/>
    </row>
    <row r="2305" spans="10:10" x14ac:dyDescent="0.35">
      <c r="J2305" s="60"/>
    </row>
    <row r="2306" spans="10:10" x14ac:dyDescent="0.35">
      <c r="J2306" s="60"/>
    </row>
    <row r="2307" spans="10:10" x14ac:dyDescent="0.35">
      <c r="J2307" s="60"/>
    </row>
    <row r="2308" spans="10:10" x14ac:dyDescent="0.35">
      <c r="J2308" s="60"/>
    </row>
    <row r="2309" spans="10:10" x14ac:dyDescent="0.35">
      <c r="J2309" s="60"/>
    </row>
    <row r="2310" spans="10:10" x14ac:dyDescent="0.35">
      <c r="J2310" s="60"/>
    </row>
    <row r="2311" spans="10:10" x14ac:dyDescent="0.35">
      <c r="J2311" s="60"/>
    </row>
    <row r="2312" spans="10:10" x14ac:dyDescent="0.35">
      <c r="J2312" s="60"/>
    </row>
    <row r="2313" spans="10:10" x14ac:dyDescent="0.35">
      <c r="J2313" s="60"/>
    </row>
    <row r="2314" spans="10:10" x14ac:dyDescent="0.35">
      <c r="J2314" s="60"/>
    </row>
    <row r="2315" spans="10:10" x14ac:dyDescent="0.35">
      <c r="J2315" s="60"/>
    </row>
    <row r="2316" spans="10:10" x14ac:dyDescent="0.35">
      <c r="J2316" s="60"/>
    </row>
    <row r="2317" spans="10:10" x14ac:dyDescent="0.35">
      <c r="J2317" s="60"/>
    </row>
    <row r="2318" spans="10:10" x14ac:dyDescent="0.35">
      <c r="J2318" s="60"/>
    </row>
    <row r="2319" spans="10:10" x14ac:dyDescent="0.35">
      <c r="J2319" s="60"/>
    </row>
    <row r="2320" spans="10:10" x14ac:dyDescent="0.35">
      <c r="J2320" s="60"/>
    </row>
    <row r="2321" spans="10:10" x14ac:dyDescent="0.35">
      <c r="J2321" s="60"/>
    </row>
    <row r="2322" spans="10:10" x14ac:dyDescent="0.35">
      <c r="J2322" s="60"/>
    </row>
    <row r="2323" spans="10:10" x14ac:dyDescent="0.35">
      <c r="J2323" s="60"/>
    </row>
    <row r="2324" spans="10:10" x14ac:dyDescent="0.35">
      <c r="J2324" s="60"/>
    </row>
    <row r="2325" spans="10:10" x14ac:dyDescent="0.35">
      <c r="J2325" s="60"/>
    </row>
    <row r="2326" spans="10:10" x14ac:dyDescent="0.35">
      <c r="J2326" s="60"/>
    </row>
    <row r="2327" spans="10:10" x14ac:dyDescent="0.35">
      <c r="J2327" s="60"/>
    </row>
    <row r="2328" spans="10:10" x14ac:dyDescent="0.35">
      <c r="J2328" s="60"/>
    </row>
    <row r="2329" spans="10:10" x14ac:dyDescent="0.35">
      <c r="J2329" s="60"/>
    </row>
    <row r="2330" spans="10:10" x14ac:dyDescent="0.35">
      <c r="J2330" s="60"/>
    </row>
    <row r="2331" spans="10:10" x14ac:dyDescent="0.35">
      <c r="J2331" s="60"/>
    </row>
    <row r="2332" spans="10:10" x14ac:dyDescent="0.35">
      <c r="J2332" s="60"/>
    </row>
    <row r="2333" spans="10:10" x14ac:dyDescent="0.35">
      <c r="J2333" s="60"/>
    </row>
    <row r="2334" spans="10:10" x14ac:dyDescent="0.35">
      <c r="J2334" s="60"/>
    </row>
    <row r="2335" spans="10:10" x14ac:dyDescent="0.35">
      <c r="J2335" s="60"/>
    </row>
    <row r="2336" spans="10:10" x14ac:dyDescent="0.35">
      <c r="J2336" s="60"/>
    </row>
    <row r="2337" spans="10:10" x14ac:dyDescent="0.35">
      <c r="J2337" s="60"/>
    </row>
    <row r="2338" spans="10:10" x14ac:dyDescent="0.35">
      <c r="J2338" s="60"/>
    </row>
    <row r="2339" spans="10:10" x14ac:dyDescent="0.35">
      <c r="J2339" s="60"/>
    </row>
    <row r="2340" spans="10:10" x14ac:dyDescent="0.35">
      <c r="J2340" s="60"/>
    </row>
    <row r="2341" spans="10:10" x14ac:dyDescent="0.35">
      <c r="J2341" s="60"/>
    </row>
    <row r="2342" spans="10:10" x14ac:dyDescent="0.35">
      <c r="J2342" s="60"/>
    </row>
    <row r="2343" spans="10:10" x14ac:dyDescent="0.35">
      <c r="J2343" s="60"/>
    </row>
    <row r="2344" spans="10:10" x14ac:dyDescent="0.35">
      <c r="J2344" s="60"/>
    </row>
    <row r="2345" spans="10:10" x14ac:dyDescent="0.35">
      <c r="J2345" s="60"/>
    </row>
    <row r="2346" spans="10:10" x14ac:dyDescent="0.35">
      <c r="J2346" s="60"/>
    </row>
    <row r="2347" spans="10:10" x14ac:dyDescent="0.35">
      <c r="J2347" s="60"/>
    </row>
    <row r="2348" spans="10:10" x14ac:dyDescent="0.35">
      <c r="J2348" s="60"/>
    </row>
    <row r="2349" spans="10:10" x14ac:dyDescent="0.35">
      <c r="J2349" s="60"/>
    </row>
    <row r="2350" spans="10:10" x14ac:dyDescent="0.35">
      <c r="J2350" s="60"/>
    </row>
    <row r="2351" spans="10:10" x14ac:dyDescent="0.35">
      <c r="J2351" s="60"/>
    </row>
    <row r="2352" spans="10:10" x14ac:dyDescent="0.35">
      <c r="J2352" s="60"/>
    </row>
    <row r="2353" spans="10:10" x14ac:dyDescent="0.35">
      <c r="J2353" s="60"/>
    </row>
    <row r="2354" spans="10:10" x14ac:dyDescent="0.35">
      <c r="J2354" s="60"/>
    </row>
    <row r="2355" spans="10:10" x14ac:dyDescent="0.35">
      <c r="J2355" s="60"/>
    </row>
    <row r="2356" spans="10:10" x14ac:dyDescent="0.35">
      <c r="J2356" s="60"/>
    </row>
    <row r="2357" spans="10:10" x14ac:dyDescent="0.35">
      <c r="J2357" s="60"/>
    </row>
    <row r="2358" spans="10:10" x14ac:dyDescent="0.35">
      <c r="J2358" s="60"/>
    </row>
    <row r="2359" spans="10:10" x14ac:dyDescent="0.35">
      <c r="J2359" s="60"/>
    </row>
    <row r="2360" spans="10:10" x14ac:dyDescent="0.35">
      <c r="J2360" s="60"/>
    </row>
    <row r="2361" spans="10:10" x14ac:dyDescent="0.35">
      <c r="J2361" s="60"/>
    </row>
    <row r="2362" spans="10:10" x14ac:dyDescent="0.35">
      <c r="J2362" s="60"/>
    </row>
    <row r="2363" spans="10:10" x14ac:dyDescent="0.35">
      <c r="J2363" s="60"/>
    </row>
    <row r="2364" spans="10:10" x14ac:dyDescent="0.35">
      <c r="J2364" s="60"/>
    </row>
    <row r="2365" spans="10:10" x14ac:dyDescent="0.35">
      <c r="J2365" s="60"/>
    </row>
    <row r="2366" spans="10:10" x14ac:dyDescent="0.35">
      <c r="J2366" s="60"/>
    </row>
    <row r="2367" spans="10:10" x14ac:dyDescent="0.35">
      <c r="J2367" s="60"/>
    </row>
    <row r="2368" spans="10:10" x14ac:dyDescent="0.35">
      <c r="J2368" s="60"/>
    </row>
    <row r="2369" spans="10:10" x14ac:dyDescent="0.35">
      <c r="J2369" s="60"/>
    </row>
    <row r="2370" spans="10:10" x14ac:dyDescent="0.35">
      <c r="J2370" s="60"/>
    </row>
    <row r="2371" spans="10:10" x14ac:dyDescent="0.35">
      <c r="J2371" s="60"/>
    </row>
    <row r="2372" spans="10:10" x14ac:dyDescent="0.35">
      <c r="J2372" s="60"/>
    </row>
    <row r="2373" spans="10:10" x14ac:dyDescent="0.35">
      <c r="J2373" s="60"/>
    </row>
    <row r="2374" spans="10:10" x14ac:dyDescent="0.35">
      <c r="J2374" s="60"/>
    </row>
    <row r="2375" spans="10:10" x14ac:dyDescent="0.35">
      <c r="J2375" s="60"/>
    </row>
    <row r="2376" spans="10:10" x14ac:dyDescent="0.35">
      <c r="J2376" s="60"/>
    </row>
    <row r="2377" spans="10:10" x14ac:dyDescent="0.35">
      <c r="J2377" s="60"/>
    </row>
    <row r="2378" spans="10:10" x14ac:dyDescent="0.35">
      <c r="J2378" s="60"/>
    </row>
    <row r="2379" spans="10:10" x14ac:dyDescent="0.35">
      <c r="J2379" s="60"/>
    </row>
    <row r="2380" spans="10:10" x14ac:dyDescent="0.35">
      <c r="J2380" s="60"/>
    </row>
    <row r="2381" spans="10:10" x14ac:dyDescent="0.35">
      <c r="J2381" s="60"/>
    </row>
    <row r="2382" spans="10:10" x14ac:dyDescent="0.35">
      <c r="J2382" s="60"/>
    </row>
    <row r="2383" spans="10:10" x14ac:dyDescent="0.35">
      <c r="J2383" s="60"/>
    </row>
    <row r="2384" spans="10:10" x14ac:dyDescent="0.35">
      <c r="J2384" s="60"/>
    </row>
    <row r="2385" spans="10:10" x14ac:dyDescent="0.35">
      <c r="J2385" s="60"/>
    </row>
    <row r="2386" spans="10:10" x14ac:dyDescent="0.35">
      <c r="J2386" s="60"/>
    </row>
    <row r="2387" spans="10:10" x14ac:dyDescent="0.35">
      <c r="J2387" s="60"/>
    </row>
    <row r="2388" spans="10:10" x14ac:dyDescent="0.35">
      <c r="J2388" s="60"/>
    </row>
    <row r="2389" spans="10:10" x14ac:dyDescent="0.35">
      <c r="J2389" s="60"/>
    </row>
    <row r="2390" spans="10:10" x14ac:dyDescent="0.35">
      <c r="J2390" s="60"/>
    </row>
    <row r="2391" spans="10:10" x14ac:dyDescent="0.35">
      <c r="J2391" s="60"/>
    </row>
    <row r="2392" spans="10:10" x14ac:dyDescent="0.35">
      <c r="J2392" s="60"/>
    </row>
    <row r="2393" spans="10:10" x14ac:dyDescent="0.35">
      <c r="J2393" s="60"/>
    </row>
    <row r="2394" spans="10:10" x14ac:dyDescent="0.35">
      <c r="J2394" s="60"/>
    </row>
    <row r="2395" spans="10:10" x14ac:dyDescent="0.35">
      <c r="J2395" s="60"/>
    </row>
    <row r="2396" spans="10:10" x14ac:dyDescent="0.35">
      <c r="J2396" s="60"/>
    </row>
    <row r="2397" spans="10:10" x14ac:dyDescent="0.35">
      <c r="J2397" s="60"/>
    </row>
    <row r="2398" spans="10:10" x14ac:dyDescent="0.35">
      <c r="J2398" s="60"/>
    </row>
    <row r="2399" spans="10:10" x14ac:dyDescent="0.35">
      <c r="J2399" s="60"/>
    </row>
    <row r="2400" spans="10:10" x14ac:dyDescent="0.35">
      <c r="J2400" s="60"/>
    </row>
    <row r="2401" spans="10:10" x14ac:dyDescent="0.35">
      <c r="J2401" s="60"/>
    </row>
    <row r="2402" spans="10:10" x14ac:dyDescent="0.35">
      <c r="J2402" s="60"/>
    </row>
    <row r="2403" spans="10:10" x14ac:dyDescent="0.35">
      <c r="J2403" s="60"/>
    </row>
    <row r="2404" spans="10:10" x14ac:dyDescent="0.35">
      <c r="J2404" s="60"/>
    </row>
    <row r="2405" spans="10:10" x14ac:dyDescent="0.35">
      <c r="J2405" s="60"/>
    </row>
    <row r="2406" spans="10:10" x14ac:dyDescent="0.35">
      <c r="J2406" s="60"/>
    </row>
    <row r="2407" spans="10:10" x14ac:dyDescent="0.35">
      <c r="J2407" s="60"/>
    </row>
    <row r="2408" spans="10:10" x14ac:dyDescent="0.35">
      <c r="J2408" s="60"/>
    </row>
    <row r="2409" spans="10:10" x14ac:dyDescent="0.35">
      <c r="J2409" s="60"/>
    </row>
    <row r="2410" spans="10:10" x14ac:dyDescent="0.35">
      <c r="J2410" s="60"/>
    </row>
    <row r="2411" spans="10:10" x14ac:dyDescent="0.35">
      <c r="J2411" s="60"/>
    </row>
    <row r="2412" spans="10:10" x14ac:dyDescent="0.35">
      <c r="J2412" s="60"/>
    </row>
    <row r="2413" spans="10:10" x14ac:dyDescent="0.35">
      <c r="J2413" s="60"/>
    </row>
    <row r="2414" spans="10:10" x14ac:dyDescent="0.35">
      <c r="J2414" s="60"/>
    </row>
    <row r="2415" spans="10:10" x14ac:dyDescent="0.35">
      <c r="J2415" s="60"/>
    </row>
    <row r="2416" spans="10:10" x14ac:dyDescent="0.35">
      <c r="J2416" s="60"/>
    </row>
    <row r="2417" spans="10:10" x14ac:dyDescent="0.35">
      <c r="J2417" s="60"/>
    </row>
    <row r="2418" spans="10:10" x14ac:dyDescent="0.35">
      <c r="J2418" s="60"/>
    </row>
    <row r="2419" spans="10:10" x14ac:dyDescent="0.35">
      <c r="J2419" s="60"/>
    </row>
    <row r="2420" spans="10:10" x14ac:dyDescent="0.35">
      <c r="J2420" s="60"/>
    </row>
    <row r="2421" spans="10:10" x14ac:dyDescent="0.35">
      <c r="J2421" s="60"/>
    </row>
    <row r="2422" spans="10:10" x14ac:dyDescent="0.35">
      <c r="J2422" s="60"/>
    </row>
    <row r="2423" spans="10:10" x14ac:dyDescent="0.35">
      <c r="J2423" s="60"/>
    </row>
    <row r="2424" spans="10:10" x14ac:dyDescent="0.35">
      <c r="J2424" s="60"/>
    </row>
    <row r="2425" spans="10:10" x14ac:dyDescent="0.35">
      <c r="J2425" s="60"/>
    </row>
    <row r="2426" spans="10:10" x14ac:dyDescent="0.35">
      <c r="J2426" s="60"/>
    </row>
    <row r="2427" spans="10:10" x14ac:dyDescent="0.35">
      <c r="J2427" s="60"/>
    </row>
    <row r="2428" spans="10:10" x14ac:dyDescent="0.35">
      <c r="J2428" s="60"/>
    </row>
    <row r="2429" spans="10:10" x14ac:dyDescent="0.35">
      <c r="J2429" s="60"/>
    </row>
    <row r="2430" spans="10:10" x14ac:dyDescent="0.35">
      <c r="J2430" s="60"/>
    </row>
    <row r="2431" spans="10:10" x14ac:dyDescent="0.35">
      <c r="J2431" s="60"/>
    </row>
    <row r="2432" spans="10:10" x14ac:dyDescent="0.35">
      <c r="J2432" s="60"/>
    </row>
    <row r="2433" spans="10:10" x14ac:dyDescent="0.35">
      <c r="J2433" s="60"/>
    </row>
    <row r="2434" spans="10:10" x14ac:dyDescent="0.35">
      <c r="J2434" s="60"/>
    </row>
    <row r="2435" spans="10:10" x14ac:dyDescent="0.35">
      <c r="J2435" s="60"/>
    </row>
    <row r="2436" spans="10:10" x14ac:dyDescent="0.35">
      <c r="J2436" s="60"/>
    </row>
    <row r="2437" spans="10:10" x14ac:dyDescent="0.35">
      <c r="J2437" s="60"/>
    </row>
    <row r="2438" spans="10:10" x14ac:dyDescent="0.35">
      <c r="J2438" s="60"/>
    </row>
    <row r="2439" spans="10:10" x14ac:dyDescent="0.35">
      <c r="J2439" s="60"/>
    </row>
    <row r="2440" spans="10:10" x14ac:dyDescent="0.35">
      <c r="J2440" s="60"/>
    </row>
    <row r="2441" spans="10:10" x14ac:dyDescent="0.35">
      <c r="J2441" s="60"/>
    </row>
    <row r="2442" spans="10:10" x14ac:dyDescent="0.35">
      <c r="J2442" s="60"/>
    </row>
    <row r="2443" spans="10:10" x14ac:dyDescent="0.35">
      <c r="J2443" s="60"/>
    </row>
    <row r="2444" spans="10:10" x14ac:dyDescent="0.35">
      <c r="J2444" s="60"/>
    </row>
    <row r="2445" spans="10:10" x14ac:dyDescent="0.35">
      <c r="J2445" s="60"/>
    </row>
    <row r="2446" spans="10:10" x14ac:dyDescent="0.35">
      <c r="J2446" s="60"/>
    </row>
    <row r="2447" spans="10:10" x14ac:dyDescent="0.35">
      <c r="J2447" s="60"/>
    </row>
    <row r="2448" spans="10:10" x14ac:dyDescent="0.35">
      <c r="J2448" s="60"/>
    </row>
    <row r="2449" spans="10:10" x14ac:dyDescent="0.35">
      <c r="J2449" s="60"/>
    </row>
    <row r="2450" spans="10:10" x14ac:dyDescent="0.35">
      <c r="J2450" s="60"/>
    </row>
    <row r="2451" spans="10:10" x14ac:dyDescent="0.35">
      <c r="J2451" s="60"/>
    </row>
    <row r="2452" spans="10:10" x14ac:dyDescent="0.35">
      <c r="J2452" s="60"/>
    </row>
    <row r="2453" spans="10:10" x14ac:dyDescent="0.35">
      <c r="J2453" s="60"/>
    </row>
    <row r="2454" spans="10:10" x14ac:dyDescent="0.35">
      <c r="J2454" s="60"/>
    </row>
    <row r="2455" spans="10:10" x14ac:dyDescent="0.35">
      <c r="J2455" s="60"/>
    </row>
    <row r="2456" spans="10:10" x14ac:dyDescent="0.35">
      <c r="J2456" s="60"/>
    </row>
    <row r="2457" spans="10:10" x14ac:dyDescent="0.35">
      <c r="J2457" s="60"/>
    </row>
    <row r="2458" spans="10:10" x14ac:dyDescent="0.35">
      <c r="J2458" s="60"/>
    </row>
    <row r="2459" spans="10:10" x14ac:dyDescent="0.35">
      <c r="J2459" s="60"/>
    </row>
    <row r="2460" spans="10:10" x14ac:dyDescent="0.35">
      <c r="J2460" s="60"/>
    </row>
    <row r="2461" spans="10:10" x14ac:dyDescent="0.35">
      <c r="J2461" s="60"/>
    </row>
    <row r="2462" spans="10:10" x14ac:dyDescent="0.35">
      <c r="J2462" s="60"/>
    </row>
    <row r="2463" spans="10:10" x14ac:dyDescent="0.35">
      <c r="J2463" s="60"/>
    </row>
    <row r="2464" spans="10:10" x14ac:dyDescent="0.35">
      <c r="J2464" s="60"/>
    </row>
    <row r="2465" spans="10:10" x14ac:dyDescent="0.35">
      <c r="J2465" s="60"/>
    </row>
    <row r="2466" spans="10:10" x14ac:dyDescent="0.35">
      <c r="J2466" s="60"/>
    </row>
    <row r="2467" spans="10:10" x14ac:dyDescent="0.35">
      <c r="J2467" s="60"/>
    </row>
    <row r="2468" spans="10:10" x14ac:dyDescent="0.35">
      <c r="J2468" s="60"/>
    </row>
    <row r="2469" spans="10:10" x14ac:dyDescent="0.35">
      <c r="J2469" s="60"/>
    </row>
    <row r="2470" spans="10:10" x14ac:dyDescent="0.35">
      <c r="J2470" s="60"/>
    </row>
    <row r="2471" spans="10:10" x14ac:dyDescent="0.35">
      <c r="J2471" s="60"/>
    </row>
    <row r="2472" spans="10:10" x14ac:dyDescent="0.35">
      <c r="J2472" s="60"/>
    </row>
    <row r="2473" spans="10:10" x14ac:dyDescent="0.35">
      <c r="J2473" s="60"/>
    </row>
    <row r="2474" spans="10:10" x14ac:dyDescent="0.35">
      <c r="J2474" s="60"/>
    </row>
    <row r="2475" spans="10:10" x14ac:dyDescent="0.35">
      <c r="J2475" s="60"/>
    </row>
    <row r="2476" spans="10:10" x14ac:dyDescent="0.35">
      <c r="J2476" s="60"/>
    </row>
    <row r="2477" spans="10:10" x14ac:dyDescent="0.35">
      <c r="J2477" s="60"/>
    </row>
    <row r="2478" spans="10:10" x14ac:dyDescent="0.35">
      <c r="J2478" s="60"/>
    </row>
    <row r="2479" spans="10:10" x14ac:dyDescent="0.35">
      <c r="J2479" s="60"/>
    </row>
    <row r="2480" spans="10:10" x14ac:dyDescent="0.35">
      <c r="J2480" s="60"/>
    </row>
    <row r="2481" spans="10:10" x14ac:dyDescent="0.35">
      <c r="J2481" s="60"/>
    </row>
    <row r="2482" spans="10:10" x14ac:dyDescent="0.35">
      <c r="J2482" s="60"/>
    </row>
    <row r="2483" spans="10:10" x14ac:dyDescent="0.35">
      <c r="J2483" s="60"/>
    </row>
    <row r="2484" spans="10:10" x14ac:dyDescent="0.35">
      <c r="J2484" s="60"/>
    </row>
    <row r="2485" spans="10:10" x14ac:dyDescent="0.35">
      <c r="J2485" s="60"/>
    </row>
    <row r="2486" spans="10:10" x14ac:dyDescent="0.35">
      <c r="J2486" s="60"/>
    </row>
    <row r="2487" spans="10:10" x14ac:dyDescent="0.35">
      <c r="J2487" s="60"/>
    </row>
    <row r="2488" spans="10:10" x14ac:dyDescent="0.35">
      <c r="J2488" s="60"/>
    </row>
    <row r="2489" spans="10:10" x14ac:dyDescent="0.35">
      <c r="J2489" s="60"/>
    </row>
    <row r="2490" spans="10:10" x14ac:dyDescent="0.35">
      <c r="J2490" s="60"/>
    </row>
    <row r="2491" spans="10:10" x14ac:dyDescent="0.35">
      <c r="J2491" s="60"/>
    </row>
    <row r="2492" spans="10:10" x14ac:dyDescent="0.35">
      <c r="J2492" s="60"/>
    </row>
    <row r="2493" spans="10:10" x14ac:dyDescent="0.35">
      <c r="J2493" s="60"/>
    </row>
    <row r="2494" spans="10:10" x14ac:dyDescent="0.35">
      <c r="J2494" s="60"/>
    </row>
    <row r="2495" spans="10:10" x14ac:dyDescent="0.35">
      <c r="J2495" s="60"/>
    </row>
    <row r="2496" spans="10:10" x14ac:dyDescent="0.35">
      <c r="J2496" s="60"/>
    </row>
    <row r="2497" spans="10:10" x14ac:dyDescent="0.35">
      <c r="J2497" s="60"/>
    </row>
    <row r="2498" spans="10:10" x14ac:dyDescent="0.35">
      <c r="J2498" s="60"/>
    </row>
    <row r="2499" spans="10:10" x14ac:dyDescent="0.35">
      <c r="J2499" s="60"/>
    </row>
    <row r="2500" spans="10:10" x14ac:dyDescent="0.35">
      <c r="J2500" s="60"/>
    </row>
    <row r="2501" spans="10:10" x14ac:dyDescent="0.35">
      <c r="J2501" s="60"/>
    </row>
    <row r="2502" spans="10:10" x14ac:dyDescent="0.35">
      <c r="J2502" s="60"/>
    </row>
    <row r="2503" spans="10:10" x14ac:dyDescent="0.35">
      <c r="J2503" s="60"/>
    </row>
    <row r="2504" spans="10:10" x14ac:dyDescent="0.35">
      <c r="J2504" s="60"/>
    </row>
    <row r="2505" spans="10:10" x14ac:dyDescent="0.35">
      <c r="J2505" s="60"/>
    </row>
    <row r="2506" spans="10:10" x14ac:dyDescent="0.35">
      <c r="J2506" s="60"/>
    </row>
    <row r="2507" spans="10:10" x14ac:dyDescent="0.35">
      <c r="J2507" s="60"/>
    </row>
    <row r="2508" spans="10:10" x14ac:dyDescent="0.35">
      <c r="J2508" s="60"/>
    </row>
    <row r="2509" spans="10:10" x14ac:dyDescent="0.35">
      <c r="J2509" s="60"/>
    </row>
    <row r="2510" spans="10:10" x14ac:dyDescent="0.35">
      <c r="J2510" s="60"/>
    </row>
    <row r="2511" spans="10:10" x14ac:dyDescent="0.35">
      <c r="J2511" s="60"/>
    </row>
    <row r="2512" spans="10:10" x14ac:dyDescent="0.35">
      <c r="J2512" s="60"/>
    </row>
    <row r="2513" spans="10:10" x14ac:dyDescent="0.35">
      <c r="J2513" s="60"/>
    </row>
    <row r="2514" spans="10:10" x14ac:dyDescent="0.35">
      <c r="J2514" s="60"/>
    </row>
    <row r="2515" spans="10:10" x14ac:dyDescent="0.35">
      <c r="J2515" s="60"/>
    </row>
    <row r="2516" spans="10:10" x14ac:dyDescent="0.35">
      <c r="J2516" s="60"/>
    </row>
    <row r="2517" spans="10:10" x14ac:dyDescent="0.35">
      <c r="J2517" s="60"/>
    </row>
    <row r="2518" spans="10:10" x14ac:dyDescent="0.35">
      <c r="J2518" s="60"/>
    </row>
    <row r="2519" spans="10:10" x14ac:dyDescent="0.35">
      <c r="J2519" s="60"/>
    </row>
    <row r="2520" spans="10:10" x14ac:dyDescent="0.35">
      <c r="J2520" s="60"/>
    </row>
    <row r="2521" spans="10:10" x14ac:dyDescent="0.35">
      <c r="J2521" s="60"/>
    </row>
    <row r="2522" spans="10:10" x14ac:dyDescent="0.35">
      <c r="J2522" s="60"/>
    </row>
    <row r="2523" spans="10:10" x14ac:dyDescent="0.35">
      <c r="J2523" s="60"/>
    </row>
    <row r="2524" spans="10:10" x14ac:dyDescent="0.35">
      <c r="J2524" s="60"/>
    </row>
    <row r="2525" spans="10:10" x14ac:dyDescent="0.35">
      <c r="J2525" s="60"/>
    </row>
    <row r="2526" spans="10:10" x14ac:dyDescent="0.35">
      <c r="J2526" s="60"/>
    </row>
    <row r="2527" spans="10:10" x14ac:dyDescent="0.35">
      <c r="J2527" s="60"/>
    </row>
    <row r="2528" spans="10:10" x14ac:dyDescent="0.35">
      <c r="J2528" s="60"/>
    </row>
    <row r="2529" spans="10:10" x14ac:dyDescent="0.35">
      <c r="J2529" s="60"/>
    </row>
    <row r="2530" spans="10:10" x14ac:dyDescent="0.35">
      <c r="J2530" s="60"/>
    </row>
    <row r="2531" spans="10:10" x14ac:dyDescent="0.35">
      <c r="J2531" s="60"/>
    </row>
    <row r="2532" spans="10:10" x14ac:dyDescent="0.35">
      <c r="J2532" s="60"/>
    </row>
    <row r="2533" spans="10:10" x14ac:dyDescent="0.35">
      <c r="J2533" s="60"/>
    </row>
    <row r="2534" spans="10:10" x14ac:dyDescent="0.35">
      <c r="J2534" s="60"/>
    </row>
    <row r="2535" spans="10:10" x14ac:dyDescent="0.35">
      <c r="J2535" s="60"/>
    </row>
    <row r="2536" spans="10:10" x14ac:dyDescent="0.35">
      <c r="J2536" s="60"/>
    </row>
    <row r="2537" spans="10:10" x14ac:dyDescent="0.35">
      <c r="J2537" s="60"/>
    </row>
    <row r="2538" spans="10:10" x14ac:dyDescent="0.35">
      <c r="J2538" s="60"/>
    </row>
    <row r="2539" spans="10:10" x14ac:dyDescent="0.35">
      <c r="J2539" s="60"/>
    </row>
    <row r="2540" spans="10:10" x14ac:dyDescent="0.35">
      <c r="J2540" s="60"/>
    </row>
    <row r="2541" spans="10:10" x14ac:dyDescent="0.35">
      <c r="J2541" s="60"/>
    </row>
    <row r="2542" spans="10:10" x14ac:dyDescent="0.35">
      <c r="J2542" s="60"/>
    </row>
    <row r="2543" spans="10:10" x14ac:dyDescent="0.35">
      <c r="J2543" s="60"/>
    </row>
    <row r="2544" spans="10:10" x14ac:dyDescent="0.35">
      <c r="J2544" s="60"/>
    </row>
    <row r="2545" spans="10:10" x14ac:dyDescent="0.35">
      <c r="J2545" s="60"/>
    </row>
    <row r="2546" spans="10:10" x14ac:dyDescent="0.35">
      <c r="J2546" s="60"/>
    </row>
    <row r="2547" spans="10:10" x14ac:dyDescent="0.35">
      <c r="J2547" s="60"/>
    </row>
    <row r="2548" spans="10:10" x14ac:dyDescent="0.35">
      <c r="J2548" s="60"/>
    </row>
    <row r="2549" spans="10:10" x14ac:dyDescent="0.35">
      <c r="J2549" s="60"/>
    </row>
    <row r="2550" spans="10:10" x14ac:dyDescent="0.35">
      <c r="J2550" s="60"/>
    </row>
    <row r="2551" spans="10:10" x14ac:dyDescent="0.35">
      <c r="J2551" s="60"/>
    </row>
    <row r="2552" spans="10:10" x14ac:dyDescent="0.35">
      <c r="J2552" s="60"/>
    </row>
    <row r="2553" spans="10:10" x14ac:dyDescent="0.35">
      <c r="J2553" s="60"/>
    </row>
    <row r="2554" spans="10:10" x14ac:dyDescent="0.35">
      <c r="J2554" s="60"/>
    </row>
    <row r="2555" spans="10:10" x14ac:dyDescent="0.35">
      <c r="J2555" s="60"/>
    </row>
    <row r="2556" spans="10:10" x14ac:dyDescent="0.35">
      <c r="J2556" s="60"/>
    </row>
    <row r="2557" spans="10:10" x14ac:dyDescent="0.35">
      <c r="J2557" s="60"/>
    </row>
    <row r="2558" spans="10:10" x14ac:dyDescent="0.35">
      <c r="J2558" s="60"/>
    </row>
    <row r="2559" spans="10:10" x14ac:dyDescent="0.35">
      <c r="J2559" s="60"/>
    </row>
    <row r="2560" spans="10:10" x14ac:dyDescent="0.35">
      <c r="J2560" s="60"/>
    </row>
    <row r="2561" spans="10:10" x14ac:dyDescent="0.35">
      <c r="J2561" s="60"/>
    </row>
    <row r="2562" spans="10:10" x14ac:dyDescent="0.35">
      <c r="J2562" s="60"/>
    </row>
    <row r="2563" spans="10:10" x14ac:dyDescent="0.35">
      <c r="J2563" s="60"/>
    </row>
    <row r="2564" spans="10:10" x14ac:dyDescent="0.35">
      <c r="J2564" s="60"/>
    </row>
    <row r="2565" spans="10:10" x14ac:dyDescent="0.35">
      <c r="J2565" s="60"/>
    </row>
    <row r="2566" spans="10:10" x14ac:dyDescent="0.35">
      <c r="J2566" s="60"/>
    </row>
    <row r="2567" spans="10:10" x14ac:dyDescent="0.35">
      <c r="J2567" s="60"/>
    </row>
    <row r="2568" spans="10:10" x14ac:dyDescent="0.35">
      <c r="J2568" s="60"/>
    </row>
    <row r="2569" spans="10:10" x14ac:dyDescent="0.35">
      <c r="J2569" s="60"/>
    </row>
    <row r="2570" spans="10:10" x14ac:dyDescent="0.35">
      <c r="J2570" s="60"/>
    </row>
    <row r="2571" spans="10:10" x14ac:dyDescent="0.35">
      <c r="J2571" s="60"/>
    </row>
    <row r="2572" spans="10:10" x14ac:dyDescent="0.35">
      <c r="J2572" s="60"/>
    </row>
    <row r="2573" spans="10:10" x14ac:dyDescent="0.35">
      <c r="J2573" s="60"/>
    </row>
    <row r="2574" spans="10:10" x14ac:dyDescent="0.35">
      <c r="J2574" s="60"/>
    </row>
    <row r="2575" spans="10:10" x14ac:dyDescent="0.35">
      <c r="J2575" s="60"/>
    </row>
    <row r="2576" spans="10:10" x14ac:dyDescent="0.35">
      <c r="J2576" s="60"/>
    </row>
    <row r="2577" spans="10:10" x14ac:dyDescent="0.35">
      <c r="J2577" s="60"/>
    </row>
    <row r="2578" spans="10:10" x14ac:dyDescent="0.35">
      <c r="J2578" s="60"/>
    </row>
    <row r="2579" spans="10:10" x14ac:dyDescent="0.35">
      <c r="J2579" s="60"/>
    </row>
    <row r="2580" spans="10:10" x14ac:dyDescent="0.35">
      <c r="J2580" s="60"/>
    </row>
    <row r="2581" spans="10:10" x14ac:dyDescent="0.35">
      <c r="J2581" s="60"/>
    </row>
    <row r="2582" spans="10:10" x14ac:dyDescent="0.35">
      <c r="J2582" s="60"/>
    </row>
    <row r="2583" spans="10:10" x14ac:dyDescent="0.35">
      <c r="J2583" s="60"/>
    </row>
    <row r="2584" spans="10:10" x14ac:dyDescent="0.35">
      <c r="J2584" s="60"/>
    </row>
    <row r="2585" spans="10:10" x14ac:dyDescent="0.35">
      <c r="J2585" s="60"/>
    </row>
    <row r="2586" spans="10:10" x14ac:dyDescent="0.35">
      <c r="J2586" s="60"/>
    </row>
    <row r="2587" spans="10:10" x14ac:dyDescent="0.35">
      <c r="J2587" s="60"/>
    </row>
    <row r="2588" spans="10:10" x14ac:dyDescent="0.35">
      <c r="J2588" s="60"/>
    </row>
    <row r="2589" spans="10:10" x14ac:dyDescent="0.35">
      <c r="J2589" s="60"/>
    </row>
    <row r="2590" spans="10:10" x14ac:dyDescent="0.35">
      <c r="J2590" s="60"/>
    </row>
    <row r="2591" spans="10:10" x14ac:dyDescent="0.35">
      <c r="J2591" s="60"/>
    </row>
    <row r="2592" spans="10:10" x14ac:dyDescent="0.35">
      <c r="J2592" s="60"/>
    </row>
    <row r="2593" spans="10:10" x14ac:dyDescent="0.35">
      <c r="J2593" s="60"/>
    </row>
    <row r="2594" spans="10:10" x14ac:dyDescent="0.35">
      <c r="J2594" s="60"/>
    </row>
    <row r="2595" spans="10:10" x14ac:dyDescent="0.35">
      <c r="J2595" s="60"/>
    </row>
    <row r="2596" spans="10:10" x14ac:dyDescent="0.35">
      <c r="J2596" s="60"/>
    </row>
    <row r="2597" spans="10:10" x14ac:dyDescent="0.35">
      <c r="J2597" s="60"/>
    </row>
    <row r="2598" spans="10:10" x14ac:dyDescent="0.35">
      <c r="J2598" s="60"/>
    </row>
    <row r="2599" spans="10:10" x14ac:dyDescent="0.35">
      <c r="J2599" s="60"/>
    </row>
    <row r="2600" spans="10:10" x14ac:dyDescent="0.35">
      <c r="J2600" s="60"/>
    </row>
    <row r="2601" spans="10:10" x14ac:dyDescent="0.35">
      <c r="J2601" s="60"/>
    </row>
    <row r="2602" spans="10:10" x14ac:dyDescent="0.35">
      <c r="J2602" s="60"/>
    </row>
    <row r="2603" spans="10:10" x14ac:dyDescent="0.35">
      <c r="J2603" s="60"/>
    </row>
    <row r="2604" spans="10:10" x14ac:dyDescent="0.35">
      <c r="J2604" s="60"/>
    </row>
    <row r="2605" spans="10:10" x14ac:dyDescent="0.35">
      <c r="J2605" s="60"/>
    </row>
    <row r="2606" spans="10:10" x14ac:dyDescent="0.35">
      <c r="J2606" s="60"/>
    </row>
    <row r="2607" spans="10:10" x14ac:dyDescent="0.35">
      <c r="J2607" s="60"/>
    </row>
    <row r="2608" spans="10:10" x14ac:dyDescent="0.35">
      <c r="J2608" s="60"/>
    </row>
    <row r="2609" spans="10:10" x14ac:dyDescent="0.35">
      <c r="J2609" s="60"/>
    </row>
    <row r="2610" spans="10:10" x14ac:dyDescent="0.35">
      <c r="J2610" s="60"/>
    </row>
    <row r="2611" spans="10:10" x14ac:dyDescent="0.35">
      <c r="J2611" s="60"/>
    </row>
    <row r="2612" spans="10:10" x14ac:dyDescent="0.35">
      <c r="J2612" s="60"/>
    </row>
    <row r="2613" spans="10:10" x14ac:dyDescent="0.35">
      <c r="J2613" s="60"/>
    </row>
    <row r="2614" spans="10:10" x14ac:dyDescent="0.35">
      <c r="J2614" s="60"/>
    </row>
    <row r="2615" spans="10:10" x14ac:dyDescent="0.35">
      <c r="J2615" s="60"/>
    </row>
    <row r="2616" spans="10:10" x14ac:dyDescent="0.35">
      <c r="J2616" s="60"/>
    </row>
    <row r="2617" spans="10:10" x14ac:dyDescent="0.35">
      <c r="J2617" s="60"/>
    </row>
    <row r="2618" spans="10:10" x14ac:dyDescent="0.35">
      <c r="J2618" s="60"/>
    </row>
    <row r="2619" spans="10:10" x14ac:dyDescent="0.35">
      <c r="J2619" s="60"/>
    </row>
    <row r="2620" spans="10:10" x14ac:dyDescent="0.35">
      <c r="J2620" s="60"/>
    </row>
    <row r="2621" spans="10:10" x14ac:dyDescent="0.35">
      <c r="J2621" s="60"/>
    </row>
    <row r="2622" spans="10:10" x14ac:dyDescent="0.35">
      <c r="J2622" s="60"/>
    </row>
    <row r="2623" spans="10:10" x14ac:dyDescent="0.35">
      <c r="J2623" s="60"/>
    </row>
    <row r="2624" spans="10:10" x14ac:dyDescent="0.35">
      <c r="J2624" s="60"/>
    </row>
    <row r="2625" spans="10:10" x14ac:dyDescent="0.35">
      <c r="J2625" s="60"/>
    </row>
    <row r="2626" spans="10:10" x14ac:dyDescent="0.35">
      <c r="J2626" s="60"/>
    </row>
    <row r="2627" spans="10:10" x14ac:dyDescent="0.35">
      <c r="J2627" s="60"/>
    </row>
    <row r="2628" spans="10:10" x14ac:dyDescent="0.35">
      <c r="J2628" s="60"/>
    </row>
    <row r="2629" spans="10:10" x14ac:dyDescent="0.35">
      <c r="J2629" s="60"/>
    </row>
    <row r="2630" spans="10:10" x14ac:dyDescent="0.35">
      <c r="J2630" s="60"/>
    </row>
    <row r="2631" spans="10:10" x14ac:dyDescent="0.35">
      <c r="J2631" s="60"/>
    </row>
    <row r="2632" spans="10:10" x14ac:dyDescent="0.35">
      <c r="J2632" s="60"/>
    </row>
    <row r="2633" spans="10:10" x14ac:dyDescent="0.35">
      <c r="J2633" s="60"/>
    </row>
    <row r="2634" spans="10:10" x14ac:dyDescent="0.35">
      <c r="J2634" s="60"/>
    </row>
    <row r="2635" spans="10:10" x14ac:dyDescent="0.35">
      <c r="J2635" s="60"/>
    </row>
    <row r="2636" spans="10:10" x14ac:dyDescent="0.35">
      <c r="J2636" s="60"/>
    </row>
    <row r="2637" spans="10:10" x14ac:dyDescent="0.35">
      <c r="J2637" s="60"/>
    </row>
    <row r="2638" spans="10:10" x14ac:dyDescent="0.35">
      <c r="J2638" s="60"/>
    </row>
    <row r="2639" spans="10:10" x14ac:dyDescent="0.35">
      <c r="J2639" s="60"/>
    </row>
    <row r="2640" spans="10:10" x14ac:dyDescent="0.35">
      <c r="J2640" s="60"/>
    </row>
    <row r="2641" spans="10:10" x14ac:dyDescent="0.35">
      <c r="J2641" s="60"/>
    </row>
    <row r="2642" spans="10:10" x14ac:dyDescent="0.35">
      <c r="J2642" s="60"/>
    </row>
    <row r="2643" spans="10:10" x14ac:dyDescent="0.35">
      <c r="J2643" s="60"/>
    </row>
    <row r="2644" spans="10:10" x14ac:dyDescent="0.35">
      <c r="J2644" s="60"/>
    </row>
    <row r="2645" spans="10:10" x14ac:dyDescent="0.35">
      <c r="J2645" s="60"/>
    </row>
    <row r="2646" spans="10:10" x14ac:dyDescent="0.35">
      <c r="J2646" s="60"/>
    </row>
    <row r="2647" spans="10:10" x14ac:dyDescent="0.35">
      <c r="J2647" s="60"/>
    </row>
    <row r="2648" spans="10:10" x14ac:dyDescent="0.35">
      <c r="J2648" s="60"/>
    </row>
    <row r="2649" spans="10:10" x14ac:dyDescent="0.35">
      <c r="J2649" s="60"/>
    </row>
    <row r="2650" spans="10:10" x14ac:dyDescent="0.35">
      <c r="J2650" s="60"/>
    </row>
    <row r="2651" spans="10:10" x14ac:dyDescent="0.35">
      <c r="J2651" s="60"/>
    </row>
    <row r="2652" spans="10:10" x14ac:dyDescent="0.35">
      <c r="J2652" s="60"/>
    </row>
    <row r="2653" spans="10:10" x14ac:dyDescent="0.35">
      <c r="J2653" s="60"/>
    </row>
    <row r="2654" spans="10:10" x14ac:dyDescent="0.35">
      <c r="J2654" s="60"/>
    </row>
    <row r="2655" spans="10:10" x14ac:dyDescent="0.35">
      <c r="J2655" s="60"/>
    </row>
    <row r="2656" spans="10:10" x14ac:dyDescent="0.35">
      <c r="J2656" s="60"/>
    </row>
    <row r="2657" spans="10:10" x14ac:dyDescent="0.35">
      <c r="J2657" s="60"/>
    </row>
    <row r="2658" spans="10:10" x14ac:dyDescent="0.35">
      <c r="J2658" s="60"/>
    </row>
    <row r="2659" spans="10:10" x14ac:dyDescent="0.35">
      <c r="J2659" s="60"/>
    </row>
    <row r="2660" spans="10:10" x14ac:dyDescent="0.35">
      <c r="J2660" s="60"/>
    </row>
    <row r="2661" spans="10:10" x14ac:dyDescent="0.35">
      <c r="J2661" s="60"/>
    </row>
    <row r="2662" spans="10:10" x14ac:dyDescent="0.35">
      <c r="J2662" s="60"/>
    </row>
    <row r="2663" spans="10:10" x14ac:dyDescent="0.35">
      <c r="J2663" s="60"/>
    </row>
    <row r="2664" spans="10:10" x14ac:dyDescent="0.35">
      <c r="J2664" s="60"/>
    </row>
    <row r="2665" spans="10:10" x14ac:dyDescent="0.35">
      <c r="J2665" s="60"/>
    </row>
    <row r="2666" spans="10:10" x14ac:dyDescent="0.35">
      <c r="J2666" s="60"/>
    </row>
    <row r="2667" spans="10:10" x14ac:dyDescent="0.35">
      <c r="J2667" s="60"/>
    </row>
    <row r="2668" spans="10:10" x14ac:dyDescent="0.35">
      <c r="J2668" s="60"/>
    </row>
    <row r="2669" spans="10:10" x14ac:dyDescent="0.35">
      <c r="J2669" s="60"/>
    </row>
    <row r="2670" spans="10:10" x14ac:dyDescent="0.35">
      <c r="J2670" s="60"/>
    </row>
    <row r="2671" spans="10:10" x14ac:dyDescent="0.35">
      <c r="J2671" s="60"/>
    </row>
    <row r="2672" spans="10:10" x14ac:dyDescent="0.35">
      <c r="J2672" s="60"/>
    </row>
    <row r="2673" spans="10:10" x14ac:dyDescent="0.35">
      <c r="J2673" s="60"/>
    </row>
    <row r="2674" spans="10:10" x14ac:dyDescent="0.35">
      <c r="J2674" s="60"/>
    </row>
    <row r="2675" spans="10:10" x14ac:dyDescent="0.35">
      <c r="J2675" s="60"/>
    </row>
    <row r="2676" spans="10:10" x14ac:dyDescent="0.35">
      <c r="J2676" s="60"/>
    </row>
    <row r="2677" spans="10:10" x14ac:dyDescent="0.35">
      <c r="J2677" s="60"/>
    </row>
    <row r="2678" spans="10:10" x14ac:dyDescent="0.35">
      <c r="J2678" s="60"/>
    </row>
    <row r="2679" spans="10:10" x14ac:dyDescent="0.35">
      <c r="J2679" s="60"/>
    </row>
    <row r="2680" spans="10:10" x14ac:dyDescent="0.35">
      <c r="J2680" s="60"/>
    </row>
    <row r="2681" spans="10:10" x14ac:dyDescent="0.35">
      <c r="J2681" s="60"/>
    </row>
    <row r="2682" spans="10:10" x14ac:dyDescent="0.35">
      <c r="J2682" s="60"/>
    </row>
    <row r="2683" spans="10:10" x14ac:dyDescent="0.35">
      <c r="J2683" s="60"/>
    </row>
    <row r="2684" spans="10:10" x14ac:dyDescent="0.35">
      <c r="J2684" s="60"/>
    </row>
    <row r="2685" spans="10:10" x14ac:dyDescent="0.35">
      <c r="J2685" s="60"/>
    </row>
    <row r="2686" spans="10:10" x14ac:dyDescent="0.35">
      <c r="J2686" s="60"/>
    </row>
    <row r="2687" spans="10:10" x14ac:dyDescent="0.35">
      <c r="J2687" s="60"/>
    </row>
    <row r="2688" spans="10:10" x14ac:dyDescent="0.35">
      <c r="J2688" s="60"/>
    </row>
    <row r="2689" spans="10:10" x14ac:dyDescent="0.35">
      <c r="J2689" s="60"/>
    </row>
    <row r="2690" spans="10:10" x14ac:dyDescent="0.35">
      <c r="J2690" s="60"/>
    </row>
    <row r="2691" spans="10:10" x14ac:dyDescent="0.35">
      <c r="J2691" s="60"/>
    </row>
    <row r="2692" spans="10:10" x14ac:dyDescent="0.35">
      <c r="J2692" s="60"/>
    </row>
    <row r="2693" spans="10:10" x14ac:dyDescent="0.35">
      <c r="J2693" s="60"/>
    </row>
    <row r="2694" spans="10:10" x14ac:dyDescent="0.35">
      <c r="J2694" s="60"/>
    </row>
    <row r="2695" spans="10:10" x14ac:dyDescent="0.35">
      <c r="J2695" s="60"/>
    </row>
    <row r="2696" spans="10:10" x14ac:dyDescent="0.35">
      <c r="J2696" s="60"/>
    </row>
    <row r="2697" spans="10:10" x14ac:dyDescent="0.35">
      <c r="J2697" s="60"/>
    </row>
    <row r="2698" spans="10:10" x14ac:dyDescent="0.35">
      <c r="J2698" s="60"/>
    </row>
    <row r="2699" spans="10:10" x14ac:dyDescent="0.35">
      <c r="J2699" s="60"/>
    </row>
    <row r="2700" spans="10:10" x14ac:dyDescent="0.35">
      <c r="J2700" s="60"/>
    </row>
    <row r="2701" spans="10:10" x14ac:dyDescent="0.35">
      <c r="J2701" s="60"/>
    </row>
    <row r="2702" spans="10:10" x14ac:dyDescent="0.35">
      <c r="J2702" s="60"/>
    </row>
    <row r="2703" spans="10:10" x14ac:dyDescent="0.35">
      <c r="J2703" s="60"/>
    </row>
    <row r="2704" spans="10:10" x14ac:dyDescent="0.35">
      <c r="J2704" s="60"/>
    </row>
    <row r="2705" spans="10:10" x14ac:dyDescent="0.35">
      <c r="J2705" s="60"/>
    </row>
    <row r="2706" spans="10:10" x14ac:dyDescent="0.35">
      <c r="J2706" s="60"/>
    </row>
    <row r="2707" spans="10:10" x14ac:dyDescent="0.35">
      <c r="J2707" s="60"/>
    </row>
    <row r="2708" spans="10:10" x14ac:dyDescent="0.35">
      <c r="J2708" s="60"/>
    </row>
    <row r="2709" spans="10:10" x14ac:dyDescent="0.35">
      <c r="J2709" s="60"/>
    </row>
    <row r="2710" spans="10:10" x14ac:dyDescent="0.35">
      <c r="J2710" s="60"/>
    </row>
    <row r="2711" spans="10:10" x14ac:dyDescent="0.35">
      <c r="J2711" s="60"/>
    </row>
    <row r="2712" spans="10:10" x14ac:dyDescent="0.35">
      <c r="J2712" s="60"/>
    </row>
    <row r="2713" spans="10:10" x14ac:dyDescent="0.35">
      <c r="J2713" s="60"/>
    </row>
    <row r="2714" spans="10:10" x14ac:dyDescent="0.35">
      <c r="J2714" s="60"/>
    </row>
    <row r="2715" spans="10:10" x14ac:dyDescent="0.35">
      <c r="J2715" s="60"/>
    </row>
    <row r="2716" spans="10:10" x14ac:dyDescent="0.35">
      <c r="J2716" s="60"/>
    </row>
    <row r="2717" spans="10:10" x14ac:dyDescent="0.35">
      <c r="J2717" s="60"/>
    </row>
    <row r="2718" spans="10:10" x14ac:dyDescent="0.35">
      <c r="J2718" s="60"/>
    </row>
    <row r="2719" spans="10:10" x14ac:dyDescent="0.35">
      <c r="J2719" s="60"/>
    </row>
    <row r="2720" spans="10:10" x14ac:dyDescent="0.35">
      <c r="J2720" s="60"/>
    </row>
    <row r="2721" spans="10:10" x14ac:dyDescent="0.35">
      <c r="J2721" s="60"/>
    </row>
    <row r="2722" spans="10:10" x14ac:dyDescent="0.35">
      <c r="J2722" s="60"/>
    </row>
    <row r="2723" spans="10:10" x14ac:dyDescent="0.35">
      <c r="J2723" s="60"/>
    </row>
    <row r="2724" spans="10:10" x14ac:dyDescent="0.35">
      <c r="J2724" s="60"/>
    </row>
    <row r="2725" spans="10:10" x14ac:dyDescent="0.35">
      <c r="J2725" s="60"/>
    </row>
    <row r="2726" spans="10:10" x14ac:dyDescent="0.35">
      <c r="J2726" s="60"/>
    </row>
    <row r="2727" spans="10:10" x14ac:dyDescent="0.35">
      <c r="J2727" s="60"/>
    </row>
    <row r="2728" spans="10:10" x14ac:dyDescent="0.35">
      <c r="J2728" s="60"/>
    </row>
    <row r="2729" spans="10:10" x14ac:dyDescent="0.35">
      <c r="J2729" s="60"/>
    </row>
    <row r="2730" spans="10:10" x14ac:dyDescent="0.35">
      <c r="J2730" s="60"/>
    </row>
    <row r="2731" spans="10:10" x14ac:dyDescent="0.35">
      <c r="J2731" s="60"/>
    </row>
    <row r="2732" spans="10:10" x14ac:dyDescent="0.35">
      <c r="J2732" s="60"/>
    </row>
    <row r="2733" spans="10:10" x14ac:dyDescent="0.35">
      <c r="J2733" s="60"/>
    </row>
    <row r="2734" spans="10:10" x14ac:dyDescent="0.35">
      <c r="J2734" s="60"/>
    </row>
    <row r="2735" spans="10:10" x14ac:dyDescent="0.35">
      <c r="J2735" s="60"/>
    </row>
    <row r="2736" spans="10:10" x14ac:dyDescent="0.35">
      <c r="J2736" s="60"/>
    </row>
    <row r="2737" spans="10:10" x14ac:dyDescent="0.35">
      <c r="J2737" s="60"/>
    </row>
    <row r="2738" spans="10:10" x14ac:dyDescent="0.35">
      <c r="J2738" s="60"/>
    </row>
    <row r="2739" spans="10:10" x14ac:dyDescent="0.35">
      <c r="J2739" s="60"/>
    </row>
    <row r="2740" spans="10:10" x14ac:dyDescent="0.35">
      <c r="J2740" s="60"/>
    </row>
    <row r="2741" spans="10:10" x14ac:dyDescent="0.35">
      <c r="J2741" s="60"/>
    </row>
    <row r="2742" spans="10:10" x14ac:dyDescent="0.35">
      <c r="J2742" s="60"/>
    </row>
    <row r="2743" spans="10:10" x14ac:dyDescent="0.35">
      <c r="J2743" s="60"/>
    </row>
    <row r="2744" spans="10:10" x14ac:dyDescent="0.35">
      <c r="J2744" s="60"/>
    </row>
    <row r="2745" spans="10:10" x14ac:dyDescent="0.35">
      <c r="J2745" s="60"/>
    </row>
    <row r="2746" spans="10:10" x14ac:dyDescent="0.35">
      <c r="J2746" s="60"/>
    </row>
    <row r="2747" spans="10:10" x14ac:dyDescent="0.35">
      <c r="J2747" s="60"/>
    </row>
    <row r="2748" spans="10:10" x14ac:dyDescent="0.35">
      <c r="J2748" s="60"/>
    </row>
    <row r="2749" spans="10:10" x14ac:dyDescent="0.35">
      <c r="J2749" s="60"/>
    </row>
    <row r="2750" spans="10:10" x14ac:dyDescent="0.35">
      <c r="J2750" s="60"/>
    </row>
    <row r="2751" spans="10:10" x14ac:dyDescent="0.35">
      <c r="J2751" s="60"/>
    </row>
    <row r="2752" spans="10:10" x14ac:dyDescent="0.35">
      <c r="J2752" s="60"/>
    </row>
    <row r="2753" spans="10:10" x14ac:dyDescent="0.35">
      <c r="J2753" s="60"/>
    </row>
    <row r="2754" spans="10:10" x14ac:dyDescent="0.35">
      <c r="J2754" s="60"/>
    </row>
    <row r="2755" spans="10:10" x14ac:dyDescent="0.35">
      <c r="J2755" s="60"/>
    </row>
    <row r="2756" spans="10:10" x14ac:dyDescent="0.35">
      <c r="J2756" s="60"/>
    </row>
    <row r="2757" spans="10:10" x14ac:dyDescent="0.35">
      <c r="J2757" s="60"/>
    </row>
    <row r="2758" spans="10:10" x14ac:dyDescent="0.35">
      <c r="J2758" s="60"/>
    </row>
    <row r="2759" spans="10:10" x14ac:dyDescent="0.35">
      <c r="J2759" s="60"/>
    </row>
    <row r="2760" spans="10:10" x14ac:dyDescent="0.35">
      <c r="J2760" s="60"/>
    </row>
    <row r="2761" spans="10:10" x14ac:dyDescent="0.35">
      <c r="J2761" s="60"/>
    </row>
    <row r="2762" spans="10:10" x14ac:dyDescent="0.35">
      <c r="J2762" s="60"/>
    </row>
    <row r="2763" spans="10:10" x14ac:dyDescent="0.35">
      <c r="J2763" s="60"/>
    </row>
    <row r="2764" spans="10:10" x14ac:dyDescent="0.35">
      <c r="J2764" s="60"/>
    </row>
    <row r="2765" spans="10:10" x14ac:dyDescent="0.35">
      <c r="J2765" s="60"/>
    </row>
    <row r="2766" spans="10:10" x14ac:dyDescent="0.35">
      <c r="J2766" s="60"/>
    </row>
    <row r="2767" spans="10:10" x14ac:dyDescent="0.35">
      <c r="J2767" s="60"/>
    </row>
    <row r="2768" spans="10:10" x14ac:dyDescent="0.35">
      <c r="J2768" s="60"/>
    </row>
    <row r="2769" spans="10:10" x14ac:dyDescent="0.35">
      <c r="J2769" s="60"/>
    </row>
    <row r="2770" spans="10:10" x14ac:dyDescent="0.35">
      <c r="J2770" s="60"/>
    </row>
    <row r="2771" spans="10:10" x14ac:dyDescent="0.35">
      <c r="J2771" s="60"/>
    </row>
    <row r="2772" spans="10:10" x14ac:dyDescent="0.35">
      <c r="J2772" s="60"/>
    </row>
    <row r="2773" spans="10:10" x14ac:dyDescent="0.35">
      <c r="J2773" s="60"/>
    </row>
    <row r="2774" spans="10:10" x14ac:dyDescent="0.35">
      <c r="J2774" s="60"/>
    </row>
    <row r="2775" spans="10:10" x14ac:dyDescent="0.35">
      <c r="J2775" s="60"/>
    </row>
    <row r="2776" spans="10:10" x14ac:dyDescent="0.35">
      <c r="J2776" s="60"/>
    </row>
    <row r="2777" spans="10:10" x14ac:dyDescent="0.35">
      <c r="J2777" s="60"/>
    </row>
    <row r="2778" spans="10:10" x14ac:dyDescent="0.35">
      <c r="J2778" s="60"/>
    </row>
    <row r="2779" spans="10:10" x14ac:dyDescent="0.35">
      <c r="J2779" s="60"/>
    </row>
    <row r="2780" spans="10:10" x14ac:dyDescent="0.35">
      <c r="J2780" s="60"/>
    </row>
    <row r="2781" spans="10:10" x14ac:dyDescent="0.35">
      <c r="J2781" s="60"/>
    </row>
    <row r="2782" spans="10:10" x14ac:dyDescent="0.35">
      <c r="J2782" s="60"/>
    </row>
    <row r="2783" spans="10:10" x14ac:dyDescent="0.35">
      <c r="J2783" s="60"/>
    </row>
    <row r="2784" spans="10:10" x14ac:dyDescent="0.35">
      <c r="J2784" s="60"/>
    </row>
    <row r="2785" spans="10:10" x14ac:dyDescent="0.35">
      <c r="J2785" s="60"/>
    </row>
    <row r="2786" spans="10:10" x14ac:dyDescent="0.35">
      <c r="J2786" s="60"/>
    </row>
    <row r="2787" spans="10:10" x14ac:dyDescent="0.35">
      <c r="J2787" s="60"/>
    </row>
    <row r="2788" spans="10:10" x14ac:dyDescent="0.35">
      <c r="J2788" s="60"/>
    </row>
    <row r="2789" spans="10:10" x14ac:dyDescent="0.35">
      <c r="J2789" s="60"/>
    </row>
    <row r="2790" spans="10:10" x14ac:dyDescent="0.35">
      <c r="J2790" s="60"/>
    </row>
    <row r="2791" spans="10:10" x14ac:dyDescent="0.35">
      <c r="J2791" s="60"/>
    </row>
    <row r="2792" spans="10:10" x14ac:dyDescent="0.35">
      <c r="J2792" s="60"/>
    </row>
    <row r="2793" spans="10:10" x14ac:dyDescent="0.35">
      <c r="J2793" s="60"/>
    </row>
    <row r="2794" spans="10:10" x14ac:dyDescent="0.35">
      <c r="J2794" s="60"/>
    </row>
    <row r="2795" spans="10:10" x14ac:dyDescent="0.35">
      <c r="J2795" s="60"/>
    </row>
    <row r="2796" spans="10:10" x14ac:dyDescent="0.35">
      <c r="J2796" s="60"/>
    </row>
    <row r="2797" spans="10:10" x14ac:dyDescent="0.35">
      <c r="J2797" s="60"/>
    </row>
    <row r="2798" spans="10:10" x14ac:dyDescent="0.35">
      <c r="J2798" s="60"/>
    </row>
    <row r="2799" spans="10:10" x14ac:dyDescent="0.35">
      <c r="J2799" s="60"/>
    </row>
    <row r="2800" spans="10:10" x14ac:dyDescent="0.35">
      <c r="J2800" s="60"/>
    </row>
    <row r="2801" spans="10:10" x14ac:dyDescent="0.35">
      <c r="J2801" s="60"/>
    </row>
    <row r="2802" spans="10:10" x14ac:dyDescent="0.35">
      <c r="J2802" s="60"/>
    </row>
    <row r="2803" spans="10:10" x14ac:dyDescent="0.35">
      <c r="J2803" s="60"/>
    </row>
    <row r="2804" spans="10:10" x14ac:dyDescent="0.35">
      <c r="J2804" s="60"/>
    </row>
    <row r="2805" spans="10:10" x14ac:dyDescent="0.35">
      <c r="J2805" s="60"/>
    </row>
    <row r="2806" spans="10:10" x14ac:dyDescent="0.35">
      <c r="J2806" s="60"/>
    </row>
    <row r="2807" spans="10:10" x14ac:dyDescent="0.35">
      <c r="J2807" s="60"/>
    </row>
    <row r="2808" spans="10:10" x14ac:dyDescent="0.35">
      <c r="J2808" s="60"/>
    </row>
    <row r="2809" spans="10:10" x14ac:dyDescent="0.35">
      <c r="J2809" s="60"/>
    </row>
    <row r="2810" spans="10:10" x14ac:dyDescent="0.35">
      <c r="J2810" s="60"/>
    </row>
    <row r="2811" spans="10:10" x14ac:dyDescent="0.35">
      <c r="J2811" s="60"/>
    </row>
    <row r="2812" spans="10:10" x14ac:dyDescent="0.35">
      <c r="J2812" s="60"/>
    </row>
    <row r="2813" spans="10:10" x14ac:dyDescent="0.35">
      <c r="J2813" s="60"/>
    </row>
    <row r="2814" spans="10:10" x14ac:dyDescent="0.35">
      <c r="J2814" s="60"/>
    </row>
    <row r="2815" spans="10:10" x14ac:dyDescent="0.35">
      <c r="J2815" s="60"/>
    </row>
    <row r="2816" spans="10:10" x14ac:dyDescent="0.35">
      <c r="J2816" s="60"/>
    </row>
    <row r="2817" spans="10:10" x14ac:dyDescent="0.35">
      <c r="J2817" s="60"/>
    </row>
    <row r="2818" spans="10:10" x14ac:dyDescent="0.35">
      <c r="J2818" s="60"/>
    </row>
    <row r="2819" spans="10:10" x14ac:dyDescent="0.35">
      <c r="J2819" s="60"/>
    </row>
    <row r="2820" spans="10:10" x14ac:dyDescent="0.35">
      <c r="J2820" s="60"/>
    </row>
    <row r="2821" spans="10:10" x14ac:dyDescent="0.35">
      <c r="J2821" s="60"/>
    </row>
    <row r="2822" spans="10:10" x14ac:dyDescent="0.35">
      <c r="J2822" s="60"/>
    </row>
    <row r="2823" spans="10:10" x14ac:dyDescent="0.35">
      <c r="J2823" s="60"/>
    </row>
    <row r="2824" spans="10:10" x14ac:dyDescent="0.35">
      <c r="J2824" s="60"/>
    </row>
    <row r="2825" spans="10:10" x14ac:dyDescent="0.35">
      <c r="J2825" s="60"/>
    </row>
    <row r="2826" spans="10:10" x14ac:dyDescent="0.35">
      <c r="J2826" s="60"/>
    </row>
    <row r="2827" spans="10:10" x14ac:dyDescent="0.35">
      <c r="J2827" s="60"/>
    </row>
    <row r="2828" spans="10:10" x14ac:dyDescent="0.35">
      <c r="J2828" s="60"/>
    </row>
    <row r="2829" spans="10:10" x14ac:dyDescent="0.35">
      <c r="J2829" s="60"/>
    </row>
    <row r="2830" spans="10:10" x14ac:dyDescent="0.35">
      <c r="J2830" s="60"/>
    </row>
    <row r="2831" spans="10:10" x14ac:dyDescent="0.35">
      <c r="J2831" s="60"/>
    </row>
    <row r="2832" spans="10:10" x14ac:dyDescent="0.35">
      <c r="J2832" s="60"/>
    </row>
    <row r="2833" spans="10:10" x14ac:dyDescent="0.35">
      <c r="J2833" s="60"/>
    </row>
    <row r="2834" spans="10:10" x14ac:dyDescent="0.35">
      <c r="J2834" s="60"/>
    </row>
    <row r="2835" spans="10:10" x14ac:dyDescent="0.35">
      <c r="J2835" s="60"/>
    </row>
    <row r="2836" spans="10:10" x14ac:dyDescent="0.35">
      <c r="J2836" s="60"/>
    </row>
    <row r="2837" spans="10:10" x14ac:dyDescent="0.35">
      <c r="J2837" s="60"/>
    </row>
    <row r="2838" spans="10:10" x14ac:dyDescent="0.35">
      <c r="J2838" s="60"/>
    </row>
    <row r="2839" spans="10:10" x14ac:dyDescent="0.35">
      <c r="J2839" s="60"/>
    </row>
    <row r="2840" spans="10:10" x14ac:dyDescent="0.35">
      <c r="J2840" s="60"/>
    </row>
    <row r="2841" spans="10:10" x14ac:dyDescent="0.35">
      <c r="J2841" s="60"/>
    </row>
    <row r="2842" spans="10:10" x14ac:dyDescent="0.35">
      <c r="J2842" s="60"/>
    </row>
    <row r="2843" spans="10:10" x14ac:dyDescent="0.35">
      <c r="J2843" s="60"/>
    </row>
    <row r="2844" spans="10:10" x14ac:dyDescent="0.35">
      <c r="J2844" s="60"/>
    </row>
    <row r="2845" spans="10:10" x14ac:dyDescent="0.35">
      <c r="J2845" s="60"/>
    </row>
    <row r="2846" spans="10:10" x14ac:dyDescent="0.35">
      <c r="J2846" s="60"/>
    </row>
    <row r="2847" spans="10:10" x14ac:dyDescent="0.35">
      <c r="J2847" s="60"/>
    </row>
    <row r="2848" spans="10:10" x14ac:dyDescent="0.35">
      <c r="J2848" s="60"/>
    </row>
    <row r="2849" spans="10:10" x14ac:dyDescent="0.35">
      <c r="J2849" s="60"/>
    </row>
    <row r="2850" spans="10:10" x14ac:dyDescent="0.35">
      <c r="J2850" s="60"/>
    </row>
    <row r="2851" spans="10:10" x14ac:dyDescent="0.35">
      <c r="J2851" s="60"/>
    </row>
    <row r="2852" spans="10:10" x14ac:dyDescent="0.35">
      <c r="J2852" s="60"/>
    </row>
    <row r="2853" spans="10:10" x14ac:dyDescent="0.35">
      <c r="J2853" s="60"/>
    </row>
    <row r="2854" spans="10:10" x14ac:dyDescent="0.35">
      <c r="J2854" s="60"/>
    </row>
    <row r="2855" spans="10:10" x14ac:dyDescent="0.35">
      <c r="J2855" s="60"/>
    </row>
    <row r="2856" spans="10:10" x14ac:dyDescent="0.35">
      <c r="J2856" s="60"/>
    </row>
    <row r="2857" spans="10:10" x14ac:dyDescent="0.35">
      <c r="J2857" s="60"/>
    </row>
    <row r="2858" spans="10:10" x14ac:dyDescent="0.35">
      <c r="J2858" s="60"/>
    </row>
    <row r="2859" spans="10:10" x14ac:dyDescent="0.35">
      <c r="J2859" s="60"/>
    </row>
    <row r="2860" spans="10:10" x14ac:dyDescent="0.35">
      <c r="J2860" s="60"/>
    </row>
    <row r="2861" spans="10:10" x14ac:dyDescent="0.35">
      <c r="J2861" s="60"/>
    </row>
    <row r="2862" spans="10:10" x14ac:dyDescent="0.35">
      <c r="J2862" s="60"/>
    </row>
    <row r="2863" spans="10:10" x14ac:dyDescent="0.35">
      <c r="J2863" s="60"/>
    </row>
    <row r="2864" spans="10:10" x14ac:dyDescent="0.35">
      <c r="J2864" s="60"/>
    </row>
    <row r="2865" spans="10:10" x14ac:dyDescent="0.35">
      <c r="J2865" s="60"/>
    </row>
    <row r="2866" spans="10:10" x14ac:dyDescent="0.35">
      <c r="J2866" s="60"/>
    </row>
    <row r="2867" spans="10:10" x14ac:dyDescent="0.35">
      <c r="J2867" s="60"/>
    </row>
    <row r="2868" spans="10:10" x14ac:dyDescent="0.35">
      <c r="J2868" s="60"/>
    </row>
    <row r="2869" spans="10:10" x14ac:dyDescent="0.35">
      <c r="J2869" s="60"/>
    </row>
    <row r="2870" spans="10:10" x14ac:dyDescent="0.35">
      <c r="J2870" s="60"/>
    </row>
    <row r="2871" spans="10:10" x14ac:dyDescent="0.35">
      <c r="J2871" s="60"/>
    </row>
    <row r="2872" spans="10:10" x14ac:dyDescent="0.35">
      <c r="J2872" s="60"/>
    </row>
    <row r="2873" spans="10:10" x14ac:dyDescent="0.35">
      <c r="J2873" s="60"/>
    </row>
    <row r="2874" spans="10:10" x14ac:dyDescent="0.35">
      <c r="J2874" s="60"/>
    </row>
    <row r="2875" spans="10:10" x14ac:dyDescent="0.35">
      <c r="J2875" s="60"/>
    </row>
    <row r="2876" spans="10:10" x14ac:dyDescent="0.35">
      <c r="J2876" s="60"/>
    </row>
    <row r="2877" spans="10:10" x14ac:dyDescent="0.35">
      <c r="J2877" s="60"/>
    </row>
    <row r="2878" spans="10:10" x14ac:dyDescent="0.35">
      <c r="J2878" s="60"/>
    </row>
    <row r="2879" spans="10:10" x14ac:dyDescent="0.35">
      <c r="J2879" s="60"/>
    </row>
    <row r="2880" spans="10:10" x14ac:dyDescent="0.35">
      <c r="J2880" s="60"/>
    </row>
    <row r="2881" spans="10:10" x14ac:dyDescent="0.35">
      <c r="J2881" s="60"/>
    </row>
    <row r="2882" spans="10:10" x14ac:dyDescent="0.35">
      <c r="J2882" s="60"/>
    </row>
    <row r="2883" spans="10:10" x14ac:dyDescent="0.35">
      <c r="J2883" s="60"/>
    </row>
    <row r="2884" spans="10:10" x14ac:dyDescent="0.35">
      <c r="J2884" s="60"/>
    </row>
    <row r="2885" spans="10:10" x14ac:dyDescent="0.35">
      <c r="J2885" s="60"/>
    </row>
    <row r="2886" spans="10:10" x14ac:dyDescent="0.35">
      <c r="J2886" s="60"/>
    </row>
    <row r="2887" spans="10:10" x14ac:dyDescent="0.35">
      <c r="J2887" s="60"/>
    </row>
    <row r="2888" spans="10:10" x14ac:dyDescent="0.35">
      <c r="J2888" s="60"/>
    </row>
    <row r="2889" spans="10:10" x14ac:dyDescent="0.35">
      <c r="J2889" s="60"/>
    </row>
    <row r="2890" spans="10:10" x14ac:dyDescent="0.35">
      <c r="J2890" s="60"/>
    </row>
    <row r="2891" spans="10:10" x14ac:dyDescent="0.35">
      <c r="J2891" s="60"/>
    </row>
    <row r="2892" spans="10:10" x14ac:dyDescent="0.35">
      <c r="J2892" s="60"/>
    </row>
    <row r="2893" spans="10:10" x14ac:dyDescent="0.35">
      <c r="J2893" s="60"/>
    </row>
    <row r="2894" spans="10:10" x14ac:dyDescent="0.35">
      <c r="J2894" s="60"/>
    </row>
    <row r="2895" spans="10:10" x14ac:dyDescent="0.35">
      <c r="J2895" s="60"/>
    </row>
    <row r="2896" spans="10:10" x14ac:dyDescent="0.35">
      <c r="J2896" s="60"/>
    </row>
    <row r="2897" spans="10:10" x14ac:dyDescent="0.35">
      <c r="J2897" s="60"/>
    </row>
    <row r="2898" spans="10:10" x14ac:dyDescent="0.35">
      <c r="J2898" s="60"/>
    </row>
    <row r="2899" spans="10:10" x14ac:dyDescent="0.35">
      <c r="J2899" s="60"/>
    </row>
    <row r="2900" spans="10:10" x14ac:dyDescent="0.35">
      <c r="J2900" s="60"/>
    </row>
    <row r="2901" spans="10:10" x14ac:dyDescent="0.35">
      <c r="J2901" s="60"/>
    </row>
    <row r="2902" spans="10:10" x14ac:dyDescent="0.35">
      <c r="J2902" s="60"/>
    </row>
    <row r="2903" spans="10:10" x14ac:dyDescent="0.35">
      <c r="J2903" s="60"/>
    </row>
    <row r="2904" spans="10:10" x14ac:dyDescent="0.35">
      <c r="J2904" s="60"/>
    </row>
    <row r="2905" spans="10:10" x14ac:dyDescent="0.35">
      <c r="J2905" s="60"/>
    </row>
    <row r="2906" spans="10:10" x14ac:dyDescent="0.35">
      <c r="J2906" s="60"/>
    </row>
    <row r="2907" spans="10:10" x14ac:dyDescent="0.35">
      <c r="J2907" s="60"/>
    </row>
    <row r="2908" spans="10:10" x14ac:dyDescent="0.35">
      <c r="J2908" s="60"/>
    </row>
    <row r="2909" spans="10:10" x14ac:dyDescent="0.35">
      <c r="J2909" s="60"/>
    </row>
    <row r="2910" spans="10:10" x14ac:dyDescent="0.35">
      <c r="J2910" s="60"/>
    </row>
    <row r="2911" spans="10:10" x14ac:dyDescent="0.35">
      <c r="J2911" s="60"/>
    </row>
    <row r="2912" spans="10:10" x14ac:dyDescent="0.35">
      <c r="J2912" s="60"/>
    </row>
    <row r="2913" spans="10:10" x14ac:dyDescent="0.35">
      <c r="J2913" s="60"/>
    </row>
    <row r="2914" spans="10:10" x14ac:dyDescent="0.35">
      <c r="J2914" s="60"/>
    </row>
    <row r="2915" spans="10:10" x14ac:dyDescent="0.35">
      <c r="J2915" s="60"/>
    </row>
    <row r="2916" spans="10:10" x14ac:dyDescent="0.35">
      <c r="J2916" s="60"/>
    </row>
    <row r="2917" spans="10:10" x14ac:dyDescent="0.35">
      <c r="J2917" s="60"/>
    </row>
    <row r="2918" spans="10:10" x14ac:dyDescent="0.35">
      <c r="J2918" s="60"/>
    </row>
    <row r="2919" spans="10:10" x14ac:dyDescent="0.35">
      <c r="J2919" s="60"/>
    </row>
    <row r="2920" spans="10:10" x14ac:dyDescent="0.35">
      <c r="J2920" s="60"/>
    </row>
    <row r="2921" spans="10:10" x14ac:dyDescent="0.35">
      <c r="J2921" s="60"/>
    </row>
    <row r="2922" spans="10:10" x14ac:dyDescent="0.35">
      <c r="J2922" s="60"/>
    </row>
    <row r="2923" spans="10:10" x14ac:dyDescent="0.35">
      <c r="J2923" s="60"/>
    </row>
    <row r="2924" spans="10:10" x14ac:dyDescent="0.35">
      <c r="J2924" s="60"/>
    </row>
    <row r="2925" spans="10:10" x14ac:dyDescent="0.35">
      <c r="J2925" s="60"/>
    </row>
    <row r="2926" spans="10:10" x14ac:dyDescent="0.35">
      <c r="J2926" s="60"/>
    </row>
    <row r="2927" spans="10:10" x14ac:dyDescent="0.35">
      <c r="J2927" s="60"/>
    </row>
    <row r="2928" spans="10:10" x14ac:dyDescent="0.35">
      <c r="J2928" s="60"/>
    </row>
    <row r="2929" spans="10:10" x14ac:dyDescent="0.35">
      <c r="J2929" s="60"/>
    </row>
    <row r="2930" spans="10:10" x14ac:dyDescent="0.35">
      <c r="J2930" s="60"/>
    </row>
    <row r="2931" spans="10:10" x14ac:dyDescent="0.35">
      <c r="J2931" s="60"/>
    </row>
    <row r="2932" spans="10:10" x14ac:dyDescent="0.35">
      <c r="J2932" s="60"/>
    </row>
    <row r="2933" spans="10:10" x14ac:dyDescent="0.35">
      <c r="J2933" s="60"/>
    </row>
    <row r="2934" spans="10:10" x14ac:dyDescent="0.35">
      <c r="J2934" s="60"/>
    </row>
    <row r="2935" spans="10:10" x14ac:dyDescent="0.35">
      <c r="J2935" s="60"/>
    </row>
    <row r="2936" spans="10:10" x14ac:dyDescent="0.35">
      <c r="J2936" s="60"/>
    </row>
    <row r="2937" spans="10:10" x14ac:dyDescent="0.35">
      <c r="J2937" s="60"/>
    </row>
    <row r="2938" spans="10:10" x14ac:dyDescent="0.35">
      <c r="J2938" s="60"/>
    </row>
    <row r="2939" spans="10:10" x14ac:dyDescent="0.35">
      <c r="J2939" s="60"/>
    </row>
    <row r="2940" spans="10:10" x14ac:dyDescent="0.35">
      <c r="J2940" s="60"/>
    </row>
    <row r="2941" spans="10:10" x14ac:dyDescent="0.35">
      <c r="J2941" s="60"/>
    </row>
    <row r="2942" spans="10:10" x14ac:dyDescent="0.35">
      <c r="J2942" s="60"/>
    </row>
    <row r="2943" spans="10:10" x14ac:dyDescent="0.35">
      <c r="J2943" s="60"/>
    </row>
    <row r="2944" spans="10:10" x14ac:dyDescent="0.35">
      <c r="J2944" s="60"/>
    </row>
    <row r="2945" spans="10:10" x14ac:dyDescent="0.35">
      <c r="J2945" s="60"/>
    </row>
    <row r="2946" spans="10:10" x14ac:dyDescent="0.35">
      <c r="J2946" s="60"/>
    </row>
    <row r="2947" spans="10:10" x14ac:dyDescent="0.35">
      <c r="J2947" s="60"/>
    </row>
    <row r="2948" spans="10:10" x14ac:dyDescent="0.35">
      <c r="J2948" s="60"/>
    </row>
    <row r="2949" spans="10:10" x14ac:dyDescent="0.35">
      <c r="J2949" s="60"/>
    </row>
    <row r="2950" spans="10:10" x14ac:dyDescent="0.35">
      <c r="J2950" s="60"/>
    </row>
    <row r="2951" spans="10:10" x14ac:dyDescent="0.35">
      <c r="J2951" s="60"/>
    </row>
    <row r="2952" spans="10:10" x14ac:dyDescent="0.35">
      <c r="J2952" s="60"/>
    </row>
    <row r="2953" spans="10:10" x14ac:dyDescent="0.35">
      <c r="J2953" s="60"/>
    </row>
    <row r="2954" spans="10:10" x14ac:dyDescent="0.35">
      <c r="J2954" s="60"/>
    </row>
    <row r="2955" spans="10:10" x14ac:dyDescent="0.35">
      <c r="J2955" s="60"/>
    </row>
    <row r="2956" spans="10:10" x14ac:dyDescent="0.35">
      <c r="J2956" s="60"/>
    </row>
    <row r="2957" spans="10:10" x14ac:dyDescent="0.35">
      <c r="J2957" s="60"/>
    </row>
    <row r="2958" spans="10:10" x14ac:dyDescent="0.35">
      <c r="J2958" s="60"/>
    </row>
    <row r="2959" spans="10:10" x14ac:dyDescent="0.35">
      <c r="J2959" s="60"/>
    </row>
    <row r="2960" spans="10:10" x14ac:dyDescent="0.35">
      <c r="J2960" s="60"/>
    </row>
    <row r="2961" spans="10:10" x14ac:dyDescent="0.35">
      <c r="J2961" s="60"/>
    </row>
    <row r="2962" spans="10:10" x14ac:dyDescent="0.35">
      <c r="J2962" s="60"/>
    </row>
    <row r="2963" spans="10:10" x14ac:dyDescent="0.35">
      <c r="J2963" s="60"/>
    </row>
    <row r="2964" spans="10:10" x14ac:dyDescent="0.35">
      <c r="J2964" s="60"/>
    </row>
    <row r="2965" spans="10:10" x14ac:dyDescent="0.35">
      <c r="J2965" s="60"/>
    </row>
    <row r="2966" spans="10:10" x14ac:dyDescent="0.35">
      <c r="J2966" s="60"/>
    </row>
    <row r="2967" spans="10:10" x14ac:dyDescent="0.35">
      <c r="J2967" s="60"/>
    </row>
    <row r="2968" spans="10:10" x14ac:dyDescent="0.35">
      <c r="J2968" s="60"/>
    </row>
    <row r="2969" spans="10:10" x14ac:dyDescent="0.35">
      <c r="J2969" s="60"/>
    </row>
    <row r="2970" spans="10:10" x14ac:dyDescent="0.35">
      <c r="J2970" s="60"/>
    </row>
    <row r="2971" spans="10:10" x14ac:dyDescent="0.35">
      <c r="J2971" s="60"/>
    </row>
    <row r="2972" spans="10:10" x14ac:dyDescent="0.35">
      <c r="J2972" s="60"/>
    </row>
    <row r="2973" spans="10:10" x14ac:dyDescent="0.35">
      <c r="J2973" s="60"/>
    </row>
    <row r="2974" spans="10:10" x14ac:dyDescent="0.35">
      <c r="J2974" s="60"/>
    </row>
    <row r="2975" spans="10:10" x14ac:dyDescent="0.35">
      <c r="J2975" s="60"/>
    </row>
    <row r="2976" spans="10:10" x14ac:dyDescent="0.35">
      <c r="J2976" s="60"/>
    </row>
    <row r="2977" spans="10:10" x14ac:dyDescent="0.35">
      <c r="J2977" s="60"/>
    </row>
    <row r="2978" spans="10:10" x14ac:dyDescent="0.35">
      <c r="J2978" s="60"/>
    </row>
    <row r="2979" spans="10:10" x14ac:dyDescent="0.35">
      <c r="J2979" s="60"/>
    </row>
    <row r="2980" spans="10:10" x14ac:dyDescent="0.35">
      <c r="J2980" s="60"/>
    </row>
    <row r="2981" spans="10:10" x14ac:dyDescent="0.35">
      <c r="J2981" s="60"/>
    </row>
    <row r="2982" spans="10:10" x14ac:dyDescent="0.35">
      <c r="J2982" s="60"/>
    </row>
    <row r="2983" spans="10:10" x14ac:dyDescent="0.35">
      <c r="J2983" s="60"/>
    </row>
    <row r="2984" spans="10:10" x14ac:dyDescent="0.35">
      <c r="J2984" s="60"/>
    </row>
    <row r="2985" spans="10:10" x14ac:dyDescent="0.35">
      <c r="J2985" s="60"/>
    </row>
    <row r="2986" spans="10:10" x14ac:dyDescent="0.35">
      <c r="J2986" s="60"/>
    </row>
    <row r="2987" spans="10:10" x14ac:dyDescent="0.35">
      <c r="J2987" s="60"/>
    </row>
    <row r="2988" spans="10:10" x14ac:dyDescent="0.35">
      <c r="J2988" s="60"/>
    </row>
    <row r="2989" spans="10:10" x14ac:dyDescent="0.35">
      <c r="J2989" s="60"/>
    </row>
    <row r="2990" spans="10:10" x14ac:dyDescent="0.35">
      <c r="J2990" s="60"/>
    </row>
    <row r="2991" spans="10:10" x14ac:dyDescent="0.35">
      <c r="J2991" s="60"/>
    </row>
    <row r="2992" spans="10:10" x14ac:dyDescent="0.35">
      <c r="J2992" s="60"/>
    </row>
    <row r="2993" spans="10:10" x14ac:dyDescent="0.35">
      <c r="J2993" s="60"/>
    </row>
    <row r="2994" spans="10:10" x14ac:dyDescent="0.35">
      <c r="J2994" s="60"/>
    </row>
    <row r="2995" spans="10:10" x14ac:dyDescent="0.35">
      <c r="J2995" s="60"/>
    </row>
    <row r="2996" spans="10:10" x14ac:dyDescent="0.35">
      <c r="J2996" s="60"/>
    </row>
    <row r="2997" spans="10:10" x14ac:dyDescent="0.35">
      <c r="J2997" s="60"/>
    </row>
    <row r="2998" spans="10:10" x14ac:dyDescent="0.35">
      <c r="J2998" s="60"/>
    </row>
    <row r="2999" spans="10:10" x14ac:dyDescent="0.35">
      <c r="J2999" s="60"/>
    </row>
    <row r="3000" spans="10:10" x14ac:dyDescent="0.35">
      <c r="J3000" s="60"/>
    </row>
    <row r="3001" spans="10:10" x14ac:dyDescent="0.35">
      <c r="J3001" s="60"/>
    </row>
    <row r="3002" spans="10:10" x14ac:dyDescent="0.35">
      <c r="J3002" s="60"/>
    </row>
    <row r="3003" spans="10:10" x14ac:dyDescent="0.35">
      <c r="J3003" s="60"/>
    </row>
    <row r="3004" spans="10:10" x14ac:dyDescent="0.35">
      <c r="J3004" s="60"/>
    </row>
    <row r="3005" spans="10:10" x14ac:dyDescent="0.35">
      <c r="J3005" s="60"/>
    </row>
    <row r="3006" spans="10:10" x14ac:dyDescent="0.35">
      <c r="J3006" s="60"/>
    </row>
    <row r="3007" spans="10:10" x14ac:dyDescent="0.35">
      <c r="J3007" s="60"/>
    </row>
    <row r="3008" spans="10:10" x14ac:dyDescent="0.35">
      <c r="J3008" s="60"/>
    </row>
    <row r="3009" spans="10:10" x14ac:dyDescent="0.35">
      <c r="J3009" s="60"/>
    </row>
    <row r="3010" spans="10:10" x14ac:dyDescent="0.35">
      <c r="J3010" s="60"/>
    </row>
    <row r="3011" spans="10:10" x14ac:dyDescent="0.35">
      <c r="J3011" s="60"/>
    </row>
    <row r="3012" spans="10:10" x14ac:dyDescent="0.35">
      <c r="J3012" s="60"/>
    </row>
    <row r="3013" spans="10:10" x14ac:dyDescent="0.35">
      <c r="J3013" s="60"/>
    </row>
    <row r="3014" spans="10:10" x14ac:dyDescent="0.35">
      <c r="J3014" s="60"/>
    </row>
    <row r="3015" spans="10:10" x14ac:dyDescent="0.35">
      <c r="J3015" s="60"/>
    </row>
    <row r="3016" spans="10:10" x14ac:dyDescent="0.35">
      <c r="J3016" s="60"/>
    </row>
    <row r="3017" spans="10:10" x14ac:dyDescent="0.35">
      <c r="J3017" s="60"/>
    </row>
    <row r="3018" spans="10:10" x14ac:dyDescent="0.35">
      <c r="J3018" s="60"/>
    </row>
    <row r="3019" spans="10:10" x14ac:dyDescent="0.35">
      <c r="J3019" s="60"/>
    </row>
    <row r="3020" spans="10:10" x14ac:dyDescent="0.35">
      <c r="J3020" s="60"/>
    </row>
    <row r="3021" spans="10:10" x14ac:dyDescent="0.35">
      <c r="J3021" s="60"/>
    </row>
    <row r="3022" spans="10:10" x14ac:dyDescent="0.35">
      <c r="J3022" s="60"/>
    </row>
    <row r="3023" spans="10:10" x14ac:dyDescent="0.35">
      <c r="J3023" s="60"/>
    </row>
    <row r="3024" spans="10:10" x14ac:dyDescent="0.35">
      <c r="J3024" s="60"/>
    </row>
    <row r="3025" spans="10:10" x14ac:dyDescent="0.35">
      <c r="J3025" s="60"/>
    </row>
    <row r="3026" spans="10:10" x14ac:dyDescent="0.35">
      <c r="J3026" s="60"/>
    </row>
    <row r="3027" spans="10:10" x14ac:dyDescent="0.35">
      <c r="J3027" s="60"/>
    </row>
    <row r="3028" spans="10:10" x14ac:dyDescent="0.35">
      <c r="J3028" s="60"/>
    </row>
    <row r="3029" spans="10:10" x14ac:dyDescent="0.35">
      <c r="J3029" s="60"/>
    </row>
    <row r="3030" spans="10:10" x14ac:dyDescent="0.35">
      <c r="J3030" s="60"/>
    </row>
    <row r="3031" spans="10:10" x14ac:dyDescent="0.35">
      <c r="J3031" s="60"/>
    </row>
    <row r="3032" spans="10:10" x14ac:dyDescent="0.35">
      <c r="J3032" s="60"/>
    </row>
    <row r="3033" spans="10:10" x14ac:dyDescent="0.35">
      <c r="J3033" s="60"/>
    </row>
    <row r="3034" spans="10:10" x14ac:dyDescent="0.35">
      <c r="J3034" s="60"/>
    </row>
    <row r="3035" spans="10:10" x14ac:dyDescent="0.35">
      <c r="J3035" s="60"/>
    </row>
    <row r="3036" spans="10:10" x14ac:dyDescent="0.35">
      <c r="J3036" s="60"/>
    </row>
    <row r="3037" spans="10:10" x14ac:dyDescent="0.35">
      <c r="J3037" s="60"/>
    </row>
    <row r="3038" spans="10:10" x14ac:dyDescent="0.35">
      <c r="J3038" s="60"/>
    </row>
    <row r="3039" spans="10:10" x14ac:dyDescent="0.35">
      <c r="J3039" s="60"/>
    </row>
    <row r="3040" spans="10:10" x14ac:dyDescent="0.35">
      <c r="J3040" s="60"/>
    </row>
    <row r="3041" spans="10:10" x14ac:dyDescent="0.35">
      <c r="J3041" s="60"/>
    </row>
    <row r="3042" spans="10:10" x14ac:dyDescent="0.35">
      <c r="J3042" s="60"/>
    </row>
    <row r="3043" spans="10:10" x14ac:dyDescent="0.35">
      <c r="J3043" s="60"/>
    </row>
    <row r="3044" spans="10:10" x14ac:dyDescent="0.35">
      <c r="J3044" s="60"/>
    </row>
    <row r="3045" spans="10:10" x14ac:dyDescent="0.35">
      <c r="J3045" s="60"/>
    </row>
    <row r="3046" spans="10:10" x14ac:dyDescent="0.35">
      <c r="J3046" s="60"/>
    </row>
    <row r="3047" spans="10:10" x14ac:dyDescent="0.35">
      <c r="J3047" s="60"/>
    </row>
    <row r="3048" spans="10:10" x14ac:dyDescent="0.35">
      <c r="J3048" s="60"/>
    </row>
    <row r="3049" spans="10:10" x14ac:dyDescent="0.35">
      <c r="J3049" s="60"/>
    </row>
    <row r="3050" spans="10:10" x14ac:dyDescent="0.35">
      <c r="J3050" s="60"/>
    </row>
    <row r="3051" spans="10:10" x14ac:dyDescent="0.35">
      <c r="J3051" s="60"/>
    </row>
    <row r="3052" spans="10:10" x14ac:dyDescent="0.35">
      <c r="J3052" s="60"/>
    </row>
    <row r="3053" spans="10:10" x14ac:dyDescent="0.35">
      <c r="J3053" s="60"/>
    </row>
    <row r="3054" spans="10:10" x14ac:dyDescent="0.35">
      <c r="J3054" s="60"/>
    </row>
    <row r="3055" spans="10:10" x14ac:dyDescent="0.35">
      <c r="J3055" s="60"/>
    </row>
    <row r="3056" spans="10:10" x14ac:dyDescent="0.35">
      <c r="J3056" s="60"/>
    </row>
    <row r="3057" spans="10:10" x14ac:dyDescent="0.35">
      <c r="J3057" s="60"/>
    </row>
    <row r="3058" spans="10:10" x14ac:dyDescent="0.35">
      <c r="J3058" s="60"/>
    </row>
    <row r="3059" spans="10:10" x14ac:dyDescent="0.35">
      <c r="J3059" s="60"/>
    </row>
    <row r="3060" spans="10:10" x14ac:dyDescent="0.35">
      <c r="J3060" s="60"/>
    </row>
    <row r="3061" spans="10:10" x14ac:dyDescent="0.35">
      <c r="J3061" s="60"/>
    </row>
    <row r="3062" spans="10:10" x14ac:dyDescent="0.35">
      <c r="J3062" s="60"/>
    </row>
    <row r="3063" spans="10:10" x14ac:dyDescent="0.35">
      <c r="J3063" s="60"/>
    </row>
    <row r="3064" spans="10:10" x14ac:dyDescent="0.35">
      <c r="J3064" s="60"/>
    </row>
    <row r="3065" spans="10:10" x14ac:dyDescent="0.35">
      <c r="J3065" s="60"/>
    </row>
    <row r="3066" spans="10:10" x14ac:dyDescent="0.35">
      <c r="J3066" s="60"/>
    </row>
    <row r="3067" spans="10:10" x14ac:dyDescent="0.35">
      <c r="J3067" s="60"/>
    </row>
    <row r="3068" spans="10:10" x14ac:dyDescent="0.35">
      <c r="J3068" s="60"/>
    </row>
    <row r="3069" spans="10:10" x14ac:dyDescent="0.35">
      <c r="J3069" s="60"/>
    </row>
    <row r="3070" spans="10:10" x14ac:dyDescent="0.35">
      <c r="J3070" s="60"/>
    </row>
    <row r="3071" spans="10:10" x14ac:dyDescent="0.35">
      <c r="J3071" s="60"/>
    </row>
    <row r="3072" spans="10:10" x14ac:dyDescent="0.35">
      <c r="J3072" s="60"/>
    </row>
    <row r="3073" spans="10:10" x14ac:dyDescent="0.35">
      <c r="J3073" s="60"/>
    </row>
    <row r="3074" spans="10:10" x14ac:dyDescent="0.35">
      <c r="J3074" s="60"/>
    </row>
    <row r="3075" spans="10:10" x14ac:dyDescent="0.35">
      <c r="J3075" s="60"/>
    </row>
    <row r="3076" spans="10:10" x14ac:dyDescent="0.35">
      <c r="J3076" s="60"/>
    </row>
    <row r="3077" spans="10:10" x14ac:dyDescent="0.35">
      <c r="J3077" s="60"/>
    </row>
    <row r="3078" spans="10:10" x14ac:dyDescent="0.35">
      <c r="J3078" s="60"/>
    </row>
    <row r="3079" spans="10:10" x14ac:dyDescent="0.35">
      <c r="J3079" s="60"/>
    </row>
    <row r="3080" spans="10:10" x14ac:dyDescent="0.35">
      <c r="J3080" s="60"/>
    </row>
    <row r="3081" spans="10:10" x14ac:dyDescent="0.35">
      <c r="J3081" s="60"/>
    </row>
    <row r="3082" spans="10:10" x14ac:dyDescent="0.35">
      <c r="J3082" s="60"/>
    </row>
    <row r="3083" spans="10:10" x14ac:dyDescent="0.35">
      <c r="J3083" s="60"/>
    </row>
    <row r="3084" spans="10:10" x14ac:dyDescent="0.35">
      <c r="J3084" s="60"/>
    </row>
    <row r="3085" spans="10:10" x14ac:dyDescent="0.35">
      <c r="J3085" s="60"/>
    </row>
    <row r="3086" spans="10:10" x14ac:dyDescent="0.35">
      <c r="J3086" s="60"/>
    </row>
    <row r="3087" spans="10:10" x14ac:dyDescent="0.35">
      <c r="J3087" s="60"/>
    </row>
    <row r="3088" spans="10:10" x14ac:dyDescent="0.35">
      <c r="J3088" s="60"/>
    </row>
    <row r="3089" spans="10:10" x14ac:dyDescent="0.35">
      <c r="J3089" s="60"/>
    </row>
    <row r="3090" spans="10:10" x14ac:dyDescent="0.35">
      <c r="J3090" s="60"/>
    </row>
    <row r="3091" spans="10:10" x14ac:dyDescent="0.35">
      <c r="J3091" s="60"/>
    </row>
    <row r="3092" spans="10:10" x14ac:dyDescent="0.35">
      <c r="J3092" s="60"/>
    </row>
    <row r="3093" spans="10:10" x14ac:dyDescent="0.35">
      <c r="J3093" s="60"/>
    </row>
    <row r="3094" spans="10:10" x14ac:dyDescent="0.35">
      <c r="J3094" s="60"/>
    </row>
    <row r="3095" spans="10:10" x14ac:dyDescent="0.35">
      <c r="J3095" s="60"/>
    </row>
    <row r="3096" spans="10:10" x14ac:dyDescent="0.35">
      <c r="J3096" s="60"/>
    </row>
    <row r="3097" spans="10:10" x14ac:dyDescent="0.35">
      <c r="J3097" s="60"/>
    </row>
    <row r="3098" spans="10:10" x14ac:dyDescent="0.35">
      <c r="J3098" s="60"/>
    </row>
    <row r="3099" spans="10:10" x14ac:dyDescent="0.35">
      <c r="J3099" s="60"/>
    </row>
    <row r="3100" spans="10:10" x14ac:dyDescent="0.35">
      <c r="J3100" s="60"/>
    </row>
    <row r="3101" spans="10:10" x14ac:dyDescent="0.35">
      <c r="J3101" s="60"/>
    </row>
    <row r="3102" spans="10:10" x14ac:dyDescent="0.35">
      <c r="J3102" s="60"/>
    </row>
    <row r="3103" spans="10:10" x14ac:dyDescent="0.35">
      <c r="J3103" s="60"/>
    </row>
    <row r="3104" spans="10:10" x14ac:dyDescent="0.35">
      <c r="J3104" s="60"/>
    </row>
    <row r="3105" spans="10:10" x14ac:dyDescent="0.35">
      <c r="J3105" s="60"/>
    </row>
    <row r="3106" spans="10:10" x14ac:dyDescent="0.35">
      <c r="J3106" s="60"/>
    </row>
    <row r="3107" spans="10:10" x14ac:dyDescent="0.35">
      <c r="J3107" s="60"/>
    </row>
    <row r="3108" spans="10:10" x14ac:dyDescent="0.35">
      <c r="J3108" s="60"/>
    </row>
    <row r="3109" spans="10:10" x14ac:dyDescent="0.35">
      <c r="J3109" s="60"/>
    </row>
    <row r="3110" spans="10:10" x14ac:dyDescent="0.35">
      <c r="J3110" s="60"/>
    </row>
    <row r="3111" spans="10:10" x14ac:dyDescent="0.35">
      <c r="J3111" s="60"/>
    </row>
    <row r="3112" spans="10:10" x14ac:dyDescent="0.35">
      <c r="J3112" s="60"/>
    </row>
    <row r="3113" spans="10:10" x14ac:dyDescent="0.35">
      <c r="J3113" s="60"/>
    </row>
    <row r="3114" spans="10:10" x14ac:dyDescent="0.35">
      <c r="J3114" s="60"/>
    </row>
    <row r="3115" spans="10:10" x14ac:dyDescent="0.35">
      <c r="J3115" s="60"/>
    </row>
    <row r="3116" spans="10:10" x14ac:dyDescent="0.35">
      <c r="J3116" s="60"/>
    </row>
    <row r="3117" spans="10:10" x14ac:dyDescent="0.35">
      <c r="J3117" s="60"/>
    </row>
    <row r="3118" spans="10:10" x14ac:dyDescent="0.35">
      <c r="J3118" s="60"/>
    </row>
    <row r="3119" spans="10:10" x14ac:dyDescent="0.35">
      <c r="J3119" s="60"/>
    </row>
    <row r="3120" spans="10:10" x14ac:dyDescent="0.35">
      <c r="J3120" s="60"/>
    </row>
    <row r="3121" spans="10:10" x14ac:dyDescent="0.35">
      <c r="J3121" s="60"/>
    </row>
    <row r="3122" spans="10:10" x14ac:dyDescent="0.35">
      <c r="J3122" s="60"/>
    </row>
    <row r="3123" spans="10:10" x14ac:dyDescent="0.35">
      <c r="J3123" s="60"/>
    </row>
    <row r="3124" spans="10:10" x14ac:dyDescent="0.35">
      <c r="J3124" s="60"/>
    </row>
    <row r="3125" spans="10:10" x14ac:dyDescent="0.35">
      <c r="J3125" s="60"/>
    </row>
    <row r="3126" spans="10:10" x14ac:dyDescent="0.35">
      <c r="J3126" s="60"/>
    </row>
    <row r="3127" spans="10:10" x14ac:dyDescent="0.35">
      <c r="J3127" s="60"/>
    </row>
    <row r="3128" spans="10:10" x14ac:dyDescent="0.35">
      <c r="J3128" s="60"/>
    </row>
    <row r="3129" spans="10:10" x14ac:dyDescent="0.35">
      <c r="J3129" s="60"/>
    </row>
    <row r="3130" spans="10:10" x14ac:dyDescent="0.35">
      <c r="J3130" s="60"/>
    </row>
    <row r="3131" spans="10:10" x14ac:dyDescent="0.35">
      <c r="J3131" s="60"/>
    </row>
    <row r="3132" spans="10:10" x14ac:dyDescent="0.35">
      <c r="J3132" s="60"/>
    </row>
    <row r="3133" spans="10:10" x14ac:dyDescent="0.35">
      <c r="J3133" s="60"/>
    </row>
    <row r="3134" spans="10:10" x14ac:dyDescent="0.35">
      <c r="J3134" s="60"/>
    </row>
    <row r="3135" spans="10:10" x14ac:dyDescent="0.35">
      <c r="J3135" s="60"/>
    </row>
    <row r="3136" spans="10:10" x14ac:dyDescent="0.35">
      <c r="J3136" s="60"/>
    </row>
    <row r="3137" spans="10:10" x14ac:dyDescent="0.35">
      <c r="J3137" s="60"/>
    </row>
    <row r="3138" spans="10:10" x14ac:dyDescent="0.35">
      <c r="J3138" s="60"/>
    </row>
    <row r="3139" spans="10:10" x14ac:dyDescent="0.35">
      <c r="J3139" s="60"/>
    </row>
    <row r="3140" spans="10:10" x14ac:dyDescent="0.35">
      <c r="J3140" s="60"/>
    </row>
    <row r="3141" spans="10:10" x14ac:dyDescent="0.35">
      <c r="J3141" s="60"/>
    </row>
    <row r="3142" spans="10:10" x14ac:dyDescent="0.35">
      <c r="J3142" s="60"/>
    </row>
    <row r="3143" spans="10:10" x14ac:dyDescent="0.35">
      <c r="J3143" s="60"/>
    </row>
    <row r="3144" spans="10:10" x14ac:dyDescent="0.35">
      <c r="J3144" s="60"/>
    </row>
    <row r="3145" spans="10:10" x14ac:dyDescent="0.35">
      <c r="J3145" s="60"/>
    </row>
    <row r="3146" spans="10:10" x14ac:dyDescent="0.35">
      <c r="J3146" s="60"/>
    </row>
    <row r="3147" spans="10:10" x14ac:dyDescent="0.35">
      <c r="J3147" s="60"/>
    </row>
    <row r="3148" spans="10:10" x14ac:dyDescent="0.35">
      <c r="J3148" s="60"/>
    </row>
    <row r="3149" spans="10:10" x14ac:dyDescent="0.35">
      <c r="J3149" s="60"/>
    </row>
    <row r="3150" spans="10:10" x14ac:dyDescent="0.35">
      <c r="J3150" s="60"/>
    </row>
    <row r="3151" spans="10:10" x14ac:dyDescent="0.35">
      <c r="J3151" s="60"/>
    </row>
    <row r="3152" spans="10:10" x14ac:dyDescent="0.35">
      <c r="J3152" s="60"/>
    </row>
    <row r="3153" spans="10:10" x14ac:dyDescent="0.35">
      <c r="J3153" s="60"/>
    </row>
    <row r="3154" spans="10:10" x14ac:dyDescent="0.35">
      <c r="J3154" s="60"/>
    </row>
    <row r="3155" spans="10:10" x14ac:dyDescent="0.35">
      <c r="J3155" s="60"/>
    </row>
    <row r="3156" spans="10:10" x14ac:dyDescent="0.35">
      <c r="J3156" s="60"/>
    </row>
    <row r="3157" spans="10:10" x14ac:dyDescent="0.35">
      <c r="J3157" s="60"/>
    </row>
    <row r="3158" spans="10:10" x14ac:dyDescent="0.35">
      <c r="J3158" s="60"/>
    </row>
    <row r="3159" spans="10:10" x14ac:dyDescent="0.35">
      <c r="J3159" s="60"/>
    </row>
    <row r="3160" spans="10:10" x14ac:dyDescent="0.35">
      <c r="J3160" s="60"/>
    </row>
    <row r="3161" spans="10:10" x14ac:dyDescent="0.35">
      <c r="J3161" s="60"/>
    </row>
    <row r="3162" spans="10:10" x14ac:dyDescent="0.35">
      <c r="J3162" s="60"/>
    </row>
    <row r="3163" spans="10:10" x14ac:dyDescent="0.35">
      <c r="J3163" s="60"/>
    </row>
    <row r="3164" spans="10:10" x14ac:dyDescent="0.35">
      <c r="J3164" s="60"/>
    </row>
    <row r="3165" spans="10:10" x14ac:dyDescent="0.35">
      <c r="J3165" s="60"/>
    </row>
    <row r="3166" spans="10:10" x14ac:dyDescent="0.35">
      <c r="J3166" s="60"/>
    </row>
    <row r="3167" spans="10:10" x14ac:dyDescent="0.35">
      <c r="J3167" s="60"/>
    </row>
    <row r="3168" spans="10:10" x14ac:dyDescent="0.35">
      <c r="J3168" s="60"/>
    </row>
    <row r="3169" spans="10:10" x14ac:dyDescent="0.35">
      <c r="J3169" s="60"/>
    </row>
    <row r="3170" spans="10:10" x14ac:dyDescent="0.35">
      <c r="J3170" s="60"/>
    </row>
    <row r="3171" spans="10:10" x14ac:dyDescent="0.35">
      <c r="J3171" s="60"/>
    </row>
    <row r="3172" spans="10:10" x14ac:dyDescent="0.35">
      <c r="J3172" s="60"/>
    </row>
    <row r="3173" spans="10:10" x14ac:dyDescent="0.35">
      <c r="J3173" s="60"/>
    </row>
    <row r="3174" spans="10:10" x14ac:dyDescent="0.35">
      <c r="J3174" s="60"/>
    </row>
    <row r="3175" spans="10:10" x14ac:dyDescent="0.35">
      <c r="J3175" s="60"/>
    </row>
    <row r="3176" spans="10:10" x14ac:dyDescent="0.35">
      <c r="J3176" s="60"/>
    </row>
    <row r="3177" spans="10:10" x14ac:dyDescent="0.35">
      <c r="J3177" s="60"/>
    </row>
    <row r="3178" spans="10:10" x14ac:dyDescent="0.35">
      <c r="J3178" s="60"/>
    </row>
    <row r="3179" spans="10:10" x14ac:dyDescent="0.35">
      <c r="J3179" s="60"/>
    </row>
    <row r="3180" spans="10:10" x14ac:dyDescent="0.35">
      <c r="J3180" s="60"/>
    </row>
    <row r="3181" spans="10:10" x14ac:dyDescent="0.35">
      <c r="J3181" s="60"/>
    </row>
    <row r="3182" spans="10:10" x14ac:dyDescent="0.35">
      <c r="J3182" s="60"/>
    </row>
    <row r="3183" spans="10:10" x14ac:dyDescent="0.35">
      <c r="J3183" s="60"/>
    </row>
    <row r="3184" spans="10:10" x14ac:dyDescent="0.35">
      <c r="J3184" s="60"/>
    </row>
    <row r="3185" spans="10:10" x14ac:dyDescent="0.35">
      <c r="J3185" s="60"/>
    </row>
    <row r="3186" spans="10:10" x14ac:dyDescent="0.35">
      <c r="J3186" s="60"/>
    </row>
    <row r="3187" spans="10:10" x14ac:dyDescent="0.35">
      <c r="J3187" s="60"/>
    </row>
    <row r="3188" spans="10:10" x14ac:dyDescent="0.35">
      <c r="J3188" s="60"/>
    </row>
    <row r="3189" spans="10:10" x14ac:dyDescent="0.35">
      <c r="J3189" s="60"/>
    </row>
    <row r="3190" spans="10:10" x14ac:dyDescent="0.35">
      <c r="J3190" s="60"/>
    </row>
    <row r="3191" spans="10:10" x14ac:dyDescent="0.35">
      <c r="J3191" s="60"/>
    </row>
    <row r="3192" spans="10:10" x14ac:dyDescent="0.35">
      <c r="J3192" s="60"/>
    </row>
    <row r="3193" spans="10:10" x14ac:dyDescent="0.35">
      <c r="J3193" s="60"/>
    </row>
    <row r="3194" spans="10:10" x14ac:dyDescent="0.35">
      <c r="J3194" s="60"/>
    </row>
    <row r="3195" spans="10:10" x14ac:dyDescent="0.35">
      <c r="J3195" s="60"/>
    </row>
    <row r="3196" spans="10:10" x14ac:dyDescent="0.35">
      <c r="J3196" s="60"/>
    </row>
    <row r="3197" spans="10:10" x14ac:dyDescent="0.35">
      <c r="J3197" s="60"/>
    </row>
    <row r="3198" spans="10:10" x14ac:dyDescent="0.35">
      <c r="J3198" s="60"/>
    </row>
    <row r="3199" spans="10:10" x14ac:dyDescent="0.35">
      <c r="J3199" s="60"/>
    </row>
    <row r="3200" spans="10:10" x14ac:dyDescent="0.35">
      <c r="J3200" s="60"/>
    </row>
    <row r="3201" spans="10:10" x14ac:dyDescent="0.35">
      <c r="J3201" s="60"/>
    </row>
    <row r="3202" spans="10:10" x14ac:dyDescent="0.35">
      <c r="J3202" s="60"/>
    </row>
    <row r="3203" spans="10:10" x14ac:dyDescent="0.35">
      <c r="J3203" s="60"/>
    </row>
    <row r="3204" spans="10:10" x14ac:dyDescent="0.35">
      <c r="J3204" s="60"/>
    </row>
    <row r="3205" spans="10:10" x14ac:dyDescent="0.35">
      <c r="J3205" s="60"/>
    </row>
    <row r="3206" spans="10:10" x14ac:dyDescent="0.35">
      <c r="J3206" s="60"/>
    </row>
    <row r="3207" spans="10:10" x14ac:dyDescent="0.35">
      <c r="J3207" s="60"/>
    </row>
    <row r="3208" spans="10:10" x14ac:dyDescent="0.35">
      <c r="J3208" s="60"/>
    </row>
    <row r="3209" spans="10:10" x14ac:dyDescent="0.35">
      <c r="J3209" s="60"/>
    </row>
    <row r="3210" spans="10:10" x14ac:dyDescent="0.35">
      <c r="J3210" s="60"/>
    </row>
    <row r="3211" spans="10:10" x14ac:dyDescent="0.35">
      <c r="J3211" s="60"/>
    </row>
    <row r="3212" spans="10:10" x14ac:dyDescent="0.35">
      <c r="J3212" s="60"/>
    </row>
    <row r="3213" spans="10:10" x14ac:dyDescent="0.35">
      <c r="J3213" s="60"/>
    </row>
    <row r="3214" spans="10:10" x14ac:dyDescent="0.35">
      <c r="J3214" s="60"/>
    </row>
    <row r="3215" spans="10:10" x14ac:dyDescent="0.35">
      <c r="J3215" s="60"/>
    </row>
    <row r="3216" spans="10:10" x14ac:dyDescent="0.35">
      <c r="J3216" s="60"/>
    </row>
    <row r="3217" spans="10:10" x14ac:dyDescent="0.35">
      <c r="J3217" s="60"/>
    </row>
    <row r="3218" spans="10:10" x14ac:dyDescent="0.35">
      <c r="J3218" s="60"/>
    </row>
    <row r="3219" spans="10:10" x14ac:dyDescent="0.35">
      <c r="J3219" s="60"/>
    </row>
    <row r="3220" spans="10:10" x14ac:dyDescent="0.35">
      <c r="J3220" s="60"/>
    </row>
    <row r="3221" spans="10:10" x14ac:dyDescent="0.35">
      <c r="J3221" s="60"/>
    </row>
    <row r="3222" spans="10:10" x14ac:dyDescent="0.35">
      <c r="J3222" s="60"/>
    </row>
    <row r="3223" spans="10:10" x14ac:dyDescent="0.35">
      <c r="J3223" s="60"/>
    </row>
    <row r="3224" spans="10:10" x14ac:dyDescent="0.35">
      <c r="J3224" s="60"/>
    </row>
    <row r="3225" spans="10:10" x14ac:dyDescent="0.35">
      <c r="J3225" s="60"/>
    </row>
    <row r="3226" spans="10:10" x14ac:dyDescent="0.35">
      <c r="J3226" s="60"/>
    </row>
    <row r="3227" spans="10:10" x14ac:dyDescent="0.35">
      <c r="J3227" s="60"/>
    </row>
    <row r="3228" spans="10:10" x14ac:dyDescent="0.35">
      <c r="J3228" s="60"/>
    </row>
    <row r="3229" spans="10:10" x14ac:dyDescent="0.35">
      <c r="J3229" s="60"/>
    </row>
    <row r="3230" spans="10:10" x14ac:dyDescent="0.35">
      <c r="J3230" s="60"/>
    </row>
    <row r="3231" spans="10:10" x14ac:dyDescent="0.35">
      <c r="J3231" s="60"/>
    </row>
    <row r="3232" spans="10:10" x14ac:dyDescent="0.35">
      <c r="J3232" s="60"/>
    </row>
    <row r="3233" spans="10:10" x14ac:dyDescent="0.35">
      <c r="J3233" s="60"/>
    </row>
    <row r="3234" spans="10:10" x14ac:dyDescent="0.35">
      <c r="J3234" s="60"/>
    </row>
    <row r="3235" spans="10:10" x14ac:dyDescent="0.35">
      <c r="J3235" s="60"/>
    </row>
    <row r="3236" spans="10:10" x14ac:dyDescent="0.35">
      <c r="J3236" s="60"/>
    </row>
    <row r="3237" spans="10:10" x14ac:dyDescent="0.35">
      <c r="J3237" s="60"/>
    </row>
    <row r="3238" spans="10:10" x14ac:dyDescent="0.35">
      <c r="J3238" s="60"/>
    </row>
    <row r="3239" spans="10:10" x14ac:dyDescent="0.35">
      <c r="J3239" s="60"/>
    </row>
    <row r="3240" spans="10:10" x14ac:dyDescent="0.35">
      <c r="J3240" s="60"/>
    </row>
    <row r="3241" spans="10:10" x14ac:dyDescent="0.35">
      <c r="J3241" s="60"/>
    </row>
    <row r="3242" spans="10:10" x14ac:dyDescent="0.35">
      <c r="J3242" s="60"/>
    </row>
    <row r="3243" spans="10:10" x14ac:dyDescent="0.35">
      <c r="J3243" s="60"/>
    </row>
    <row r="3244" spans="10:10" x14ac:dyDescent="0.35">
      <c r="J3244" s="60"/>
    </row>
    <row r="3245" spans="10:10" x14ac:dyDescent="0.35">
      <c r="J3245" s="60"/>
    </row>
    <row r="3246" spans="10:10" x14ac:dyDescent="0.35">
      <c r="J3246" s="60"/>
    </row>
    <row r="3247" spans="10:10" x14ac:dyDescent="0.35">
      <c r="J3247" s="60"/>
    </row>
    <row r="3248" spans="10:10" x14ac:dyDescent="0.35">
      <c r="J3248" s="60"/>
    </row>
    <row r="3249" spans="10:10" x14ac:dyDescent="0.35">
      <c r="J3249" s="60"/>
    </row>
    <row r="3250" spans="10:10" x14ac:dyDescent="0.35">
      <c r="J3250" s="60"/>
    </row>
    <row r="3251" spans="10:10" x14ac:dyDescent="0.35">
      <c r="J3251" s="60"/>
    </row>
    <row r="3252" spans="10:10" x14ac:dyDescent="0.35">
      <c r="J3252" s="60"/>
    </row>
    <row r="3253" spans="10:10" x14ac:dyDescent="0.35">
      <c r="J3253" s="60"/>
    </row>
    <row r="3254" spans="10:10" x14ac:dyDescent="0.35">
      <c r="J3254" s="60"/>
    </row>
    <row r="3255" spans="10:10" x14ac:dyDescent="0.35">
      <c r="J3255" s="60"/>
    </row>
    <row r="3256" spans="10:10" x14ac:dyDescent="0.35">
      <c r="J3256" s="60"/>
    </row>
    <row r="3257" spans="10:10" x14ac:dyDescent="0.35">
      <c r="J3257" s="60"/>
    </row>
    <row r="3258" spans="10:10" x14ac:dyDescent="0.35">
      <c r="J3258" s="60"/>
    </row>
    <row r="3259" spans="10:10" x14ac:dyDescent="0.35">
      <c r="J3259" s="60"/>
    </row>
    <row r="3260" spans="10:10" x14ac:dyDescent="0.35">
      <c r="J3260" s="60"/>
    </row>
    <row r="3261" spans="10:10" x14ac:dyDescent="0.35">
      <c r="J3261" s="60"/>
    </row>
    <row r="3262" spans="10:10" x14ac:dyDescent="0.35">
      <c r="J3262" s="60"/>
    </row>
    <row r="3263" spans="10:10" x14ac:dyDescent="0.35">
      <c r="J3263" s="60"/>
    </row>
    <row r="3264" spans="10:10" x14ac:dyDescent="0.35">
      <c r="J3264" s="60"/>
    </row>
    <row r="3265" spans="10:10" x14ac:dyDescent="0.35">
      <c r="J3265" s="60"/>
    </row>
    <row r="3266" spans="10:10" x14ac:dyDescent="0.35">
      <c r="J3266" s="60"/>
    </row>
    <row r="3267" spans="10:10" x14ac:dyDescent="0.35">
      <c r="J3267" s="60"/>
    </row>
    <row r="3268" spans="10:10" x14ac:dyDescent="0.35">
      <c r="J3268" s="60"/>
    </row>
    <row r="3269" spans="10:10" x14ac:dyDescent="0.35">
      <c r="J3269" s="60"/>
    </row>
    <row r="3270" spans="10:10" x14ac:dyDescent="0.35">
      <c r="J3270" s="60"/>
    </row>
    <row r="3271" spans="10:10" x14ac:dyDescent="0.35">
      <c r="J3271" s="60"/>
    </row>
    <row r="3272" spans="10:10" x14ac:dyDescent="0.35">
      <c r="J3272" s="60"/>
    </row>
    <row r="3273" spans="10:10" x14ac:dyDescent="0.35">
      <c r="J3273" s="60"/>
    </row>
    <row r="3274" spans="10:10" x14ac:dyDescent="0.35">
      <c r="J3274" s="60"/>
    </row>
    <row r="3275" spans="10:10" x14ac:dyDescent="0.35">
      <c r="J3275" s="60"/>
    </row>
    <row r="3276" spans="10:10" x14ac:dyDescent="0.35">
      <c r="J3276" s="60"/>
    </row>
    <row r="3277" spans="10:10" x14ac:dyDescent="0.35">
      <c r="J3277" s="60"/>
    </row>
    <row r="3278" spans="10:10" x14ac:dyDescent="0.35">
      <c r="J3278" s="60"/>
    </row>
    <row r="3279" spans="10:10" x14ac:dyDescent="0.35">
      <c r="J3279" s="60"/>
    </row>
    <row r="3280" spans="10:10" x14ac:dyDescent="0.35">
      <c r="J3280" s="60"/>
    </row>
    <row r="3281" spans="10:10" x14ac:dyDescent="0.35">
      <c r="J3281" s="60"/>
    </row>
    <row r="3282" spans="10:10" x14ac:dyDescent="0.35">
      <c r="J3282" s="60"/>
    </row>
    <row r="3283" spans="10:10" x14ac:dyDescent="0.35">
      <c r="J3283" s="60"/>
    </row>
    <row r="3284" spans="10:10" x14ac:dyDescent="0.35">
      <c r="J3284" s="60"/>
    </row>
    <row r="3285" spans="10:10" x14ac:dyDescent="0.35">
      <c r="J3285" s="60"/>
    </row>
    <row r="3286" spans="10:10" x14ac:dyDescent="0.35">
      <c r="J3286" s="60"/>
    </row>
    <row r="3287" spans="10:10" x14ac:dyDescent="0.35">
      <c r="J3287" s="60"/>
    </row>
    <row r="3288" spans="10:10" x14ac:dyDescent="0.35">
      <c r="J3288" s="60"/>
    </row>
    <row r="3289" spans="10:10" x14ac:dyDescent="0.35">
      <c r="J3289" s="60"/>
    </row>
    <row r="3290" spans="10:10" x14ac:dyDescent="0.35">
      <c r="J3290" s="60"/>
    </row>
    <row r="3291" spans="10:10" x14ac:dyDescent="0.35">
      <c r="J3291" s="60"/>
    </row>
    <row r="3292" spans="10:10" x14ac:dyDescent="0.35">
      <c r="J3292" s="60"/>
    </row>
    <row r="3293" spans="10:10" x14ac:dyDescent="0.35">
      <c r="J3293" s="60"/>
    </row>
    <row r="3294" spans="10:10" x14ac:dyDescent="0.35">
      <c r="J3294" s="60"/>
    </row>
    <row r="3295" spans="10:10" x14ac:dyDescent="0.35">
      <c r="J3295" s="60"/>
    </row>
    <row r="3296" spans="10:10" x14ac:dyDescent="0.35">
      <c r="J3296" s="60"/>
    </row>
    <row r="3297" spans="10:10" x14ac:dyDescent="0.35">
      <c r="J3297" s="60"/>
    </row>
    <row r="3298" spans="10:10" x14ac:dyDescent="0.35">
      <c r="J3298" s="60"/>
    </row>
    <row r="3299" spans="10:10" x14ac:dyDescent="0.35">
      <c r="J3299" s="60"/>
    </row>
    <row r="3300" spans="10:10" x14ac:dyDescent="0.35">
      <c r="J3300" s="60"/>
    </row>
    <row r="3301" spans="10:10" x14ac:dyDescent="0.35">
      <c r="J3301" s="60"/>
    </row>
    <row r="3302" spans="10:10" x14ac:dyDescent="0.35">
      <c r="J3302" s="60"/>
    </row>
    <row r="3303" spans="10:10" x14ac:dyDescent="0.35">
      <c r="J3303" s="60"/>
    </row>
    <row r="3304" spans="10:10" x14ac:dyDescent="0.35">
      <c r="J3304" s="60"/>
    </row>
    <row r="3305" spans="10:10" x14ac:dyDescent="0.35">
      <c r="J3305" s="60"/>
    </row>
    <row r="3306" spans="10:10" x14ac:dyDescent="0.35">
      <c r="J3306" s="60"/>
    </row>
    <row r="3307" spans="10:10" x14ac:dyDescent="0.35">
      <c r="J3307" s="60"/>
    </row>
    <row r="3308" spans="10:10" x14ac:dyDescent="0.35">
      <c r="J3308" s="60"/>
    </row>
    <row r="3309" spans="10:10" x14ac:dyDescent="0.35">
      <c r="J3309" s="60"/>
    </row>
    <row r="3310" spans="10:10" x14ac:dyDescent="0.35">
      <c r="J3310" s="60"/>
    </row>
    <row r="3311" spans="10:10" x14ac:dyDescent="0.35">
      <c r="J3311" s="60"/>
    </row>
    <row r="3312" spans="10:10" x14ac:dyDescent="0.35">
      <c r="J3312" s="60"/>
    </row>
    <row r="3313" spans="10:10" x14ac:dyDescent="0.35">
      <c r="J3313" s="60"/>
    </row>
    <row r="3314" spans="10:10" x14ac:dyDescent="0.35">
      <c r="J3314" s="60"/>
    </row>
    <row r="3315" spans="10:10" x14ac:dyDescent="0.35">
      <c r="J3315" s="60"/>
    </row>
    <row r="3316" spans="10:10" x14ac:dyDescent="0.35">
      <c r="J3316" s="60"/>
    </row>
    <row r="3317" spans="10:10" x14ac:dyDescent="0.35">
      <c r="J3317" s="60"/>
    </row>
    <row r="3318" spans="10:10" x14ac:dyDescent="0.35">
      <c r="J3318" s="60"/>
    </row>
    <row r="3319" spans="10:10" x14ac:dyDescent="0.35">
      <c r="J3319" s="60"/>
    </row>
    <row r="3320" spans="10:10" x14ac:dyDescent="0.35">
      <c r="J3320" s="60"/>
    </row>
    <row r="3321" spans="10:10" x14ac:dyDescent="0.35">
      <c r="J3321" s="60"/>
    </row>
    <row r="3322" spans="10:10" x14ac:dyDescent="0.35">
      <c r="J3322" s="60"/>
    </row>
    <row r="3323" spans="10:10" x14ac:dyDescent="0.35">
      <c r="J3323" s="60"/>
    </row>
    <row r="3324" spans="10:10" x14ac:dyDescent="0.35">
      <c r="J3324" s="60"/>
    </row>
    <row r="3325" spans="10:10" x14ac:dyDescent="0.35">
      <c r="J3325" s="60"/>
    </row>
    <row r="3326" spans="10:10" x14ac:dyDescent="0.35">
      <c r="J3326" s="60"/>
    </row>
    <row r="3327" spans="10:10" x14ac:dyDescent="0.35">
      <c r="J3327" s="60"/>
    </row>
    <row r="3328" spans="10:10" x14ac:dyDescent="0.35">
      <c r="J3328" s="60"/>
    </row>
    <row r="3329" spans="10:10" x14ac:dyDescent="0.35">
      <c r="J3329" s="60"/>
    </row>
    <row r="3330" spans="10:10" x14ac:dyDescent="0.35">
      <c r="J3330" s="60"/>
    </row>
    <row r="3331" spans="10:10" x14ac:dyDescent="0.35">
      <c r="J3331" s="60"/>
    </row>
    <row r="3332" spans="10:10" x14ac:dyDescent="0.35">
      <c r="J3332" s="60"/>
    </row>
    <row r="3333" spans="10:10" x14ac:dyDescent="0.35">
      <c r="J3333" s="60"/>
    </row>
    <row r="3334" spans="10:10" x14ac:dyDescent="0.35">
      <c r="J3334" s="60"/>
    </row>
    <row r="3335" spans="10:10" x14ac:dyDescent="0.35">
      <c r="J3335" s="60"/>
    </row>
    <row r="3336" spans="10:10" x14ac:dyDescent="0.35">
      <c r="J3336" s="60"/>
    </row>
    <row r="3337" spans="10:10" x14ac:dyDescent="0.35">
      <c r="J3337" s="60"/>
    </row>
    <row r="3338" spans="10:10" x14ac:dyDescent="0.35">
      <c r="J3338" s="60"/>
    </row>
    <row r="3339" spans="10:10" x14ac:dyDescent="0.35">
      <c r="J3339" s="60"/>
    </row>
    <row r="3340" spans="10:10" x14ac:dyDescent="0.35">
      <c r="J3340" s="60"/>
    </row>
    <row r="3341" spans="10:10" x14ac:dyDescent="0.35">
      <c r="J3341" s="60"/>
    </row>
    <row r="3342" spans="10:10" x14ac:dyDescent="0.35">
      <c r="J3342" s="60"/>
    </row>
    <row r="3343" spans="10:10" x14ac:dyDescent="0.35">
      <c r="J3343" s="60"/>
    </row>
    <row r="3344" spans="10:10" x14ac:dyDescent="0.35">
      <c r="J3344" s="60"/>
    </row>
    <row r="3345" spans="10:10" x14ac:dyDescent="0.35">
      <c r="J3345" s="60"/>
    </row>
    <row r="3346" spans="10:10" x14ac:dyDescent="0.35">
      <c r="J3346" s="60"/>
    </row>
    <row r="3347" spans="10:10" x14ac:dyDescent="0.35">
      <c r="J3347" s="60"/>
    </row>
    <row r="3348" spans="10:10" x14ac:dyDescent="0.35">
      <c r="J3348" s="60"/>
    </row>
    <row r="3349" spans="10:10" x14ac:dyDescent="0.35">
      <c r="J3349" s="60"/>
    </row>
    <row r="3350" spans="10:10" x14ac:dyDescent="0.35">
      <c r="J3350" s="60"/>
    </row>
    <row r="3351" spans="10:10" x14ac:dyDescent="0.35">
      <c r="J3351" s="60"/>
    </row>
    <row r="3352" spans="10:10" x14ac:dyDescent="0.35">
      <c r="J3352" s="60"/>
    </row>
    <row r="3353" spans="10:10" x14ac:dyDescent="0.35">
      <c r="J3353" s="60"/>
    </row>
    <row r="3354" spans="10:10" x14ac:dyDescent="0.35">
      <c r="J3354" s="60"/>
    </row>
    <row r="3355" spans="10:10" x14ac:dyDescent="0.35">
      <c r="J3355" s="60"/>
    </row>
    <row r="3356" spans="10:10" x14ac:dyDescent="0.35">
      <c r="J3356" s="60"/>
    </row>
    <row r="3357" spans="10:10" x14ac:dyDescent="0.35">
      <c r="J3357" s="60"/>
    </row>
    <row r="3358" spans="10:10" x14ac:dyDescent="0.35">
      <c r="J3358" s="60"/>
    </row>
    <row r="3359" spans="10:10" x14ac:dyDescent="0.35">
      <c r="J3359" s="60"/>
    </row>
    <row r="3360" spans="10:10" x14ac:dyDescent="0.35">
      <c r="J3360" s="60"/>
    </row>
    <row r="3361" spans="10:10" x14ac:dyDescent="0.35">
      <c r="J3361" s="60"/>
    </row>
    <row r="3362" spans="10:10" x14ac:dyDescent="0.35">
      <c r="J3362" s="60"/>
    </row>
    <row r="3363" spans="10:10" x14ac:dyDescent="0.35">
      <c r="J3363" s="60"/>
    </row>
    <row r="3364" spans="10:10" x14ac:dyDescent="0.35">
      <c r="J3364" s="60"/>
    </row>
    <row r="3365" spans="10:10" x14ac:dyDescent="0.35">
      <c r="J3365" s="60"/>
    </row>
    <row r="3366" spans="10:10" x14ac:dyDescent="0.35">
      <c r="J3366" s="60"/>
    </row>
    <row r="3367" spans="10:10" x14ac:dyDescent="0.35">
      <c r="J3367" s="60"/>
    </row>
    <row r="3368" spans="10:10" x14ac:dyDescent="0.35">
      <c r="J3368" s="60"/>
    </row>
    <row r="3369" spans="10:10" x14ac:dyDescent="0.35">
      <c r="J3369" s="60"/>
    </row>
    <row r="3370" spans="10:10" x14ac:dyDescent="0.35">
      <c r="J3370" s="60"/>
    </row>
    <row r="3371" spans="10:10" x14ac:dyDescent="0.35">
      <c r="J3371" s="60"/>
    </row>
    <row r="3372" spans="10:10" x14ac:dyDescent="0.35">
      <c r="J3372" s="60"/>
    </row>
    <row r="3373" spans="10:10" x14ac:dyDescent="0.35">
      <c r="J3373" s="60"/>
    </row>
    <row r="3374" spans="10:10" x14ac:dyDescent="0.35">
      <c r="J3374" s="60"/>
    </row>
    <row r="3375" spans="10:10" x14ac:dyDescent="0.35">
      <c r="J3375" s="60"/>
    </row>
    <row r="3376" spans="10:10" x14ac:dyDescent="0.35">
      <c r="J3376" s="60"/>
    </row>
    <row r="3377" spans="10:10" x14ac:dyDescent="0.35">
      <c r="J3377" s="60"/>
    </row>
    <row r="3378" spans="10:10" x14ac:dyDescent="0.35">
      <c r="J3378" s="60"/>
    </row>
    <row r="3379" spans="10:10" x14ac:dyDescent="0.35">
      <c r="J3379" s="60"/>
    </row>
    <row r="3380" spans="10:10" x14ac:dyDescent="0.35">
      <c r="J3380" s="60"/>
    </row>
    <row r="3381" spans="10:10" x14ac:dyDescent="0.35">
      <c r="J3381" s="60"/>
    </row>
    <row r="3382" spans="10:10" x14ac:dyDescent="0.35">
      <c r="J3382" s="60"/>
    </row>
    <row r="3383" spans="10:10" x14ac:dyDescent="0.35">
      <c r="J3383" s="60"/>
    </row>
    <row r="3384" spans="10:10" x14ac:dyDescent="0.35">
      <c r="J3384" s="60"/>
    </row>
    <row r="3385" spans="10:10" x14ac:dyDescent="0.35">
      <c r="J3385" s="60"/>
    </row>
    <row r="3386" spans="10:10" x14ac:dyDescent="0.35">
      <c r="J3386" s="60"/>
    </row>
    <row r="3387" spans="10:10" x14ac:dyDescent="0.35">
      <c r="J3387" s="60"/>
    </row>
    <row r="3388" spans="10:10" x14ac:dyDescent="0.35">
      <c r="J3388" s="60"/>
    </row>
    <row r="3389" spans="10:10" x14ac:dyDescent="0.35">
      <c r="J3389" s="60"/>
    </row>
    <row r="3390" spans="10:10" x14ac:dyDescent="0.35">
      <c r="J3390" s="60"/>
    </row>
    <row r="3391" spans="10:10" x14ac:dyDescent="0.35">
      <c r="J3391" s="60"/>
    </row>
    <row r="3392" spans="10:10" x14ac:dyDescent="0.35">
      <c r="J3392" s="60"/>
    </row>
    <row r="3393" spans="10:10" x14ac:dyDescent="0.35">
      <c r="J3393" s="60"/>
    </row>
    <row r="3394" spans="10:10" x14ac:dyDescent="0.35">
      <c r="J3394" s="60"/>
    </row>
    <row r="3395" spans="10:10" x14ac:dyDescent="0.35">
      <c r="J3395" s="60"/>
    </row>
    <row r="3396" spans="10:10" x14ac:dyDescent="0.35">
      <c r="J3396" s="60"/>
    </row>
    <row r="3397" spans="10:10" x14ac:dyDescent="0.35">
      <c r="J3397" s="60"/>
    </row>
    <row r="3398" spans="10:10" x14ac:dyDescent="0.35">
      <c r="J3398" s="60"/>
    </row>
    <row r="3399" spans="10:10" x14ac:dyDescent="0.35">
      <c r="J3399" s="60"/>
    </row>
    <row r="3400" spans="10:10" x14ac:dyDescent="0.35">
      <c r="J3400" s="60"/>
    </row>
    <row r="3401" spans="10:10" x14ac:dyDescent="0.35">
      <c r="J3401" s="60"/>
    </row>
    <row r="3402" spans="10:10" x14ac:dyDescent="0.35">
      <c r="J3402" s="60"/>
    </row>
    <row r="3403" spans="10:10" x14ac:dyDescent="0.35">
      <c r="J3403" s="60"/>
    </row>
    <row r="3404" spans="10:10" x14ac:dyDescent="0.35">
      <c r="J3404" s="60"/>
    </row>
    <row r="3405" spans="10:10" x14ac:dyDescent="0.35">
      <c r="J3405" s="60"/>
    </row>
    <row r="3406" spans="10:10" x14ac:dyDescent="0.35">
      <c r="J3406" s="60"/>
    </row>
    <row r="3407" spans="10:10" x14ac:dyDescent="0.35">
      <c r="J3407" s="60"/>
    </row>
    <row r="3408" spans="10:10" x14ac:dyDescent="0.35">
      <c r="J3408" s="60"/>
    </row>
    <row r="3409" spans="10:10" x14ac:dyDescent="0.35">
      <c r="J3409" s="60"/>
    </row>
    <row r="3410" spans="10:10" x14ac:dyDescent="0.35">
      <c r="J3410" s="60"/>
    </row>
    <row r="3411" spans="10:10" x14ac:dyDescent="0.35">
      <c r="J3411" s="60"/>
    </row>
    <row r="3412" spans="10:10" x14ac:dyDescent="0.35">
      <c r="J3412" s="60"/>
    </row>
    <row r="3413" spans="10:10" x14ac:dyDescent="0.35">
      <c r="J3413" s="60"/>
    </row>
    <row r="3414" spans="10:10" x14ac:dyDescent="0.35">
      <c r="J3414" s="60"/>
    </row>
    <row r="3415" spans="10:10" x14ac:dyDescent="0.35">
      <c r="J3415" s="60"/>
    </row>
    <row r="3416" spans="10:10" x14ac:dyDescent="0.35">
      <c r="J3416" s="60"/>
    </row>
    <row r="3417" spans="10:10" x14ac:dyDescent="0.35">
      <c r="J3417" s="60"/>
    </row>
    <row r="3418" spans="10:10" x14ac:dyDescent="0.35">
      <c r="J3418" s="60"/>
    </row>
    <row r="3419" spans="10:10" x14ac:dyDescent="0.35">
      <c r="J3419" s="60"/>
    </row>
    <row r="3420" spans="10:10" x14ac:dyDescent="0.35">
      <c r="J3420" s="60"/>
    </row>
    <row r="3421" spans="10:10" x14ac:dyDescent="0.35">
      <c r="J3421" s="60"/>
    </row>
    <row r="3422" spans="10:10" x14ac:dyDescent="0.35">
      <c r="J3422" s="60"/>
    </row>
    <row r="3423" spans="10:10" x14ac:dyDescent="0.35">
      <c r="J3423" s="60"/>
    </row>
    <row r="3424" spans="10:10" x14ac:dyDescent="0.35">
      <c r="J3424" s="60"/>
    </row>
    <row r="3425" spans="10:10" x14ac:dyDescent="0.35">
      <c r="J3425" s="60"/>
    </row>
    <row r="3426" spans="10:10" x14ac:dyDescent="0.35">
      <c r="J3426" s="60"/>
    </row>
    <row r="3427" spans="10:10" x14ac:dyDescent="0.35">
      <c r="J3427" s="60"/>
    </row>
    <row r="3428" spans="10:10" x14ac:dyDescent="0.35">
      <c r="J3428" s="60"/>
    </row>
    <row r="3429" spans="10:10" x14ac:dyDescent="0.35">
      <c r="J3429" s="60"/>
    </row>
    <row r="3430" spans="10:10" x14ac:dyDescent="0.35">
      <c r="J3430" s="60"/>
    </row>
    <row r="3431" spans="10:10" x14ac:dyDescent="0.35">
      <c r="J3431" s="60"/>
    </row>
    <row r="3432" spans="10:10" x14ac:dyDescent="0.35">
      <c r="J3432" s="60"/>
    </row>
    <row r="3433" spans="10:10" x14ac:dyDescent="0.35">
      <c r="J3433" s="60"/>
    </row>
    <row r="3434" spans="10:10" x14ac:dyDescent="0.35">
      <c r="J3434" s="60"/>
    </row>
    <row r="3435" spans="10:10" x14ac:dyDescent="0.35">
      <c r="J3435" s="60"/>
    </row>
    <row r="3436" spans="10:10" x14ac:dyDescent="0.35">
      <c r="J3436" s="60"/>
    </row>
    <row r="3437" spans="10:10" x14ac:dyDescent="0.35">
      <c r="J3437" s="60"/>
    </row>
    <row r="3438" spans="10:10" x14ac:dyDescent="0.35">
      <c r="J3438" s="60"/>
    </row>
    <row r="3439" spans="10:10" x14ac:dyDescent="0.35">
      <c r="J3439" s="60"/>
    </row>
    <row r="3440" spans="10:10" x14ac:dyDescent="0.35">
      <c r="J3440" s="60"/>
    </row>
    <row r="3441" spans="10:10" x14ac:dyDescent="0.35">
      <c r="J3441" s="60"/>
    </row>
    <row r="3442" spans="10:10" x14ac:dyDescent="0.35">
      <c r="J3442" s="60"/>
    </row>
    <row r="3443" spans="10:10" x14ac:dyDescent="0.35">
      <c r="J3443" s="60"/>
    </row>
    <row r="3444" spans="10:10" x14ac:dyDescent="0.35">
      <c r="J3444" s="60"/>
    </row>
    <row r="3445" spans="10:10" x14ac:dyDescent="0.35">
      <c r="J3445" s="60"/>
    </row>
    <row r="3446" spans="10:10" x14ac:dyDescent="0.35">
      <c r="J3446" s="60"/>
    </row>
    <row r="3447" spans="10:10" x14ac:dyDescent="0.35">
      <c r="J3447" s="60"/>
    </row>
    <row r="3448" spans="10:10" x14ac:dyDescent="0.35">
      <c r="J3448" s="60"/>
    </row>
    <row r="3449" spans="10:10" x14ac:dyDescent="0.35">
      <c r="J3449" s="60"/>
    </row>
    <row r="3450" spans="10:10" x14ac:dyDescent="0.35">
      <c r="J3450" s="60"/>
    </row>
    <row r="3451" spans="10:10" x14ac:dyDescent="0.35">
      <c r="J3451" s="60"/>
    </row>
    <row r="3452" spans="10:10" x14ac:dyDescent="0.35">
      <c r="J3452" s="60"/>
    </row>
    <row r="3453" spans="10:10" x14ac:dyDescent="0.35">
      <c r="J3453" s="60"/>
    </row>
    <row r="3454" spans="10:10" x14ac:dyDescent="0.35">
      <c r="J3454" s="60"/>
    </row>
    <row r="3455" spans="10:10" x14ac:dyDescent="0.35">
      <c r="J3455" s="60"/>
    </row>
    <row r="3456" spans="10:10" x14ac:dyDescent="0.35">
      <c r="J3456" s="60"/>
    </row>
    <row r="3457" spans="10:10" x14ac:dyDescent="0.35">
      <c r="J3457" s="60"/>
    </row>
    <row r="3458" spans="10:10" x14ac:dyDescent="0.35">
      <c r="J3458" s="60"/>
    </row>
    <row r="3459" spans="10:10" x14ac:dyDescent="0.35">
      <c r="J3459" s="60"/>
    </row>
    <row r="3460" spans="10:10" x14ac:dyDescent="0.35">
      <c r="J3460" s="60"/>
    </row>
    <row r="3461" spans="10:10" x14ac:dyDescent="0.35">
      <c r="J3461" s="60"/>
    </row>
    <row r="3462" spans="10:10" x14ac:dyDescent="0.35">
      <c r="J3462" s="60"/>
    </row>
    <row r="3463" spans="10:10" x14ac:dyDescent="0.35">
      <c r="J3463" s="60"/>
    </row>
    <row r="3464" spans="10:10" x14ac:dyDescent="0.35">
      <c r="J3464" s="60"/>
    </row>
    <row r="3465" spans="10:10" x14ac:dyDescent="0.35">
      <c r="J3465" s="60"/>
    </row>
    <row r="3466" spans="10:10" x14ac:dyDescent="0.35">
      <c r="J3466" s="60"/>
    </row>
    <row r="3467" spans="10:10" x14ac:dyDescent="0.35">
      <c r="J3467" s="60"/>
    </row>
    <row r="3468" spans="10:10" x14ac:dyDescent="0.35">
      <c r="J3468" s="60"/>
    </row>
    <row r="3469" spans="10:10" x14ac:dyDescent="0.35">
      <c r="J3469" s="60"/>
    </row>
    <row r="3470" spans="10:10" x14ac:dyDescent="0.35">
      <c r="J3470" s="60"/>
    </row>
    <row r="3471" spans="10:10" x14ac:dyDescent="0.35">
      <c r="J3471" s="60"/>
    </row>
    <row r="3472" spans="10:10" x14ac:dyDescent="0.35">
      <c r="J3472" s="60"/>
    </row>
    <row r="3473" spans="10:10" x14ac:dyDescent="0.35">
      <c r="J3473" s="60"/>
    </row>
    <row r="3474" spans="10:10" x14ac:dyDescent="0.35">
      <c r="J3474" s="60"/>
    </row>
    <row r="3475" spans="10:10" x14ac:dyDescent="0.35">
      <c r="J3475" s="60"/>
    </row>
    <row r="3476" spans="10:10" x14ac:dyDescent="0.35">
      <c r="J3476" s="60"/>
    </row>
    <row r="3477" spans="10:10" x14ac:dyDescent="0.35">
      <c r="J3477" s="60"/>
    </row>
    <row r="3478" spans="10:10" x14ac:dyDescent="0.35">
      <c r="J3478" s="60"/>
    </row>
    <row r="3479" spans="10:10" x14ac:dyDescent="0.35">
      <c r="J3479" s="60"/>
    </row>
    <row r="3480" spans="10:10" x14ac:dyDescent="0.35">
      <c r="J3480" s="60"/>
    </row>
    <row r="3481" spans="10:10" x14ac:dyDescent="0.35">
      <c r="J3481" s="60"/>
    </row>
    <row r="3482" spans="10:10" x14ac:dyDescent="0.35">
      <c r="J3482" s="60"/>
    </row>
    <row r="3483" spans="10:10" x14ac:dyDescent="0.35">
      <c r="J3483" s="60"/>
    </row>
    <row r="3484" spans="10:10" x14ac:dyDescent="0.35">
      <c r="J3484" s="60"/>
    </row>
    <row r="3485" spans="10:10" x14ac:dyDescent="0.35">
      <c r="J3485" s="60"/>
    </row>
    <row r="3486" spans="10:10" x14ac:dyDescent="0.35">
      <c r="J3486" s="60"/>
    </row>
    <row r="3487" spans="10:10" x14ac:dyDescent="0.35">
      <c r="J3487" s="60"/>
    </row>
    <row r="3488" spans="10:10" x14ac:dyDescent="0.35">
      <c r="J3488" s="60"/>
    </row>
    <row r="3489" spans="10:10" x14ac:dyDescent="0.35">
      <c r="J3489" s="60"/>
    </row>
    <row r="3490" spans="10:10" x14ac:dyDescent="0.35">
      <c r="J3490" s="60"/>
    </row>
    <row r="3491" spans="10:10" x14ac:dyDescent="0.35">
      <c r="J3491" s="60"/>
    </row>
    <row r="3492" spans="10:10" x14ac:dyDescent="0.35">
      <c r="J3492" s="60"/>
    </row>
    <row r="3493" spans="10:10" x14ac:dyDescent="0.35">
      <c r="J3493" s="60"/>
    </row>
    <row r="3494" spans="10:10" x14ac:dyDescent="0.35">
      <c r="J3494" s="60"/>
    </row>
    <row r="3495" spans="10:10" x14ac:dyDescent="0.35">
      <c r="J3495" s="60"/>
    </row>
    <row r="3496" spans="10:10" x14ac:dyDescent="0.35">
      <c r="J3496" s="60"/>
    </row>
    <row r="3497" spans="10:10" x14ac:dyDescent="0.35">
      <c r="J3497" s="60"/>
    </row>
    <row r="3498" spans="10:10" x14ac:dyDescent="0.35">
      <c r="J3498" s="60"/>
    </row>
    <row r="3499" spans="10:10" x14ac:dyDescent="0.35">
      <c r="J3499" s="60"/>
    </row>
    <row r="3500" spans="10:10" x14ac:dyDescent="0.35">
      <c r="J3500" s="60"/>
    </row>
    <row r="3501" spans="10:10" x14ac:dyDescent="0.35">
      <c r="J3501" s="60"/>
    </row>
    <row r="3502" spans="10:10" x14ac:dyDescent="0.35">
      <c r="J3502" s="60"/>
    </row>
    <row r="3503" spans="10:10" x14ac:dyDescent="0.35">
      <c r="J3503" s="60"/>
    </row>
    <row r="3504" spans="10:10" x14ac:dyDescent="0.35">
      <c r="J3504" s="60"/>
    </row>
    <row r="3505" spans="10:10" x14ac:dyDescent="0.35">
      <c r="J3505" s="60"/>
    </row>
    <row r="3506" spans="10:10" x14ac:dyDescent="0.35">
      <c r="J3506" s="60"/>
    </row>
    <row r="3507" spans="10:10" x14ac:dyDescent="0.35">
      <c r="J3507" s="60"/>
    </row>
    <row r="3508" spans="10:10" x14ac:dyDescent="0.35">
      <c r="J3508" s="60"/>
    </row>
    <row r="3509" spans="10:10" x14ac:dyDescent="0.35">
      <c r="J3509" s="60"/>
    </row>
    <row r="3510" spans="10:10" x14ac:dyDescent="0.35">
      <c r="J3510" s="60"/>
    </row>
    <row r="3511" spans="10:10" x14ac:dyDescent="0.35">
      <c r="J3511" s="60"/>
    </row>
    <row r="3512" spans="10:10" x14ac:dyDescent="0.35">
      <c r="J3512" s="60"/>
    </row>
    <row r="3513" spans="10:10" x14ac:dyDescent="0.35">
      <c r="J3513" s="60"/>
    </row>
    <row r="3514" spans="10:10" x14ac:dyDescent="0.35">
      <c r="J3514" s="60"/>
    </row>
    <row r="3515" spans="10:10" x14ac:dyDescent="0.35">
      <c r="J3515" s="60"/>
    </row>
    <row r="3516" spans="10:10" x14ac:dyDescent="0.35">
      <c r="J3516" s="60"/>
    </row>
    <row r="3517" spans="10:10" x14ac:dyDescent="0.35">
      <c r="J3517" s="60"/>
    </row>
    <row r="3518" spans="10:10" x14ac:dyDescent="0.35">
      <c r="J3518" s="60"/>
    </row>
    <row r="3519" spans="10:10" x14ac:dyDescent="0.35">
      <c r="J3519" s="60"/>
    </row>
    <row r="3520" spans="10:10" x14ac:dyDescent="0.35">
      <c r="J3520" s="60"/>
    </row>
    <row r="3521" spans="10:10" x14ac:dyDescent="0.35">
      <c r="J3521" s="60"/>
    </row>
    <row r="3522" spans="10:10" x14ac:dyDescent="0.35">
      <c r="J3522" s="60"/>
    </row>
    <row r="3523" spans="10:10" x14ac:dyDescent="0.35">
      <c r="J3523" s="60"/>
    </row>
    <row r="3524" spans="10:10" x14ac:dyDescent="0.35">
      <c r="J3524" s="60"/>
    </row>
    <row r="3525" spans="10:10" x14ac:dyDescent="0.35">
      <c r="J3525" s="60"/>
    </row>
    <row r="3526" spans="10:10" x14ac:dyDescent="0.35">
      <c r="J3526" s="60"/>
    </row>
    <row r="3527" spans="10:10" x14ac:dyDescent="0.35">
      <c r="J3527" s="60"/>
    </row>
    <row r="3528" spans="10:10" x14ac:dyDescent="0.35">
      <c r="J3528" s="60"/>
    </row>
    <row r="3529" spans="10:10" x14ac:dyDescent="0.35">
      <c r="J3529" s="60"/>
    </row>
    <row r="3530" spans="10:10" x14ac:dyDescent="0.35">
      <c r="J3530" s="60"/>
    </row>
    <row r="3531" spans="10:10" x14ac:dyDescent="0.35">
      <c r="J3531" s="60"/>
    </row>
    <row r="3532" spans="10:10" x14ac:dyDescent="0.35">
      <c r="J3532" s="60"/>
    </row>
    <row r="3533" spans="10:10" x14ac:dyDescent="0.35">
      <c r="J3533" s="60"/>
    </row>
    <row r="3534" spans="10:10" x14ac:dyDescent="0.35">
      <c r="J3534" s="60"/>
    </row>
    <row r="3535" spans="10:10" x14ac:dyDescent="0.35">
      <c r="J3535" s="60"/>
    </row>
    <row r="3536" spans="10:10" x14ac:dyDescent="0.35">
      <c r="J3536" s="60"/>
    </row>
    <row r="3537" spans="10:10" x14ac:dyDescent="0.35">
      <c r="J3537" s="60"/>
    </row>
    <row r="3538" spans="10:10" x14ac:dyDescent="0.35">
      <c r="J3538" s="60"/>
    </row>
    <row r="3539" spans="10:10" x14ac:dyDescent="0.35">
      <c r="J3539" s="60"/>
    </row>
    <row r="3540" spans="10:10" x14ac:dyDescent="0.35">
      <c r="J3540" s="60"/>
    </row>
    <row r="3541" spans="10:10" x14ac:dyDescent="0.35">
      <c r="J3541" s="60"/>
    </row>
    <row r="3542" spans="10:10" x14ac:dyDescent="0.35">
      <c r="J3542" s="60"/>
    </row>
    <row r="3543" spans="10:10" x14ac:dyDescent="0.35">
      <c r="J3543" s="60"/>
    </row>
    <row r="3544" spans="10:10" x14ac:dyDescent="0.35">
      <c r="J3544" s="60"/>
    </row>
    <row r="3545" spans="10:10" x14ac:dyDescent="0.35">
      <c r="J3545" s="60"/>
    </row>
    <row r="3546" spans="10:10" x14ac:dyDescent="0.35">
      <c r="J3546" s="60"/>
    </row>
    <row r="3547" spans="10:10" x14ac:dyDescent="0.35">
      <c r="J3547" s="60"/>
    </row>
    <row r="3548" spans="10:10" x14ac:dyDescent="0.35">
      <c r="J3548" s="60"/>
    </row>
    <row r="3549" spans="10:10" x14ac:dyDescent="0.35">
      <c r="J3549" s="60"/>
    </row>
    <row r="3550" spans="10:10" x14ac:dyDescent="0.35">
      <c r="J3550" s="60"/>
    </row>
    <row r="3551" spans="10:10" x14ac:dyDescent="0.35">
      <c r="J3551" s="60"/>
    </row>
    <row r="3552" spans="10:10" x14ac:dyDescent="0.35">
      <c r="J3552" s="60"/>
    </row>
    <row r="3553" spans="10:10" x14ac:dyDescent="0.35">
      <c r="J3553" s="60"/>
    </row>
    <row r="3554" spans="10:10" x14ac:dyDescent="0.35">
      <c r="J3554" s="60"/>
    </row>
    <row r="3555" spans="10:10" x14ac:dyDescent="0.35">
      <c r="J3555" s="60"/>
    </row>
    <row r="3556" spans="10:10" x14ac:dyDescent="0.35">
      <c r="J3556" s="60"/>
    </row>
    <row r="3557" spans="10:10" x14ac:dyDescent="0.35">
      <c r="J3557" s="60"/>
    </row>
    <row r="3558" spans="10:10" x14ac:dyDescent="0.35">
      <c r="J3558" s="60"/>
    </row>
    <row r="3559" spans="10:10" x14ac:dyDescent="0.35">
      <c r="J3559" s="60"/>
    </row>
    <row r="3560" spans="10:10" x14ac:dyDescent="0.35">
      <c r="J3560" s="60"/>
    </row>
    <row r="3561" spans="10:10" x14ac:dyDescent="0.35">
      <c r="J3561" s="60"/>
    </row>
    <row r="3562" spans="10:10" x14ac:dyDescent="0.35">
      <c r="J3562" s="60"/>
    </row>
    <row r="3563" spans="10:10" x14ac:dyDescent="0.35">
      <c r="J3563" s="60"/>
    </row>
    <row r="3564" spans="10:10" x14ac:dyDescent="0.35">
      <c r="J3564" s="60"/>
    </row>
    <row r="3565" spans="10:10" x14ac:dyDescent="0.35">
      <c r="J3565" s="60"/>
    </row>
    <row r="3566" spans="10:10" x14ac:dyDescent="0.35">
      <c r="J3566" s="60"/>
    </row>
    <row r="3567" spans="10:10" x14ac:dyDescent="0.35">
      <c r="J3567" s="60"/>
    </row>
    <row r="3568" spans="10:10" x14ac:dyDescent="0.35">
      <c r="J3568" s="60"/>
    </row>
    <row r="3569" spans="10:10" x14ac:dyDescent="0.35">
      <c r="J3569" s="60"/>
    </row>
    <row r="3570" spans="10:10" x14ac:dyDescent="0.35">
      <c r="J3570" s="60"/>
    </row>
    <row r="3571" spans="10:10" x14ac:dyDescent="0.35">
      <c r="J3571" s="60"/>
    </row>
    <row r="3572" spans="10:10" x14ac:dyDescent="0.35">
      <c r="J3572" s="60"/>
    </row>
    <row r="3573" spans="10:10" x14ac:dyDescent="0.35">
      <c r="J3573" s="60"/>
    </row>
    <row r="3574" spans="10:10" x14ac:dyDescent="0.35">
      <c r="J3574" s="60"/>
    </row>
    <row r="3575" spans="10:10" x14ac:dyDescent="0.35">
      <c r="J3575" s="60"/>
    </row>
    <row r="3576" spans="10:10" x14ac:dyDescent="0.35">
      <c r="J3576" s="60"/>
    </row>
    <row r="3577" spans="10:10" x14ac:dyDescent="0.35">
      <c r="J3577" s="60"/>
    </row>
    <row r="3578" spans="10:10" x14ac:dyDescent="0.35">
      <c r="J3578" s="60"/>
    </row>
    <row r="3579" spans="10:10" x14ac:dyDescent="0.35">
      <c r="J3579" s="60"/>
    </row>
    <row r="3580" spans="10:10" x14ac:dyDescent="0.35">
      <c r="J3580" s="60"/>
    </row>
    <row r="3581" spans="10:10" x14ac:dyDescent="0.35">
      <c r="J3581" s="60"/>
    </row>
    <row r="3582" spans="10:10" x14ac:dyDescent="0.35">
      <c r="J3582" s="60"/>
    </row>
    <row r="3583" spans="10:10" x14ac:dyDescent="0.35">
      <c r="J3583" s="60"/>
    </row>
    <row r="3584" spans="10:10" x14ac:dyDescent="0.35">
      <c r="J3584" s="60"/>
    </row>
    <row r="3585" spans="10:10" x14ac:dyDescent="0.35">
      <c r="J3585" s="60"/>
    </row>
    <row r="3586" spans="10:10" x14ac:dyDescent="0.35">
      <c r="J3586" s="60"/>
    </row>
    <row r="3587" spans="10:10" x14ac:dyDescent="0.35">
      <c r="J3587" s="60"/>
    </row>
    <row r="3588" spans="10:10" x14ac:dyDescent="0.35">
      <c r="J3588" s="60"/>
    </row>
    <row r="3589" spans="10:10" x14ac:dyDescent="0.35">
      <c r="J3589" s="60"/>
    </row>
    <row r="3590" spans="10:10" x14ac:dyDescent="0.35">
      <c r="J3590" s="60"/>
    </row>
    <row r="3591" spans="10:10" x14ac:dyDescent="0.35">
      <c r="J3591" s="60"/>
    </row>
    <row r="3592" spans="10:10" x14ac:dyDescent="0.35">
      <c r="J3592" s="60"/>
    </row>
    <row r="3593" spans="10:10" x14ac:dyDescent="0.35">
      <c r="J3593" s="60"/>
    </row>
    <row r="3594" spans="10:10" x14ac:dyDescent="0.35">
      <c r="J3594" s="60"/>
    </row>
    <row r="3595" spans="10:10" x14ac:dyDescent="0.35">
      <c r="J3595" s="60"/>
    </row>
    <row r="3596" spans="10:10" x14ac:dyDescent="0.35">
      <c r="J3596" s="60"/>
    </row>
    <row r="3597" spans="10:10" x14ac:dyDescent="0.35">
      <c r="J3597" s="60"/>
    </row>
    <row r="3598" spans="10:10" x14ac:dyDescent="0.35">
      <c r="J3598" s="60"/>
    </row>
    <row r="3599" spans="10:10" x14ac:dyDescent="0.35">
      <c r="J3599" s="60"/>
    </row>
    <row r="3600" spans="10:10" x14ac:dyDescent="0.35">
      <c r="J3600" s="60"/>
    </row>
    <row r="3601" spans="10:10" x14ac:dyDescent="0.35">
      <c r="J3601" s="60"/>
    </row>
    <row r="3602" spans="10:10" x14ac:dyDescent="0.35">
      <c r="J3602" s="60"/>
    </row>
    <row r="3603" spans="10:10" x14ac:dyDescent="0.35">
      <c r="J3603" s="60"/>
    </row>
    <row r="3604" spans="10:10" x14ac:dyDescent="0.35">
      <c r="J3604" s="60"/>
    </row>
    <row r="3605" spans="10:10" x14ac:dyDescent="0.35">
      <c r="J3605" s="60"/>
    </row>
    <row r="3606" spans="10:10" x14ac:dyDescent="0.35">
      <c r="J3606" s="60"/>
    </row>
    <row r="3607" spans="10:10" x14ac:dyDescent="0.35">
      <c r="J3607" s="60"/>
    </row>
    <row r="3608" spans="10:10" x14ac:dyDescent="0.35">
      <c r="J3608" s="60"/>
    </row>
    <row r="3609" spans="10:10" x14ac:dyDescent="0.35">
      <c r="J3609" s="60"/>
    </row>
    <row r="3610" spans="10:10" x14ac:dyDescent="0.35">
      <c r="J3610" s="60"/>
    </row>
    <row r="3611" spans="10:10" x14ac:dyDescent="0.35">
      <c r="J3611" s="60"/>
    </row>
    <row r="3612" spans="10:10" x14ac:dyDescent="0.35">
      <c r="J3612" s="60"/>
    </row>
    <row r="3613" spans="10:10" x14ac:dyDescent="0.35">
      <c r="J3613" s="60"/>
    </row>
    <row r="3614" spans="10:10" x14ac:dyDescent="0.35">
      <c r="J3614" s="60"/>
    </row>
    <row r="3615" spans="10:10" x14ac:dyDescent="0.35">
      <c r="J3615" s="60"/>
    </row>
    <row r="3616" spans="10:10" x14ac:dyDescent="0.35">
      <c r="J3616" s="60"/>
    </row>
    <row r="3617" spans="10:10" x14ac:dyDescent="0.35">
      <c r="J3617" s="60"/>
    </row>
    <row r="3618" spans="10:10" x14ac:dyDescent="0.35">
      <c r="J3618" s="60"/>
    </row>
    <row r="3619" spans="10:10" x14ac:dyDescent="0.35">
      <c r="J3619" s="60"/>
    </row>
    <row r="3620" spans="10:10" x14ac:dyDescent="0.35">
      <c r="J3620" s="60"/>
    </row>
    <row r="3621" spans="10:10" x14ac:dyDescent="0.35">
      <c r="J3621" s="60"/>
    </row>
    <row r="3622" spans="10:10" x14ac:dyDescent="0.35">
      <c r="J3622" s="60"/>
    </row>
    <row r="3623" spans="10:10" x14ac:dyDescent="0.35">
      <c r="J3623" s="60"/>
    </row>
    <row r="3624" spans="10:10" x14ac:dyDescent="0.35">
      <c r="J3624" s="60"/>
    </row>
    <row r="3625" spans="10:10" x14ac:dyDescent="0.35">
      <c r="J3625" s="60"/>
    </row>
    <row r="3626" spans="10:10" x14ac:dyDescent="0.35">
      <c r="J3626" s="60"/>
    </row>
    <row r="3627" spans="10:10" x14ac:dyDescent="0.35">
      <c r="J3627" s="60"/>
    </row>
    <row r="3628" spans="10:10" x14ac:dyDescent="0.35">
      <c r="J3628" s="60"/>
    </row>
    <row r="3629" spans="10:10" x14ac:dyDescent="0.35">
      <c r="J3629" s="60"/>
    </row>
    <row r="3630" spans="10:10" x14ac:dyDescent="0.35">
      <c r="J3630" s="60"/>
    </row>
    <row r="3631" spans="10:10" x14ac:dyDescent="0.35">
      <c r="J3631" s="60"/>
    </row>
    <row r="3632" spans="10:10" x14ac:dyDescent="0.35">
      <c r="J3632" s="60"/>
    </row>
    <row r="3633" spans="10:10" x14ac:dyDescent="0.35">
      <c r="J3633" s="60"/>
    </row>
    <row r="3634" spans="10:10" x14ac:dyDescent="0.35">
      <c r="J3634" s="60"/>
    </row>
    <row r="3635" spans="10:10" x14ac:dyDescent="0.35">
      <c r="J3635" s="60"/>
    </row>
    <row r="3636" spans="10:10" x14ac:dyDescent="0.35">
      <c r="J3636" s="60"/>
    </row>
    <row r="3637" spans="10:10" x14ac:dyDescent="0.35">
      <c r="J3637" s="60"/>
    </row>
    <row r="3638" spans="10:10" x14ac:dyDescent="0.35">
      <c r="J3638" s="60"/>
    </row>
    <row r="3639" spans="10:10" x14ac:dyDescent="0.35">
      <c r="J3639" s="60"/>
    </row>
    <row r="3640" spans="10:10" x14ac:dyDescent="0.35">
      <c r="J3640" s="60"/>
    </row>
    <row r="3641" spans="10:10" x14ac:dyDescent="0.35">
      <c r="J3641" s="60"/>
    </row>
    <row r="3642" spans="10:10" x14ac:dyDescent="0.35">
      <c r="J3642" s="60"/>
    </row>
    <row r="3643" spans="10:10" x14ac:dyDescent="0.35">
      <c r="J3643" s="60"/>
    </row>
    <row r="3644" spans="10:10" x14ac:dyDescent="0.35">
      <c r="J3644" s="60"/>
    </row>
    <row r="3645" spans="10:10" x14ac:dyDescent="0.35">
      <c r="J3645" s="60"/>
    </row>
    <row r="3646" spans="10:10" x14ac:dyDescent="0.35">
      <c r="J3646" s="60"/>
    </row>
    <row r="3647" spans="10:10" x14ac:dyDescent="0.35">
      <c r="J3647" s="60"/>
    </row>
    <row r="3648" spans="10:10" x14ac:dyDescent="0.35">
      <c r="J3648" s="60"/>
    </row>
    <row r="3649" spans="10:10" x14ac:dyDescent="0.35">
      <c r="J3649" s="60"/>
    </row>
    <row r="3650" spans="10:10" x14ac:dyDescent="0.35">
      <c r="J3650" s="60"/>
    </row>
    <row r="3651" spans="10:10" x14ac:dyDescent="0.35">
      <c r="J3651" s="60"/>
    </row>
    <row r="3652" spans="10:10" x14ac:dyDescent="0.35">
      <c r="J3652" s="60"/>
    </row>
    <row r="3653" spans="10:10" x14ac:dyDescent="0.35">
      <c r="J3653" s="60"/>
    </row>
    <row r="3654" spans="10:10" x14ac:dyDescent="0.35">
      <c r="J3654" s="60"/>
    </row>
    <row r="3655" spans="10:10" x14ac:dyDescent="0.35">
      <c r="J3655" s="60"/>
    </row>
    <row r="3656" spans="10:10" x14ac:dyDescent="0.35">
      <c r="J3656" s="60"/>
    </row>
    <row r="3657" spans="10:10" x14ac:dyDescent="0.35">
      <c r="J3657" s="60"/>
    </row>
    <row r="3658" spans="10:10" x14ac:dyDescent="0.35">
      <c r="J3658" s="60"/>
    </row>
    <row r="3659" spans="10:10" x14ac:dyDescent="0.35">
      <c r="J3659" s="60"/>
    </row>
    <row r="3660" spans="10:10" x14ac:dyDescent="0.35">
      <c r="J3660" s="60"/>
    </row>
    <row r="3661" spans="10:10" x14ac:dyDescent="0.35">
      <c r="J3661" s="60"/>
    </row>
    <row r="3662" spans="10:10" x14ac:dyDescent="0.35">
      <c r="J3662" s="60"/>
    </row>
    <row r="3663" spans="10:10" x14ac:dyDescent="0.35">
      <c r="J3663" s="60"/>
    </row>
    <row r="3664" spans="10:10" x14ac:dyDescent="0.35">
      <c r="J3664" s="60"/>
    </row>
    <row r="3665" spans="10:10" x14ac:dyDescent="0.35">
      <c r="J3665" s="60"/>
    </row>
    <row r="3666" spans="10:10" x14ac:dyDescent="0.35">
      <c r="J3666" s="60"/>
    </row>
    <row r="3667" spans="10:10" x14ac:dyDescent="0.35">
      <c r="J3667" s="60"/>
    </row>
    <row r="3668" spans="10:10" x14ac:dyDescent="0.35">
      <c r="J3668" s="60"/>
    </row>
    <row r="3669" spans="10:10" x14ac:dyDescent="0.35">
      <c r="J3669" s="60"/>
    </row>
    <row r="3670" spans="10:10" x14ac:dyDescent="0.35">
      <c r="J3670" s="60"/>
    </row>
    <row r="3671" spans="10:10" x14ac:dyDescent="0.35">
      <c r="J3671" s="60"/>
    </row>
    <row r="3672" spans="10:10" x14ac:dyDescent="0.35">
      <c r="J3672" s="60"/>
    </row>
    <row r="3673" spans="10:10" x14ac:dyDescent="0.35">
      <c r="J3673" s="60"/>
    </row>
    <row r="3674" spans="10:10" x14ac:dyDescent="0.35">
      <c r="J3674" s="60"/>
    </row>
    <row r="3675" spans="10:10" x14ac:dyDescent="0.35">
      <c r="J3675" s="60"/>
    </row>
    <row r="3676" spans="10:10" x14ac:dyDescent="0.35">
      <c r="J3676" s="60"/>
    </row>
    <row r="3677" spans="10:10" x14ac:dyDescent="0.35">
      <c r="J3677" s="60"/>
    </row>
    <row r="3678" spans="10:10" x14ac:dyDescent="0.35">
      <c r="J3678" s="60"/>
    </row>
    <row r="3679" spans="10:10" x14ac:dyDescent="0.35">
      <c r="J3679" s="60"/>
    </row>
    <row r="3680" spans="10:10" x14ac:dyDescent="0.35">
      <c r="J3680" s="60"/>
    </row>
    <row r="3681" spans="10:10" x14ac:dyDescent="0.35">
      <c r="J3681" s="60"/>
    </row>
    <row r="3682" spans="10:10" x14ac:dyDescent="0.35">
      <c r="J3682" s="60"/>
    </row>
    <row r="3683" spans="10:10" x14ac:dyDescent="0.35">
      <c r="J3683" s="60"/>
    </row>
    <row r="3684" spans="10:10" x14ac:dyDescent="0.35">
      <c r="J3684" s="60"/>
    </row>
    <row r="3685" spans="10:10" x14ac:dyDescent="0.35">
      <c r="J3685" s="60"/>
    </row>
    <row r="3686" spans="10:10" x14ac:dyDescent="0.35">
      <c r="J3686" s="60"/>
    </row>
    <row r="3687" spans="10:10" x14ac:dyDescent="0.35">
      <c r="J3687" s="60"/>
    </row>
    <row r="3688" spans="10:10" x14ac:dyDescent="0.35">
      <c r="J3688" s="60"/>
    </row>
    <row r="3689" spans="10:10" x14ac:dyDescent="0.35">
      <c r="J3689" s="60"/>
    </row>
    <row r="3690" spans="10:10" x14ac:dyDescent="0.35">
      <c r="J3690" s="60"/>
    </row>
    <row r="3691" spans="10:10" x14ac:dyDescent="0.35">
      <c r="J3691" s="60"/>
    </row>
    <row r="3692" spans="10:10" x14ac:dyDescent="0.35">
      <c r="J3692" s="60"/>
    </row>
    <row r="3693" spans="10:10" x14ac:dyDescent="0.35">
      <c r="J3693" s="60"/>
    </row>
    <row r="3694" spans="10:10" x14ac:dyDescent="0.35">
      <c r="J3694" s="60"/>
    </row>
    <row r="3695" spans="10:10" x14ac:dyDescent="0.35">
      <c r="J3695" s="60"/>
    </row>
    <row r="3696" spans="10:10" x14ac:dyDescent="0.35">
      <c r="J3696" s="60"/>
    </row>
    <row r="3697" spans="10:10" x14ac:dyDescent="0.35">
      <c r="J3697" s="60"/>
    </row>
    <row r="3698" spans="10:10" x14ac:dyDescent="0.35">
      <c r="J3698" s="60"/>
    </row>
    <row r="3699" spans="10:10" x14ac:dyDescent="0.35">
      <c r="J3699" s="60"/>
    </row>
    <row r="3700" spans="10:10" x14ac:dyDescent="0.35">
      <c r="J3700" s="60"/>
    </row>
    <row r="3701" spans="10:10" x14ac:dyDescent="0.35">
      <c r="J3701" s="60"/>
    </row>
    <row r="3702" spans="10:10" x14ac:dyDescent="0.35">
      <c r="J3702" s="60"/>
    </row>
    <row r="3703" spans="10:10" x14ac:dyDescent="0.35">
      <c r="J3703" s="60"/>
    </row>
    <row r="3704" spans="10:10" x14ac:dyDescent="0.35">
      <c r="J3704" s="60"/>
    </row>
    <row r="3705" spans="10:10" x14ac:dyDescent="0.35">
      <c r="J3705" s="60"/>
    </row>
    <row r="3706" spans="10:10" x14ac:dyDescent="0.35">
      <c r="J3706" s="60"/>
    </row>
    <row r="3707" spans="10:10" x14ac:dyDescent="0.35">
      <c r="J3707" s="60"/>
    </row>
    <row r="3708" spans="10:10" x14ac:dyDescent="0.35">
      <c r="J3708" s="60"/>
    </row>
    <row r="3709" spans="10:10" x14ac:dyDescent="0.35">
      <c r="J3709" s="60"/>
    </row>
    <row r="3710" spans="10:10" x14ac:dyDescent="0.35">
      <c r="J3710" s="60"/>
    </row>
    <row r="3711" spans="10:10" x14ac:dyDescent="0.35">
      <c r="J3711" s="60"/>
    </row>
    <row r="3712" spans="10:10" x14ac:dyDescent="0.35">
      <c r="J3712" s="60"/>
    </row>
    <row r="3713" spans="10:10" x14ac:dyDescent="0.35">
      <c r="J3713" s="60"/>
    </row>
    <row r="3714" spans="10:10" x14ac:dyDescent="0.35">
      <c r="J3714" s="60"/>
    </row>
    <row r="3715" spans="10:10" x14ac:dyDescent="0.35">
      <c r="J3715" s="60"/>
    </row>
    <row r="3716" spans="10:10" x14ac:dyDescent="0.35">
      <c r="J3716" s="60"/>
    </row>
    <row r="3717" spans="10:10" x14ac:dyDescent="0.35">
      <c r="J3717" s="60"/>
    </row>
    <row r="3718" spans="10:10" x14ac:dyDescent="0.35">
      <c r="J3718" s="60"/>
    </row>
    <row r="3719" spans="10:10" x14ac:dyDescent="0.35">
      <c r="J3719" s="60"/>
    </row>
    <row r="3720" spans="10:10" x14ac:dyDescent="0.35">
      <c r="J3720" s="60"/>
    </row>
    <row r="3721" spans="10:10" x14ac:dyDescent="0.35">
      <c r="J3721" s="60"/>
    </row>
    <row r="3722" spans="10:10" x14ac:dyDescent="0.35">
      <c r="J3722" s="60"/>
    </row>
    <row r="3723" spans="10:10" x14ac:dyDescent="0.35">
      <c r="J3723" s="60"/>
    </row>
    <row r="3724" spans="10:10" x14ac:dyDescent="0.35">
      <c r="J3724" s="60"/>
    </row>
    <row r="3725" spans="10:10" x14ac:dyDescent="0.35">
      <c r="J3725" s="60"/>
    </row>
    <row r="3726" spans="10:10" x14ac:dyDescent="0.35">
      <c r="J3726" s="60"/>
    </row>
    <row r="3727" spans="10:10" x14ac:dyDescent="0.35">
      <c r="J3727" s="60"/>
    </row>
    <row r="3728" spans="10:10" x14ac:dyDescent="0.35">
      <c r="J3728" s="60"/>
    </row>
    <row r="3729" spans="10:10" x14ac:dyDescent="0.35">
      <c r="J3729" s="60"/>
    </row>
    <row r="3730" spans="10:10" x14ac:dyDescent="0.35">
      <c r="J3730" s="60"/>
    </row>
    <row r="3731" spans="10:10" x14ac:dyDescent="0.35">
      <c r="J3731" s="60"/>
    </row>
    <row r="3732" spans="10:10" x14ac:dyDescent="0.35">
      <c r="J3732" s="60"/>
    </row>
    <row r="3733" spans="10:10" x14ac:dyDescent="0.35">
      <c r="J3733" s="60"/>
    </row>
    <row r="3734" spans="10:10" x14ac:dyDescent="0.35">
      <c r="J3734" s="60"/>
    </row>
    <row r="3735" spans="10:10" x14ac:dyDescent="0.35">
      <c r="J3735" s="60"/>
    </row>
    <row r="3736" spans="10:10" x14ac:dyDescent="0.35">
      <c r="J3736" s="60"/>
    </row>
    <row r="3737" spans="10:10" x14ac:dyDescent="0.35">
      <c r="J3737" s="60"/>
    </row>
    <row r="3738" spans="10:10" x14ac:dyDescent="0.35">
      <c r="J3738" s="60"/>
    </row>
    <row r="3739" spans="10:10" x14ac:dyDescent="0.35">
      <c r="J3739" s="60"/>
    </row>
    <row r="3740" spans="10:10" x14ac:dyDescent="0.35">
      <c r="J3740" s="60"/>
    </row>
    <row r="3741" spans="10:10" x14ac:dyDescent="0.35">
      <c r="J3741" s="60"/>
    </row>
    <row r="3742" spans="10:10" x14ac:dyDescent="0.35">
      <c r="J3742" s="60"/>
    </row>
    <row r="3743" spans="10:10" x14ac:dyDescent="0.35">
      <c r="J3743" s="60"/>
    </row>
    <row r="3744" spans="10:10" x14ac:dyDescent="0.35">
      <c r="J3744" s="60"/>
    </row>
    <row r="3745" spans="10:10" x14ac:dyDescent="0.35">
      <c r="J3745" s="60"/>
    </row>
    <row r="3746" spans="10:10" x14ac:dyDescent="0.35">
      <c r="J3746" s="60"/>
    </row>
    <row r="3747" spans="10:10" x14ac:dyDescent="0.35">
      <c r="J3747" s="60"/>
    </row>
    <row r="3748" spans="10:10" x14ac:dyDescent="0.35">
      <c r="J3748" s="60"/>
    </row>
    <row r="3749" spans="10:10" x14ac:dyDescent="0.35">
      <c r="J3749" s="60"/>
    </row>
    <row r="3750" spans="10:10" x14ac:dyDescent="0.35">
      <c r="J3750" s="60"/>
    </row>
    <row r="3751" spans="10:10" x14ac:dyDescent="0.35">
      <c r="J3751" s="60"/>
    </row>
    <row r="3752" spans="10:10" x14ac:dyDescent="0.35">
      <c r="J3752" s="60"/>
    </row>
    <row r="3753" spans="10:10" x14ac:dyDescent="0.35">
      <c r="J3753" s="60"/>
    </row>
    <row r="3754" spans="10:10" x14ac:dyDescent="0.35">
      <c r="J3754" s="60"/>
    </row>
    <row r="3755" spans="10:10" x14ac:dyDescent="0.35">
      <c r="J3755" s="60"/>
    </row>
    <row r="3756" spans="10:10" x14ac:dyDescent="0.35">
      <c r="J3756" s="60"/>
    </row>
    <row r="3757" spans="10:10" x14ac:dyDescent="0.35">
      <c r="J3757" s="60"/>
    </row>
    <row r="3758" spans="10:10" x14ac:dyDescent="0.35">
      <c r="J3758" s="60"/>
    </row>
    <row r="3759" spans="10:10" x14ac:dyDescent="0.35">
      <c r="J3759" s="60"/>
    </row>
    <row r="3760" spans="10:10" x14ac:dyDescent="0.35">
      <c r="J3760" s="60"/>
    </row>
    <row r="3761" spans="10:10" x14ac:dyDescent="0.35">
      <c r="J3761" s="60"/>
    </row>
    <row r="3762" spans="10:10" x14ac:dyDescent="0.35">
      <c r="J3762" s="60"/>
    </row>
    <row r="3763" spans="10:10" x14ac:dyDescent="0.35">
      <c r="J3763" s="60"/>
    </row>
    <row r="3764" spans="10:10" x14ac:dyDescent="0.35">
      <c r="J3764" s="60"/>
    </row>
    <row r="3765" spans="10:10" x14ac:dyDescent="0.35">
      <c r="J3765" s="60"/>
    </row>
    <row r="3766" spans="10:10" x14ac:dyDescent="0.35">
      <c r="J3766" s="60"/>
    </row>
    <row r="3767" spans="10:10" x14ac:dyDescent="0.35">
      <c r="J3767" s="60"/>
    </row>
    <row r="3768" spans="10:10" x14ac:dyDescent="0.35">
      <c r="J3768" s="60"/>
    </row>
    <row r="3769" spans="10:10" x14ac:dyDescent="0.35">
      <c r="J3769" s="60"/>
    </row>
    <row r="3770" spans="10:10" x14ac:dyDescent="0.35">
      <c r="J3770" s="60"/>
    </row>
    <row r="3771" spans="10:10" x14ac:dyDescent="0.35">
      <c r="J3771" s="60"/>
    </row>
    <row r="3772" spans="10:10" x14ac:dyDescent="0.35">
      <c r="J3772" s="60"/>
    </row>
    <row r="3773" spans="10:10" x14ac:dyDescent="0.35">
      <c r="J3773" s="60"/>
    </row>
    <row r="3774" spans="10:10" x14ac:dyDescent="0.35">
      <c r="J3774" s="60"/>
    </row>
    <row r="3775" spans="10:10" x14ac:dyDescent="0.35">
      <c r="J3775" s="60"/>
    </row>
    <row r="3776" spans="10:10" x14ac:dyDescent="0.35">
      <c r="J3776" s="60"/>
    </row>
    <row r="3777" spans="10:10" x14ac:dyDescent="0.35">
      <c r="J3777" s="60"/>
    </row>
    <row r="3778" spans="10:10" x14ac:dyDescent="0.35">
      <c r="J3778" s="60"/>
    </row>
    <row r="3779" spans="10:10" x14ac:dyDescent="0.35">
      <c r="J3779" s="60"/>
    </row>
    <row r="3780" spans="10:10" x14ac:dyDescent="0.35">
      <c r="J3780" s="60"/>
    </row>
    <row r="3781" spans="10:10" x14ac:dyDescent="0.35">
      <c r="J3781" s="60"/>
    </row>
    <row r="3782" spans="10:10" x14ac:dyDescent="0.35">
      <c r="J3782" s="60"/>
    </row>
    <row r="3783" spans="10:10" x14ac:dyDescent="0.35">
      <c r="J3783" s="60"/>
    </row>
    <row r="3784" spans="10:10" x14ac:dyDescent="0.35">
      <c r="J3784" s="60"/>
    </row>
    <row r="3785" spans="10:10" x14ac:dyDescent="0.35">
      <c r="J3785" s="60"/>
    </row>
    <row r="3786" spans="10:10" x14ac:dyDescent="0.35">
      <c r="J3786" s="60"/>
    </row>
    <row r="3787" spans="10:10" x14ac:dyDescent="0.35">
      <c r="J3787" s="60"/>
    </row>
    <row r="3788" spans="10:10" x14ac:dyDescent="0.35">
      <c r="J3788" s="60"/>
    </row>
    <row r="3789" spans="10:10" x14ac:dyDescent="0.35">
      <c r="J3789" s="60"/>
    </row>
    <row r="3790" spans="10:10" x14ac:dyDescent="0.35">
      <c r="J3790" s="60"/>
    </row>
    <row r="3791" spans="10:10" x14ac:dyDescent="0.35">
      <c r="J3791" s="60"/>
    </row>
    <row r="3792" spans="10:10" x14ac:dyDescent="0.35">
      <c r="J3792" s="60"/>
    </row>
    <row r="3793" spans="10:10" x14ac:dyDescent="0.35">
      <c r="J3793" s="60"/>
    </row>
    <row r="3794" spans="10:10" x14ac:dyDescent="0.35">
      <c r="J3794" s="60"/>
    </row>
    <row r="3795" spans="10:10" x14ac:dyDescent="0.35">
      <c r="J3795" s="60"/>
    </row>
    <row r="3796" spans="10:10" x14ac:dyDescent="0.35">
      <c r="J3796" s="60"/>
    </row>
    <row r="3797" spans="10:10" x14ac:dyDescent="0.35">
      <c r="J3797" s="60"/>
    </row>
    <row r="3798" spans="10:10" x14ac:dyDescent="0.35">
      <c r="J3798" s="60"/>
    </row>
    <row r="3799" spans="10:10" x14ac:dyDescent="0.35">
      <c r="J3799" s="60"/>
    </row>
    <row r="3800" spans="10:10" x14ac:dyDescent="0.35">
      <c r="J3800" s="60"/>
    </row>
    <row r="3801" spans="10:10" x14ac:dyDescent="0.35">
      <c r="J3801" s="60"/>
    </row>
    <row r="3802" spans="10:10" x14ac:dyDescent="0.35">
      <c r="J3802" s="60"/>
    </row>
    <row r="3803" spans="10:10" x14ac:dyDescent="0.35">
      <c r="J3803" s="60"/>
    </row>
    <row r="3804" spans="10:10" x14ac:dyDescent="0.35">
      <c r="J3804" s="60"/>
    </row>
    <row r="3805" spans="10:10" x14ac:dyDescent="0.35">
      <c r="J3805" s="60"/>
    </row>
    <row r="3806" spans="10:10" x14ac:dyDescent="0.35">
      <c r="J3806" s="60"/>
    </row>
    <row r="3807" spans="10:10" x14ac:dyDescent="0.35">
      <c r="J3807" s="60"/>
    </row>
    <row r="3808" spans="10:10" x14ac:dyDescent="0.35">
      <c r="J3808" s="60"/>
    </row>
    <row r="3809" spans="10:10" x14ac:dyDescent="0.35">
      <c r="J3809" s="60"/>
    </row>
    <row r="3810" spans="10:10" x14ac:dyDescent="0.35">
      <c r="J3810" s="60"/>
    </row>
    <row r="3811" spans="10:10" x14ac:dyDescent="0.35">
      <c r="J3811" s="60"/>
    </row>
    <row r="3812" spans="10:10" x14ac:dyDescent="0.35">
      <c r="J3812" s="60"/>
    </row>
    <row r="3813" spans="10:10" x14ac:dyDescent="0.35">
      <c r="J3813" s="60"/>
    </row>
    <row r="3814" spans="10:10" x14ac:dyDescent="0.35">
      <c r="J3814" s="60"/>
    </row>
    <row r="3815" spans="10:10" x14ac:dyDescent="0.35">
      <c r="J3815" s="60"/>
    </row>
    <row r="3816" spans="10:10" x14ac:dyDescent="0.35">
      <c r="J3816" s="60"/>
    </row>
    <row r="3817" spans="10:10" x14ac:dyDescent="0.35">
      <c r="J3817" s="60"/>
    </row>
    <row r="3818" spans="10:10" x14ac:dyDescent="0.35">
      <c r="J3818" s="60"/>
    </row>
    <row r="3819" spans="10:10" x14ac:dyDescent="0.35">
      <c r="J3819" s="60"/>
    </row>
    <row r="3820" spans="10:10" x14ac:dyDescent="0.35">
      <c r="J3820" s="60"/>
    </row>
    <row r="3821" spans="10:10" x14ac:dyDescent="0.35">
      <c r="J3821" s="60"/>
    </row>
    <row r="3822" spans="10:10" x14ac:dyDescent="0.35">
      <c r="J3822" s="60"/>
    </row>
    <row r="3823" spans="10:10" x14ac:dyDescent="0.35">
      <c r="J3823" s="60"/>
    </row>
    <row r="3824" spans="10:10" x14ac:dyDescent="0.35">
      <c r="J3824" s="60"/>
    </row>
    <row r="3825" spans="10:10" x14ac:dyDescent="0.35">
      <c r="J3825" s="60"/>
    </row>
    <row r="3826" spans="10:10" x14ac:dyDescent="0.35">
      <c r="J3826" s="60"/>
    </row>
    <row r="3827" spans="10:10" x14ac:dyDescent="0.35">
      <c r="J3827" s="60"/>
    </row>
    <row r="3828" spans="10:10" x14ac:dyDescent="0.35">
      <c r="J3828" s="60"/>
    </row>
    <row r="3829" spans="10:10" x14ac:dyDescent="0.35">
      <c r="J3829" s="60"/>
    </row>
    <row r="3830" spans="10:10" x14ac:dyDescent="0.35">
      <c r="J3830" s="60"/>
    </row>
    <row r="3831" spans="10:10" x14ac:dyDescent="0.35">
      <c r="J3831" s="60"/>
    </row>
    <row r="3832" spans="10:10" x14ac:dyDescent="0.35">
      <c r="J3832" s="60"/>
    </row>
    <row r="3833" spans="10:10" x14ac:dyDescent="0.35">
      <c r="J3833" s="60"/>
    </row>
    <row r="3834" spans="10:10" x14ac:dyDescent="0.35">
      <c r="J3834" s="60"/>
    </row>
    <row r="3835" spans="10:10" x14ac:dyDescent="0.35">
      <c r="J3835" s="60"/>
    </row>
    <row r="3836" spans="10:10" x14ac:dyDescent="0.35">
      <c r="J3836" s="60"/>
    </row>
    <row r="3837" spans="10:10" x14ac:dyDescent="0.35">
      <c r="J3837" s="60"/>
    </row>
    <row r="3838" spans="10:10" x14ac:dyDescent="0.35">
      <c r="J3838" s="60"/>
    </row>
    <row r="3839" spans="10:10" x14ac:dyDescent="0.35">
      <c r="J3839" s="60"/>
    </row>
    <row r="3840" spans="10:10" x14ac:dyDescent="0.35">
      <c r="J3840" s="60"/>
    </row>
    <row r="3841" spans="10:10" x14ac:dyDescent="0.35">
      <c r="J3841" s="60"/>
    </row>
    <row r="3842" spans="10:10" x14ac:dyDescent="0.35">
      <c r="J3842" s="60"/>
    </row>
    <row r="3843" spans="10:10" x14ac:dyDescent="0.35">
      <c r="J3843" s="60"/>
    </row>
    <row r="3844" spans="10:10" x14ac:dyDescent="0.35">
      <c r="J3844" s="60"/>
    </row>
    <row r="3845" spans="10:10" x14ac:dyDescent="0.35">
      <c r="J3845" s="60"/>
    </row>
    <row r="3846" spans="10:10" x14ac:dyDescent="0.35">
      <c r="J3846" s="60"/>
    </row>
    <row r="3847" spans="10:10" x14ac:dyDescent="0.35">
      <c r="J3847" s="60"/>
    </row>
    <row r="3848" spans="10:10" x14ac:dyDescent="0.35">
      <c r="J3848" s="60"/>
    </row>
    <row r="3849" spans="10:10" x14ac:dyDescent="0.35">
      <c r="J3849" s="60"/>
    </row>
    <row r="3850" spans="10:10" x14ac:dyDescent="0.35">
      <c r="J3850" s="60"/>
    </row>
    <row r="3851" spans="10:10" x14ac:dyDescent="0.35">
      <c r="J3851" s="60"/>
    </row>
    <row r="3852" spans="10:10" x14ac:dyDescent="0.35">
      <c r="J3852" s="60"/>
    </row>
    <row r="3853" spans="10:10" x14ac:dyDescent="0.35">
      <c r="J3853" s="60"/>
    </row>
    <row r="3854" spans="10:10" x14ac:dyDescent="0.35">
      <c r="J3854" s="60"/>
    </row>
    <row r="3855" spans="10:10" x14ac:dyDescent="0.35">
      <c r="J3855" s="60"/>
    </row>
    <row r="3856" spans="10:10" x14ac:dyDescent="0.35">
      <c r="J3856" s="60"/>
    </row>
    <row r="3857" spans="10:10" x14ac:dyDescent="0.35">
      <c r="J3857" s="60"/>
    </row>
    <row r="3858" spans="10:10" x14ac:dyDescent="0.35">
      <c r="J3858" s="60"/>
    </row>
    <row r="3859" spans="10:10" x14ac:dyDescent="0.35">
      <c r="J3859" s="60"/>
    </row>
    <row r="3860" spans="10:10" x14ac:dyDescent="0.35">
      <c r="J3860" s="60"/>
    </row>
    <row r="3861" spans="10:10" x14ac:dyDescent="0.35">
      <c r="J3861" s="60"/>
    </row>
    <row r="3862" spans="10:10" x14ac:dyDescent="0.35">
      <c r="J3862" s="60"/>
    </row>
    <row r="3863" spans="10:10" x14ac:dyDescent="0.35">
      <c r="J3863" s="60"/>
    </row>
    <row r="3864" spans="10:10" x14ac:dyDescent="0.35">
      <c r="J3864" s="60"/>
    </row>
    <row r="3865" spans="10:10" x14ac:dyDescent="0.35">
      <c r="J3865" s="60"/>
    </row>
    <row r="3866" spans="10:10" x14ac:dyDescent="0.35">
      <c r="J3866" s="60"/>
    </row>
    <row r="3867" spans="10:10" x14ac:dyDescent="0.35">
      <c r="J3867" s="60"/>
    </row>
    <row r="3868" spans="10:10" x14ac:dyDescent="0.35">
      <c r="J3868" s="60"/>
    </row>
    <row r="3869" spans="10:10" x14ac:dyDescent="0.35">
      <c r="J3869" s="60"/>
    </row>
    <row r="3870" spans="10:10" x14ac:dyDescent="0.35">
      <c r="J3870" s="60"/>
    </row>
    <row r="3871" spans="10:10" x14ac:dyDescent="0.35">
      <c r="J3871" s="60"/>
    </row>
    <row r="3872" spans="10:10" x14ac:dyDescent="0.35">
      <c r="J3872" s="60"/>
    </row>
    <row r="3873" spans="10:10" x14ac:dyDescent="0.35">
      <c r="J3873" s="60"/>
    </row>
    <row r="3874" spans="10:10" x14ac:dyDescent="0.35">
      <c r="J3874" s="60"/>
    </row>
    <row r="3875" spans="10:10" x14ac:dyDescent="0.35">
      <c r="J3875" s="60"/>
    </row>
    <row r="3876" spans="10:10" x14ac:dyDescent="0.35">
      <c r="J3876" s="60"/>
    </row>
    <row r="3877" spans="10:10" x14ac:dyDescent="0.35">
      <c r="J3877" s="60"/>
    </row>
    <row r="3878" spans="10:10" x14ac:dyDescent="0.35">
      <c r="J3878" s="60"/>
    </row>
    <row r="3879" spans="10:10" x14ac:dyDescent="0.35">
      <c r="J3879" s="60"/>
    </row>
    <row r="3880" spans="10:10" x14ac:dyDescent="0.35">
      <c r="J3880" s="60"/>
    </row>
    <row r="3881" spans="10:10" x14ac:dyDescent="0.35">
      <c r="J3881" s="60"/>
    </row>
    <row r="3882" spans="10:10" x14ac:dyDescent="0.35">
      <c r="J3882" s="60"/>
    </row>
    <row r="3883" spans="10:10" x14ac:dyDescent="0.35">
      <c r="J3883" s="60"/>
    </row>
    <row r="3884" spans="10:10" x14ac:dyDescent="0.35">
      <c r="J3884" s="60"/>
    </row>
    <row r="3885" spans="10:10" x14ac:dyDescent="0.35">
      <c r="J3885" s="60"/>
    </row>
    <row r="3886" spans="10:10" x14ac:dyDescent="0.35">
      <c r="J3886" s="60"/>
    </row>
    <row r="3887" spans="10:10" x14ac:dyDescent="0.35">
      <c r="J3887" s="60"/>
    </row>
    <row r="3888" spans="10:10" x14ac:dyDescent="0.35">
      <c r="J3888" s="60"/>
    </row>
    <row r="3889" spans="10:10" x14ac:dyDescent="0.35">
      <c r="J3889" s="60"/>
    </row>
    <row r="3890" spans="10:10" x14ac:dyDescent="0.35">
      <c r="J3890" s="60"/>
    </row>
    <row r="3891" spans="10:10" x14ac:dyDescent="0.35">
      <c r="J3891" s="60"/>
    </row>
    <row r="3892" spans="10:10" x14ac:dyDescent="0.35">
      <c r="J3892" s="60"/>
    </row>
    <row r="3893" spans="10:10" x14ac:dyDescent="0.35">
      <c r="J3893" s="60"/>
    </row>
    <row r="3894" spans="10:10" x14ac:dyDescent="0.35">
      <c r="J3894" s="60"/>
    </row>
    <row r="3895" spans="10:10" x14ac:dyDescent="0.35">
      <c r="J3895" s="60"/>
    </row>
    <row r="3896" spans="10:10" x14ac:dyDescent="0.35">
      <c r="J3896" s="60"/>
    </row>
    <row r="3897" spans="10:10" x14ac:dyDescent="0.35">
      <c r="J3897" s="60"/>
    </row>
    <row r="3898" spans="10:10" x14ac:dyDescent="0.35">
      <c r="J3898" s="60"/>
    </row>
    <row r="3899" spans="10:10" x14ac:dyDescent="0.35">
      <c r="J3899" s="60"/>
    </row>
    <row r="3900" spans="10:10" x14ac:dyDescent="0.35">
      <c r="J3900" s="60"/>
    </row>
    <row r="3901" spans="10:10" x14ac:dyDescent="0.35">
      <c r="J3901" s="60"/>
    </row>
    <row r="3902" spans="10:10" x14ac:dyDescent="0.35">
      <c r="J3902" s="60"/>
    </row>
    <row r="3903" spans="10:10" x14ac:dyDescent="0.35">
      <c r="J3903" s="60"/>
    </row>
    <row r="3904" spans="10:10" x14ac:dyDescent="0.35">
      <c r="J3904" s="60"/>
    </row>
    <row r="3905" spans="10:10" x14ac:dyDescent="0.35">
      <c r="J3905" s="60"/>
    </row>
    <row r="3906" spans="10:10" x14ac:dyDescent="0.35">
      <c r="J3906" s="60"/>
    </row>
    <row r="3907" spans="10:10" x14ac:dyDescent="0.35">
      <c r="J3907" s="60"/>
    </row>
    <row r="3908" spans="10:10" x14ac:dyDescent="0.35">
      <c r="J3908" s="60"/>
    </row>
    <row r="3909" spans="10:10" x14ac:dyDescent="0.35">
      <c r="J3909" s="60"/>
    </row>
    <row r="3910" spans="10:10" x14ac:dyDescent="0.35">
      <c r="J3910" s="60"/>
    </row>
    <row r="3911" spans="10:10" x14ac:dyDescent="0.35">
      <c r="J3911" s="60"/>
    </row>
    <row r="3912" spans="10:10" x14ac:dyDescent="0.35">
      <c r="J3912" s="60"/>
    </row>
    <row r="3913" spans="10:10" x14ac:dyDescent="0.35">
      <c r="J3913" s="60"/>
    </row>
    <row r="3914" spans="10:10" x14ac:dyDescent="0.35">
      <c r="J3914" s="60"/>
    </row>
    <row r="3915" spans="10:10" x14ac:dyDescent="0.35">
      <c r="J3915" s="60"/>
    </row>
    <row r="3916" spans="10:10" x14ac:dyDescent="0.35">
      <c r="J3916" s="60"/>
    </row>
    <row r="3917" spans="10:10" x14ac:dyDescent="0.35">
      <c r="J3917" s="60"/>
    </row>
    <row r="3918" spans="10:10" x14ac:dyDescent="0.35">
      <c r="J3918" s="60"/>
    </row>
    <row r="3919" spans="10:10" x14ac:dyDescent="0.35">
      <c r="J3919" s="60"/>
    </row>
    <row r="3920" spans="10:10" x14ac:dyDescent="0.35">
      <c r="J3920" s="60"/>
    </row>
    <row r="3921" spans="10:10" x14ac:dyDescent="0.35">
      <c r="J3921" s="60"/>
    </row>
    <row r="3922" spans="10:10" x14ac:dyDescent="0.35">
      <c r="J3922" s="60"/>
    </row>
    <row r="3923" spans="10:10" x14ac:dyDescent="0.35">
      <c r="J3923" s="60"/>
    </row>
    <row r="3924" spans="10:10" x14ac:dyDescent="0.35">
      <c r="J3924" s="60"/>
    </row>
    <row r="3925" spans="10:10" x14ac:dyDescent="0.35">
      <c r="J3925" s="60"/>
    </row>
    <row r="3926" spans="10:10" x14ac:dyDescent="0.35">
      <c r="J3926" s="60"/>
    </row>
    <row r="3927" spans="10:10" x14ac:dyDescent="0.35">
      <c r="J3927" s="60"/>
    </row>
    <row r="3928" spans="10:10" x14ac:dyDescent="0.35">
      <c r="J3928" s="60"/>
    </row>
    <row r="3929" spans="10:10" x14ac:dyDescent="0.35">
      <c r="J3929" s="60"/>
    </row>
    <row r="3930" spans="10:10" x14ac:dyDescent="0.35">
      <c r="J3930" s="60"/>
    </row>
    <row r="3931" spans="10:10" x14ac:dyDescent="0.35">
      <c r="J3931" s="60"/>
    </row>
    <row r="3932" spans="10:10" x14ac:dyDescent="0.35">
      <c r="J3932" s="60"/>
    </row>
    <row r="3933" spans="10:10" x14ac:dyDescent="0.35">
      <c r="J3933" s="60"/>
    </row>
    <row r="3934" spans="10:10" x14ac:dyDescent="0.35">
      <c r="J3934" s="60"/>
    </row>
    <row r="3935" spans="10:10" x14ac:dyDescent="0.35">
      <c r="J3935" s="60"/>
    </row>
    <row r="3936" spans="10:10" x14ac:dyDescent="0.35">
      <c r="J3936" s="60"/>
    </row>
    <row r="3937" spans="10:10" x14ac:dyDescent="0.35">
      <c r="J3937" s="60"/>
    </row>
    <row r="3938" spans="10:10" x14ac:dyDescent="0.35">
      <c r="J3938" s="60"/>
    </row>
    <row r="3939" spans="10:10" x14ac:dyDescent="0.35">
      <c r="J3939" s="60"/>
    </row>
    <row r="3940" spans="10:10" x14ac:dyDescent="0.35">
      <c r="J3940" s="60"/>
    </row>
    <row r="3941" spans="10:10" x14ac:dyDescent="0.35">
      <c r="J3941" s="60"/>
    </row>
    <row r="3942" spans="10:10" x14ac:dyDescent="0.35">
      <c r="J3942" s="60"/>
    </row>
    <row r="3943" spans="10:10" x14ac:dyDescent="0.35">
      <c r="J3943" s="60"/>
    </row>
    <row r="3944" spans="10:10" x14ac:dyDescent="0.35">
      <c r="J3944" s="60"/>
    </row>
    <row r="3945" spans="10:10" x14ac:dyDescent="0.35">
      <c r="J3945" s="60"/>
    </row>
    <row r="3946" spans="10:10" x14ac:dyDescent="0.35">
      <c r="J3946" s="60"/>
    </row>
    <row r="3947" spans="10:10" x14ac:dyDescent="0.35">
      <c r="J3947" s="60"/>
    </row>
    <row r="3948" spans="10:10" x14ac:dyDescent="0.35">
      <c r="J3948" s="60"/>
    </row>
    <row r="3949" spans="10:10" x14ac:dyDescent="0.35">
      <c r="J3949" s="60"/>
    </row>
    <row r="3950" spans="10:10" x14ac:dyDescent="0.35">
      <c r="J3950" s="60"/>
    </row>
    <row r="3951" spans="10:10" x14ac:dyDescent="0.35">
      <c r="J3951" s="60"/>
    </row>
    <row r="3952" spans="10:10" x14ac:dyDescent="0.35">
      <c r="J3952" s="60"/>
    </row>
    <row r="3953" spans="10:10" x14ac:dyDescent="0.35">
      <c r="J3953" s="60"/>
    </row>
    <row r="3954" spans="10:10" x14ac:dyDescent="0.35">
      <c r="J3954" s="60"/>
    </row>
    <row r="3955" spans="10:10" x14ac:dyDescent="0.35">
      <c r="J3955" s="60"/>
    </row>
    <row r="3956" spans="10:10" x14ac:dyDescent="0.35">
      <c r="J3956" s="60"/>
    </row>
    <row r="3957" spans="10:10" x14ac:dyDescent="0.35">
      <c r="J3957" s="60"/>
    </row>
    <row r="3958" spans="10:10" x14ac:dyDescent="0.35">
      <c r="J3958" s="60"/>
    </row>
    <row r="3959" spans="10:10" x14ac:dyDescent="0.35">
      <c r="J3959" s="60"/>
    </row>
    <row r="3960" spans="10:10" x14ac:dyDescent="0.35">
      <c r="J3960" s="60"/>
    </row>
    <row r="3961" spans="10:10" x14ac:dyDescent="0.35">
      <c r="J3961" s="60"/>
    </row>
    <row r="3962" spans="10:10" x14ac:dyDescent="0.35">
      <c r="J3962" s="60"/>
    </row>
    <row r="3963" spans="10:10" x14ac:dyDescent="0.35">
      <c r="J3963" s="60"/>
    </row>
    <row r="3964" spans="10:10" x14ac:dyDescent="0.35">
      <c r="J3964" s="60"/>
    </row>
    <row r="3965" spans="10:10" x14ac:dyDescent="0.35">
      <c r="J3965" s="60"/>
    </row>
    <row r="3966" spans="10:10" x14ac:dyDescent="0.35">
      <c r="J3966" s="60"/>
    </row>
    <row r="3967" spans="10:10" x14ac:dyDescent="0.35">
      <c r="J3967" s="60"/>
    </row>
    <row r="3968" spans="10:10" x14ac:dyDescent="0.35">
      <c r="J3968" s="60"/>
    </row>
    <row r="3969" spans="10:10" x14ac:dyDescent="0.35">
      <c r="J3969" s="60"/>
    </row>
    <row r="3970" spans="10:10" x14ac:dyDescent="0.35">
      <c r="J3970" s="60"/>
    </row>
    <row r="3971" spans="10:10" x14ac:dyDescent="0.35">
      <c r="J3971" s="60"/>
    </row>
    <row r="3972" spans="10:10" x14ac:dyDescent="0.35">
      <c r="J3972" s="60"/>
    </row>
    <row r="3973" spans="10:10" x14ac:dyDescent="0.35">
      <c r="J3973" s="60"/>
    </row>
    <row r="3974" spans="10:10" x14ac:dyDescent="0.35">
      <c r="J3974" s="60"/>
    </row>
    <row r="3975" spans="10:10" x14ac:dyDescent="0.35">
      <c r="J3975" s="60"/>
    </row>
    <row r="3976" spans="10:10" x14ac:dyDescent="0.35">
      <c r="J3976" s="60"/>
    </row>
    <row r="3977" spans="10:10" x14ac:dyDescent="0.35">
      <c r="J3977" s="60"/>
    </row>
    <row r="3978" spans="10:10" x14ac:dyDescent="0.35">
      <c r="J3978" s="60"/>
    </row>
    <row r="3979" spans="10:10" x14ac:dyDescent="0.35">
      <c r="J3979" s="60"/>
    </row>
    <row r="3980" spans="10:10" x14ac:dyDescent="0.35">
      <c r="J3980" s="60"/>
    </row>
    <row r="3981" spans="10:10" x14ac:dyDescent="0.35">
      <c r="J3981" s="60"/>
    </row>
    <row r="3982" spans="10:10" x14ac:dyDescent="0.35">
      <c r="J3982" s="60"/>
    </row>
    <row r="3983" spans="10:10" x14ac:dyDescent="0.35">
      <c r="J3983" s="60"/>
    </row>
    <row r="3984" spans="10:10" x14ac:dyDescent="0.35">
      <c r="J3984" s="60"/>
    </row>
    <row r="3985" spans="10:10" x14ac:dyDescent="0.35">
      <c r="J3985" s="60"/>
    </row>
    <row r="3986" spans="10:10" x14ac:dyDescent="0.35">
      <c r="J3986" s="60"/>
    </row>
    <row r="3987" spans="10:10" x14ac:dyDescent="0.35">
      <c r="J3987" s="60"/>
    </row>
    <row r="3988" spans="10:10" x14ac:dyDescent="0.35">
      <c r="J3988" s="60"/>
    </row>
    <row r="3989" spans="10:10" x14ac:dyDescent="0.35">
      <c r="J3989" s="60"/>
    </row>
    <row r="3990" spans="10:10" x14ac:dyDescent="0.35">
      <c r="J3990" s="60"/>
    </row>
    <row r="3991" spans="10:10" x14ac:dyDescent="0.35">
      <c r="J3991" s="60"/>
    </row>
    <row r="3992" spans="10:10" x14ac:dyDescent="0.35">
      <c r="J3992" s="60"/>
    </row>
    <row r="3993" spans="10:10" x14ac:dyDescent="0.35">
      <c r="J3993" s="60"/>
    </row>
    <row r="3994" spans="10:10" x14ac:dyDescent="0.35">
      <c r="J3994" s="60"/>
    </row>
    <row r="3995" spans="10:10" x14ac:dyDescent="0.35">
      <c r="J3995" s="60"/>
    </row>
    <row r="3996" spans="10:10" x14ac:dyDescent="0.35">
      <c r="J3996" s="60"/>
    </row>
    <row r="3997" spans="10:10" x14ac:dyDescent="0.35">
      <c r="J3997" s="60"/>
    </row>
    <row r="3998" spans="10:10" x14ac:dyDescent="0.35">
      <c r="J3998" s="60"/>
    </row>
    <row r="3999" spans="10:10" x14ac:dyDescent="0.35">
      <c r="J3999" s="60"/>
    </row>
    <row r="4000" spans="10:10" x14ac:dyDescent="0.35">
      <c r="J4000" s="60"/>
    </row>
    <row r="4001" spans="10:10" x14ac:dyDescent="0.35">
      <c r="J4001" s="60"/>
    </row>
    <row r="4002" spans="10:10" x14ac:dyDescent="0.35">
      <c r="J4002" s="60"/>
    </row>
    <row r="4003" spans="10:10" x14ac:dyDescent="0.35">
      <c r="J4003" s="60"/>
    </row>
    <row r="4004" spans="10:10" x14ac:dyDescent="0.35">
      <c r="J4004" s="60"/>
    </row>
    <row r="4005" spans="10:10" x14ac:dyDescent="0.35">
      <c r="J4005" s="60"/>
    </row>
    <row r="4006" spans="10:10" x14ac:dyDescent="0.35">
      <c r="J4006" s="60"/>
    </row>
    <row r="4007" spans="10:10" x14ac:dyDescent="0.35">
      <c r="J4007" s="60"/>
    </row>
    <row r="4008" spans="10:10" x14ac:dyDescent="0.35">
      <c r="J4008" s="60"/>
    </row>
    <row r="4009" spans="10:10" x14ac:dyDescent="0.35">
      <c r="J4009" s="60"/>
    </row>
    <row r="4010" spans="10:10" x14ac:dyDescent="0.35">
      <c r="J4010" s="60"/>
    </row>
    <row r="4011" spans="10:10" x14ac:dyDescent="0.35">
      <c r="J4011" s="60"/>
    </row>
    <row r="4012" spans="10:10" x14ac:dyDescent="0.35">
      <c r="J4012" s="60"/>
    </row>
    <row r="4013" spans="10:10" x14ac:dyDescent="0.35">
      <c r="J4013" s="60"/>
    </row>
    <row r="4014" spans="10:10" x14ac:dyDescent="0.35">
      <c r="J4014" s="60"/>
    </row>
    <row r="4015" spans="10:10" x14ac:dyDescent="0.35">
      <c r="J4015" s="60"/>
    </row>
    <row r="4016" spans="10:10" x14ac:dyDescent="0.35">
      <c r="J4016" s="60"/>
    </row>
    <row r="4017" spans="10:10" x14ac:dyDescent="0.35">
      <c r="J4017" s="60"/>
    </row>
    <row r="4018" spans="10:10" x14ac:dyDescent="0.35">
      <c r="J4018" s="60"/>
    </row>
    <row r="4019" spans="10:10" x14ac:dyDescent="0.35">
      <c r="J4019" s="60"/>
    </row>
    <row r="4020" spans="10:10" x14ac:dyDescent="0.35">
      <c r="J4020" s="60"/>
    </row>
    <row r="4021" spans="10:10" x14ac:dyDescent="0.35">
      <c r="J4021" s="60"/>
    </row>
    <row r="4022" spans="10:10" x14ac:dyDescent="0.35">
      <c r="J4022" s="60"/>
    </row>
    <row r="4023" spans="10:10" x14ac:dyDescent="0.35">
      <c r="J4023" s="60"/>
    </row>
    <row r="4024" spans="10:10" x14ac:dyDescent="0.35">
      <c r="J4024" s="60"/>
    </row>
    <row r="4025" spans="10:10" x14ac:dyDescent="0.35">
      <c r="J4025" s="60"/>
    </row>
    <row r="4026" spans="10:10" x14ac:dyDescent="0.35">
      <c r="J4026" s="60"/>
    </row>
    <row r="4027" spans="10:10" x14ac:dyDescent="0.35">
      <c r="J4027" s="60"/>
    </row>
    <row r="4028" spans="10:10" x14ac:dyDescent="0.35">
      <c r="J4028" s="60"/>
    </row>
    <row r="4029" spans="10:10" x14ac:dyDescent="0.35">
      <c r="J4029" s="60"/>
    </row>
    <row r="4030" spans="10:10" x14ac:dyDescent="0.35">
      <c r="J4030" s="60"/>
    </row>
    <row r="4031" spans="10:10" x14ac:dyDescent="0.35">
      <c r="J4031" s="60"/>
    </row>
    <row r="4032" spans="10:10" x14ac:dyDescent="0.35">
      <c r="J4032" s="60"/>
    </row>
    <row r="4033" spans="10:10" x14ac:dyDescent="0.35">
      <c r="J4033" s="60"/>
    </row>
    <row r="4034" spans="10:10" x14ac:dyDescent="0.35">
      <c r="J4034" s="60"/>
    </row>
    <row r="4035" spans="10:10" x14ac:dyDescent="0.35">
      <c r="J4035" s="60"/>
    </row>
    <row r="4036" spans="10:10" x14ac:dyDescent="0.35">
      <c r="J4036" s="60"/>
    </row>
    <row r="4037" spans="10:10" x14ac:dyDescent="0.35">
      <c r="J4037" s="60"/>
    </row>
    <row r="4038" spans="10:10" x14ac:dyDescent="0.35">
      <c r="J4038" s="60"/>
    </row>
    <row r="4039" spans="10:10" x14ac:dyDescent="0.35">
      <c r="J4039" s="60"/>
    </row>
    <row r="4040" spans="10:10" x14ac:dyDescent="0.35">
      <c r="J4040" s="60"/>
    </row>
    <row r="4041" spans="10:10" x14ac:dyDescent="0.35">
      <c r="J4041" s="60"/>
    </row>
    <row r="4042" spans="10:10" x14ac:dyDescent="0.35">
      <c r="J4042" s="60"/>
    </row>
    <row r="4043" spans="10:10" x14ac:dyDescent="0.35">
      <c r="J4043" s="60"/>
    </row>
    <row r="4044" spans="10:10" x14ac:dyDescent="0.35">
      <c r="J4044" s="60"/>
    </row>
    <row r="4045" spans="10:10" x14ac:dyDescent="0.35">
      <c r="J4045" s="60"/>
    </row>
    <row r="4046" spans="10:10" x14ac:dyDescent="0.35">
      <c r="J4046" s="60"/>
    </row>
    <row r="4047" spans="10:10" x14ac:dyDescent="0.35">
      <c r="J4047" s="60"/>
    </row>
    <row r="4048" spans="10:10" x14ac:dyDescent="0.35">
      <c r="J4048" s="60"/>
    </row>
    <row r="4049" spans="10:10" x14ac:dyDescent="0.35">
      <c r="J4049" s="60"/>
    </row>
    <row r="4050" spans="10:10" x14ac:dyDescent="0.35">
      <c r="J4050" s="60"/>
    </row>
    <row r="4051" spans="10:10" x14ac:dyDescent="0.35">
      <c r="J4051" s="60"/>
    </row>
    <row r="4052" spans="10:10" x14ac:dyDescent="0.35">
      <c r="J4052" s="60"/>
    </row>
    <row r="4053" spans="10:10" x14ac:dyDescent="0.35">
      <c r="J4053" s="60"/>
    </row>
    <row r="4054" spans="10:10" x14ac:dyDescent="0.35">
      <c r="J4054" s="60"/>
    </row>
    <row r="4055" spans="10:10" x14ac:dyDescent="0.35">
      <c r="J4055" s="60"/>
    </row>
    <row r="4056" spans="10:10" x14ac:dyDescent="0.35">
      <c r="J4056" s="60"/>
    </row>
    <row r="4057" spans="10:10" x14ac:dyDescent="0.35">
      <c r="J4057" s="60"/>
    </row>
    <row r="4058" spans="10:10" x14ac:dyDescent="0.35">
      <c r="J4058" s="60"/>
    </row>
    <row r="4059" spans="10:10" x14ac:dyDescent="0.35">
      <c r="J4059" s="60"/>
    </row>
    <row r="4060" spans="10:10" x14ac:dyDescent="0.35">
      <c r="J4060" s="60"/>
    </row>
    <row r="4061" spans="10:10" x14ac:dyDescent="0.35">
      <c r="J4061" s="60"/>
    </row>
    <row r="4062" spans="10:10" x14ac:dyDescent="0.35">
      <c r="J4062" s="60"/>
    </row>
    <row r="4063" spans="10:10" x14ac:dyDescent="0.35">
      <c r="J4063" s="60"/>
    </row>
    <row r="4064" spans="10:10" x14ac:dyDescent="0.35">
      <c r="J4064" s="60"/>
    </row>
    <row r="4065" spans="10:10" x14ac:dyDescent="0.35">
      <c r="J4065" s="60"/>
    </row>
    <row r="4066" spans="10:10" x14ac:dyDescent="0.35">
      <c r="J4066" s="60"/>
    </row>
    <row r="4067" spans="10:10" x14ac:dyDescent="0.35">
      <c r="J4067" s="60"/>
    </row>
    <row r="4068" spans="10:10" x14ac:dyDescent="0.35">
      <c r="J4068" s="60"/>
    </row>
    <row r="4069" spans="10:10" x14ac:dyDescent="0.35">
      <c r="J4069" s="60"/>
    </row>
    <row r="4070" spans="10:10" x14ac:dyDescent="0.35">
      <c r="J4070" s="60"/>
    </row>
    <row r="4071" spans="10:10" x14ac:dyDescent="0.35">
      <c r="J4071" s="60"/>
    </row>
    <row r="4072" spans="10:10" x14ac:dyDescent="0.35">
      <c r="J4072" s="60"/>
    </row>
    <row r="4073" spans="10:10" x14ac:dyDescent="0.35">
      <c r="J4073" s="60"/>
    </row>
    <row r="4074" spans="10:10" x14ac:dyDescent="0.35">
      <c r="J4074" s="60"/>
    </row>
    <row r="4075" spans="10:10" x14ac:dyDescent="0.35">
      <c r="J4075" s="60"/>
    </row>
    <row r="4076" spans="10:10" x14ac:dyDescent="0.35">
      <c r="J4076" s="60"/>
    </row>
    <row r="4077" spans="10:10" x14ac:dyDescent="0.35">
      <c r="J4077" s="60"/>
    </row>
    <row r="4078" spans="10:10" x14ac:dyDescent="0.35">
      <c r="J4078" s="60"/>
    </row>
    <row r="4079" spans="10:10" x14ac:dyDescent="0.35">
      <c r="J4079" s="60"/>
    </row>
    <row r="4080" spans="10:10" x14ac:dyDescent="0.35">
      <c r="J4080" s="60"/>
    </row>
    <row r="4081" spans="10:10" x14ac:dyDescent="0.35">
      <c r="J4081" s="60"/>
    </row>
    <row r="4082" spans="10:10" x14ac:dyDescent="0.35">
      <c r="J4082" s="60"/>
    </row>
    <row r="4083" spans="10:10" x14ac:dyDescent="0.35">
      <c r="J4083" s="60"/>
    </row>
    <row r="4084" spans="10:10" x14ac:dyDescent="0.35">
      <c r="J4084" s="60"/>
    </row>
    <row r="4085" spans="10:10" x14ac:dyDescent="0.35">
      <c r="J4085" s="60"/>
    </row>
    <row r="4086" spans="10:10" x14ac:dyDescent="0.35">
      <c r="J4086" s="60"/>
    </row>
    <row r="4087" spans="10:10" x14ac:dyDescent="0.35">
      <c r="J4087" s="60"/>
    </row>
    <row r="4088" spans="10:10" x14ac:dyDescent="0.35">
      <c r="J4088" s="60"/>
    </row>
    <row r="4089" spans="10:10" x14ac:dyDescent="0.35">
      <c r="J4089" s="60"/>
    </row>
    <row r="4090" spans="10:10" x14ac:dyDescent="0.35">
      <c r="J4090" s="60"/>
    </row>
    <row r="4091" spans="10:10" x14ac:dyDescent="0.35">
      <c r="J4091" s="60"/>
    </row>
    <row r="4092" spans="10:10" x14ac:dyDescent="0.35">
      <c r="J4092" s="60"/>
    </row>
    <row r="4093" spans="10:10" x14ac:dyDescent="0.35">
      <c r="J4093" s="60"/>
    </row>
    <row r="4094" spans="10:10" x14ac:dyDescent="0.35">
      <c r="J4094" s="60"/>
    </row>
    <row r="4095" spans="10:10" x14ac:dyDescent="0.35">
      <c r="J4095" s="60"/>
    </row>
    <row r="4096" spans="10:10" x14ac:dyDescent="0.35">
      <c r="J4096" s="60"/>
    </row>
    <row r="4097" spans="10:10" x14ac:dyDescent="0.35">
      <c r="J4097" s="60"/>
    </row>
    <row r="4098" spans="10:10" x14ac:dyDescent="0.35">
      <c r="J4098" s="60"/>
    </row>
    <row r="4099" spans="10:10" x14ac:dyDescent="0.35">
      <c r="J4099" s="60"/>
    </row>
    <row r="4100" spans="10:10" x14ac:dyDescent="0.35">
      <c r="J4100" s="60"/>
    </row>
    <row r="4101" spans="10:10" x14ac:dyDescent="0.35">
      <c r="J4101" s="60"/>
    </row>
    <row r="4102" spans="10:10" x14ac:dyDescent="0.35">
      <c r="J4102" s="60"/>
    </row>
    <row r="4103" spans="10:10" x14ac:dyDescent="0.35">
      <c r="J4103" s="60"/>
    </row>
    <row r="4104" spans="10:10" x14ac:dyDescent="0.35">
      <c r="J4104" s="60"/>
    </row>
    <row r="4105" spans="10:10" x14ac:dyDescent="0.35">
      <c r="J4105" s="60"/>
    </row>
    <row r="4106" spans="10:10" x14ac:dyDescent="0.35">
      <c r="J4106" s="60"/>
    </row>
    <row r="4107" spans="10:10" x14ac:dyDescent="0.35">
      <c r="J4107" s="60"/>
    </row>
    <row r="4108" spans="10:10" x14ac:dyDescent="0.35">
      <c r="J4108" s="60"/>
    </row>
    <row r="4109" spans="10:10" x14ac:dyDescent="0.35">
      <c r="J4109" s="60"/>
    </row>
    <row r="4110" spans="10:10" x14ac:dyDescent="0.35">
      <c r="J4110" s="60"/>
    </row>
    <row r="4111" spans="10:10" x14ac:dyDescent="0.35">
      <c r="J4111" s="60"/>
    </row>
    <row r="4112" spans="10:10" x14ac:dyDescent="0.35">
      <c r="J4112" s="60"/>
    </row>
    <row r="4113" spans="10:10" x14ac:dyDescent="0.35">
      <c r="J4113" s="60"/>
    </row>
    <row r="4114" spans="10:10" x14ac:dyDescent="0.35">
      <c r="J4114" s="60"/>
    </row>
    <row r="4115" spans="10:10" x14ac:dyDescent="0.35">
      <c r="J4115" s="60"/>
    </row>
    <row r="4116" spans="10:10" x14ac:dyDescent="0.35">
      <c r="J4116" s="60"/>
    </row>
    <row r="4117" spans="10:10" x14ac:dyDescent="0.35">
      <c r="J4117" s="60"/>
    </row>
    <row r="4118" spans="10:10" x14ac:dyDescent="0.35">
      <c r="J4118" s="60"/>
    </row>
    <row r="4119" spans="10:10" x14ac:dyDescent="0.35">
      <c r="J4119" s="60"/>
    </row>
    <row r="4120" spans="10:10" x14ac:dyDescent="0.35">
      <c r="J4120" s="60"/>
    </row>
    <row r="4121" spans="10:10" x14ac:dyDescent="0.35">
      <c r="J4121" s="60"/>
    </row>
    <row r="4122" spans="10:10" x14ac:dyDescent="0.35">
      <c r="J4122" s="60"/>
    </row>
    <row r="4123" spans="10:10" x14ac:dyDescent="0.35">
      <c r="J4123" s="60"/>
    </row>
    <row r="4124" spans="10:10" x14ac:dyDescent="0.35">
      <c r="J4124" s="60"/>
    </row>
    <row r="4125" spans="10:10" x14ac:dyDescent="0.35">
      <c r="J4125" s="60"/>
    </row>
    <row r="4126" spans="10:10" x14ac:dyDescent="0.35">
      <c r="J4126" s="60"/>
    </row>
    <row r="4127" spans="10:10" x14ac:dyDescent="0.35">
      <c r="J4127" s="60"/>
    </row>
    <row r="4128" spans="10:10" x14ac:dyDescent="0.35">
      <c r="J4128" s="60"/>
    </row>
    <row r="4129" spans="10:10" x14ac:dyDescent="0.35">
      <c r="J4129" s="60"/>
    </row>
    <row r="4130" spans="10:10" x14ac:dyDescent="0.35">
      <c r="J4130" s="60"/>
    </row>
    <row r="4131" spans="10:10" x14ac:dyDescent="0.35">
      <c r="J4131" s="60"/>
    </row>
    <row r="4132" spans="10:10" x14ac:dyDescent="0.35">
      <c r="J4132" s="60"/>
    </row>
    <row r="4133" spans="10:10" x14ac:dyDescent="0.35">
      <c r="J4133" s="60"/>
    </row>
    <row r="4134" spans="10:10" x14ac:dyDescent="0.35">
      <c r="J4134" s="60"/>
    </row>
    <row r="4135" spans="10:10" x14ac:dyDescent="0.35">
      <c r="J4135" s="60"/>
    </row>
    <row r="4136" spans="10:10" x14ac:dyDescent="0.35">
      <c r="J4136" s="60"/>
    </row>
    <row r="4137" spans="10:10" x14ac:dyDescent="0.35">
      <c r="J4137" s="60"/>
    </row>
    <row r="4138" spans="10:10" x14ac:dyDescent="0.35">
      <c r="J4138" s="60"/>
    </row>
    <row r="4139" spans="10:10" x14ac:dyDescent="0.35">
      <c r="J4139" s="60"/>
    </row>
    <row r="4140" spans="10:10" x14ac:dyDescent="0.35">
      <c r="J4140" s="60"/>
    </row>
    <row r="4141" spans="10:10" x14ac:dyDescent="0.35">
      <c r="J4141" s="60"/>
    </row>
    <row r="4142" spans="10:10" x14ac:dyDescent="0.35">
      <c r="J4142" s="60"/>
    </row>
    <row r="4143" spans="10:10" x14ac:dyDescent="0.35">
      <c r="J4143" s="60"/>
    </row>
    <row r="4144" spans="10:10" x14ac:dyDescent="0.35">
      <c r="J4144" s="60"/>
    </row>
    <row r="4145" spans="10:10" x14ac:dyDescent="0.35">
      <c r="J4145" s="60"/>
    </row>
    <row r="4146" spans="10:10" x14ac:dyDescent="0.35">
      <c r="J4146" s="60"/>
    </row>
    <row r="4147" spans="10:10" x14ac:dyDescent="0.35">
      <c r="J4147" s="60"/>
    </row>
    <row r="4148" spans="10:10" x14ac:dyDescent="0.35">
      <c r="J4148" s="60"/>
    </row>
    <row r="4149" spans="10:10" x14ac:dyDescent="0.35">
      <c r="J4149" s="60"/>
    </row>
    <row r="4150" spans="10:10" x14ac:dyDescent="0.35">
      <c r="J4150" s="60"/>
    </row>
    <row r="4151" spans="10:10" x14ac:dyDescent="0.35">
      <c r="J4151" s="60"/>
    </row>
    <row r="4152" spans="10:10" x14ac:dyDescent="0.35">
      <c r="J4152" s="60"/>
    </row>
    <row r="4153" spans="10:10" x14ac:dyDescent="0.35">
      <c r="J4153" s="60"/>
    </row>
    <row r="4154" spans="10:10" x14ac:dyDescent="0.35">
      <c r="J4154" s="60"/>
    </row>
    <row r="4155" spans="10:10" x14ac:dyDescent="0.35">
      <c r="J4155" s="60"/>
    </row>
    <row r="4156" spans="10:10" x14ac:dyDescent="0.35">
      <c r="J4156" s="60"/>
    </row>
    <row r="4157" spans="10:10" x14ac:dyDescent="0.35">
      <c r="J4157" s="60"/>
    </row>
    <row r="4158" spans="10:10" x14ac:dyDescent="0.35">
      <c r="J4158" s="60"/>
    </row>
    <row r="4159" spans="10:10" x14ac:dyDescent="0.35">
      <c r="J4159" s="60"/>
    </row>
    <row r="4160" spans="10:10" x14ac:dyDescent="0.35">
      <c r="J4160" s="60"/>
    </row>
    <row r="4161" spans="10:10" x14ac:dyDescent="0.35">
      <c r="J4161" s="60"/>
    </row>
    <row r="4162" spans="10:10" x14ac:dyDescent="0.35">
      <c r="J4162" s="60"/>
    </row>
    <row r="4163" spans="10:10" x14ac:dyDescent="0.35">
      <c r="J4163" s="60"/>
    </row>
    <row r="4164" spans="10:10" x14ac:dyDescent="0.35">
      <c r="J4164" s="60"/>
    </row>
    <row r="4165" spans="10:10" x14ac:dyDescent="0.35">
      <c r="J4165" s="60"/>
    </row>
    <row r="4166" spans="10:10" x14ac:dyDescent="0.35">
      <c r="J4166" s="60"/>
    </row>
    <row r="4167" spans="10:10" x14ac:dyDescent="0.35">
      <c r="J4167" s="60"/>
    </row>
    <row r="4168" spans="10:10" x14ac:dyDescent="0.35">
      <c r="J4168" s="60"/>
    </row>
    <row r="4169" spans="10:10" x14ac:dyDescent="0.35">
      <c r="J4169" s="60"/>
    </row>
    <row r="4170" spans="10:10" x14ac:dyDescent="0.35">
      <c r="J4170" s="60"/>
    </row>
    <row r="4171" spans="10:10" x14ac:dyDescent="0.35">
      <c r="J4171" s="60"/>
    </row>
    <row r="4172" spans="10:10" x14ac:dyDescent="0.35">
      <c r="J4172" s="60"/>
    </row>
    <row r="4173" spans="10:10" x14ac:dyDescent="0.35">
      <c r="J4173" s="60"/>
    </row>
    <row r="4174" spans="10:10" x14ac:dyDescent="0.35">
      <c r="J4174" s="60"/>
    </row>
    <row r="4175" spans="10:10" x14ac:dyDescent="0.35">
      <c r="J4175" s="60"/>
    </row>
    <row r="4176" spans="10:10" x14ac:dyDescent="0.35">
      <c r="J4176" s="60"/>
    </row>
    <row r="4177" spans="10:10" x14ac:dyDescent="0.35">
      <c r="J4177" s="60"/>
    </row>
    <row r="4178" spans="10:10" x14ac:dyDescent="0.35">
      <c r="J4178" s="60"/>
    </row>
    <row r="4179" spans="10:10" x14ac:dyDescent="0.35">
      <c r="J4179" s="60"/>
    </row>
    <row r="4180" spans="10:10" x14ac:dyDescent="0.35">
      <c r="J4180" s="60"/>
    </row>
    <row r="4181" spans="10:10" x14ac:dyDescent="0.35">
      <c r="J4181" s="60"/>
    </row>
    <row r="4182" spans="10:10" x14ac:dyDescent="0.35">
      <c r="J4182" s="60"/>
    </row>
    <row r="4183" spans="10:10" x14ac:dyDescent="0.35">
      <c r="J4183" s="60"/>
    </row>
    <row r="4184" spans="10:10" x14ac:dyDescent="0.35">
      <c r="J4184" s="60"/>
    </row>
    <row r="4185" spans="10:10" x14ac:dyDescent="0.35">
      <c r="J4185" s="60"/>
    </row>
    <row r="4186" spans="10:10" x14ac:dyDescent="0.35">
      <c r="J4186" s="60"/>
    </row>
    <row r="4187" spans="10:10" x14ac:dyDescent="0.35">
      <c r="J4187" s="60"/>
    </row>
    <row r="4188" spans="10:10" x14ac:dyDescent="0.35">
      <c r="J4188" s="60"/>
    </row>
    <row r="4189" spans="10:10" x14ac:dyDescent="0.35">
      <c r="J4189" s="60"/>
    </row>
    <row r="4190" spans="10:10" x14ac:dyDescent="0.35">
      <c r="J4190" s="60"/>
    </row>
    <row r="4191" spans="10:10" x14ac:dyDescent="0.35">
      <c r="J4191" s="60"/>
    </row>
    <row r="4192" spans="10:10" x14ac:dyDescent="0.35">
      <c r="J4192" s="60"/>
    </row>
    <row r="4193" spans="10:10" x14ac:dyDescent="0.35">
      <c r="J4193" s="60"/>
    </row>
    <row r="4194" spans="10:10" x14ac:dyDescent="0.35">
      <c r="J4194" s="60"/>
    </row>
    <row r="4195" spans="10:10" x14ac:dyDescent="0.35">
      <c r="J4195" s="60"/>
    </row>
    <row r="4196" spans="10:10" x14ac:dyDescent="0.35">
      <c r="J4196" s="60"/>
    </row>
    <row r="4197" spans="10:10" x14ac:dyDescent="0.35">
      <c r="J4197" s="60"/>
    </row>
    <row r="4198" spans="10:10" x14ac:dyDescent="0.35">
      <c r="J4198" s="60"/>
    </row>
    <row r="4199" spans="10:10" x14ac:dyDescent="0.35">
      <c r="J4199" s="60"/>
    </row>
    <row r="4200" spans="10:10" x14ac:dyDescent="0.35">
      <c r="J4200" s="60"/>
    </row>
    <row r="4201" spans="10:10" x14ac:dyDescent="0.35">
      <c r="J4201" s="60"/>
    </row>
    <row r="4202" spans="10:10" x14ac:dyDescent="0.35">
      <c r="J4202" s="60"/>
    </row>
    <row r="4203" spans="10:10" x14ac:dyDescent="0.35">
      <c r="J4203" s="60"/>
    </row>
    <row r="4204" spans="10:10" x14ac:dyDescent="0.35">
      <c r="J4204" s="60"/>
    </row>
    <row r="4205" spans="10:10" x14ac:dyDescent="0.35">
      <c r="J4205" s="60"/>
    </row>
    <row r="4206" spans="10:10" x14ac:dyDescent="0.35">
      <c r="J4206" s="60"/>
    </row>
    <row r="4207" spans="10:10" x14ac:dyDescent="0.35">
      <c r="J4207" s="60"/>
    </row>
    <row r="4208" spans="10:10" x14ac:dyDescent="0.35">
      <c r="J4208" s="60"/>
    </row>
    <row r="4209" spans="10:10" x14ac:dyDescent="0.35">
      <c r="J4209" s="60"/>
    </row>
    <row r="4210" spans="10:10" x14ac:dyDescent="0.35">
      <c r="J4210" s="60"/>
    </row>
    <row r="4211" spans="10:10" x14ac:dyDescent="0.35">
      <c r="J4211" s="60"/>
    </row>
    <row r="4212" spans="10:10" x14ac:dyDescent="0.35">
      <c r="J4212" s="60"/>
    </row>
    <row r="4213" spans="10:10" x14ac:dyDescent="0.35">
      <c r="J4213" s="60"/>
    </row>
    <row r="4214" spans="10:10" x14ac:dyDescent="0.35">
      <c r="J4214" s="60"/>
    </row>
    <row r="4215" spans="10:10" x14ac:dyDescent="0.35">
      <c r="J4215" s="60"/>
    </row>
    <row r="4216" spans="10:10" x14ac:dyDescent="0.35">
      <c r="J4216" s="60"/>
    </row>
    <row r="4217" spans="10:10" x14ac:dyDescent="0.35">
      <c r="J4217" s="60"/>
    </row>
    <row r="4218" spans="10:10" x14ac:dyDescent="0.35">
      <c r="J4218" s="60"/>
    </row>
    <row r="4219" spans="10:10" x14ac:dyDescent="0.35">
      <c r="J4219" s="60"/>
    </row>
    <row r="4220" spans="10:10" x14ac:dyDescent="0.35">
      <c r="J4220" s="60"/>
    </row>
    <row r="4221" spans="10:10" x14ac:dyDescent="0.35">
      <c r="J4221" s="60"/>
    </row>
    <row r="4222" spans="10:10" x14ac:dyDescent="0.35">
      <c r="J4222" s="60"/>
    </row>
    <row r="4223" spans="10:10" x14ac:dyDescent="0.35">
      <c r="J4223" s="60"/>
    </row>
    <row r="4224" spans="10:10" x14ac:dyDescent="0.35">
      <c r="J4224" s="60"/>
    </row>
    <row r="4225" spans="10:10" x14ac:dyDescent="0.35">
      <c r="J4225" s="60"/>
    </row>
    <row r="4226" spans="10:10" x14ac:dyDescent="0.35">
      <c r="J4226" s="60"/>
    </row>
    <row r="4227" spans="10:10" x14ac:dyDescent="0.35">
      <c r="J4227" s="60"/>
    </row>
    <row r="4228" spans="10:10" x14ac:dyDescent="0.35">
      <c r="J4228" s="60"/>
    </row>
    <row r="4229" spans="10:10" x14ac:dyDescent="0.35">
      <c r="J4229" s="60"/>
    </row>
    <row r="4230" spans="10:10" x14ac:dyDescent="0.35">
      <c r="J4230" s="60"/>
    </row>
    <row r="4231" spans="10:10" x14ac:dyDescent="0.35">
      <c r="J4231" s="60"/>
    </row>
    <row r="4232" spans="10:10" x14ac:dyDescent="0.35">
      <c r="J4232" s="60"/>
    </row>
    <row r="4233" spans="10:10" x14ac:dyDescent="0.35">
      <c r="J4233" s="60"/>
    </row>
    <row r="4234" spans="10:10" x14ac:dyDescent="0.35">
      <c r="J4234" s="60"/>
    </row>
    <row r="4235" spans="10:10" x14ac:dyDescent="0.35">
      <c r="J4235" s="60"/>
    </row>
    <row r="4236" spans="10:10" x14ac:dyDescent="0.35">
      <c r="J4236" s="60"/>
    </row>
    <row r="4237" spans="10:10" x14ac:dyDescent="0.35">
      <c r="J4237" s="60"/>
    </row>
    <row r="4238" spans="10:10" x14ac:dyDescent="0.35">
      <c r="J4238" s="60"/>
    </row>
    <row r="4239" spans="10:10" x14ac:dyDescent="0.35">
      <c r="J4239" s="60"/>
    </row>
    <row r="4240" spans="10:10" x14ac:dyDescent="0.35">
      <c r="J4240" s="60"/>
    </row>
    <row r="4241" spans="10:10" x14ac:dyDescent="0.35">
      <c r="J4241" s="60"/>
    </row>
    <row r="4242" spans="10:10" x14ac:dyDescent="0.35">
      <c r="J4242" s="60"/>
    </row>
    <row r="4243" spans="10:10" x14ac:dyDescent="0.35">
      <c r="J4243" s="60"/>
    </row>
    <row r="4244" spans="10:10" x14ac:dyDescent="0.35">
      <c r="J4244" s="60"/>
    </row>
    <row r="4245" spans="10:10" x14ac:dyDescent="0.35">
      <c r="J4245" s="60"/>
    </row>
    <row r="4246" spans="10:10" x14ac:dyDescent="0.35">
      <c r="J4246" s="60"/>
    </row>
    <row r="4247" spans="10:10" x14ac:dyDescent="0.35">
      <c r="J4247" s="60"/>
    </row>
    <row r="4248" spans="10:10" x14ac:dyDescent="0.35">
      <c r="J4248" s="60"/>
    </row>
    <row r="4249" spans="10:10" x14ac:dyDescent="0.35">
      <c r="J4249" s="60"/>
    </row>
    <row r="4250" spans="10:10" x14ac:dyDescent="0.35">
      <c r="J4250" s="60"/>
    </row>
    <row r="4251" spans="10:10" x14ac:dyDescent="0.35">
      <c r="J4251" s="60"/>
    </row>
    <row r="4252" spans="10:10" x14ac:dyDescent="0.35">
      <c r="J4252" s="60"/>
    </row>
    <row r="4253" spans="10:10" x14ac:dyDescent="0.35">
      <c r="J4253" s="60"/>
    </row>
    <row r="4254" spans="10:10" x14ac:dyDescent="0.35">
      <c r="J4254" s="60"/>
    </row>
    <row r="4255" spans="10:10" x14ac:dyDescent="0.35">
      <c r="J4255" s="60"/>
    </row>
    <row r="4256" spans="10:10" x14ac:dyDescent="0.35">
      <c r="J4256" s="60"/>
    </row>
    <row r="4257" spans="10:10" x14ac:dyDescent="0.35">
      <c r="J4257" s="60"/>
    </row>
    <row r="4258" spans="10:10" x14ac:dyDescent="0.35">
      <c r="J4258" s="60"/>
    </row>
    <row r="4259" spans="10:10" x14ac:dyDescent="0.35">
      <c r="J4259" s="60"/>
    </row>
    <row r="4260" spans="10:10" x14ac:dyDescent="0.35">
      <c r="J4260" s="60"/>
    </row>
    <row r="4261" spans="10:10" x14ac:dyDescent="0.35">
      <c r="J4261" s="60"/>
    </row>
    <row r="4262" spans="10:10" x14ac:dyDescent="0.35">
      <c r="J4262" s="60"/>
    </row>
    <row r="4263" spans="10:10" x14ac:dyDescent="0.35">
      <c r="J4263" s="60"/>
    </row>
    <row r="4264" spans="10:10" x14ac:dyDescent="0.35">
      <c r="J4264" s="60"/>
    </row>
    <row r="4265" spans="10:10" x14ac:dyDescent="0.35">
      <c r="J4265" s="60"/>
    </row>
    <row r="4266" spans="10:10" x14ac:dyDescent="0.35">
      <c r="J4266" s="60"/>
    </row>
    <row r="4267" spans="10:10" x14ac:dyDescent="0.35">
      <c r="J4267" s="60"/>
    </row>
    <row r="4268" spans="10:10" x14ac:dyDescent="0.35">
      <c r="J4268" s="60"/>
    </row>
    <row r="4269" spans="10:10" x14ac:dyDescent="0.35">
      <c r="J4269" s="60"/>
    </row>
    <row r="4270" spans="10:10" x14ac:dyDescent="0.35">
      <c r="J4270" s="60"/>
    </row>
    <row r="4271" spans="10:10" x14ac:dyDescent="0.35">
      <c r="J4271" s="60"/>
    </row>
    <row r="4272" spans="10:10" x14ac:dyDescent="0.35">
      <c r="J4272" s="60"/>
    </row>
    <row r="4273" spans="10:10" x14ac:dyDescent="0.35">
      <c r="J4273" s="60"/>
    </row>
    <row r="4274" spans="10:10" x14ac:dyDescent="0.35">
      <c r="J4274" s="60"/>
    </row>
    <row r="4275" spans="10:10" x14ac:dyDescent="0.35">
      <c r="J4275" s="60"/>
    </row>
    <row r="4276" spans="10:10" x14ac:dyDescent="0.35">
      <c r="J4276" s="60"/>
    </row>
    <row r="4277" spans="10:10" x14ac:dyDescent="0.35">
      <c r="J4277" s="60"/>
    </row>
    <row r="4278" spans="10:10" x14ac:dyDescent="0.35">
      <c r="J4278" s="60"/>
    </row>
    <row r="4279" spans="10:10" x14ac:dyDescent="0.35">
      <c r="J4279" s="60"/>
    </row>
    <row r="4280" spans="10:10" x14ac:dyDescent="0.35">
      <c r="J4280" s="60"/>
    </row>
    <row r="4281" spans="10:10" x14ac:dyDescent="0.35">
      <c r="J4281" s="60"/>
    </row>
    <row r="4282" spans="10:10" x14ac:dyDescent="0.35">
      <c r="J4282" s="60"/>
    </row>
    <row r="4283" spans="10:10" x14ac:dyDescent="0.35">
      <c r="J4283" s="60"/>
    </row>
    <row r="4284" spans="10:10" x14ac:dyDescent="0.35">
      <c r="J4284" s="60"/>
    </row>
    <row r="4285" spans="10:10" x14ac:dyDescent="0.35">
      <c r="J4285" s="60"/>
    </row>
    <row r="4286" spans="10:10" x14ac:dyDescent="0.35">
      <c r="J4286" s="60"/>
    </row>
    <row r="4287" spans="10:10" x14ac:dyDescent="0.35">
      <c r="J4287" s="60"/>
    </row>
    <row r="4288" spans="10:10" x14ac:dyDescent="0.35">
      <c r="J4288" s="60"/>
    </row>
    <row r="4289" spans="10:10" x14ac:dyDescent="0.35">
      <c r="J4289" s="60"/>
    </row>
    <row r="4290" spans="10:10" x14ac:dyDescent="0.35">
      <c r="J4290" s="60"/>
    </row>
    <row r="4291" spans="10:10" x14ac:dyDescent="0.35">
      <c r="J4291" s="60"/>
    </row>
    <row r="4292" spans="10:10" x14ac:dyDescent="0.35">
      <c r="J4292" s="60"/>
    </row>
    <row r="4293" spans="10:10" x14ac:dyDescent="0.35">
      <c r="J4293" s="60"/>
    </row>
    <row r="4294" spans="10:10" x14ac:dyDescent="0.35">
      <c r="J4294" s="60"/>
    </row>
    <row r="4295" spans="10:10" x14ac:dyDescent="0.35">
      <c r="J4295" s="60"/>
    </row>
    <row r="4296" spans="10:10" x14ac:dyDescent="0.35">
      <c r="J4296" s="60"/>
    </row>
    <row r="4297" spans="10:10" x14ac:dyDescent="0.35">
      <c r="J4297" s="60"/>
    </row>
    <row r="4298" spans="10:10" x14ac:dyDescent="0.35">
      <c r="J4298" s="60"/>
    </row>
    <row r="4299" spans="10:10" x14ac:dyDescent="0.35">
      <c r="J4299" s="60"/>
    </row>
    <row r="4300" spans="10:10" x14ac:dyDescent="0.35">
      <c r="J4300" s="60"/>
    </row>
    <row r="4301" spans="10:10" x14ac:dyDescent="0.35">
      <c r="J4301" s="60"/>
    </row>
    <row r="4302" spans="10:10" x14ac:dyDescent="0.35">
      <c r="J4302" s="60"/>
    </row>
    <row r="4303" spans="10:10" x14ac:dyDescent="0.35">
      <c r="J4303" s="60"/>
    </row>
    <row r="4304" spans="10:10" x14ac:dyDescent="0.35">
      <c r="J4304" s="60"/>
    </row>
    <row r="4305" spans="10:10" x14ac:dyDescent="0.35">
      <c r="J4305" s="60"/>
    </row>
    <row r="4306" spans="10:10" x14ac:dyDescent="0.35">
      <c r="J4306" s="60"/>
    </row>
    <row r="4307" spans="10:10" x14ac:dyDescent="0.35">
      <c r="J4307" s="60"/>
    </row>
    <row r="4308" spans="10:10" x14ac:dyDescent="0.35">
      <c r="J4308" s="60"/>
    </row>
    <row r="4309" spans="10:10" x14ac:dyDescent="0.35">
      <c r="J4309" s="60"/>
    </row>
    <row r="4310" spans="10:10" x14ac:dyDescent="0.35">
      <c r="J4310" s="60"/>
    </row>
    <row r="4311" spans="10:10" x14ac:dyDescent="0.35">
      <c r="J4311" s="60"/>
    </row>
    <row r="4312" spans="10:10" x14ac:dyDescent="0.35">
      <c r="J4312" s="60"/>
    </row>
    <row r="4313" spans="10:10" x14ac:dyDescent="0.35">
      <c r="J4313" s="60"/>
    </row>
    <row r="4314" spans="10:10" x14ac:dyDescent="0.35">
      <c r="J4314" s="60"/>
    </row>
    <row r="4315" spans="10:10" x14ac:dyDescent="0.35">
      <c r="J4315" s="60"/>
    </row>
    <row r="4316" spans="10:10" x14ac:dyDescent="0.35">
      <c r="J4316" s="60"/>
    </row>
    <row r="4317" spans="10:10" x14ac:dyDescent="0.35">
      <c r="J4317" s="60"/>
    </row>
    <row r="4318" spans="10:10" x14ac:dyDescent="0.35">
      <c r="J4318" s="60"/>
    </row>
    <row r="4319" spans="10:10" x14ac:dyDescent="0.35">
      <c r="J4319" s="60"/>
    </row>
    <row r="4320" spans="10:10" x14ac:dyDescent="0.35">
      <c r="J4320" s="60"/>
    </row>
    <row r="4321" spans="10:10" x14ac:dyDescent="0.35">
      <c r="J4321" s="60"/>
    </row>
    <row r="4322" spans="10:10" x14ac:dyDescent="0.35">
      <c r="J4322" s="60"/>
    </row>
    <row r="4323" spans="10:10" x14ac:dyDescent="0.35">
      <c r="J4323" s="60"/>
    </row>
    <row r="4324" spans="10:10" x14ac:dyDescent="0.35">
      <c r="J4324" s="60"/>
    </row>
    <row r="4325" spans="10:10" x14ac:dyDescent="0.35">
      <c r="J4325" s="60"/>
    </row>
    <row r="4326" spans="10:10" x14ac:dyDescent="0.35">
      <c r="J4326" s="60"/>
    </row>
    <row r="4327" spans="10:10" x14ac:dyDescent="0.35">
      <c r="J4327" s="60"/>
    </row>
    <row r="4328" spans="10:10" x14ac:dyDescent="0.35">
      <c r="J4328" s="60"/>
    </row>
    <row r="4329" spans="10:10" x14ac:dyDescent="0.35">
      <c r="J4329" s="60"/>
    </row>
    <row r="4330" spans="10:10" x14ac:dyDescent="0.35">
      <c r="J4330" s="60"/>
    </row>
    <row r="4331" spans="10:10" x14ac:dyDescent="0.35">
      <c r="J4331" s="60"/>
    </row>
    <row r="4332" spans="10:10" x14ac:dyDescent="0.35">
      <c r="J4332" s="60"/>
    </row>
    <row r="4333" spans="10:10" x14ac:dyDescent="0.35">
      <c r="J4333" s="60"/>
    </row>
    <row r="4334" spans="10:10" x14ac:dyDescent="0.35">
      <c r="J4334" s="60"/>
    </row>
    <row r="4335" spans="10:10" x14ac:dyDescent="0.35">
      <c r="J4335" s="60"/>
    </row>
    <row r="4336" spans="10:10" x14ac:dyDescent="0.35">
      <c r="J4336" s="60"/>
    </row>
    <row r="4337" spans="10:10" x14ac:dyDescent="0.35">
      <c r="J4337" s="60"/>
    </row>
    <row r="4338" spans="10:10" x14ac:dyDescent="0.35">
      <c r="J4338" s="60"/>
    </row>
    <row r="4339" spans="10:10" x14ac:dyDescent="0.35">
      <c r="J4339" s="60"/>
    </row>
    <row r="4340" spans="10:10" x14ac:dyDescent="0.35">
      <c r="J4340" s="60"/>
    </row>
    <row r="4341" spans="10:10" x14ac:dyDescent="0.35">
      <c r="J4341" s="60"/>
    </row>
    <row r="4342" spans="10:10" x14ac:dyDescent="0.35">
      <c r="J4342" s="60"/>
    </row>
    <row r="4343" spans="10:10" x14ac:dyDescent="0.35">
      <c r="J4343" s="60"/>
    </row>
    <row r="4344" spans="10:10" x14ac:dyDescent="0.35">
      <c r="J4344" s="60"/>
    </row>
    <row r="4345" spans="10:10" x14ac:dyDescent="0.35">
      <c r="J4345" s="60"/>
    </row>
    <row r="4346" spans="10:10" x14ac:dyDescent="0.35">
      <c r="J4346" s="60"/>
    </row>
    <row r="4347" spans="10:10" x14ac:dyDescent="0.35">
      <c r="J4347" s="60"/>
    </row>
    <row r="4348" spans="10:10" x14ac:dyDescent="0.35">
      <c r="J4348" s="60"/>
    </row>
    <row r="4349" spans="10:10" x14ac:dyDescent="0.35">
      <c r="J4349" s="60"/>
    </row>
    <row r="4350" spans="10:10" x14ac:dyDescent="0.35">
      <c r="J4350" s="60"/>
    </row>
    <row r="4351" spans="10:10" x14ac:dyDescent="0.35">
      <c r="J4351" s="60"/>
    </row>
    <row r="4352" spans="10:10" x14ac:dyDescent="0.35">
      <c r="J4352" s="60"/>
    </row>
    <row r="4353" spans="10:10" x14ac:dyDescent="0.35">
      <c r="J4353" s="60"/>
    </row>
    <row r="4354" spans="10:10" x14ac:dyDescent="0.35">
      <c r="J4354" s="60"/>
    </row>
    <row r="4355" spans="10:10" x14ac:dyDescent="0.35">
      <c r="J4355" s="60"/>
    </row>
    <row r="4356" spans="10:10" x14ac:dyDescent="0.35">
      <c r="J4356" s="60"/>
    </row>
    <row r="4357" spans="10:10" x14ac:dyDescent="0.35">
      <c r="J4357" s="60"/>
    </row>
    <row r="4358" spans="10:10" x14ac:dyDescent="0.35">
      <c r="J4358" s="60"/>
    </row>
    <row r="4359" spans="10:10" x14ac:dyDescent="0.35">
      <c r="J4359" s="60"/>
    </row>
    <row r="4360" spans="10:10" x14ac:dyDescent="0.35">
      <c r="J4360" s="60"/>
    </row>
    <row r="4361" spans="10:10" x14ac:dyDescent="0.35">
      <c r="J4361" s="60"/>
    </row>
    <row r="4362" spans="10:10" x14ac:dyDescent="0.35">
      <c r="J4362" s="60"/>
    </row>
    <row r="4363" spans="10:10" x14ac:dyDescent="0.35">
      <c r="J4363" s="60"/>
    </row>
    <row r="4364" spans="10:10" x14ac:dyDescent="0.35">
      <c r="J4364" s="60"/>
    </row>
    <row r="4365" spans="10:10" x14ac:dyDescent="0.35">
      <c r="J4365" s="60"/>
    </row>
    <row r="4366" spans="10:10" x14ac:dyDescent="0.35">
      <c r="J4366" s="60"/>
    </row>
    <row r="4367" spans="10:10" x14ac:dyDescent="0.35">
      <c r="J4367" s="60"/>
    </row>
    <row r="4368" spans="10:10" x14ac:dyDescent="0.35">
      <c r="J4368" s="60"/>
    </row>
    <row r="4369" spans="10:10" x14ac:dyDescent="0.35">
      <c r="J4369" s="60"/>
    </row>
    <row r="4370" spans="10:10" x14ac:dyDescent="0.35">
      <c r="J4370" s="60"/>
    </row>
    <row r="4371" spans="10:10" x14ac:dyDescent="0.35">
      <c r="J4371" s="60"/>
    </row>
    <row r="4372" spans="10:10" x14ac:dyDescent="0.35">
      <c r="J4372" s="60"/>
    </row>
    <row r="4373" spans="10:10" x14ac:dyDescent="0.35">
      <c r="J4373" s="60"/>
    </row>
    <row r="4374" spans="10:10" x14ac:dyDescent="0.35">
      <c r="J4374" s="60"/>
    </row>
    <row r="4375" spans="10:10" x14ac:dyDescent="0.35">
      <c r="J4375" s="60"/>
    </row>
    <row r="4376" spans="10:10" x14ac:dyDescent="0.35">
      <c r="J4376" s="60"/>
    </row>
    <row r="4377" spans="10:10" x14ac:dyDescent="0.35">
      <c r="J4377" s="60"/>
    </row>
    <row r="4378" spans="10:10" x14ac:dyDescent="0.35">
      <c r="J4378" s="60"/>
    </row>
    <row r="4379" spans="10:10" x14ac:dyDescent="0.35">
      <c r="J4379" s="60"/>
    </row>
    <row r="4380" spans="10:10" x14ac:dyDescent="0.35">
      <c r="J4380" s="60"/>
    </row>
    <row r="4381" spans="10:10" x14ac:dyDescent="0.35">
      <c r="J4381" s="60"/>
    </row>
    <row r="4382" spans="10:10" x14ac:dyDescent="0.35">
      <c r="J4382" s="60"/>
    </row>
    <row r="4383" spans="10:10" x14ac:dyDescent="0.35">
      <c r="J4383" s="60"/>
    </row>
    <row r="4384" spans="10:10" x14ac:dyDescent="0.35">
      <c r="J4384" s="60"/>
    </row>
    <row r="4385" spans="10:10" x14ac:dyDescent="0.35">
      <c r="J4385" s="60"/>
    </row>
    <row r="4386" spans="10:10" x14ac:dyDescent="0.35">
      <c r="J4386" s="60"/>
    </row>
    <row r="4387" spans="10:10" x14ac:dyDescent="0.35">
      <c r="J4387" s="60"/>
    </row>
    <row r="4388" spans="10:10" x14ac:dyDescent="0.35">
      <c r="J4388" s="60"/>
    </row>
    <row r="4389" spans="10:10" x14ac:dyDescent="0.35">
      <c r="J4389" s="60"/>
    </row>
    <row r="4390" spans="10:10" x14ac:dyDescent="0.35">
      <c r="J4390" s="60"/>
    </row>
    <row r="4391" spans="10:10" x14ac:dyDescent="0.35">
      <c r="J4391" s="60"/>
    </row>
    <row r="4392" spans="10:10" x14ac:dyDescent="0.35">
      <c r="J4392" s="60"/>
    </row>
    <row r="4393" spans="10:10" x14ac:dyDescent="0.35">
      <c r="J4393" s="60"/>
    </row>
    <row r="4394" spans="10:10" x14ac:dyDescent="0.35">
      <c r="J4394" s="60"/>
    </row>
    <row r="4395" spans="10:10" x14ac:dyDescent="0.35">
      <c r="J4395" s="60"/>
    </row>
    <row r="4396" spans="10:10" x14ac:dyDescent="0.35">
      <c r="J4396" s="60"/>
    </row>
    <row r="4397" spans="10:10" x14ac:dyDescent="0.35">
      <c r="J4397" s="60"/>
    </row>
    <row r="4398" spans="10:10" x14ac:dyDescent="0.35">
      <c r="J4398" s="60"/>
    </row>
    <row r="4399" spans="10:10" x14ac:dyDescent="0.35">
      <c r="J4399" s="60"/>
    </row>
    <row r="4400" spans="10:10" x14ac:dyDescent="0.35">
      <c r="J4400" s="60"/>
    </row>
    <row r="4401" spans="10:10" x14ac:dyDescent="0.35">
      <c r="J4401" s="60"/>
    </row>
    <row r="4402" spans="10:10" x14ac:dyDescent="0.35">
      <c r="J4402" s="60"/>
    </row>
    <row r="4403" spans="10:10" x14ac:dyDescent="0.35">
      <c r="J4403" s="60"/>
    </row>
    <row r="4404" spans="10:10" x14ac:dyDescent="0.35">
      <c r="J4404" s="60"/>
    </row>
    <row r="4405" spans="10:10" x14ac:dyDescent="0.35">
      <c r="J4405" s="60"/>
    </row>
    <row r="4406" spans="10:10" x14ac:dyDescent="0.35">
      <c r="J4406" s="60"/>
    </row>
    <row r="4407" spans="10:10" x14ac:dyDescent="0.35">
      <c r="J4407" s="60"/>
    </row>
    <row r="4408" spans="10:10" x14ac:dyDescent="0.35">
      <c r="J4408" s="60"/>
    </row>
    <row r="4409" spans="10:10" x14ac:dyDescent="0.35">
      <c r="J4409" s="60"/>
    </row>
    <row r="4410" spans="10:10" x14ac:dyDescent="0.35">
      <c r="J4410" s="60"/>
    </row>
    <row r="4411" spans="10:10" x14ac:dyDescent="0.35">
      <c r="J4411" s="60"/>
    </row>
    <row r="4412" spans="10:10" x14ac:dyDescent="0.35">
      <c r="J4412" s="60"/>
    </row>
    <row r="4413" spans="10:10" x14ac:dyDescent="0.35">
      <c r="J4413" s="60"/>
    </row>
    <row r="4414" spans="10:10" x14ac:dyDescent="0.35">
      <c r="J4414" s="60"/>
    </row>
    <row r="4415" spans="10:10" x14ac:dyDescent="0.35">
      <c r="J4415" s="60"/>
    </row>
    <row r="4416" spans="10:10" x14ac:dyDescent="0.35">
      <c r="J4416" s="60"/>
    </row>
    <row r="4417" spans="10:10" x14ac:dyDescent="0.35">
      <c r="J4417" s="60"/>
    </row>
    <row r="4418" spans="10:10" x14ac:dyDescent="0.35">
      <c r="J4418" s="60"/>
    </row>
    <row r="4419" spans="10:10" x14ac:dyDescent="0.35">
      <c r="J4419" s="60"/>
    </row>
    <row r="4420" spans="10:10" x14ac:dyDescent="0.35">
      <c r="J4420" s="60"/>
    </row>
    <row r="4421" spans="10:10" x14ac:dyDescent="0.35">
      <c r="J4421" s="60"/>
    </row>
    <row r="4422" spans="10:10" x14ac:dyDescent="0.35">
      <c r="J4422" s="60"/>
    </row>
    <row r="4423" spans="10:10" x14ac:dyDescent="0.35">
      <c r="J4423" s="60"/>
    </row>
    <row r="4424" spans="10:10" x14ac:dyDescent="0.35">
      <c r="J4424" s="60"/>
    </row>
    <row r="4425" spans="10:10" x14ac:dyDescent="0.35">
      <c r="J4425" s="60"/>
    </row>
    <row r="4426" spans="10:10" x14ac:dyDescent="0.35">
      <c r="J4426" s="60"/>
    </row>
    <row r="4427" spans="10:10" x14ac:dyDescent="0.35">
      <c r="J4427" s="60"/>
    </row>
    <row r="4428" spans="10:10" x14ac:dyDescent="0.35">
      <c r="J4428" s="60"/>
    </row>
    <row r="4429" spans="10:10" x14ac:dyDescent="0.35">
      <c r="J4429" s="60"/>
    </row>
    <row r="4430" spans="10:10" x14ac:dyDescent="0.35">
      <c r="J4430" s="60"/>
    </row>
    <row r="4431" spans="10:10" x14ac:dyDescent="0.35">
      <c r="J4431" s="60"/>
    </row>
    <row r="4432" spans="10:10" x14ac:dyDescent="0.35">
      <c r="J4432" s="60"/>
    </row>
    <row r="4433" spans="10:10" x14ac:dyDescent="0.35">
      <c r="J4433" s="60"/>
    </row>
    <row r="4434" spans="10:10" x14ac:dyDescent="0.35">
      <c r="J4434" s="60"/>
    </row>
    <row r="4435" spans="10:10" x14ac:dyDescent="0.35">
      <c r="J4435" s="60"/>
    </row>
    <row r="4436" spans="10:10" x14ac:dyDescent="0.35">
      <c r="J4436" s="60"/>
    </row>
    <row r="4437" spans="10:10" x14ac:dyDescent="0.35">
      <c r="J4437" s="60"/>
    </row>
    <row r="4438" spans="10:10" x14ac:dyDescent="0.35">
      <c r="J4438" s="60"/>
    </row>
    <row r="4439" spans="10:10" x14ac:dyDescent="0.35">
      <c r="J4439" s="60"/>
    </row>
    <row r="4440" spans="10:10" x14ac:dyDescent="0.35">
      <c r="J4440" s="60"/>
    </row>
    <row r="4441" spans="10:10" x14ac:dyDescent="0.35">
      <c r="J4441" s="60"/>
    </row>
    <row r="4442" spans="10:10" x14ac:dyDescent="0.35">
      <c r="J4442" s="60"/>
    </row>
    <row r="4443" spans="10:10" x14ac:dyDescent="0.35">
      <c r="J4443" s="60"/>
    </row>
    <row r="4444" spans="10:10" x14ac:dyDescent="0.35">
      <c r="J4444" s="60"/>
    </row>
    <row r="4445" spans="10:10" x14ac:dyDescent="0.35">
      <c r="J4445" s="60"/>
    </row>
    <row r="4446" spans="10:10" x14ac:dyDescent="0.35">
      <c r="J4446" s="60"/>
    </row>
    <row r="4447" spans="10:10" x14ac:dyDescent="0.35">
      <c r="J4447" s="60"/>
    </row>
    <row r="4448" spans="10:10" x14ac:dyDescent="0.35">
      <c r="J4448" s="60"/>
    </row>
    <row r="4449" spans="10:10" x14ac:dyDescent="0.35">
      <c r="J4449" s="60"/>
    </row>
    <row r="4450" spans="10:10" x14ac:dyDescent="0.35">
      <c r="J4450" s="60"/>
    </row>
    <row r="4451" spans="10:10" x14ac:dyDescent="0.35">
      <c r="J4451" s="60"/>
    </row>
    <row r="4452" spans="10:10" x14ac:dyDescent="0.35">
      <c r="J4452" s="60"/>
    </row>
    <row r="4453" spans="10:10" x14ac:dyDescent="0.35">
      <c r="J4453" s="60"/>
    </row>
    <row r="4454" spans="10:10" x14ac:dyDescent="0.35">
      <c r="J4454" s="60"/>
    </row>
    <row r="4455" spans="10:10" x14ac:dyDescent="0.35">
      <c r="J4455" s="60"/>
    </row>
    <row r="4456" spans="10:10" x14ac:dyDescent="0.35">
      <c r="J4456" s="60"/>
    </row>
    <row r="4457" spans="10:10" x14ac:dyDescent="0.35">
      <c r="J4457" s="60"/>
    </row>
    <row r="4458" spans="10:10" x14ac:dyDescent="0.35">
      <c r="J4458" s="60"/>
    </row>
    <row r="4459" spans="10:10" x14ac:dyDescent="0.35">
      <c r="J4459" s="60"/>
    </row>
    <row r="4460" spans="10:10" x14ac:dyDescent="0.35">
      <c r="J4460" s="60"/>
    </row>
    <row r="4461" spans="10:10" x14ac:dyDescent="0.35">
      <c r="J4461" s="60"/>
    </row>
    <row r="4462" spans="10:10" x14ac:dyDescent="0.35">
      <c r="J4462" s="60"/>
    </row>
    <row r="4463" spans="10:10" x14ac:dyDescent="0.35">
      <c r="J4463" s="60"/>
    </row>
    <row r="4464" spans="10:10" x14ac:dyDescent="0.35">
      <c r="J4464" s="60"/>
    </row>
    <row r="4465" spans="10:10" x14ac:dyDescent="0.35">
      <c r="J4465" s="60"/>
    </row>
    <row r="4466" spans="10:10" x14ac:dyDescent="0.35">
      <c r="J4466" s="60"/>
    </row>
    <row r="4467" spans="10:10" x14ac:dyDescent="0.35">
      <c r="J4467" s="60"/>
    </row>
    <row r="4468" spans="10:10" x14ac:dyDescent="0.35">
      <c r="J4468" s="60"/>
    </row>
    <row r="4469" spans="10:10" x14ac:dyDescent="0.35">
      <c r="J4469" s="60"/>
    </row>
    <row r="4470" spans="10:10" x14ac:dyDescent="0.35">
      <c r="J4470" s="60"/>
    </row>
    <row r="4471" spans="10:10" x14ac:dyDescent="0.35">
      <c r="J4471" s="60"/>
    </row>
    <row r="4472" spans="10:10" x14ac:dyDescent="0.35">
      <c r="J4472" s="60"/>
    </row>
    <row r="4473" spans="10:10" x14ac:dyDescent="0.35">
      <c r="J4473" s="60"/>
    </row>
    <row r="4474" spans="10:10" x14ac:dyDescent="0.35">
      <c r="J4474" s="60"/>
    </row>
    <row r="4475" spans="10:10" x14ac:dyDescent="0.35">
      <c r="J4475" s="60"/>
    </row>
    <row r="4476" spans="10:10" x14ac:dyDescent="0.35">
      <c r="J4476" s="60"/>
    </row>
    <row r="4477" spans="10:10" x14ac:dyDescent="0.35">
      <c r="J4477" s="60"/>
    </row>
    <row r="4478" spans="10:10" x14ac:dyDescent="0.35">
      <c r="J4478" s="60"/>
    </row>
    <row r="4479" spans="10:10" x14ac:dyDescent="0.35">
      <c r="J4479" s="60"/>
    </row>
    <row r="4480" spans="10:10" x14ac:dyDescent="0.35">
      <c r="J4480" s="60"/>
    </row>
    <row r="4481" spans="10:10" x14ac:dyDescent="0.35">
      <c r="J4481" s="60"/>
    </row>
    <row r="4482" spans="10:10" x14ac:dyDescent="0.35">
      <c r="J4482" s="60"/>
    </row>
    <row r="4483" spans="10:10" x14ac:dyDescent="0.35">
      <c r="J4483" s="60"/>
    </row>
    <row r="4484" spans="10:10" x14ac:dyDescent="0.35">
      <c r="J4484" s="60"/>
    </row>
    <row r="4485" spans="10:10" x14ac:dyDescent="0.35">
      <c r="J4485" s="60"/>
    </row>
    <row r="4486" spans="10:10" x14ac:dyDescent="0.35">
      <c r="J4486" s="60"/>
    </row>
    <row r="4487" spans="10:10" x14ac:dyDescent="0.35">
      <c r="J4487" s="60"/>
    </row>
    <row r="4488" spans="10:10" x14ac:dyDescent="0.35">
      <c r="J4488" s="60"/>
    </row>
    <row r="4489" spans="10:10" x14ac:dyDescent="0.35">
      <c r="J4489" s="60"/>
    </row>
    <row r="4490" spans="10:10" x14ac:dyDescent="0.35">
      <c r="J4490" s="60"/>
    </row>
    <row r="4491" spans="10:10" x14ac:dyDescent="0.35">
      <c r="J4491" s="60"/>
    </row>
    <row r="4492" spans="10:10" x14ac:dyDescent="0.35">
      <c r="J4492" s="60"/>
    </row>
    <row r="4493" spans="10:10" x14ac:dyDescent="0.35">
      <c r="J4493" s="60"/>
    </row>
    <row r="4494" spans="10:10" x14ac:dyDescent="0.35">
      <c r="J4494" s="60"/>
    </row>
    <row r="4495" spans="10:10" x14ac:dyDescent="0.35">
      <c r="J4495" s="60"/>
    </row>
    <row r="4496" spans="10:10" x14ac:dyDescent="0.35">
      <c r="J4496" s="60"/>
    </row>
    <row r="4497" spans="10:10" x14ac:dyDescent="0.35">
      <c r="J4497" s="60"/>
    </row>
    <row r="4498" spans="10:10" x14ac:dyDescent="0.35">
      <c r="J4498" s="60"/>
    </row>
    <row r="4499" spans="10:10" x14ac:dyDescent="0.35">
      <c r="J4499" s="60"/>
    </row>
    <row r="4500" spans="10:10" x14ac:dyDescent="0.35">
      <c r="J4500" s="60"/>
    </row>
    <row r="4501" spans="10:10" x14ac:dyDescent="0.35">
      <c r="J4501" s="60"/>
    </row>
    <row r="4502" spans="10:10" x14ac:dyDescent="0.35">
      <c r="J4502" s="60"/>
    </row>
    <row r="4503" spans="10:10" x14ac:dyDescent="0.35">
      <c r="J4503" s="60"/>
    </row>
    <row r="4504" spans="10:10" x14ac:dyDescent="0.35">
      <c r="J4504" s="60"/>
    </row>
    <row r="4505" spans="10:10" x14ac:dyDescent="0.35">
      <c r="J4505" s="60"/>
    </row>
    <row r="4506" spans="10:10" x14ac:dyDescent="0.35">
      <c r="J4506" s="60"/>
    </row>
    <row r="4507" spans="10:10" x14ac:dyDescent="0.35">
      <c r="J4507" s="60"/>
    </row>
    <row r="4508" spans="10:10" x14ac:dyDescent="0.35">
      <c r="J4508" s="60"/>
    </row>
    <row r="4509" spans="10:10" x14ac:dyDescent="0.35">
      <c r="J4509" s="60"/>
    </row>
    <row r="4510" spans="10:10" x14ac:dyDescent="0.35">
      <c r="J4510" s="60"/>
    </row>
    <row r="4511" spans="10:10" x14ac:dyDescent="0.35">
      <c r="J4511" s="60"/>
    </row>
    <row r="4512" spans="10:10" x14ac:dyDescent="0.35">
      <c r="J4512" s="60"/>
    </row>
    <row r="4513" spans="10:10" x14ac:dyDescent="0.35">
      <c r="J4513" s="60"/>
    </row>
    <row r="4514" spans="10:10" x14ac:dyDescent="0.35">
      <c r="J4514" s="60"/>
    </row>
    <row r="4515" spans="10:10" x14ac:dyDescent="0.35">
      <c r="J4515" s="60"/>
    </row>
    <row r="4516" spans="10:10" x14ac:dyDescent="0.35">
      <c r="J4516" s="60"/>
    </row>
    <row r="4517" spans="10:10" x14ac:dyDescent="0.35">
      <c r="J4517" s="60"/>
    </row>
    <row r="4518" spans="10:10" x14ac:dyDescent="0.35">
      <c r="J4518" s="60"/>
    </row>
    <row r="4519" spans="10:10" x14ac:dyDescent="0.35">
      <c r="J4519" s="60"/>
    </row>
    <row r="4520" spans="10:10" x14ac:dyDescent="0.35">
      <c r="J4520" s="60"/>
    </row>
    <row r="4521" spans="10:10" x14ac:dyDescent="0.35">
      <c r="J4521" s="60"/>
    </row>
    <row r="4522" spans="10:10" x14ac:dyDescent="0.35">
      <c r="J4522" s="60"/>
    </row>
    <row r="4523" spans="10:10" x14ac:dyDescent="0.35">
      <c r="J4523" s="60"/>
    </row>
    <row r="4524" spans="10:10" x14ac:dyDescent="0.35">
      <c r="J4524" s="60"/>
    </row>
    <row r="4525" spans="10:10" x14ac:dyDescent="0.35">
      <c r="J4525" s="60"/>
    </row>
    <row r="4526" spans="10:10" x14ac:dyDescent="0.35">
      <c r="J4526" s="60"/>
    </row>
    <row r="4527" spans="10:10" x14ac:dyDescent="0.35">
      <c r="J4527" s="60"/>
    </row>
    <row r="4528" spans="10:10" x14ac:dyDescent="0.35">
      <c r="J4528" s="60"/>
    </row>
    <row r="4529" spans="10:10" x14ac:dyDescent="0.35">
      <c r="J4529" s="60"/>
    </row>
    <row r="4530" spans="10:10" x14ac:dyDescent="0.35">
      <c r="J4530" s="60"/>
    </row>
    <row r="4531" spans="10:10" x14ac:dyDescent="0.35">
      <c r="J4531" s="60"/>
    </row>
    <row r="4532" spans="10:10" x14ac:dyDescent="0.35">
      <c r="J4532" s="60"/>
    </row>
    <row r="4533" spans="10:10" x14ac:dyDescent="0.35">
      <c r="J4533" s="60"/>
    </row>
    <row r="4534" spans="10:10" x14ac:dyDescent="0.35">
      <c r="J4534" s="60"/>
    </row>
    <row r="4535" spans="10:10" x14ac:dyDescent="0.35">
      <c r="J4535" s="60"/>
    </row>
    <row r="4536" spans="10:10" x14ac:dyDescent="0.35">
      <c r="J4536" s="60"/>
    </row>
    <row r="4537" spans="10:10" x14ac:dyDescent="0.35">
      <c r="J4537" s="60"/>
    </row>
    <row r="4538" spans="10:10" x14ac:dyDescent="0.35">
      <c r="J4538" s="60"/>
    </row>
    <row r="4539" spans="10:10" x14ac:dyDescent="0.35">
      <c r="J4539" s="60"/>
    </row>
    <row r="4540" spans="10:10" x14ac:dyDescent="0.35">
      <c r="J4540" s="60"/>
    </row>
    <row r="4541" spans="10:10" x14ac:dyDescent="0.35">
      <c r="J4541" s="60"/>
    </row>
    <row r="4542" spans="10:10" x14ac:dyDescent="0.35">
      <c r="J4542" s="60"/>
    </row>
    <row r="4543" spans="10:10" x14ac:dyDescent="0.35">
      <c r="J4543" s="60"/>
    </row>
    <row r="4544" spans="10:10" x14ac:dyDescent="0.35">
      <c r="J4544" s="60"/>
    </row>
    <row r="4545" spans="10:10" x14ac:dyDescent="0.35">
      <c r="J4545" s="60"/>
    </row>
    <row r="4546" spans="10:10" x14ac:dyDescent="0.35">
      <c r="J4546" s="60"/>
    </row>
    <row r="4547" spans="10:10" x14ac:dyDescent="0.35">
      <c r="J4547" s="60"/>
    </row>
    <row r="4548" spans="10:10" x14ac:dyDescent="0.35">
      <c r="J4548" s="60"/>
    </row>
    <row r="4549" spans="10:10" x14ac:dyDescent="0.35">
      <c r="J4549" s="60"/>
    </row>
    <row r="4550" spans="10:10" x14ac:dyDescent="0.35">
      <c r="J4550" s="60"/>
    </row>
    <row r="4551" spans="10:10" x14ac:dyDescent="0.35">
      <c r="J4551" s="60"/>
    </row>
    <row r="4552" spans="10:10" x14ac:dyDescent="0.35">
      <c r="J4552" s="60"/>
    </row>
    <row r="4553" spans="10:10" x14ac:dyDescent="0.35">
      <c r="J4553" s="60"/>
    </row>
    <row r="4554" spans="10:10" x14ac:dyDescent="0.35">
      <c r="J4554" s="60"/>
    </row>
    <row r="4555" spans="10:10" x14ac:dyDescent="0.35">
      <c r="J4555" s="60"/>
    </row>
    <row r="4556" spans="10:10" x14ac:dyDescent="0.35">
      <c r="J4556" s="60"/>
    </row>
    <row r="4557" spans="10:10" x14ac:dyDescent="0.35">
      <c r="J4557" s="60"/>
    </row>
    <row r="4558" spans="10:10" x14ac:dyDescent="0.35">
      <c r="J4558" s="60"/>
    </row>
    <row r="4559" spans="10:10" x14ac:dyDescent="0.35">
      <c r="J4559" s="60"/>
    </row>
    <row r="4560" spans="10:10" x14ac:dyDescent="0.35">
      <c r="J4560" s="60"/>
    </row>
    <row r="4561" spans="10:10" x14ac:dyDescent="0.35">
      <c r="J4561" s="60"/>
    </row>
    <row r="4562" spans="10:10" x14ac:dyDescent="0.35">
      <c r="J4562" s="60"/>
    </row>
    <row r="4563" spans="10:10" x14ac:dyDescent="0.35">
      <c r="J4563" s="60"/>
    </row>
    <row r="4564" spans="10:10" x14ac:dyDescent="0.35">
      <c r="J4564" s="60"/>
    </row>
    <row r="4565" spans="10:10" x14ac:dyDescent="0.35">
      <c r="J4565" s="60"/>
    </row>
    <row r="4566" spans="10:10" x14ac:dyDescent="0.35">
      <c r="J4566" s="60"/>
    </row>
    <row r="4567" spans="10:10" x14ac:dyDescent="0.35">
      <c r="J4567" s="60"/>
    </row>
    <row r="4568" spans="10:10" x14ac:dyDescent="0.35">
      <c r="J4568" s="60"/>
    </row>
    <row r="4569" spans="10:10" x14ac:dyDescent="0.35">
      <c r="J4569" s="60"/>
    </row>
    <row r="4570" spans="10:10" x14ac:dyDescent="0.35">
      <c r="J4570" s="60"/>
    </row>
    <row r="4571" spans="10:10" x14ac:dyDescent="0.35">
      <c r="J4571" s="60"/>
    </row>
    <row r="4572" spans="10:10" x14ac:dyDescent="0.35">
      <c r="J4572" s="60"/>
    </row>
    <row r="4573" spans="10:10" x14ac:dyDescent="0.35">
      <c r="J4573" s="60"/>
    </row>
    <row r="4574" spans="10:10" x14ac:dyDescent="0.35">
      <c r="J4574" s="60"/>
    </row>
    <row r="4575" spans="10:10" x14ac:dyDescent="0.35">
      <c r="J4575" s="60"/>
    </row>
    <row r="4576" spans="10:10" x14ac:dyDescent="0.35">
      <c r="J4576" s="60"/>
    </row>
    <row r="4577" spans="10:10" x14ac:dyDescent="0.35">
      <c r="J4577" s="60"/>
    </row>
    <row r="4578" spans="10:10" x14ac:dyDescent="0.35">
      <c r="J4578" s="60"/>
    </row>
    <row r="4579" spans="10:10" x14ac:dyDescent="0.35">
      <c r="J4579" s="60"/>
    </row>
    <row r="4580" spans="10:10" x14ac:dyDescent="0.35">
      <c r="J4580" s="60"/>
    </row>
    <row r="4581" spans="10:10" x14ac:dyDescent="0.35">
      <c r="J4581" s="60"/>
    </row>
    <row r="4582" spans="10:10" x14ac:dyDescent="0.35">
      <c r="J4582" s="60"/>
    </row>
    <row r="4583" spans="10:10" x14ac:dyDescent="0.35">
      <c r="J4583" s="60"/>
    </row>
    <row r="4584" spans="10:10" x14ac:dyDescent="0.35">
      <c r="J4584" s="60"/>
    </row>
    <row r="4585" spans="10:10" x14ac:dyDescent="0.35">
      <c r="J4585" s="60"/>
    </row>
    <row r="4586" spans="10:10" x14ac:dyDescent="0.35">
      <c r="J4586" s="60"/>
    </row>
    <row r="4587" spans="10:10" x14ac:dyDescent="0.35">
      <c r="J4587" s="60"/>
    </row>
    <row r="4588" spans="10:10" x14ac:dyDescent="0.35">
      <c r="J4588" s="60"/>
    </row>
    <row r="4589" spans="10:10" x14ac:dyDescent="0.35">
      <c r="J4589" s="60"/>
    </row>
    <row r="4590" spans="10:10" x14ac:dyDescent="0.35">
      <c r="J4590" s="60"/>
    </row>
    <row r="4591" spans="10:10" x14ac:dyDescent="0.35">
      <c r="J4591" s="60"/>
    </row>
    <row r="4592" spans="10:10" x14ac:dyDescent="0.35">
      <c r="J4592" s="60"/>
    </row>
    <row r="4593" spans="10:10" x14ac:dyDescent="0.35">
      <c r="J4593" s="60"/>
    </row>
    <row r="4594" spans="10:10" x14ac:dyDescent="0.35">
      <c r="J4594" s="60"/>
    </row>
    <row r="4595" spans="10:10" x14ac:dyDescent="0.35">
      <c r="J4595" s="60"/>
    </row>
    <row r="4596" spans="10:10" x14ac:dyDescent="0.35">
      <c r="J4596" s="60"/>
    </row>
    <row r="4597" spans="10:10" x14ac:dyDescent="0.35">
      <c r="J4597" s="60"/>
    </row>
    <row r="4598" spans="10:10" x14ac:dyDescent="0.35">
      <c r="J4598" s="60"/>
    </row>
    <row r="4599" spans="10:10" x14ac:dyDescent="0.35">
      <c r="J4599" s="60"/>
    </row>
    <row r="4600" spans="10:10" x14ac:dyDescent="0.35">
      <c r="J4600" s="60"/>
    </row>
    <row r="4601" spans="10:10" x14ac:dyDescent="0.35">
      <c r="J4601" s="60"/>
    </row>
    <row r="4602" spans="10:10" x14ac:dyDescent="0.35">
      <c r="J4602" s="60"/>
    </row>
    <row r="4603" spans="10:10" x14ac:dyDescent="0.35">
      <c r="J4603" s="60"/>
    </row>
    <row r="4604" spans="10:10" x14ac:dyDescent="0.35">
      <c r="J4604" s="60"/>
    </row>
    <row r="4605" spans="10:10" x14ac:dyDescent="0.35">
      <c r="J4605" s="60"/>
    </row>
    <row r="4606" spans="10:10" x14ac:dyDescent="0.35">
      <c r="J4606" s="60"/>
    </row>
    <row r="4607" spans="10:10" x14ac:dyDescent="0.35">
      <c r="J4607" s="60"/>
    </row>
    <row r="4608" spans="10:10" x14ac:dyDescent="0.35">
      <c r="J4608" s="60"/>
    </row>
    <row r="4609" spans="10:10" x14ac:dyDescent="0.35">
      <c r="J4609" s="60"/>
    </row>
    <row r="4610" spans="10:10" x14ac:dyDescent="0.35">
      <c r="J4610" s="60"/>
    </row>
    <row r="4611" spans="10:10" x14ac:dyDescent="0.35">
      <c r="J4611" s="60"/>
    </row>
    <row r="4612" spans="10:10" x14ac:dyDescent="0.35">
      <c r="J4612" s="60"/>
    </row>
    <row r="4613" spans="10:10" x14ac:dyDescent="0.35">
      <c r="J4613" s="60"/>
    </row>
    <row r="4614" spans="10:10" x14ac:dyDescent="0.35">
      <c r="J4614" s="60"/>
    </row>
    <row r="4615" spans="10:10" x14ac:dyDescent="0.35">
      <c r="J4615" s="60"/>
    </row>
    <row r="4616" spans="10:10" x14ac:dyDescent="0.35">
      <c r="J4616" s="60"/>
    </row>
    <row r="4617" spans="10:10" x14ac:dyDescent="0.35">
      <c r="J4617" s="60"/>
    </row>
    <row r="4618" spans="10:10" x14ac:dyDescent="0.35">
      <c r="J4618" s="60"/>
    </row>
    <row r="4619" spans="10:10" x14ac:dyDescent="0.35">
      <c r="J4619" s="60"/>
    </row>
    <row r="4620" spans="10:10" x14ac:dyDescent="0.35">
      <c r="J4620" s="60"/>
    </row>
    <row r="4621" spans="10:10" x14ac:dyDescent="0.35">
      <c r="J4621" s="60"/>
    </row>
    <row r="4622" spans="10:10" x14ac:dyDescent="0.35">
      <c r="J4622" s="60"/>
    </row>
    <row r="4623" spans="10:10" x14ac:dyDescent="0.35">
      <c r="J4623" s="60"/>
    </row>
    <row r="4624" spans="10:10" x14ac:dyDescent="0.35">
      <c r="J4624" s="60"/>
    </row>
    <row r="4625" spans="10:10" x14ac:dyDescent="0.35">
      <c r="J4625" s="60"/>
    </row>
    <row r="4626" spans="10:10" x14ac:dyDescent="0.35">
      <c r="J4626" s="60"/>
    </row>
    <row r="4627" spans="10:10" x14ac:dyDescent="0.35">
      <c r="J4627" s="60"/>
    </row>
    <row r="4628" spans="10:10" x14ac:dyDescent="0.35">
      <c r="J4628" s="60"/>
    </row>
    <row r="4629" spans="10:10" x14ac:dyDescent="0.35">
      <c r="J4629" s="60"/>
    </row>
    <row r="4630" spans="10:10" x14ac:dyDescent="0.35">
      <c r="J4630" s="60"/>
    </row>
    <row r="4631" spans="10:10" x14ac:dyDescent="0.35">
      <c r="J4631" s="60"/>
    </row>
    <row r="4632" spans="10:10" x14ac:dyDescent="0.35">
      <c r="J4632" s="60"/>
    </row>
    <row r="4633" spans="10:10" x14ac:dyDescent="0.35">
      <c r="J4633" s="60"/>
    </row>
    <row r="4634" spans="10:10" x14ac:dyDescent="0.35">
      <c r="J4634" s="60"/>
    </row>
    <row r="4635" spans="10:10" x14ac:dyDescent="0.35">
      <c r="J4635" s="60"/>
    </row>
    <row r="4636" spans="10:10" x14ac:dyDescent="0.35">
      <c r="J4636" s="60"/>
    </row>
    <row r="4637" spans="10:10" x14ac:dyDescent="0.35">
      <c r="J4637" s="60"/>
    </row>
    <row r="4638" spans="10:10" x14ac:dyDescent="0.35">
      <c r="J4638" s="60"/>
    </row>
    <row r="4639" spans="10:10" x14ac:dyDescent="0.35">
      <c r="J4639" s="60"/>
    </row>
    <row r="4640" spans="10:10" x14ac:dyDescent="0.35">
      <c r="J4640" s="60"/>
    </row>
    <row r="4641" spans="10:10" x14ac:dyDescent="0.35">
      <c r="J4641" s="60"/>
    </row>
    <row r="4642" spans="10:10" x14ac:dyDescent="0.35">
      <c r="J4642" s="60"/>
    </row>
    <row r="4643" spans="10:10" x14ac:dyDescent="0.35">
      <c r="J4643" s="60"/>
    </row>
    <row r="4644" spans="10:10" x14ac:dyDescent="0.35">
      <c r="J4644" s="60"/>
    </row>
    <row r="4645" spans="10:10" x14ac:dyDescent="0.35">
      <c r="J4645" s="60"/>
    </row>
    <row r="4646" spans="10:10" x14ac:dyDescent="0.35">
      <c r="J4646" s="60"/>
    </row>
    <row r="4647" spans="10:10" x14ac:dyDescent="0.35">
      <c r="J4647" s="60"/>
    </row>
    <row r="4648" spans="10:10" x14ac:dyDescent="0.35">
      <c r="J4648" s="60"/>
    </row>
    <row r="4649" spans="10:10" x14ac:dyDescent="0.35">
      <c r="J4649" s="60"/>
    </row>
    <row r="4650" spans="10:10" x14ac:dyDescent="0.35">
      <c r="J4650" s="60"/>
    </row>
    <row r="4651" spans="10:10" x14ac:dyDescent="0.35">
      <c r="J4651" s="60"/>
    </row>
    <row r="4652" spans="10:10" x14ac:dyDescent="0.35">
      <c r="J4652" s="60"/>
    </row>
    <row r="4653" spans="10:10" x14ac:dyDescent="0.35">
      <c r="J4653" s="60"/>
    </row>
    <row r="4654" spans="10:10" x14ac:dyDescent="0.35">
      <c r="J4654" s="60"/>
    </row>
    <row r="4655" spans="10:10" x14ac:dyDescent="0.35">
      <c r="J4655" s="60"/>
    </row>
    <row r="4656" spans="10:10" x14ac:dyDescent="0.35">
      <c r="J4656" s="60"/>
    </row>
    <row r="4657" spans="10:10" x14ac:dyDescent="0.35">
      <c r="J4657" s="60"/>
    </row>
    <row r="4658" spans="10:10" x14ac:dyDescent="0.35">
      <c r="J4658" s="60"/>
    </row>
    <row r="4659" spans="10:10" x14ac:dyDescent="0.35">
      <c r="J4659" s="60"/>
    </row>
    <row r="4660" spans="10:10" x14ac:dyDescent="0.35">
      <c r="J4660" s="60"/>
    </row>
    <row r="4661" spans="10:10" x14ac:dyDescent="0.35">
      <c r="J4661" s="60"/>
    </row>
    <row r="4662" spans="10:10" x14ac:dyDescent="0.35">
      <c r="J4662" s="60"/>
    </row>
    <row r="4663" spans="10:10" x14ac:dyDescent="0.35">
      <c r="J4663" s="60"/>
    </row>
    <row r="4664" spans="10:10" x14ac:dyDescent="0.35">
      <c r="J4664" s="60"/>
    </row>
    <row r="4665" spans="10:10" x14ac:dyDescent="0.35">
      <c r="J4665" s="60"/>
    </row>
    <row r="4666" spans="10:10" x14ac:dyDescent="0.35">
      <c r="J4666" s="60"/>
    </row>
    <row r="4667" spans="10:10" x14ac:dyDescent="0.35">
      <c r="J4667" s="60"/>
    </row>
    <row r="4668" spans="10:10" x14ac:dyDescent="0.35">
      <c r="J4668" s="60"/>
    </row>
    <row r="4669" spans="10:10" x14ac:dyDescent="0.35">
      <c r="J4669" s="60"/>
    </row>
    <row r="4670" spans="10:10" x14ac:dyDescent="0.35">
      <c r="J4670" s="60"/>
    </row>
    <row r="4671" spans="10:10" x14ac:dyDescent="0.35">
      <c r="J4671" s="60"/>
    </row>
    <row r="4672" spans="10:10" x14ac:dyDescent="0.35">
      <c r="J4672" s="60"/>
    </row>
    <row r="4673" spans="10:10" x14ac:dyDescent="0.35">
      <c r="J4673" s="60"/>
    </row>
    <row r="4674" spans="10:10" x14ac:dyDescent="0.35">
      <c r="J4674" s="60"/>
    </row>
    <row r="4675" spans="10:10" x14ac:dyDescent="0.35">
      <c r="J4675" s="60"/>
    </row>
    <row r="4676" spans="10:10" x14ac:dyDescent="0.35">
      <c r="J4676" s="60"/>
    </row>
    <row r="4677" spans="10:10" x14ac:dyDescent="0.35">
      <c r="J4677" s="60"/>
    </row>
    <row r="4678" spans="10:10" x14ac:dyDescent="0.35">
      <c r="J4678" s="60"/>
    </row>
    <row r="4679" spans="10:10" x14ac:dyDescent="0.35">
      <c r="J4679" s="60"/>
    </row>
    <row r="4680" spans="10:10" x14ac:dyDescent="0.35">
      <c r="J4680" s="60"/>
    </row>
    <row r="4681" spans="10:10" x14ac:dyDescent="0.35">
      <c r="J4681" s="60"/>
    </row>
    <row r="4682" spans="10:10" x14ac:dyDescent="0.35">
      <c r="J4682" s="60"/>
    </row>
    <row r="4683" spans="10:10" x14ac:dyDescent="0.35">
      <c r="J4683" s="60"/>
    </row>
    <row r="4684" spans="10:10" x14ac:dyDescent="0.35">
      <c r="J4684" s="60"/>
    </row>
    <row r="4685" spans="10:10" x14ac:dyDescent="0.35">
      <c r="J4685" s="60"/>
    </row>
    <row r="4686" spans="10:10" x14ac:dyDescent="0.35">
      <c r="J4686" s="60"/>
    </row>
    <row r="4687" spans="10:10" x14ac:dyDescent="0.35">
      <c r="J4687" s="60"/>
    </row>
    <row r="4688" spans="10:10" x14ac:dyDescent="0.35">
      <c r="J4688" s="60"/>
    </row>
    <row r="4689" spans="10:10" x14ac:dyDescent="0.35">
      <c r="J4689" s="60"/>
    </row>
    <row r="4690" spans="10:10" x14ac:dyDescent="0.35">
      <c r="J4690" s="60"/>
    </row>
    <row r="4691" spans="10:10" x14ac:dyDescent="0.35">
      <c r="J4691" s="60"/>
    </row>
    <row r="4692" spans="10:10" x14ac:dyDescent="0.35">
      <c r="J4692" s="60"/>
    </row>
    <row r="4693" spans="10:10" x14ac:dyDescent="0.35">
      <c r="J4693" s="60"/>
    </row>
    <row r="4694" spans="10:10" x14ac:dyDescent="0.35">
      <c r="J4694" s="60"/>
    </row>
    <row r="4695" spans="10:10" x14ac:dyDescent="0.35">
      <c r="J4695" s="60"/>
    </row>
    <row r="4696" spans="10:10" x14ac:dyDescent="0.35">
      <c r="J4696" s="60"/>
    </row>
    <row r="4697" spans="10:10" x14ac:dyDescent="0.35">
      <c r="J4697" s="60"/>
    </row>
    <row r="4698" spans="10:10" x14ac:dyDescent="0.35">
      <c r="J4698" s="60"/>
    </row>
    <row r="4699" spans="10:10" x14ac:dyDescent="0.35">
      <c r="J4699" s="60"/>
    </row>
    <row r="4700" spans="10:10" x14ac:dyDescent="0.35">
      <c r="J4700" s="60"/>
    </row>
    <row r="4701" spans="10:10" x14ac:dyDescent="0.35">
      <c r="J4701" s="60"/>
    </row>
    <row r="4702" spans="10:10" x14ac:dyDescent="0.35">
      <c r="J4702" s="60"/>
    </row>
    <row r="4703" spans="10:10" x14ac:dyDescent="0.35">
      <c r="J4703" s="60"/>
    </row>
    <row r="4704" spans="10:10" x14ac:dyDescent="0.35">
      <c r="J4704" s="60"/>
    </row>
    <row r="4705" spans="10:10" x14ac:dyDescent="0.35">
      <c r="J4705" s="60"/>
    </row>
    <row r="4706" spans="10:10" x14ac:dyDescent="0.35">
      <c r="J4706" s="60"/>
    </row>
    <row r="4707" spans="10:10" x14ac:dyDescent="0.35">
      <c r="J4707" s="60"/>
    </row>
    <row r="4708" spans="10:10" x14ac:dyDescent="0.35">
      <c r="J4708" s="60"/>
    </row>
    <row r="4709" spans="10:10" x14ac:dyDescent="0.35">
      <c r="J4709" s="60"/>
    </row>
    <row r="4710" spans="10:10" x14ac:dyDescent="0.35">
      <c r="J4710" s="60"/>
    </row>
    <row r="4711" spans="10:10" x14ac:dyDescent="0.35">
      <c r="J4711" s="60"/>
    </row>
    <row r="4712" spans="10:10" x14ac:dyDescent="0.35">
      <c r="J4712" s="60"/>
    </row>
    <row r="4713" spans="10:10" x14ac:dyDescent="0.35">
      <c r="J4713" s="60"/>
    </row>
    <row r="4714" spans="10:10" x14ac:dyDescent="0.35">
      <c r="J4714" s="60"/>
    </row>
    <row r="4715" spans="10:10" x14ac:dyDescent="0.35">
      <c r="J4715" s="60"/>
    </row>
    <row r="4716" spans="10:10" x14ac:dyDescent="0.35">
      <c r="J4716" s="60"/>
    </row>
    <row r="4717" spans="10:10" x14ac:dyDescent="0.35">
      <c r="J4717" s="60"/>
    </row>
    <row r="4718" spans="10:10" x14ac:dyDescent="0.35">
      <c r="J4718" s="60"/>
    </row>
    <row r="4719" spans="10:10" x14ac:dyDescent="0.35">
      <c r="J4719" s="60"/>
    </row>
    <row r="4720" spans="10:10" x14ac:dyDescent="0.35">
      <c r="J4720" s="60"/>
    </row>
    <row r="4721" spans="10:10" x14ac:dyDescent="0.35">
      <c r="J4721" s="60"/>
    </row>
    <row r="4722" spans="10:10" x14ac:dyDescent="0.35">
      <c r="J4722" s="60"/>
    </row>
    <row r="4723" spans="10:10" x14ac:dyDescent="0.35">
      <c r="J4723" s="60"/>
    </row>
    <row r="4724" spans="10:10" x14ac:dyDescent="0.35">
      <c r="J4724" s="60"/>
    </row>
    <row r="4725" spans="10:10" x14ac:dyDescent="0.35">
      <c r="J4725" s="60"/>
    </row>
    <row r="4726" spans="10:10" x14ac:dyDescent="0.35">
      <c r="J4726" s="60"/>
    </row>
    <row r="4727" spans="10:10" x14ac:dyDescent="0.35">
      <c r="J4727" s="60"/>
    </row>
    <row r="4728" spans="10:10" x14ac:dyDescent="0.35">
      <c r="J4728" s="60"/>
    </row>
    <row r="4729" spans="10:10" x14ac:dyDescent="0.35">
      <c r="J4729" s="60"/>
    </row>
    <row r="4730" spans="10:10" x14ac:dyDescent="0.35">
      <c r="J4730" s="60"/>
    </row>
    <row r="4731" spans="10:10" x14ac:dyDescent="0.35">
      <c r="J4731" s="60"/>
    </row>
    <row r="4732" spans="10:10" x14ac:dyDescent="0.35">
      <c r="J4732" s="60"/>
    </row>
    <row r="4733" spans="10:10" x14ac:dyDescent="0.35">
      <c r="J4733" s="60"/>
    </row>
    <row r="4734" spans="10:10" x14ac:dyDescent="0.35">
      <c r="J4734" s="60"/>
    </row>
    <row r="4735" spans="10:10" x14ac:dyDescent="0.35">
      <c r="J4735" s="60"/>
    </row>
    <row r="4736" spans="10:10" x14ac:dyDescent="0.35">
      <c r="J4736" s="60"/>
    </row>
    <row r="4737" spans="10:10" x14ac:dyDescent="0.35">
      <c r="J4737" s="60"/>
    </row>
    <row r="4738" spans="10:10" x14ac:dyDescent="0.35">
      <c r="J4738" s="60"/>
    </row>
    <row r="4739" spans="10:10" x14ac:dyDescent="0.35">
      <c r="J4739" s="60"/>
    </row>
    <row r="4740" spans="10:10" x14ac:dyDescent="0.35">
      <c r="J4740" s="60"/>
    </row>
    <row r="4741" spans="10:10" x14ac:dyDescent="0.35">
      <c r="J4741" s="60"/>
    </row>
    <row r="4742" spans="10:10" x14ac:dyDescent="0.35">
      <c r="J4742" s="60"/>
    </row>
    <row r="4743" spans="10:10" x14ac:dyDescent="0.35">
      <c r="J4743" s="60"/>
    </row>
    <row r="4744" spans="10:10" x14ac:dyDescent="0.35">
      <c r="J4744" s="60"/>
    </row>
    <row r="4745" spans="10:10" x14ac:dyDescent="0.35">
      <c r="J4745" s="60"/>
    </row>
    <row r="4746" spans="10:10" x14ac:dyDescent="0.35">
      <c r="J4746" s="60"/>
    </row>
    <row r="4747" spans="10:10" x14ac:dyDescent="0.35">
      <c r="J4747" s="60"/>
    </row>
    <row r="4748" spans="10:10" x14ac:dyDescent="0.35">
      <c r="J4748" s="60"/>
    </row>
    <row r="4749" spans="10:10" x14ac:dyDescent="0.35">
      <c r="J4749" s="60"/>
    </row>
    <row r="4750" spans="10:10" x14ac:dyDescent="0.35">
      <c r="J4750" s="60"/>
    </row>
    <row r="4751" spans="10:10" x14ac:dyDescent="0.35">
      <c r="J4751" s="60"/>
    </row>
    <row r="4752" spans="10:10" x14ac:dyDescent="0.35">
      <c r="J4752" s="60"/>
    </row>
    <row r="4753" spans="10:10" x14ac:dyDescent="0.35">
      <c r="J4753" s="60"/>
    </row>
    <row r="4754" spans="10:10" x14ac:dyDescent="0.35">
      <c r="J4754" s="60"/>
    </row>
    <row r="4755" spans="10:10" x14ac:dyDescent="0.35">
      <c r="J4755" s="60"/>
    </row>
    <row r="4756" spans="10:10" x14ac:dyDescent="0.35">
      <c r="J4756" s="60"/>
    </row>
    <row r="4757" spans="10:10" x14ac:dyDescent="0.35">
      <c r="J4757" s="60"/>
    </row>
    <row r="4758" spans="10:10" x14ac:dyDescent="0.35">
      <c r="J4758" s="60"/>
    </row>
    <row r="4759" spans="10:10" x14ac:dyDescent="0.35">
      <c r="J4759" s="60"/>
    </row>
    <row r="4760" spans="10:10" x14ac:dyDescent="0.35">
      <c r="J4760" s="60"/>
    </row>
    <row r="4761" spans="10:10" x14ac:dyDescent="0.35">
      <c r="J4761" s="60"/>
    </row>
    <row r="4762" spans="10:10" x14ac:dyDescent="0.35">
      <c r="J4762" s="60"/>
    </row>
    <row r="4763" spans="10:10" x14ac:dyDescent="0.35">
      <c r="J4763" s="60"/>
    </row>
    <row r="4764" spans="10:10" x14ac:dyDescent="0.35">
      <c r="J4764" s="60"/>
    </row>
    <row r="4765" spans="10:10" x14ac:dyDescent="0.35">
      <c r="J4765" s="60"/>
    </row>
    <row r="4766" spans="10:10" x14ac:dyDescent="0.35">
      <c r="J4766" s="60"/>
    </row>
    <row r="4767" spans="10:10" x14ac:dyDescent="0.35">
      <c r="J4767" s="60"/>
    </row>
    <row r="4768" spans="10:10" x14ac:dyDescent="0.35">
      <c r="J4768" s="60"/>
    </row>
    <row r="4769" spans="10:10" x14ac:dyDescent="0.35">
      <c r="J4769" s="60"/>
    </row>
    <row r="4770" spans="10:10" x14ac:dyDescent="0.35">
      <c r="J4770" s="60"/>
    </row>
    <row r="4771" spans="10:10" x14ac:dyDescent="0.35">
      <c r="J4771" s="60"/>
    </row>
    <row r="4772" spans="10:10" x14ac:dyDescent="0.35">
      <c r="J4772" s="60"/>
    </row>
    <row r="4773" spans="10:10" x14ac:dyDescent="0.35">
      <c r="J4773" s="60"/>
    </row>
    <row r="4774" spans="10:10" x14ac:dyDescent="0.35">
      <c r="J4774" s="60"/>
    </row>
    <row r="4775" spans="10:10" x14ac:dyDescent="0.35">
      <c r="J4775" s="60"/>
    </row>
    <row r="4776" spans="10:10" x14ac:dyDescent="0.35">
      <c r="J4776" s="60"/>
    </row>
    <row r="4777" spans="10:10" x14ac:dyDescent="0.35">
      <c r="J4777" s="60"/>
    </row>
    <row r="4778" spans="10:10" x14ac:dyDescent="0.35">
      <c r="J4778" s="60"/>
    </row>
    <row r="4779" spans="10:10" x14ac:dyDescent="0.35">
      <c r="J4779" s="60"/>
    </row>
    <row r="4780" spans="10:10" x14ac:dyDescent="0.35">
      <c r="J4780" s="60"/>
    </row>
    <row r="4781" spans="10:10" x14ac:dyDescent="0.35">
      <c r="J4781" s="60"/>
    </row>
    <row r="4782" spans="10:10" x14ac:dyDescent="0.35">
      <c r="J4782" s="60"/>
    </row>
    <row r="4783" spans="10:10" x14ac:dyDescent="0.35">
      <c r="J4783" s="60"/>
    </row>
    <row r="4784" spans="10:10" x14ac:dyDescent="0.35">
      <c r="J4784" s="60"/>
    </row>
    <row r="4785" spans="10:10" x14ac:dyDescent="0.35">
      <c r="J4785" s="60"/>
    </row>
    <row r="4786" spans="10:10" x14ac:dyDescent="0.35">
      <c r="J4786" s="60"/>
    </row>
    <row r="4787" spans="10:10" x14ac:dyDescent="0.35">
      <c r="J4787" s="60"/>
    </row>
    <row r="4788" spans="10:10" x14ac:dyDescent="0.35">
      <c r="J4788" s="60"/>
    </row>
    <row r="4789" spans="10:10" x14ac:dyDescent="0.35">
      <c r="J4789" s="60"/>
    </row>
    <row r="4790" spans="10:10" x14ac:dyDescent="0.35">
      <c r="J4790" s="60"/>
    </row>
    <row r="4791" spans="10:10" x14ac:dyDescent="0.35">
      <c r="J4791" s="60"/>
    </row>
    <row r="4792" spans="10:10" x14ac:dyDescent="0.35">
      <c r="J4792" s="60"/>
    </row>
    <row r="4793" spans="10:10" x14ac:dyDescent="0.35">
      <c r="J4793" s="60"/>
    </row>
    <row r="4794" spans="10:10" x14ac:dyDescent="0.35">
      <c r="J4794" s="60"/>
    </row>
    <row r="4795" spans="10:10" x14ac:dyDescent="0.35">
      <c r="J4795" s="60"/>
    </row>
    <row r="4796" spans="10:10" x14ac:dyDescent="0.35">
      <c r="J4796" s="60"/>
    </row>
    <row r="4797" spans="10:10" x14ac:dyDescent="0.35">
      <c r="J4797" s="60"/>
    </row>
    <row r="4798" spans="10:10" x14ac:dyDescent="0.35">
      <c r="J4798" s="60"/>
    </row>
    <row r="4799" spans="10:10" x14ac:dyDescent="0.35">
      <c r="J4799" s="60"/>
    </row>
    <row r="4800" spans="10:10" x14ac:dyDescent="0.35">
      <c r="J4800" s="60"/>
    </row>
    <row r="4801" spans="10:10" x14ac:dyDescent="0.35">
      <c r="J4801" s="60"/>
    </row>
    <row r="4802" spans="10:10" x14ac:dyDescent="0.35">
      <c r="J4802" s="60"/>
    </row>
    <row r="4803" spans="10:10" x14ac:dyDescent="0.35">
      <c r="J4803" s="60"/>
    </row>
    <row r="4804" spans="10:10" x14ac:dyDescent="0.35">
      <c r="J4804" s="60"/>
    </row>
    <row r="4805" spans="10:10" x14ac:dyDescent="0.35">
      <c r="J4805" s="60"/>
    </row>
    <row r="4806" spans="10:10" x14ac:dyDescent="0.35">
      <c r="J4806" s="60"/>
    </row>
    <row r="4807" spans="10:10" x14ac:dyDescent="0.35">
      <c r="J4807" s="60"/>
    </row>
    <row r="4808" spans="10:10" x14ac:dyDescent="0.35">
      <c r="J4808" s="60"/>
    </row>
    <row r="4809" spans="10:10" x14ac:dyDescent="0.35">
      <c r="J4809" s="60"/>
    </row>
    <row r="4810" spans="10:10" x14ac:dyDescent="0.35">
      <c r="J4810" s="60"/>
    </row>
    <row r="4811" spans="10:10" x14ac:dyDescent="0.35">
      <c r="J4811" s="60"/>
    </row>
    <row r="4812" spans="10:10" x14ac:dyDescent="0.35">
      <c r="J4812" s="60"/>
    </row>
    <row r="4813" spans="10:10" x14ac:dyDescent="0.35">
      <c r="J4813" s="60"/>
    </row>
    <row r="4814" spans="10:10" x14ac:dyDescent="0.35">
      <c r="J4814" s="60"/>
    </row>
    <row r="4815" spans="10:10" x14ac:dyDescent="0.35">
      <c r="J4815" s="60"/>
    </row>
    <row r="4816" spans="10:10" x14ac:dyDescent="0.35">
      <c r="J4816" s="60"/>
    </row>
    <row r="4817" spans="10:10" x14ac:dyDescent="0.35">
      <c r="J4817" s="60"/>
    </row>
    <row r="4818" spans="10:10" x14ac:dyDescent="0.35">
      <c r="J4818" s="60"/>
    </row>
    <row r="4819" spans="10:10" x14ac:dyDescent="0.35">
      <c r="J4819" s="60"/>
    </row>
    <row r="4820" spans="10:10" x14ac:dyDescent="0.35">
      <c r="J4820" s="60"/>
    </row>
    <row r="4821" spans="10:10" x14ac:dyDescent="0.35">
      <c r="J4821" s="60"/>
    </row>
    <row r="4822" spans="10:10" x14ac:dyDescent="0.35">
      <c r="J4822" s="60"/>
    </row>
    <row r="4823" spans="10:10" x14ac:dyDescent="0.35">
      <c r="J4823" s="60"/>
    </row>
    <row r="4824" spans="10:10" x14ac:dyDescent="0.35">
      <c r="J4824" s="60"/>
    </row>
    <row r="4825" spans="10:10" x14ac:dyDescent="0.35">
      <c r="J4825" s="60"/>
    </row>
    <row r="4826" spans="10:10" x14ac:dyDescent="0.35">
      <c r="J4826" s="60"/>
    </row>
    <row r="4827" spans="10:10" x14ac:dyDescent="0.35">
      <c r="J4827" s="60"/>
    </row>
    <row r="4828" spans="10:10" x14ac:dyDescent="0.35">
      <c r="J4828" s="60"/>
    </row>
    <row r="4829" spans="10:10" x14ac:dyDescent="0.35">
      <c r="J4829" s="60"/>
    </row>
    <row r="4830" spans="10:10" x14ac:dyDescent="0.35">
      <c r="J4830" s="60"/>
    </row>
    <row r="4831" spans="10:10" x14ac:dyDescent="0.35">
      <c r="J4831" s="60"/>
    </row>
    <row r="4832" spans="10:10" x14ac:dyDescent="0.35">
      <c r="J4832" s="60"/>
    </row>
    <row r="4833" spans="10:10" x14ac:dyDescent="0.35">
      <c r="J4833" s="60"/>
    </row>
    <row r="4834" spans="10:10" x14ac:dyDescent="0.35">
      <c r="J4834" s="60"/>
    </row>
    <row r="4835" spans="10:10" x14ac:dyDescent="0.35">
      <c r="J4835" s="60"/>
    </row>
    <row r="4836" spans="10:10" x14ac:dyDescent="0.35">
      <c r="J4836" s="60"/>
    </row>
    <row r="4837" spans="10:10" x14ac:dyDescent="0.35">
      <c r="J4837" s="60"/>
    </row>
    <row r="4838" spans="10:10" x14ac:dyDescent="0.35">
      <c r="J4838" s="60"/>
    </row>
    <row r="4839" spans="10:10" x14ac:dyDescent="0.35">
      <c r="J4839" s="60"/>
    </row>
    <row r="4840" spans="10:10" x14ac:dyDescent="0.35">
      <c r="J4840" s="60"/>
    </row>
    <row r="4841" spans="10:10" x14ac:dyDescent="0.35">
      <c r="J4841" s="60"/>
    </row>
    <row r="4842" spans="10:10" x14ac:dyDescent="0.35">
      <c r="J4842" s="60"/>
    </row>
    <row r="4843" spans="10:10" x14ac:dyDescent="0.35">
      <c r="J4843" s="60"/>
    </row>
    <row r="4844" spans="10:10" x14ac:dyDescent="0.35">
      <c r="J4844" s="60"/>
    </row>
    <row r="4845" spans="10:10" x14ac:dyDescent="0.35">
      <c r="J4845" s="60"/>
    </row>
    <row r="4846" spans="10:10" x14ac:dyDescent="0.35">
      <c r="J4846" s="60"/>
    </row>
    <row r="4847" spans="10:10" x14ac:dyDescent="0.35">
      <c r="J4847" s="60"/>
    </row>
    <row r="4848" spans="10:10" x14ac:dyDescent="0.35">
      <c r="J4848" s="60"/>
    </row>
    <row r="4849" spans="10:10" x14ac:dyDescent="0.35">
      <c r="J4849" s="60"/>
    </row>
    <row r="4850" spans="10:10" x14ac:dyDescent="0.35">
      <c r="J4850" s="60"/>
    </row>
    <row r="4851" spans="10:10" x14ac:dyDescent="0.35">
      <c r="J4851" s="60"/>
    </row>
    <row r="4852" spans="10:10" x14ac:dyDescent="0.35">
      <c r="J4852" s="60"/>
    </row>
    <row r="4853" spans="10:10" x14ac:dyDescent="0.35">
      <c r="J4853" s="60"/>
    </row>
    <row r="4854" spans="10:10" x14ac:dyDescent="0.35">
      <c r="J4854" s="60"/>
    </row>
    <row r="4855" spans="10:10" x14ac:dyDescent="0.35">
      <c r="J4855" s="60"/>
    </row>
    <row r="4856" spans="10:10" x14ac:dyDescent="0.35">
      <c r="J4856" s="60"/>
    </row>
    <row r="4857" spans="10:10" x14ac:dyDescent="0.35">
      <c r="J4857" s="60"/>
    </row>
    <row r="4858" spans="10:10" x14ac:dyDescent="0.35">
      <c r="J4858" s="60"/>
    </row>
    <row r="4859" spans="10:10" x14ac:dyDescent="0.35">
      <c r="J4859" s="60"/>
    </row>
    <row r="4860" spans="10:10" x14ac:dyDescent="0.35">
      <c r="J4860" s="60"/>
    </row>
    <row r="4861" spans="10:10" x14ac:dyDescent="0.35">
      <c r="J4861" s="60"/>
    </row>
    <row r="4862" spans="10:10" x14ac:dyDescent="0.35">
      <c r="J4862" s="60"/>
    </row>
    <row r="4863" spans="10:10" x14ac:dyDescent="0.35">
      <c r="J4863" s="60"/>
    </row>
    <row r="4864" spans="10:10" x14ac:dyDescent="0.35">
      <c r="J4864" s="60"/>
    </row>
    <row r="4865" spans="10:10" x14ac:dyDescent="0.35">
      <c r="J4865" s="60"/>
    </row>
    <row r="4866" spans="10:10" x14ac:dyDescent="0.35">
      <c r="J4866" s="60"/>
    </row>
    <row r="4867" spans="10:10" x14ac:dyDescent="0.35">
      <c r="J4867" s="60"/>
    </row>
    <row r="4868" spans="10:10" x14ac:dyDescent="0.35">
      <c r="J4868" s="60"/>
    </row>
    <row r="4869" spans="10:10" x14ac:dyDescent="0.35">
      <c r="J4869" s="60"/>
    </row>
    <row r="4870" spans="10:10" x14ac:dyDescent="0.35">
      <c r="J4870" s="60"/>
    </row>
    <row r="4871" spans="10:10" x14ac:dyDescent="0.35">
      <c r="J4871" s="60"/>
    </row>
    <row r="4872" spans="10:10" x14ac:dyDescent="0.35">
      <c r="J4872" s="60"/>
    </row>
    <row r="4873" spans="10:10" x14ac:dyDescent="0.35">
      <c r="J4873" s="60"/>
    </row>
    <row r="4874" spans="10:10" x14ac:dyDescent="0.35">
      <c r="J4874" s="60"/>
    </row>
    <row r="4875" spans="10:10" x14ac:dyDescent="0.35">
      <c r="J4875" s="60"/>
    </row>
    <row r="4876" spans="10:10" x14ac:dyDescent="0.35">
      <c r="J4876" s="60"/>
    </row>
    <row r="4877" spans="10:10" x14ac:dyDescent="0.35">
      <c r="J4877" s="60"/>
    </row>
    <row r="4878" spans="10:10" x14ac:dyDescent="0.35">
      <c r="J4878" s="60"/>
    </row>
    <row r="4879" spans="10:10" x14ac:dyDescent="0.35">
      <c r="J4879" s="60"/>
    </row>
    <row r="4880" spans="10:10" x14ac:dyDescent="0.35">
      <c r="J4880" s="60"/>
    </row>
    <row r="4881" spans="10:10" x14ac:dyDescent="0.35">
      <c r="J4881" s="60"/>
    </row>
    <row r="4882" spans="10:10" x14ac:dyDescent="0.35">
      <c r="J4882" s="60"/>
    </row>
    <row r="4883" spans="10:10" x14ac:dyDescent="0.35">
      <c r="J4883" s="60"/>
    </row>
    <row r="4884" spans="10:10" x14ac:dyDescent="0.35">
      <c r="J4884" s="60"/>
    </row>
    <row r="4885" spans="10:10" x14ac:dyDescent="0.35">
      <c r="J4885" s="60"/>
    </row>
    <row r="4886" spans="10:10" x14ac:dyDescent="0.35">
      <c r="J4886" s="60"/>
    </row>
    <row r="4887" spans="10:10" x14ac:dyDescent="0.35">
      <c r="J4887" s="60"/>
    </row>
    <row r="4888" spans="10:10" x14ac:dyDescent="0.35">
      <c r="J4888" s="60"/>
    </row>
    <row r="4889" spans="10:10" x14ac:dyDescent="0.35">
      <c r="J4889" s="60"/>
    </row>
    <row r="4890" spans="10:10" x14ac:dyDescent="0.35">
      <c r="J4890" s="60"/>
    </row>
    <row r="4891" spans="10:10" x14ac:dyDescent="0.35">
      <c r="J4891" s="60"/>
    </row>
    <row r="4892" spans="10:10" x14ac:dyDescent="0.35">
      <c r="J4892" s="60"/>
    </row>
    <row r="4893" spans="10:10" x14ac:dyDescent="0.35">
      <c r="J4893" s="60"/>
    </row>
    <row r="4894" spans="10:10" x14ac:dyDescent="0.35">
      <c r="J4894" s="60"/>
    </row>
    <row r="4895" spans="10:10" x14ac:dyDescent="0.35">
      <c r="J4895" s="60"/>
    </row>
    <row r="4896" spans="10:10" x14ac:dyDescent="0.35">
      <c r="J4896" s="60"/>
    </row>
    <row r="4897" spans="10:10" x14ac:dyDescent="0.35">
      <c r="J4897" s="60"/>
    </row>
    <row r="4898" spans="10:10" x14ac:dyDescent="0.35">
      <c r="J4898" s="60"/>
    </row>
    <row r="4899" spans="10:10" x14ac:dyDescent="0.35">
      <c r="J4899" s="60"/>
    </row>
    <row r="4900" spans="10:10" x14ac:dyDescent="0.35">
      <c r="J4900" s="60"/>
    </row>
    <row r="4901" spans="10:10" x14ac:dyDescent="0.35">
      <c r="J4901" s="60"/>
    </row>
    <row r="4902" spans="10:10" x14ac:dyDescent="0.35">
      <c r="J4902" s="60"/>
    </row>
    <row r="4903" spans="10:10" x14ac:dyDescent="0.35">
      <c r="J4903" s="60"/>
    </row>
    <row r="4904" spans="10:10" x14ac:dyDescent="0.35">
      <c r="J4904" s="60"/>
    </row>
    <row r="4905" spans="10:10" x14ac:dyDescent="0.35">
      <c r="J4905" s="60"/>
    </row>
    <row r="4906" spans="10:10" x14ac:dyDescent="0.35">
      <c r="J4906" s="60"/>
    </row>
    <row r="4907" spans="10:10" x14ac:dyDescent="0.35">
      <c r="J4907" s="60"/>
    </row>
    <row r="4908" spans="10:10" x14ac:dyDescent="0.35">
      <c r="J4908" s="60"/>
    </row>
    <row r="4909" spans="10:10" x14ac:dyDescent="0.35">
      <c r="J4909" s="60"/>
    </row>
    <row r="4910" spans="10:10" x14ac:dyDescent="0.35">
      <c r="J4910" s="60"/>
    </row>
    <row r="4911" spans="10:10" x14ac:dyDescent="0.35">
      <c r="J4911" s="60"/>
    </row>
    <row r="4912" spans="10:10" x14ac:dyDescent="0.35">
      <c r="J4912" s="60"/>
    </row>
    <row r="4913" spans="10:10" x14ac:dyDescent="0.35">
      <c r="J4913" s="60"/>
    </row>
    <row r="4914" spans="10:10" x14ac:dyDescent="0.35">
      <c r="J4914" s="60"/>
    </row>
    <row r="4915" spans="10:10" x14ac:dyDescent="0.35">
      <c r="J4915" s="60"/>
    </row>
    <row r="4916" spans="10:10" x14ac:dyDescent="0.35">
      <c r="J4916" s="60"/>
    </row>
    <row r="4917" spans="10:10" x14ac:dyDescent="0.35">
      <c r="J4917" s="60"/>
    </row>
    <row r="4918" spans="10:10" x14ac:dyDescent="0.35">
      <c r="J4918" s="60"/>
    </row>
    <row r="4919" spans="10:10" x14ac:dyDescent="0.35">
      <c r="J4919" s="60"/>
    </row>
    <row r="4920" spans="10:10" x14ac:dyDescent="0.35">
      <c r="J4920" s="60"/>
    </row>
    <row r="4921" spans="10:10" x14ac:dyDescent="0.35">
      <c r="J4921" s="60"/>
    </row>
    <row r="4922" spans="10:10" x14ac:dyDescent="0.35">
      <c r="J4922" s="60"/>
    </row>
    <row r="4923" spans="10:10" x14ac:dyDescent="0.35">
      <c r="J4923" s="60"/>
    </row>
    <row r="4924" spans="10:10" x14ac:dyDescent="0.35">
      <c r="J4924" s="60"/>
    </row>
    <row r="4925" spans="10:10" x14ac:dyDescent="0.35">
      <c r="J4925" s="60"/>
    </row>
    <row r="4926" spans="10:10" x14ac:dyDescent="0.35">
      <c r="J4926" s="60"/>
    </row>
    <row r="4927" spans="10:10" x14ac:dyDescent="0.35">
      <c r="J4927" s="60"/>
    </row>
    <row r="4928" spans="10:10" x14ac:dyDescent="0.35">
      <c r="J4928" s="60"/>
    </row>
    <row r="4929" spans="10:10" x14ac:dyDescent="0.35">
      <c r="J4929" s="60"/>
    </row>
    <row r="4930" spans="10:10" x14ac:dyDescent="0.35">
      <c r="J4930" s="60"/>
    </row>
    <row r="4931" spans="10:10" x14ac:dyDescent="0.35">
      <c r="J4931" s="60"/>
    </row>
    <row r="4932" spans="10:10" x14ac:dyDescent="0.35">
      <c r="J4932" s="60"/>
    </row>
    <row r="4933" spans="10:10" x14ac:dyDescent="0.35">
      <c r="J4933" s="60"/>
    </row>
    <row r="4934" spans="10:10" x14ac:dyDescent="0.35">
      <c r="J4934" s="60"/>
    </row>
    <row r="4935" spans="10:10" x14ac:dyDescent="0.35">
      <c r="J4935" s="60"/>
    </row>
    <row r="4936" spans="10:10" x14ac:dyDescent="0.35">
      <c r="J4936" s="60"/>
    </row>
    <row r="4937" spans="10:10" x14ac:dyDescent="0.35">
      <c r="J4937" s="60"/>
    </row>
    <row r="4938" spans="10:10" x14ac:dyDescent="0.35">
      <c r="J4938" s="60"/>
    </row>
    <row r="4939" spans="10:10" x14ac:dyDescent="0.35">
      <c r="J4939" s="60"/>
    </row>
    <row r="4940" spans="10:10" x14ac:dyDescent="0.35">
      <c r="J4940" s="60"/>
    </row>
    <row r="4941" spans="10:10" x14ac:dyDescent="0.35">
      <c r="J4941" s="60"/>
    </row>
    <row r="4942" spans="10:10" x14ac:dyDescent="0.35">
      <c r="J4942" s="60"/>
    </row>
    <row r="4943" spans="10:10" x14ac:dyDescent="0.35">
      <c r="J4943" s="60"/>
    </row>
    <row r="4944" spans="10:10" x14ac:dyDescent="0.35">
      <c r="J4944" s="60"/>
    </row>
    <row r="4945" spans="10:10" x14ac:dyDescent="0.35">
      <c r="J4945" s="60"/>
    </row>
    <row r="4946" spans="10:10" x14ac:dyDescent="0.35">
      <c r="J4946" s="60"/>
    </row>
    <row r="4947" spans="10:10" x14ac:dyDescent="0.35">
      <c r="J4947" s="60"/>
    </row>
    <row r="4948" spans="10:10" x14ac:dyDescent="0.35">
      <c r="J4948" s="60"/>
    </row>
    <row r="4949" spans="10:10" x14ac:dyDescent="0.35">
      <c r="J4949" s="60"/>
    </row>
    <row r="4950" spans="10:10" x14ac:dyDescent="0.35">
      <c r="J4950" s="60"/>
    </row>
    <row r="4951" spans="10:10" x14ac:dyDescent="0.35">
      <c r="J4951" s="60"/>
    </row>
    <row r="4952" spans="10:10" x14ac:dyDescent="0.35">
      <c r="J4952" s="60"/>
    </row>
    <row r="4953" spans="10:10" x14ac:dyDescent="0.35">
      <c r="J4953" s="60"/>
    </row>
    <row r="4954" spans="10:10" x14ac:dyDescent="0.35">
      <c r="J4954" s="60"/>
    </row>
    <row r="4955" spans="10:10" x14ac:dyDescent="0.35">
      <c r="J4955" s="60"/>
    </row>
    <row r="4956" spans="10:10" x14ac:dyDescent="0.35">
      <c r="J4956" s="60"/>
    </row>
    <row r="4957" spans="10:10" x14ac:dyDescent="0.35">
      <c r="J4957" s="60"/>
    </row>
    <row r="4958" spans="10:10" x14ac:dyDescent="0.35">
      <c r="J4958" s="60"/>
    </row>
    <row r="4959" spans="10:10" x14ac:dyDescent="0.35">
      <c r="J4959" s="60"/>
    </row>
    <row r="4960" spans="10:10" x14ac:dyDescent="0.35">
      <c r="J4960" s="60"/>
    </row>
    <row r="4961" spans="10:10" x14ac:dyDescent="0.35">
      <c r="J4961" s="60"/>
    </row>
    <row r="4962" spans="10:10" x14ac:dyDescent="0.35">
      <c r="J4962" s="60"/>
    </row>
    <row r="4963" spans="10:10" x14ac:dyDescent="0.35">
      <c r="J4963" s="60"/>
    </row>
    <row r="4964" spans="10:10" x14ac:dyDescent="0.35">
      <c r="J4964" s="60"/>
    </row>
    <row r="4965" spans="10:10" x14ac:dyDescent="0.35">
      <c r="J4965" s="60"/>
    </row>
    <row r="4966" spans="10:10" x14ac:dyDescent="0.35">
      <c r="J4966" s="60"/>
    </row>
    <row r="4967" spans="10:10" x14ac:dyDescent="0.35">
      <c r="J4967" s="60"/>
    </row>
    <row r="4968" spans="10:10" x14ac:dyDescent="0.35">
      <c r="J4968" s="60"/>
    </row>
    <row r="4969" spans="10:10" x14ac:dyDescent="0.35">
      <c r="J4969" s="60"/>
    </row>
    <row r="4970" spans="10:10" x14ac:dyDescent="0.35">
      <c r="J4970" s="60"/>
    </row>
    <row r="4971" spans="10:10" x14ac:dyDescent="0.35">
      <c r="J4971" s="60"/>
    </row>
    <row r="4972" spans="10:10" x14ac:dyDescent="0.35">
      <c r="J4972" s="60"/>
    </row>
    <row r="4973" spans="10:10" x14ac:dyDescent="0.35">
      <c r="J4973" s="60"/>
    </row>
    <row r="4974" spans="10:10" x14ac:dyDescent="0.35">
      <c r="J4974" s="60"/>
    </row>
    <row r="4975" spans="10:10" x14ac:dyDescent="0.35">
      <c r="J4975" s="60"/>
    </row>
    <row r="4976" spans="10:10" x14ac:dyDescent="0.35">
      <c r="J4976" s="60"/>
    </row>
    <row r="4977" spans="10:10" x14ac:dyDescent="0.35">
      <c r="J4977" s="60"/>
    </row>
    <row r="4978" spans="10:10" x14ac:dyDescent="0.35">
      <c r="J4978" s="60"/>
    </row>
    <row r="4979" spans="10:10" x14ac:dyDescent="0.35">
      <c r="J4979" s="60"/>
    </row>
    <row r="4980" spans="10:10" x14ac:dyDescent="0.35">
      <c r="J4980" s="60"/>
    </row>
    <row r="4981" spans="10:10" x14ac:dyDescent="0.35">
      <c r="J4981" s="60"/>
    </row>
    <row r="4982" spans="10:10" x14ac:dyDescent="0.35">
      <c r="J4982" s="60"/>
    </row>
    <row r="4983" spans="10:10" x14ac:dyDescent="0.35">
      <c r="J4983" s="60"/>
    </row>
    <row r="4984" spans="10:10" x14ac:dyDescent="0.35">
      <c r="J4984" s="60"/>
    </row>
  </sheetData>
  <mergeCells count="1">
    <mergeCell ref="B2:C2"/>
  </mergeCells>
  <dataValidations count="1">
    <dataValidation type="textLength" operator="lessThanOrEqual" allowBlank="1" showInputMessage="1" showErrorMessage="1" sqref="C5 E5:F5" xr:uid="{00000000-0002-0000-0600-000000000000}">
      <formula1>255</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sheetPr>
  <dimension ref="A1:T374"/>
  <sheetViews>
    <sheetView showGridLines="0" zoomScale="90" zoomScaleNormal="90" zoomScaleSheetLayoutView="80" workbookViewId="0">
      <pane ySplit="5" topLeftCell="A33" activePane="bottomLeft" state="frozen"/>
      <selection pane="bottomLeft" activeCell="B2" sqref="B2:E2"/>
    </sheetView>
  </sheetViews>
  <sheetFormatPr defaultColWidth="8.86328125" defaultRowHeight="12.75" x14ac:dyDescent="0.35"/>
  <cols>
    <col min="1" max="1" width="2.3984375" customWidth="1"/>
    <col min="2" max="2" width="43.265625" style="9" customWidth="1"/>
    <col min="3" max="3" width="5.1328125" style="9" bestFit="1" customWidth="1"/>
    <col min="4" max="4" width="12.86328125" style="10" bestFit="1" customWidth="1"/>
    <col min="5" max="5" width="11.265625" style="61" bestFit="1" customWidth="1"/>
    <col min="6" max="7" width="17.73046875" style="9" bestFit="1" customWidth="1"/>
    <col min="8" max="8" width="10.86328125" style="9" bestFit="1" customWidth="1"/>
    <col min="9" max="9" width="18" bestFit="1" customWidth="1"/>
    <col min="10" max="10" width="16.86328125" customWidth="1"/>
    <col min="11" max="13" width="15" customWidth="1"/>
    <col min="14" max="14" width="9.265625" bestFit="1" customWidth="1"/>
    <col min="15" max="15" width="12.3984375" bestFit="1" customWidth="1"/>
    <col min="16" max="16" width="6.1328125" customWidth="1"/>
    <col min="17" max="17" width="40.86328125" style="11" bestFit="1" customWidth="1"/>
    <col min="18" max="18" width="13.3984375" style="11" bestFit="1" customWidth="1"/>
    <col min="20" max="20" width="10.265625" bestFit="1" customWidth="1"/>
  </cols>
  <sheetData>
    <row r="1" spans="1:20" s="16" customFormat="1" ht="6" customHeight="1" x14ac:dyDescent="0.35">
      <c r="C1" s="39"/>
      <c r="E1" s="39"/>
      <c r="G1" s="28"/>
      <c r="H1" s="28"/>
      <c r="I1" s="36"/>
      <c r="Q1" s="39"/>
      <c r="R1" s="39"/>
    </row>
    <row r="2" spans="1:20" s="16" customFormat="1" ht="28.5" x14ac:dyDescent="0.35">
      <c r="B2" s="207" t="str">
        <f>Contents!B11</f>
        <v>Mineral Use Compiled</v>
      </c>
      <c r="C2" s="207"/>
      <c r="D2" s="207"/>
      <c r="E2" s="207"/>
      <c r="F2" s="33"/>
      <c r="G2" s="37"/>
      <c r="H2" s="37"/>
      <c r="I2"/>
      <c r="Q2" s="39"/>
      <c r="R2" s="39"/>
    </row>
    <row r="3" spans="1:20" s="16" customFormat="1" ht="141.75" customHeight="1" x14ac:dyDescent="0.35">
      <c r="B3" s="222" t="str">
        <f>Contents!C11</f>
        <v>This table provides the data compiled from the USGS Mineral Commodity Summaries used to create the Mineral Resource Use satellite account. Data for 2012 were obtained from the 2017 Mineral Commodity Summaries to ensure the most recent revisions were incorporated. Data for 2007 were obtained from the 2012 Mineral Commodity Summaries.</v>
      </c>
      <c r="C3" s="222"/>
      <c r="D3" s="222"/>
      <c r="E3" s="222"/>
      <c r="F3" s="222"/>
      <c r="G3" s="222"/>
      <c r="H3" s="222"/>
      <c r="I3"/>
      <c r="Q3" s="39"/>
      <c r="R3" s="39"/>
    </row>
    <row r="4" spans="1:20" ht="13.15" thickBot="1" x14ac:dyDescent="0.4">
      <c r="D4" s="9"/>
    </row>
    <row r="5" spans="1:20" s="36" customFormat="1" ht="40.15" thickBot="1" x14ac:dyDescent="0.5">
      <c r="B5" s="153" t="s">
        <v>595</v>
      </c>
      <c r="C5" s="154" t="s">
        <v>125</v>
      </c>
      <c r="D5" s="155" t="s">
        <v>706</v>
      </c>
      <c r="E5" s="155" t="s">
        <v>707</v>
      </c>
      <c r="F5" s="154" t="s">
        <v>711</v>
      </c>
      <c r="G5" s="155" t="s">
        <v>712</v>
      </c>
      <c r="H5" s="156" t="s">
        <v>710</v>
      </c>
      <c r="I5" s="155" t="s">
        <v>708</v>
      </c>
      <c r="J5" s="155" t="s">
        <v>709</v>
      </c>
      <c r="K5" s="157" t="s">
        <v>731</v>
      </c>
      <c r="L5" s="157" t="s">
        <v>135</v>
      </c>
      <c r="M5" s="157" t="s">
        <v>136</v>
      </c>
      <c r="N5" s="157" t="s">
        <v>1</v>
      </c>
      <c r="O5" s="157" t="s">
        <v>44</v>
      </c>
      <c r="P5" s="157" t="s">
        <v>137</v>
      </c>
      <c r="Q5" s="157" t="s">
        <v>713</v>
      </c>
      <c r="R5" s="157" t="s">
        <v>714</v>
      </c>
      <c r="S5" s="157" t="s">
        <v>715</v>
      </c>
      <c r="T5" s="158" t="s">
        <v>716</v>
      </c>
    </row>
    <row r="6" spans="1:20" ht="13.15" x14ac:dyDescent="0.4">
      <c r="A6" s="124"/>
      <c r="B6" s="145" t="s">
        <v>607</v>
      </c>
      <c r="C6" s="146">
        <v>2012</v>
      </c>
      <c r="D6" s="204">
        <v>1170</v>
      </c>
      <c r="E6" s="204">
        <v>6</v>
      </c>
      <c r="F6" s="148" t="s">
        <v>608</v>
      </c>
      <c r="G6" s="149">
        <f>INDEX(Corr_ElemFlows_Minerals_to_EPA!D$5:D$80,MATCH('Mineral Use Compiled'!$B6,Corr_ElemFlows_Minerals_to_EPA!$B$5:$B$80,0))</f>
        <v>1000000</v>
      </c>
      <c r="H6" s="149" t="str">
        <f>INDEX(Corr_ElemFlows_Minerals_to_EPA!E$5:E$80,MATCH('Mineral Use Compiled'!$B6,Corr_ElemFlows_Minerals_to_EPA!$B$5:$B$80,0))</f>
        <v>kg-Cu</v>
      </c>
      <c r="I6" s="147">
        <f t="shared" ref="I6" si="0">D6*$G6</f>
        <v>1170000000</v>
      </c>
      <c r="J6" s="147">
        <f t="shared" ref="J6" si="1">E6*$G6</f>
        <v>6000000</v>
      </c>
      <c r="K6" s="150" t="str">
        <f>INDEX(Corr_ElemFlows_Minerals_to_EPA!L$5:L$80,MATCH('Mineral Use Compiled'!$B6,Corr_ElemFlows_Minerals_to_EPA!$B$5:$B$80,0))</f>
        <v>kg</v>
      </c>
      <c r="L6" s="150" t="str">
        <f>INDEX(Corr_ElemFlows_Minerals_to_EPA!F$5:F$80,MATCH('Mineral Use Compiled'!$B6,Corr_ElemFlows_Minerals_to_EPA!$B$5:$B$80,0))</f>
        <v>Copper</v>
      </c>
      <c r="M6" s="150">
        <f>INDEX(Corr_ElemFlows_Minerals_to_EPA!G$5:G$80,MATCH('Mineral Use Compiled'!$B6,Corr_ElemFlows_Minerals_to_EPA!$B$5:$B$80,0))</f>
        <v>7440508</v>
      </c>
      <c r="N6" s="150" t="str">
        <f>INDEX(Corr_ElemFlows_Minerals_to_EPA!H$5:H$80,MATCH('Mineral Use Compiled'!$B6,Corr_ElemFlows_Minerals_to_EPA!$B$5:$B$80,0))</f>
        <v>resource</v>
      </c>
      <c r="O6" s="150" t="str">
        <f>INDEX(Corr_ElemFlows_Minerals_to_EPA!I$5:I$80,MATCH('Mineral Use Compiled'!$B6,Corr_ElemFlows_Minerals_to_EPA!$B$5:$B$80,0))</f>
        <v>in ground</v>
      </c>
      <c r="P6" s="150" t="str">
        <f>INDEX(Corr_ElemFlows_Minerals_to_EPA!J$5:J$80,MATCH('Mineral Use Compiled'!$B6,Corr_ElemFlows_Minerals_to_EPA!$B$5:$B$80,0))</f>
        <v>fe0acd60-3ddc-11dd-ae5c-0050c2490048</v>
      </c>
      <c r="Q6" s="151" t="str">
        <f>INDEX(Corr_Activity_Minerals_to_EPA!$D$6:$D$81,MATCH('Mineral Use Compiled'!$B6,Corr_Activity_Minerals_to_EPA!$B$6:$B$81,0))</f>
        <v>Copper, nickel, lead, and zinc mining</v>
      </c>
      <c r="R6" s="151">
        <f>INDEX(Corr_Activity_Minerals_to_EPA!$C$6:$C$81,MATCH('Mineral Use Compiled'!$B6,Corr_Activity_Minerals_to_EPA!$B$6:$B$81,0))</f>
        <v>212230</v>
      </c>
      <c r="S6" s="151" t="str">
        <f>INDEX(Corr_Activity_Minerals_to_EPA!$E$6:$E$81,MATCH('Mineral Use Compiled'!$B6,Corr_Activity_Minerals_to_EPA!$B$6:$B$81,0))</f>
        <v>Mining</v>
      </c>
      <c r="T6" s="152">
        <f>I6/SUM(I6:J6)</f>
        <v>0.99489795918367352</v>
      </c>
    </row>
    <row r="7" spans="1:20" x14ac:dyDescent="0.35">
      <c r="B7" s="129" t="s">
        <v>617</v>
      </c>
      <c r="C7" s="11">
        <v>2012</v>
      </c>
      <c r="D7" s="205">
        <v>345</v>
      </c>
      <c r="E7" s="205">
        <v>0.5</v>
      </c>
      <c r="F7" t="s">
        <v>618</v>
      </c>
      <c r="G7" s="130">
        <f>INDEX(Corr_ElemFlows_Minerals_to_EPA!D$5:D$80,MATCH('Mineral Use Compiled'!$B7,Corr_ElemFlows_Minerals_to_EPA!$B$5:$B$80,0))</f>
        <v>1000000</v>
      </c>
      <c r="H7" s="130" t="str">
        <f>INDEX(Corr_ElemFlows_Minerals_to_EPA!E$5:E$80,MATCH('Mineral Use Compiled'!$B7,Corr_ElemFlows_Minerals_to_EPA!$B$5:$B$80,0))</f>
        <v>kg-Pb</v>
      </c>
      <c r="I7" s="87">
        <f t="shared" ref="I7:I17" si="2">D7*$G7</f>
        <v>345000000</v>
      </c>
      <c r="J7" s="87">
        <f t="shared" ref="J7:J17" si="3">E7*$G7</f>
        <v>500000</v>
      </c>
      <c r="K7" s="131" t="str">
        <f>INDEX(Corr_ElemFlows_Minerals_to_EPA!L$5:L$80,MATCH('Mineral Use Compiled'!$B7,Corr_ElemFlows_Minerals_to_EPA!$B$5:$B$80,0))</f>
        <v>kg</v>
      </c>
      <c r="L7" s="131" t="str">
        <f>INDEX(Corr_ElemFlows_Minerals_to_EPA!F$5:F$80,MATCH('Mineral Use Compiled'!$B7,Corr_ElemFlows_Minerals_to_EPA!$B$5:$B$80,0))</f>
        <v>Lead</v>
      </c>
      <c r="M7" s="131">
        <f>INDEX(Corr_ElemFlows_Minerals_to_EPA!G$5:G$80,MATCH('Mineral Use Compiled'!$B7,Corr_ElemFlows_Minerals_to_EPA!$B$5:$B$80,0))</f>
        <v>7439921</v>
      </c>
      <c r="N7" s="131" t="str">
        <f>INDEX(Corr_ElemFlows_Minerals_to_EPA!H$5:H$80,MATCH('Mineral Use Compiled'!$B7,Corr_ElemFlows_Minerals_to_EPA!$B$5:$B$80,0))</f>
        <v>resource</v>
      </c>
      <c r="O7" s="131" t="str">
        <f>INDEX(Corr_ElemFlows_Minerals_to_EPA!I$5:I$80,MATCH('Mineral Use Compiled'!$B7,Corr_ElemFlows_Minerals_to_EPA!$B$5:$B$80,0))</f>
        <v>in ground</v>
      </c>
      <c r="P7" s="131" t="str">
        <f>INDEX(Corr_ElemFlows_Minerals_to_EPA!J$5:J$80,MATCH('Mineral Use Compiled'!$B7,Corr_ElemFlows_Minerals_to_EPA!$B$5:$B$80,0))</f>
        <v>fe0acd60-3ddc-11dd-ae5d-0050c2490048</v>
      </c>
      <c r="Q7" s="132" t="str">
        <f>INDEX(Corr_Activity_Minerals_to_EPA!$D$6:$D$81,MATCH('Mineral Use Compiled'!$B7,Corr_Activity_Minerals_to_EPA!$B$6:$B$81,0))</f>
        <v>Copper, nickel, lead, and zinc mining</v>
      </c>
      <c r="R7" s="132">
        <f>INDEX(Corr_Activity_Minerals_to_EPA!$C$6:$C$81,MATCH('Mineral Use Compiled'!$B7,Corr_Activity_Minerals_to_EPA!$B$6:$B$81,0))</f>
        <v>212230</v>
      </c>
      <c r="S7" s="132" t="str">
        <f>INDEX(Corr_Activity_Minerals_to_EPA!$E$6:$E$81,MATCH('Mineral Use Compiled'!$B7,Corr_Activity_Minerals_to_EPA!$B$6:$B$81,0))</f>
        <v>Mining</v>
      </c>
      <c r="T7" s="133">
        <f t="shared" ref="T7:T53" si="4">I7/SUM(I7:J7)</f>
        <v>0.9985528219971056</v>
      </c>
    </row>
    <row r="8" spans="1:20" x14ac:dyDescent="0.35">
      <c r="B8" s="129" t="s">
        <v>625</v>
      </c>
      <c r="C8" s="11">
        <v>2012</v>
      </c>
      <c r="D8" s="205">
        <v>0</v>
      </c>
      <c r="E8" s="205">
        <v>0</v>
      </c>
      <c r="F8" t="s">
        <v>626</v>
      </c>
      <c r="G8" s="130">
        <f>INDEX(Corr_ElemFlows_Minerals_to_EPA!D$5:D$80,MATCH('Mineral Use Compiled'!$B8,Corr_ElemFlows_Minerals_to_EPA!$B$5:$B$80,0))</f>
        <v>1000</v>
      </c>
      <c r="H8" s="130" t="str">
        <f>INDEX(Corr_ElemFlows_Minerals_to_EPA!E$5:E$80,MATCH('Mineral Use Compiled'!$B8,Corr_ElemFlows_Minerals_to_EPA!$B$5:$B$80,0))</f>
        <v>kg-Ni</v>
      </c>
      <c r="I8" s="87">
        <f t="shared" si="2"/>
        <v>0</v>
      </c>
      <c r="J8" s="87">
        <f t="shared" si="3"/>
        <v>0</v>
      </c>
      <c r="K8" s="131" t="str">
        <f>INDEX(Corr_ElemFlows_Minerals_to_EPA!L$5:L$80,MATCH('Mineral Use Compiled'!$B8,Corr_ElemFlows_Minerals_to_EPA!$B$5:$B$80,0))</f>
        <v>kg</v>
      </c>
      <c r="L8" s="131" t="str">
        <f>INDEX(Corr_ElemFlows_Minerals_to_EPA!F$5:F$80,MATCH('Mineral Use Compiled'!$B8,Corr_ElemFlows_Minerals_to_EPA!$B$5:$B$80,0))</f>
        <v>Nickel</v>
      </c>
      <c r="M8" s="131">
        <f>INDEX(Corr_ElemFlows_Minerals_to_EPA!G$5:G$80,MATCH('Mineral Use Compiled'!$B8,Corr_ElemFlows_Minerals_to_EPA!$B$5:$B$80,0))</f>
        <v>7440020</v>
      </c>
      <c r="N8" s="131" t="str">
        <f>INDEX(Corr_ElemFlows_Minerals_to_EPA!H$5:H$80,MATCH('Mineral Use Compiled'!$B8,Corr_ElemFlows_Minerals_to_EPA!$B$5:$B$80,0))</f>
        <v>resource</v>
      </c>
      <c r="O8" s="131" t="str">
        <f>INDEX(Corr_ElemFlows_Minerals_to_EPA!I$5:I$80,MATCH('Mineral Use Compiled'!$B8,Corr_ElemFlows_Minerals_to_EPA!$B$5:$B$80,0))</f>
        <v>in ground</v>
      </c>
      <c r="P8" s="131" t="str">
        <f>INDEX(Corr_ElemFlows_Minerals_to_EPA!J$5:J$80,MATCH('Mineral Use Compiled'!$B8,Corr_ElemFlows_Minerals_to_EPA!$B$5:$B$80,0))</f>
        <v>08a91e70-3ddc-11dd-96d1-0050c2490048</v>
      </c>
      <c r="Q8" s="132" t="str">
        <f>INDEX(Corr_Activity_Minerals_to_EPA!$D$6:$D$81,MATCH('Mineral Use Compiled'!$B8,Corr_Activity_Minerals_to_EPA!$B$6:$B$81,0))</f>
        <v>Copper, nickel, lead, and zinc mining</v>
      </c>
      <c r="R8" s="132">
        <f>INDEX(Corr_Activity_Minerals_to_EPA!$C$6:$C$81,MATCH('Mineral Use Compiled'!$B8,Corr_Activity_Minerals_to_EPA!$B$6:$B$81,0))</f>
        <v>212230</v>
      </c>
      <c r="S8" s="132" t="str">
        <f>INDEX(Corr_Activity_Minerals_to_EPA!$E$6:$E$81,MATCH('Mineral Use Compiled'!$B8,Corr_Activity_Minerals_to_EPA!$B$6:$B$81,0))</f>
        <v>Mining</v>
      </c>
      <c r="T8" s="133" t="e">
        <f t="shared" si="4"/>
        <v>#DIV/0!</v>
      </c>
    </row>
    <row r="9" spans="1:20" x14ac:dyDescent="0.35">
      <c r="B9" s="129" t="s">
        <v>650</v>
      </c>
      <c r="C9" s="11">
        <v>2012</v>
      </c>
      <c r="D9" s="205">
        <v>738</v>
      </c>
      <c r="E9" s="205">
        <v>0</v>
      </c>
      <c r="F9" t="s">
        <v>651</v>
      </c>
      <c r="G9" s="130">
        <f>INDEX(Corr_ElemFlows_Minerals_to_EPA!D$5:D$80,MATCH('Mineral Use Compiled'!$B9,Corr_ElemFlows_Minerals_to_EPA!$B$5:$B$80,0))</f>
        <v>1000000</v>
      </c>
      <c r="H9" s="130" t="str">
        <f>INDEX(Corr_ElemFlows_Minerals_to_EPA!E$5:E$80,MATCH('Mineral Use Compiled'!$B9,Corr_ElemFlows_Minerals_to_EPA!$B$5:$B$80,0))</f>
        <v>kg-Zn</v>
      </c>
      <c r="I9" s="87">
        <f t="shared" si="2"/>
        <v>738000000</v>
      </c>
      <c r="J9" s="87">
        <f t="shared" si="3"/>
        <v>0</v>
      </c>
      <c r="K9" s="131" t="str">
        <f>INDEX(Corr_ElemFlows_Minerals_to_EPA!L$5:L$80,MATCH('Mineral Use Compiled'!$B9,Corr_ElemFlows_Minerals_to_EPA!$B$5:$B$80,0))</f>
        <v>kg</v>
      </c>
      <c r="L9" s="131" t="str">
        <f>INDEX(Corr_ElemFlows_Minerals_to_EPA!F$5:F$80,MATCH('Mineral Use Compiled'!$B9,Corr_ElemFlows_Minerals_to_EPA!$B$5:$B$80,0))</f>
        <v>Zinc</v>
      </c>
      <c r="M9" s="131">
        <f>INDEX(Corr_ElemFlows_Minerals_to_EPA!G$5:G$80,MATCH('Mineral Use Compiled'!$B9,Corr_ElemFlows_Minerals_to_EPA!$B$5:$B$80,0))</f>
        <v>7440666</v>
      </c>
      <c r="N9" s="131" t="str">
        <f>INDEX(Corr_ElemFlows_Minerals_to_EPA!H$5:H$80,MATCH('Mineral Use Compiled'!$B9,Corr_ElemFlows_Minerals_to_EPA!$B$5:$B$80,0))</f>
        <v>resource</v>
      </c>
      <c r="O9" s="131" t="str">
        <f>INDEX(Corr_ElemFlows_Minerals_to_EPA!I$5:I$80,MATCH('Mineral Use Compiled'!$B9,Corr_ElemFlows_Minerals_to_EPA!$B$5:$B$80,0))</f>
        <v>in ground</v>
      </c>
      <c r="P9" s="131" t="str">
        <f>INDEX(Corr_ElemFlows_Minerals_to_EPA!J$5:J$80,MATCH('Mineral Use Compiled'!$B9,Corr_ElemFlows_Minerals_to_EPA!$B$5:$B$80,0))</f>
        <v>64b1ce4a-6556-11dd-ad8b-0800200c9a66</v>
      </c>
      <c r="Q9" s="132" t="str">
        <f>INDEX(Corr_Activity_Minerals_to_EPA!$D$6:$D$81,MATCH('Mineral Use Compiled'!$B9,Corr_Activity_Minerals_to_EPA!$B$6:$B$81,0))</f>
        <v>Copper, nickel, lead, and zinc mining</v>
      </c>
      <c r="R9" s="132">
        <f>INDEX(Corr_Activity_Minerals_to_EPA!$C$6:$C$81,MATCH('Mineral Use Compiled'!$B9,Corr_Activity_Minerals_to_EPA!$B$6:$B$81,0))</f>
        <v>212230</v>
      </c>
      <c r="S9" s="132" t="str">
        <f>INDEX(Corr_Activity_Minerals_to_EPA!$E$6:$E$81,MATCH('Mineral Use Compiled'!$B9,Corr_Activity_Minerals_to_EPA!$B$6:$B$81,0))</f>
        <v>Mining</v>
      </c>
      <c r="T9" s="133">
        <f t="shared" si="4"/>
        <v>1</v>
      </c>
    </row>
    <row r="10" spans="1:20" x14ac:dyDescent="0.35">
      <c r="B10" s="129" t="s">
        <v>619</v>
      </c>
      <c r="C10" s="11">
        <v>2012</v>
      </c>
      <c r="D10" s="205">
        <v>18800</v>
      </c>
      <c r="E10" s="205">
        <v>468</v>
      </c>
      <c r="F10" t="s">
        <v>597</v>
      </c>
      <c r="G10" s="130">
        <f>INDEX(Corr_ElemFlows_Minerals_to_EPA!D$5:D$80,MATCH('Mineral Use Compiled'!$B10,Corr_ElemFlows_Minerals_to_EPA!$B$5:$B$80,0))</f>
        <v>1000000</v>
      </c>
      <c r="H10" s="130" t="str">
        <f>INDEX(Corr_ElemFlows_Minerals_to_EPA!E$5:E$80,MATCH('Mineral Use Compiled'!$B10,Corr_ElemFlows_Minerals_to_EPA!$B$5:$B$80,0))</f>
        <v>kg</v>
      </c>
      <c r="I10" s="87">
        <f t="shared" si="2"/>
        <v>18800000000</v>
      </c>
      <c r="J10" s="87">
        <f t="shared" si="3"/>
        <v>468000000</v>
      </c>
      <c r="K10" s="131" t="str">
        <f>INDEX(Corr_ElemFlows_Minerals_to_EPA!L$5:L$80,MATCH('Mineral Use Compiled'!$B10,Corr_ElemFlows_Minerals_to_EPA!$B$5:$B$80,0))</f>
        <v>kg</v>
      </c>
      <c r="L10" s="131" t="str">
        <f>INDEX(Corr_ElemFlows_Minerals_to_EPA!F$5:F$80,MATCH('Mineral Use Compiled'!$B10,Corr_ElemFlows_Minerals_to_EPA!$B$5:$B$80,0))</f>
        <v>Limestone</v>
      </c>
      <c r="M10" s="131">
        <f>INDEX(Corr_ElemFlows_Minerals_to_EPA!G$5:G$80,MATCH('Mineral Use Compiled'!$B10,Corr_ElemFlows_Minerals_to_EPA!$B$5:$B$80,0))</f>
        <v>1317653</v>
      </c>
      <c r="N10" s="131" t="str">
        <f>INDEX(Corr_ElemFlows_Minerals_to_EPA!H$5:H$80,MATCH('Mineral Use Compiled'!$B10,Corr_ElemFlows_Minerals_to_EPA!$B$5:$B$80,0))</f>
        <v>resource</v>
      </c>
      <c r="O10" s="131" t="str">
        <f>INDEX(Corr_ElemFlows_Minerals_to_EPA!I$5:I$80,MATCH('Mineral Use Compiled'!$B10,Corr_ElemFlows_Minerals_to_EPA!$B$5:$B$80,0))</f>
        <v>in ground</v>
      </c>
      <c r="P10" s="131" t="str">
        <f>INDEX(Corr_ElemFlows_Minerals_to_EPA!J$5:J$80,MATCH('Mineral Use Compiled'!$B10,Corr_ElemFlows_Minerals_to_EPA!$B$5:$B$80,0))</f>
        <v>537b8312-3f27-4d3c-859f-55d3f944f42d</v>
      </c>
      <c r="Q10" s="132" t="str">
        <f>INDEX(Corr_Activity_Minerals_to_EPA!$D$6:$D$81,MATCH('Mineral Use Compiled'!$B10,Corr_Activity_Minerals_to_EPA!$B$6:$B$81,0))</f>
        <v>Stone mining and quarrying</v>
      </c>
      <c r="R10" s="132">
        <f>INDEX(Corr_Activity_Minerals_to_EPA!$C$6:$C$81,MATCH('Mineral Use Compiled'!$B10,Corr_Activity_Minerals_to_EPA!$B$6:$B$81,0))</f>
        <v>212310</v>
      </c>
      <c r="S10" s="132" t="str">
        <f>INDEX(Corr_Activity_Minerals_to_EPA!$E$6:$E$81,MATCH('Mineral Use Compiled'!$B10,Corr_Activity_Minerals_to_EPA!$B$6:$B$81,0))</f>
        <v>Mining</v>
      </c>
      <c r="T10" s="133">
        <f t="shared" si="4"/>
        <v>0.97571102345858418</v>
      </c>
    </row>
    <row r="11" spans="1:20" x14ac:dyDescent="0.35">
      <c r="B11" s="129" t="s">
        <v>639</v>
      </c>
      <c r="C11" s="11">
        <v>2012</v>
      </c>
      <c r="D11" s="205">
        <v>812</v>
      </c>
      <c r="E11" s="205">
        <v>4</v>
      </c>
      <c r="F11" t="s">
        <v>614</v>
      </c>
      <c r="G11" s="130">
        <f>INDEX(Corr_ElemFlows_Minerals_to_EPA!D$5:D$80,MATCH('Mineral Use Compiled'!$B11,Corr_ElemFlows_Minerals_to_EPA!$B$5:$B$80,0))</f>
        <v>1000000000</v>
      </c>
      <c r="H11" s="130" t="str">
        <f>INDEX(Corr_ElemFlows_Minerals_to_EPA!E$5:E$80,MATCH('Mineral Use Compiled'!$B11,Corr_ElemFlows_Minerals_to_EPA!$B$5:$B$80,0))</f>
        <v>kg</v>
      </c>
      <c r="I11" s="87">
        <f t="shared" si="2"/>
        <v>812000000000</v>
      </c>
      <c r="J11" s="87">
        <f t="shared" si="3"/>
        <v>4000000000</v>
      </c>
      <c r="K11" s="131" t="str">
        <f>INDEX(Corr_ElemFlows_Minerals_to_EPA!L$5:L$80,MATCH('Mineral Use Compiled'!$B11,Corr_ElemFlows_Minerals_to_EPA!$B$5:$B$80,0))</f>
        <v>kg</v>
      </c>
      <c r="L11" s="131" t="str">
        <f>INDEX(Corr_ElemFlows_Minerals_to_EPA!F$5:F$80,MATCH('Mineral Use Compiled'!$B11,Corr_ElemFlows_Minerals_to_EPA!$B$5:$B$80,0))</f>
        <v>Sand and gravel</v>
      </c>
      <c r="M11" s="131" t="str">
        <f>INDEX(Corr_ElemFlows_Minerals_to_EPA!G$5:G$80,MATCH('Mineral Use Compiled'!$B11,Corr_ElemFlows_Minerals_to_EPA!$B$5:$B$80,0))</f>
        <v/>
      </c>
      <c r="N11" s="131" t="str">
        <f>INDEX(Corr_ElemFlows_Minerals_to_EPA!H$5:H$80,MATCH('Mineral Use Compiled'!$B11,Corr_ElemFlows_Minerals_to_EPA!$B$5:$B$80,0))</f>
        <v>resource</v>
      </c>
      <c r="O11" s="131" t="str">
        <f>INDEX(Corr_ElemFlows_Minerals_to_EPA!I$5:I$80,MATCH('Mineral Use Compiled'!$B11,Corr_ElemFlows_Minerals_to_EPA!$B$5:$B$80,0))</f>
        <v>in ground</v>
      </c>
      <c r="P11" s="131" t="str">
        <f>INDEX(Corr_ElemFlows_Minerals_to_EPA!J$5:J$80,MATCH('Mineral Use Compiled'!$B11,Corr_ElemFlows_Minerals_to_EPA!$B$5:$B$80,0))</f>
        <v>615486d0-49e4-331a-8e90-f26136f4b55f</v>
      </c>
      <c r="Q11" s="132" t="str">
        <f>INDEX(Corr_Activity_Minerals_to_EPA!$D$6:$D$81,MATCH('Mineral Use Compiled'!$B11,Corr_Activity_Minerals_to_EPA!$B$6:$B$81,0))</f>
        <v>Stone mining and quarrying</v>
      </c>
      <c r="R11" s="132">
        <f>INDEX(Corr_Activity_Minerals_to_EPA!$C$6:$C$81,MATCH('Mineral Use Compiled'!$B11,Corr_Activity_Minerals_to_EPA!$B$6:$B$81,0))</f>
        <v>212310</v>
      </c>
      <c r="S11" s="132" t="str">
        <f>INDEX(Corr_Activity_Minerals_to_EPA!$E$6:$E$81,MATCH('Mineral Use Compiled'!$B11,Corr_Activity_Minerals_to_EPA!$B$6:$B$81,0))</f>
        <v>Mining</v>
      </c>
      <c r="T11" s="133">
        <f t="shared" si="4"/>
        <v>0.99509803921568629</v>
      </c>
    </row>
    <row r="12" spans="1:20" x14ac:dyDescent="0.35">
      <c r="B12" s="129" t="s">
        <v>640</v>
      </c>
      <c r="C12" s="11">
        <v>2012</v>
      </c>
      <c r="D12" s="205">
        <v>50600</v>
      </c>
      <c r="E12" s="205">
        <v>306</v>
      </c>
      <c r="F12" t="s">
        <v>597</v>
      </c>
      <c r="G12" s="130">
        <f>INDEX(Corr_ElemFlows_Minerals_to_EPA!D$5:D$80,MATCH('Mineral Use Compiled'!$B12,Corr_ElemFlows_Minerals_to_EPA!$B$5:$B$80,0))</f>
        <v>1000000</v>
      </c>
      <c r="H12" s="130" t="str">
        <f>INDEX(Corr_ElemFlows_Minerals_to_EPA!E$5:E$80,MATCH('Mineral Use Compiled'!$B12,Corr_ElemFlows_Minerals_to_EPA!$B$5:$B$80,0))</f>
        <v>kg</v>
      </c>
      <c r="I12" s="87">
        <f t="shared" si="2"/>
        <v>50600000000</v>
      </c>
      <c r="J12" s="87">
        <f t="shared" si="3"/>
        <v>306000000</v>
      </c>
      <c r="K12" s="131" t="str">
        <f>INDEX(Corr_ElemFlows_Minerals_to_EPA!L$5:L$80,MATCH('Mineral Use Compiled'!$B12,Corr_ElemFlows_Minerals_to_EPA!$B$5:$B$80,0))</f>
        <v>kg</v>
      </c>
      <c r="L12" s="131" t="str">
        <f>INDEX(Corr_ElemFlows_Minerals_to_EPA!F$5:F$80,MATCH('Mineral Use Compiled'!$B12,Corr_ElemFlows_Minerals_to_EPA!$B$5:$B$80,0))</f>
        <v>Sand and gravel</v>
      </c>
      <c r="M12" s="131" t="str">
        <f>INDEX(Corr_ElemFlows_Minerals_to_EPA!G$5:G$80,MATCH('Mineral Use Compiled'!$B12,Corr_ElemFlows_Minerals_to_EPA!$B$5:$B$80,0))</f>
        <v/>
      </c>
      <c r="N12" s="131" t="str">
        <f>INDEX(Corr_ElemFlows_Minerals_to_EPA!H$5:H$80,MATCH('Mineral Use Compiled'!$B12,Corr_ElemFlows_Minerals_to_EPA!$B$5:$B$80,0))</f>
        <v>resource</v>
      </c>
      <c r="O12" s="131" t="str">
        <f>INDEX(Corr_ElemFlows_Minerals_to_EPA!I$5:I$80,MATCH('Mineral Use Compiled'!$B12,Corr_ElemFlows_Minerals_to_EPA!$B$5:$B$80,0))</f>
        <v>in ground</v>
      </c>
      <c r="P12" s="131" t="str">
        <f>INDEX(Corr_ElemFlows_Minerals_to_EPA!J$5:J$80,MATCH('Mineral Use Compiled'!$B12,Corr_ElemFlows_Minerals_to_EPA!$B$5:$B$80,0))</f>
        <v>615486d0-49e4-331a-8e90-f26136f4b55f</v>
      </c>
      <c r="Q12" s="132" t="str">
        <f>INDEX(Corr_Activity_Minerals_to_EPA!$D$6:$D$81,MATCH('Mineral Use Compiled'!$B12,Corr_Activity_Minerals_to_EPA!$B$6:$B$81,0))</f>
        <v>Stone mining and quarrying</v>
      </c>
      <c r="R12" s="132">
        <f>INDEX(Corr_Activity_Minerals_to_EPA!$C$6:$C$81,MATCH('Mineral Use Compiled'!$B12,Corr_Activity_Minerals_to_EPA!$B$6:$B$81,0))</f>
        <v>212310</v>
      </c>
      <c r="S12" s="132" t="str">
        <f>INDEX(Corr_Activity_Minerals_to_EPA!$E$6:$E$81,MATCH('Mineral Use Compiled'!$B12,Corr_Activity_Minerals_to_EPA!$B$6:$B$81,0))</f>
        <v>Mining</v>
      </c>
      <c r="T12" s="133">
        <f t="shared" si="4"/>
        <v>0.99398892075590306</v>
      </c>
    </row>
    <row r="13" spans="1:20" x14ac:dyDescent="0.35">
      <c r="B13" s="129" t="s">
        <v>643</v>
      </c>
      <c r="C13" s="11">
        <v>2012</v>
      </c>
      <c r="D13" s="205">
        <v>1180</v>
      </c>
      <c r="E13" s="205">
        <v>31</v>
      </c>
      <c r="F13" t="s">
        <v>614</v>
      </c>
      <c r="G13" s="130">
        <f>INDEX(Corr_ElemFlows_Minerals_to_EPA!D$5:D$80,MATCH('Mineral Use Compiled'!$B13,Corr_ElemFlows_Minerals_to_EPA!$B$5:$B$80,0))</f>
        <v>1000000000</v>
      </c>
      <c r="H13" s="130" t="str">
        <f>INDEX(Corr_ElemFlows_Minerals_to_EPA!E$5:E$80,MATCH('Mineral Use Compiled'!$B13,Corr_ElemFlows_Minerals_to_EPA!$B$5:$B$80,0))</f>
        <v>kg</v>
      </c>
      <c r="I13" s="87">
        <f t="shared" si="2"/>
        <v>1180000000000</v>
      </c>
      <c r="J13" s="87">
        <f t="shared" si="3"/>
        <v>31000000000</v>
      </c>
      <c r="K13" s="131" t="str">
        <f>INDEX(Corr_ElemFlows_Minerals_to_EPA!L$5:L$80,MATCH('Mineral Use Compiled'!$B13,Corr_ElemFlows_Minerals_to_EPA!$B$5:$B$80,0))</f>
        <v>kg</v>
      </c>
      <c r="L13" s="131" t="str">
        <f>INDEX(Corr_ElemFlows_Minerals_to_EPA!F$5:F$80,MATCH('Mineral Use Compiled'!$B13,Corr_ElemFlows_Minerals_to_EPA!$B$5:$B$80,0))</f>
        <v>Stone</v>
      </c>
      <c r="M13" s="131" t="str">
        <f>INDEX(Corr_ElemFlows_Minerals_to_EPA!G$5:G$80,MATCH('Mineral Use Compiled'!$B13,Corr_ElemFlows_Minerals_to_EPA!$B$5:$B$80,0))</f>
        <v/>
      </c>
      <c r="N13" s="131" t="str">
        <f>INDEX(Corr_ElemFlows_Minerals_to_EPA!H$5:H$80,MATCH('Mineral Use Compiled'!$B13,Corr_ElemFlows_Minerals_to_EPA!$B$5:$B$80,0))</f>
        <v>resource</v>
      </c>
      <c r="O13" s="131" t="str">
        <f>INDEX(Corr_ElemFlows_Minerals_to_EPA!I$5:I$80,MATCH('Mineral Use Compiled'!$B13,Corr_ElemFlows_Minerals_to_EPA!$B$5:$B$80,0))</f>
        <v>in ground</v>
      </c>
      <c r="P13" s="131" t="str">
        <f>INDEX(Corr_ElemFlows_Minerals_to_EPA!J$5:J$80,MATCH('Mineral Use Compiled'!$B13,Corr_ElemFlows_Minerals_to_EPA!$B$5:$B$80,0))</f>
        <v>033f8342-fd62-405e-a512-3fa8619e6ded</v>
      </c>
      <c r="Q13" s="132" t="str">
        <f>INDEX(Corr_Activity_Minerals_to_EPA!$D$6:$D$81,MATCH('Mineral Use Compiled'!$B13,Corr_Activity_Minerals_to_EPA!$B$6:$B$81,0))</f>
        <v>Stone mining and quarrying</v>
      </c>
      <c r="R13" s="132">
        <f>INDEX(Corr_Activity_Minerals_to_EPA!$C$6:$C$81,MATCH('Mineral Use Compiled'!$B13,Corr_Activity_Minerals_to_EPA!$B$6:$B$81,0))</f>
        <v>212310</v>
      </c>
      <c r="S13" s="132" t="str">
        <f>INDEX(Corr_Activity_Minerals_to_EPA!$E$6:$E$81,MATCH('Mineral Use Compiled'!$B13,Corr_Activity_Minerals_to_EPA!$B$6:$B$81,0))</f>
        <v>Mining</v>
      </c>
      <c r="T13" s="133">
        <f t="shared" si="4"/>
        <v>0.97440132122213052</v>
      </c>
    </row>
    <row r="14" spans="1:20" x14ac:dyDescent="0.35">
      <c r="B14" s="129" t="s">
        <v>644</v>
      </c>
      <c r="C14" s="11">
        <v>2012</v>
      </c>
      <c r="D14" s="205">
        <v>2150</v>
      </c>
      <c r="E14" s="205">
        <f>1740*2150/452</f>
        <v>8276.5486725663723</v>
      </c>
      <c r="F14" t="s">
        <v>597</v>
      </c>
      <c r="G14" s="130">
        <f>INDEX(Corr_ElemFlows_Minerals_to_EPA!D$5:D$80,MATCH('Mineral Use Compiled'!$B14,Corr_ElemFlows_Minerals_to_EPA!$B$5:$B$80,0))</f>
        <v>1000000</v>
      </c>
      <c r="H14" s="130" t="str">
        <f>INDEX(Corr_ElemFlows_Minerals_to_EPA!E$5:E$80,MATCH('Mineral Use Compiled'!$B14,Corr_ElemFlows_Minerals_to_EPA!$B$5:$B$80,0))</f>
        <v>kg</v>
      </c>
      <c r="I14" s="87">
        <f t="shared" si="2"/>
        <v>2150000000</v>
      </c>
      <c r="J14" s="87">
        <f t="shared" si="3"/>
        <v>8276548672.5663719</v>
      </c>
      <c r="K14" s="131" t="str">
        <f>INDEX(Corr_ElemFlows_Minerals_to_EPA!L$5:L$80,MATCH('Mineral Use Compiled'!$B14,Corr_ElemFlows_Minerals_to_EPA!$B$5:$B$80,0))</f>
        <v>kg</v>
      </c>
      <c r="L14" s="131" t="str">
        <f>INDEX(Corr_ElemFlows_Minerals_to_EPA!F$5:F$80,MATCH('Mineral Use Compiled'!$B14,Corr_ElemFlows_Minerals_to_EPA!$B$5:$B$80,0))</f>
        <v>Stone</v>
      </c>
      <c r="M14" s="131" t="str">
        <f>INDEX(Corr_ElemFlows_Minerals_to_EPA!G$5:G$80,MATCH('Mineral Use Compiled'!$B14,Corr_ElemFlows_Minerals_to_EPA!$B$5:$B$80,0))</f>
        <v/>
      </c>
      <c r="N14" s="131" t="str">
        <f>INDEX(Corr_ElemFlows_Minerals_to_EPA!H$5:H$80,MATCH('Mineral Use Compiled'!$B14,Corr_ElemFlows_Minerals_to_EPA!$B$5:$B$80,0))</f>
        <v>resource</v>
      </c>
      <c r="O14" s="131" t="str">
        <f>INDEX(Corr_ElemFlows_Minerals_to_EPA!I$5:I$80,MATCH('Mineral Use Compiled'!$B14,Corr_ElemFlows_Minerals_to_EPA!$B$5:$B$80,0))</f>
        <v>in ground</v>
      </c>
      <c r="P14" s="131" t="str">
        <f>INDEX(Corr_ElemFlows_Minerals_to_EPA!J$5:J$80,MATCH('Mineral Use Compiled'!$B14,Corr_ElemFlows_Minerals_to_EPA!$B$5:$B$80,0))</f>
        <v>033f8342-fd62-405e-a512-3fa8619e6ded</v>
      </c>
      <c r="Q14" s="132" t="str">
        <f>INDEX(Corr_Activity_Minerals_to_EPA!$D$6:$D$81,MATCH('Mineral Use Compiled'!$B14,Corr_Activity_Minerals_to_EPA!$B$6:$B$81,0))</f>
        <v>Stone mining and quarrying</v>
      </c>
      <c r="R14" s="132">
        <f>INDEX(Corr_Activity_Minerals_to_EPA!$C$6:$C$81,MATCH('Mineral Use Compiled'!$B14,Corr_Activity_Minerals_to_EPA!$B$6:$B$81,0))</f>
        <v>212310</v>
      </c>
      <c r="S14" s="132" t="str">
        <f>INDEX(Corr_Activity_Minerals_to_EPA!$E$6:$E$81,MATCH('Mineral Use Compiled'!$B14,Corr_Activity_Minerals_to_EPA!$B$6:$B$81,0))</f>
        <v>Mining</v>
      </c>
      <c r="T14" s="133">
        <f t="shared" si="4"/>
        <v>0.20620437956204379</v>
      </c>
    </row>
    <row r="15" spans="1:20" x14ac:dyDescent="0.35">
      <c r="B15" s="129" t="s">
        <v>598</v>
      </c>
      <c r="C15" s="11">
        <v>2012</v>
      </c>
      <c r="D15" s="205">
        <v>225</v>
      </c>
      <c r="E15" s="205">
        <v>100</v>
      </c>
      <c r="F15" t="s">
        <v>599</v>
      </c>
      <c r="G15" s="130">
        <f>INDEX(Corr_ElemFlows_Minerals_to_EPA!D$5:D$80,MATCH('Mineral Use Compiled'!$B15,Corr_ElemFlows_Minerals_to_EPA!$B$5:$B$80,0))</f>
        <v>1000</v>
      </c>
      <c r="H15" s="130" t="str">
        <f>INDEX(Corr_ElemFlows_Minerals_to_EPA!E$5:E$80,MATCH('Mineral Use Compiled'!$B15,Corr_ElemFlows_Minerals_to_EPA!$B$5:$B$80,0))</f>
        <v>kg-Be</v>
      </c>
      <c r="I15" s="87">
        <f t="shared" si="2"/>
        <v>225000</v>
      </c>
      <c r="J15" s="87">
        <f t="shared" si="3"/>
        <v>100000</v>
      </c>
      <c r="K15" s="131" t="str">
        <f>INDEX(Corr_ElemFlows_Minerals_to_EPA!L$5:L$80,MATCH('Mineral Use Compiled'!$B15,Corr_ElemFlows_Minerals_to_EPA!$B$5:$B$80,0))</f>
        <v>kg</v>
      </c>
      <c r="L15" s="131" t="str">
        <f>INDEX(Corr_ElemFlows_Minerals_to_EPA!F$5:F$80,MATCH('Mineral Use Compiled'!$B15,Corr_ElemFlows_Minerals_to_EPA!$B$5:$B$80,0))</f>
        <v>Beryllium</v>
      </c>
      <c r="M15" s="131">
        <f>INDEX(Corr_ElemFlows_Minerals_to_EPA!G$5:G$80,MATCH('Mineral Use Compiled'!$B15,Corr_ElemFlows_Minerals_to_EPA!$B$5:$B$80,0))</f>
        <v>7440417</v>
      </c>
      <c r="N15" s="131" t="str">
        <f>INDEX(Corr_ElemFlows_Minerals_to_EPA!H$5:H$80,MATCH('Mineral Use Compiled'!$B15,Corr_ElemFlows_Minerals_to_EPA!$B$5:$B$80,0))</f>
        <v>resource</v>
      </c>
      <c r="O15" s="131" t="str">
        <f>INDEX(Corr_ElemFlows_Minerals_to_EPA!I$5:I$80,MATCH('Mineral Use Compiled'!$B15,Corr_ElemFlows_Minerals_to_EPA!$B$5:$B$80,0))</f>
        <v>in ground</v>
      </c>
      <c r="P15" s="131" t="str">
        <f>INDEX(Corr_ElemFlows_Minerals_to_EPA!J$5:J$80,MATCH('Mineral Use Compiled'!$B15,Corr_ElemFlows_Minerals_to_EPA!$B$5:$B$80,0))</f>
        <v>b4da1495-2556-46e0-a4d4-a8c9cc75014e</v>
      </c>
      <c r="Q15" s="132" t="str">
        <f>INDEX(Corr_Activity_Minerals_to_EPA!$D$6:$D$81,MATCH('Mineral Use Compiled'!$B15,Corr_Activity_Minerals_to_EPA!$B$6:$B$81,0))</f>
        <v>Iron, gold, silver, and other metal ore mining</v>
      </c>
      <c r="R15" s="132" t="str">
        <f>INDEX(Corr_Activity_Minerals_to_EPA!$C$6:$C$81,MATCH('Mineral Use Compiled'!$B15,Corr_Activity_Minerals_to_EPA!$B$6:$B$81,0))</f>
        <v>2122A0</v>
      </c>
      <c r="S15" s="132" t="str">
        <f>INDEX(Corr_Activity_Minerals_to_EPA!$E$6:$E$81,MATCH('Mineral Use Compiled'!$B15,Corr_Activity_Minerals_to_EPA!$B$6:$B$81,0))</f>
        <v>Mining</v>
      </c>
      <c r="T15" s="133">
        <f t="shared" si="4"/>
        <v>0.69230769230769229</v>
      </c>
    </row>
    <row r="16" spans="1:20" x14ac:dyDescent="0.35">
      <c r="B16" s="129" t="s">
        <v>695</v>
      </c>
      <c r="C16" s="11">
        <v>2012</v>
      </c>
      <c r="D16" s="205">
        <v>0</v>
      </c>
      <c r="E16" s="205">
        <v>11100</v>
      </c>
      <c r="F16" t="s">
        <v>606</v>
      </c>
      <c r="G16" s="130">
        <f>INDEX(Corr_ElemFlows_Minerals_to_EPA!D$5:D$80,MATCH('Mineral Use Compiled'!$B16,Corr_ElemFlows_Minerals_to_EPA!$B$5:$B$80,0))</f>
        <v>1000</v>
      </c>
      <c r="H16" s="130" t="str">
        <f>INDEX(Corr_ElemFlows_Minerals_to_EPA!E$5:E$80,MATCH('Mineral Use Compiled'!$B16,Corr_ElemFlows_Minerals_to_EPA!$B$5:$B$80,0))</f>
        <v>kg-Co</v>
      </c>
      <c r="I16" s="87">
        <f t="shared" si="2"/>
        <v>0</v>
      </c>
      <c r="J16" s="87">
        <f t="shared" si="3"/>
        <v>11100000</v>
      </c>
      <c r="K16" s="131" t="str">
        <f>INDEX(Corr_ElemFlows_Minerals_to_EPA!L$5:L$80,MATCH('Mineral Use Compiled'!$B16,Corr_ElemFlows_Minerals_to_EPA!$B$5:$B$80,0))</f>
        <v>kg</v>
      </c>
      <c r="L16" s="131" t="str">
        <f>INDEX(Corr_ElemFlows_Minerals_to_EPA!F$5:F$80,MATCH('Mineral Use Compiled'!$B16,Corr_ElemFlows_Minerals_to_EPA!$B$5:$B$80,0))</f>
        <v>Cobalt</v>
      </c>
      <c r="M16" s="131">
        <f>INDEX(Corr_ElemFlows_Minerals_to_EPA!G$5:G$80,MATCH('Mineral Use Compiled'!$B16,Corr_ElemFlows_Minerals_to_EPA!$B$5:$B$80,0))</f>
        <v>7440484</v>
      </c>
      <c r="N16" s="131" t="str">
        <f>INDEX(Corr_ElemFlows_Minerals_to_EPA!H$5:H$80,MATCH('Mineral Use Compiled'!$B16,Corr_ElemFlows_Minerals_to_EPA!$B$5:$B$80,0))</f>
        <v>resource</v>
      </c>
      <c r="O16" s="131" t="str">
        <f>INDEX(Corr_ElemFlows_Minerals_to_EPA!I$5:I$80,MATCH('Mineral Use Compiled'!$B16,Corr_ElemFlows_Minerals_to_EPA!$B$5:$B$80,0))</f>
        <v>in ground</v>
      </c>
      <c r="P16" s="131" t="str">
        <f>INDEX(Corr_ElemFlows_Minerals_to_EPA!J$5:J$80,MATCH('Mineral Use Compiled'!$B16,Corr_ElemFlows_Minerals_to_EPA!$B$5:$B$80,0))</f>
        <v>0bd9a952-58ff-42d9-9e02-2d76dff6d120</v>
      </c>
      <c r="Q16" s="132" t="str">
        <f>INDEX(Corr_Activity_Minerals_to_EPA!$D$6:$D$81,MATCH('Mineral Use Compiled'!$B16,Corr_Activity_Minerals_to_EPA!$B$6:$B$81,0))</f>
        <v>Iron, gold, silver, and other metal ore mining</v>
      </c>
      <c r="R16" s="132" t="str">
        <f>INDEX(Corr_Activity_Minerals_to_EPA!$C$6:$C$81,MATCH('Mineral Use Compiled'!$B16,Corr_Activity_Minerals_to_EPA!$B$6:$B$81,0))</f>
        <v>2122A0</v>
      </c>
      <c r="S16" s="132" t="str">
        <f>INDEX(Corr_Activity_Minerals_to_EPA!$E$6:$E$81,MATCH('Mineral Use Compiled'!$B16,Corr_Activity_Minerals_to_EPA!$B$6:$B$81,0))</f>
        <v>Mining</v>
      </c>
      <c r="T16" s="133">
        <f t="shared" si="4"/>
        <v>0</v>
      </c>
    </row>
    <row r="17" spans="2:20" x14ac:dyDescent="0.35">
      <c r="B17" s="129" t="s">
        <v>611</v>
      </c>
      <c r="C17" s="11">
        <v>2012</v>
      </c>
      <c r="D17" s="205">
        <v>235</v>
      </c>
      <c r="E17" s="205">
        <v>0</v>
      </c>
      <c r="F17" t="s">
        <v>612</v>
      </c>
      <c r="G17" s="130">
        <f>INDEX(Corr_ElemFlows_Minerals_to_EPA!D$5:D$80,MATCH('Mineral Use Compiled'!$B17,Corr_ElemFlows_Minerals_to_EPA!$B$5:$B$80,0))</f>
        <v>1000</v>
      </c>
      <c r="H17" s="130" t="str">
        <f>INDEX(Corr_ElemFlows_Minerals_to_EPA!E$5:E$80,MATCH('Mineral Use Compiled'!$B17,Corr_ElemFlows_Minerals_to_EPA!$B$5:$B$80,0))</f>
        <v>kg-Au</v>
      </c>
      <c r="I17" s="87">
        <f t="shared" si="2"/>
        <v>235000</v>
      </c>
      <c r="J17" s="87">
        <f t="shared" si="3"/>
        <v>0</v>
      </c>
      <c r="K17" s="131" t="str">
        <f>INDEX(Corr_ElemFlows_Minerals_to_EPA!L$5:L$80,MATCH('Mineral Use Compiled'!$B17,Corr_ElemFlows_Minerals_to_EPA!$B$5:$B$80,0))</f>
        <v>kg</v>
      </c>
      <c r="L17" s="131" t="str">
        <f>INDEX(Corr_ElemFlows_Minerals_to_EPA!F$5:F$80,MATCH('Mineral Use Compiled'!$B17,Corr_ElemFlows_Minerals_to_EPA!$B$5:$B$80,0))</f>
        <v>Gold</v>
      </c>
      <c r="M17" s="131">
        <f>INDEX(Corr_ElemFlows_Minerals_to_EPA!G$5:G$80,MATCH('Mineral Use Compiled'!$B17,Corr_ElemFlows_Minerals_to_EPA!$B$5:$B$80,0))</f>
        <v>7440575</v>
      </c>
      <c r="N17" s="131" t="str">
        <f>INDEX(Corr_ElemFlows_Minerals_to_EPA!H$5:H$80,MATCH('Mineral Use Compiled'!$B17,Corr_ElemFlows_Minerals_to_EPA!$B$5:$B$80,0))</f>
        <v>resource</v>
      </c>
      <c r="O17" s="131" t="str">
        <f>INDEX(Corr_ElemFlows_Minerals_to_EPA!I$5:I$80,MATCH('Mineral Use Compiled'!$B17,Corr_ElemFlows_Minerals_to_EPA!$B$5:$B$80,0))</f>
        <v>in ground</v>
      </c>
      <c r="P17" s="131" t="str">
        <f>INDEX(Corr_ElemFlows_Minerals_to_EPA!J$5:J$80,MATCH('Mineral Use Compiled'!$B17,Corr_ElemFlows_Minerals_to_EPA!$B$5:$B$80,0))</f>
        <v>fe0acd60-3ddc-11dd-a2bf-0050c2490048</v>
      </c>
      <c r="Q17" s="132" t="str">
        <f>INDEX(Corr_Activity_Minerals_to_EPA!$D$6:$D$81,MATCH('Mineral Use Compiled'!$B17,Corr_Activity_Minerals_to_EPA!$B$6:$B$81,0))</f>
        <v>Iron, gold, silver, and other metal ore mining</v>
      </c>
      <c r="R17" s="132" t="str">
        <f>INDEX(Corr_Activity_Minerals_to_EPA!$C$6:$C$81,MATCH('Mineral Use Compiled'!$B17,Corr_Activity_Minerals_to_EPA!$B$6:$B$81,0))</f>
        <v>2122A0</v>
      </c>
      <c r="S17" s="132" t="str">
        <f>INDEX(Corr_Activity_Minerals_to_EPA!$E$6:$E$81,MATCH('Mineral Use Compiled'!$B17,Corr_Activity_Minerals_to_EPA!$B$6:$B$81,0))</f>
        <v>Mining</v>
      </c>
      <c r="T17" s="133">
        <f t="shared" si="4"/>
        <v>1</v>
      </c>
    </row>
    <row r="18" spans="2:20" x14ac:dyDescent="0.35">
      <c r="B18" s="134" t="s">
        <v>838</v>
      </c>
      <c r="C18" s="11">
        <v>2012</v>
      </c>
      <c r="D18" s="205">
        <v>54.7</v>
      </c>
      <c r="E18" s="205">
        <v>0</v>
      </c>
      <c r="F18" t="s">
        <v>614</v>
      </c>
      <c r="G18" s="130">
        <f>INDEX(Corr_ElemFlows_Minerals_to_EPA!D$5:D$80,MATCH('Mineral Use Compiled'!$B18,Corr_ElemFlows_Minerals_to_EPA!$B$5:$B$80,0))</f>
        <v>304347826.08695656</v>
      </c>
      <c r="H18" s="130" t="str">
        <f>INDEX(Corr_ElemFlows_Minerals_to_EPA!E$5:E$80,MATCH('Mineral Use Compiled'!$B18,Corr_ElemFlows_Minerals_to_EPA!$B$5:$B$80,0))</f>
        <v>kg-Fe</v>
      </c>
      <c r="I18" s="87">
        <f t="shared" ref="I18:I19" si="5">D18*$G18</f>
        <v>16647826086.956524</v>
      </c>
      <c r="J18" s="87">
        <f t="shared" ref="J18:J19" si="6">E18*$G18</f>
        <v>0</v>
      </c>
      <c r="K18" s="131" t="str">
        <f>INDEX(Corr_ElemFlows_Minerals_to_EPA!L$5:L$80,MATCH('Mineral Use Compiled'!$B18,Corr_ElemFlows_Minerals_to_EPA!$B$5:$B$80,0))</f>
        <v>kg</v>
      </c>
      <c r="L18" s="131" t="str">
        <f>INDEX(Corr_ElemFlows_Minerals_to_EPA!F$5:F$80,MATCH('Mineral Use Compiled'!$B18,Corr_ElemFlows_Minerals_to_EPA!$B$5:$B$80,0))</f>
        <v>Iron</v>
      </c>
      <c r="M18" s="131">
        <f>INDEX(Corr_ElemFlows_Minerals_to_EPA!G$5:G$80,MATCH('Mineral Use Compiled'!$B18,Corr_ElemFlows_Minerals_to_EPA!$B$5:$B$80,0))</f>
        <v>7439896</v>
      </c>
      <c r="N18" s="131" t="str">
        <f>INDEX(Corr_ElemFlows_Minerals_to_EPA!H$5:H$80,MATCH('Mineral Use Compiled'!$B18,Corr_ElemFlows_Minerals_to_EPA!$B$5:$B$80,0))</f>
        <v>resource</v>
      </c>
      <c r="O18" s="131" t="str">
        <f>INDEX(Corr_ElemFlows_Minerals_to_EPA!I$5:I$80,MATCH('Mineral Use Compiled'!$B18,Corr_ElemFlows_Minerals_to_EPA!$B$5:$B$80,0))</f>
        <v>in ground</v>
      </c>
      <c r="P18" s="131" t="str">
        <f>INDEX(Corr_ElemFlows_Minerals_to_EPA!J$5:J$80,MATCH('Mineral Use Compiled'!$B18,Corr_ElemFlows_Minerals_to_EPA!$B$5:$B$80,0))</f>
        <v>08a91e70-3ddc-11dd-959a-0050c2490048</v>
      </c>
      <c r="Q18" s="132" t="str">
        <f>INDEX(Corr_Activity_Minerals_to_EPA!$D$6:$D$81,MATCH('Mineral Use Compiled'!$B18,Corr_Activity_Minerals_to_EPA!$B$6:$B$81,0))</f>
        <v>Iron, gold, silver, and other metal ore mining</v>
      </c>
      <c r="R18" s="132" t="str">
        <f>INDEX(Corr_Activity_Minerals_to_EPA!$C$6:$C$81,MATCH('Mineral Use Compiled'!$B18,Corr_Activity_Minerals_to_EPA!$B$6:$B$81,0))</f>
        <v>2122A0</v>
      </c>
      <c r="S18" s="132" t="str">
        <f>INDEX(Corr_Activity_Minerals_to_EPA!$E$6:$E$81,MATCH('Mineral Use Compiled'!$B18,Corr_Activity_Minerals_to_EPA!$B$6:$B$81,0))</f>
        <v>Mining</v>
      </c>
      <c r="T18" s="133">
        <f t="shared" si="4"/>
        <v>1</v>
      </c>
    </row>
    <row r="19" spans="2:20" x14ac:dyDescent="0.35">
      <c r="B19" s="129" t="s">
        <v>620</v>
      </c>
      <c r="C19" s="11">
        <v>2012</v>
      </c>
      <c r="D19" s="205">
        <v>341</v>
      </c>
      <c r="E19" s="205">
        <v>461</v>
      </c>
      <c r="F19" t="s">
        <v>621</v>
      </c>
      <c r="G19" s="130">
        <f>INDEX(Corr_ElemFlows_Minerals_to_EPA!D$5:D$80,MATCH('Mineral Use Compiled'!$B19,Corr_ElemFlows_Minerals_to_EPA!$B$5:$B$80,0))</f>
        <v>1000000</v>
      </c>
      <c r="H19" s="130" t="str">
        <f>INDEX(Corr_ElemFlows_Minerals_to_EPA!E$5:E$80,MATCH('Mineral Use Compiled'!$B19,Corr_ElemFlows_Minerals_to_EPA!$B$5:$B$80,0))</f>
        <v>kg-Mg</v>
      </c>
      <c r="I19" s="87">
        <f t="shared" si="5"/>
        <v>341000000</v>
      </c>
      <c r="J19" s="87">
        <f t="shared" si="6"/>
        <v>461000000</v>
      </c>
      <c r="K19" s="131" t="str">
        <f>INDEX(Corr_ElemFlows_Minerals_to_EPA!L$5:L$80,MATCH('Mineral Use Compiled'!$B19,Corr_ElemFlows_Minerals_to_EPA!$B$5:$B$80,0))</f>
        <v>kg</v>
      </c>
      <c r="L19" s="131" t="str">
        <f>INDEX(Corr_ElemFlows_Minerals_to_EPA!F$5:F$80,MATCH('Mineral Use Compiled'!$B19,Corr_ElemFlows_Minerals_to_EPA!$B$5:$B$80,0))</f>
        <v>Magnesium</v>
      </c>
      <c r="M19" s="131">
        <f>INDEX(Corr_ElemFlows_Minerals_to_EPA!G$5:G$80,MATCH('Mineral Use Compiled'!$B19,Corr_ElemFlows_Minerals_to_EPA!$B$5:$B$80,0))</f>
        <v>7439954</v>
      </c>
      <c r="N19" s="131" t="str">
        <f>INDEX(Corr_ElemFlows_Minerals_to_EPA!H$5:H$80,MATCH('Mineral Use Compiled'!$B19,Corr_ElemFlows_Minerals_to_EPA!$B$5:$B$80,0))</f>
        <v>resource</v>
      </c>
      <c r="O19" s="131" t="str">
        <f>INDEX(Corr_ElemFlows_Minerals_to_EPA!I$5:I$80,MATCH('Mineral Use Compiled'!$B19,Corr_ElemFlows_Minerals_to_EPA!$B$5:$B$80,0))</f>
        <v>in ground</v>
      </c>
      <c r="P19" s="131" t="str">
        <f>INDEX(Corr_ElemFlows_Minerals_to_EPA!J$5:J$80,MATCH('Mineral Use Compiled'!$B19,Corr_ElemFlows_Minerals_to_EPA!$B$5:$B$80,0))</f>
        <v>fe0acd60-3ddc-11dd-aac3-0050c2490048</v>
      </c>
      <c r="Q19" s="132" t="str">
        <f>INDEX(Corr_Activity_Minerals_to_EPA!$D$6:$D$81,MATCH('Mineral Use Compiled'!$B19,Corr_Activity_Minerals_to_EPA!$B$6:$B$81,0))</f>
        <v>Iron, gold, silver, and other metal ore mining</v>
      </c>
      <c r="R19" s="132" t="str">
        <f>INDEX(Corr_Activity_Minerals_to_EPA!$C$6:$C$81,MATCH('Mineral Use Compiled'!$B19,Corr_Activity_Minerals_to_EPA!$B$6:$B$81,0))</f>
        <v>2122A0</v>
      </c>
      <c r="S19" s="132" t="str">
        <f>INDEX(Corr_Activity_Minerals_to_EPA!$E$6:$E$81,MATCH('Mineral Use Compiled'!$B19,Corr_Activity_Minerals_to_EPA!$B$6:$B$81,0))</f>
        <v>Mining</v>
      </c>
      <c r="T19" s="133">
        <f t="shared" si="4"/>
        <v>0.42518703241895262</v>
      </c>
    </row>
    <row r="20" spans="2:20" x14ac:dyDescent="0.35">
      <c r="B20" s="129" t="s">
        <v>623</v>
      </c>
      <c r="C20" s="11">
        <v>2012</v>
      </c>
      <c r="D20" s="205">
        <v>60400</v>
      </c>
      <c r="E20" s="205">
        <v>19800</v>
      </c>
      <c r="F20" t="s">
        <v>624</v>
      </c>
      <c r="G20" s="130">
        <f>INDEX(Corr_ElemFlows_Minerals_to_EPA!D$5:D$80,MATCH('Mineral Use Compiled'!$B20,Corr_ElemFlows_Minerals_to_EPA!$B$5:$B$80,0))</f>
        <v>1000</v>
      </c>
      <c r="H20" s="130" t="str">
        <f>INDEX(Corr_ElemFlows_Minerals_to_EPA!E$5:E$80,MATCH('Mineral Use Compiled'!$B20,Corr_ElemFlows_Minerals_to_EPA!$B$5:$B$80,0))</f>
        <v>kg-Mo</v>
      </c>
      <c r="I20" s="87">
        <f t="shared" ref="I20:I54" si="7">D20*$G20</f>
        <v>60400000</v>
      </c>
      <c r="J20" s="87">
        <f t="shared" ref="J20:J53" si="8">E20*$G20</f>
        <v>19800000</v>
      </c>
      <c r="K20" s="131" t="str">
        <f>INDEX(Corr_ElemFlows_Minerals_to_EPA!L$5:L$80,MATCH('Mineral Use Compiled'!$B20,Corr_ElemFlows_Minerals_to_EPA!$B$5:$B$80,0))</f>
        <v>kg</v>
      </c>
      <c r="L20" s="131" t="str">
        <f>INDEX(Corr_ElemFlows_Minerals_to_EPA!F$5:F$80,MATCH('Mineral Use Compiled'!$B20,Corr_ElemFlows_Minerals_to_EPA!$B$5:$B$80,0))</f>
        <v>Molybdenum</v>
      </c>
      <c r="M20" s="131">
        <f>INDEX(Corr_ElemFlows_Minerals_to_EPA!G$5:G$80,MATCH('Mineral Use Compiled'!$B20,Corr_ElemFlows_Minerals_to_EPA!$B$5:$B$80,0))</f>
        <v>7439987</v>
      </c>
      <c r="N20" s="131" t="str">
        <f>INDEX(Corr_ElemFlows_Minerals_to_EPA!H$5:H$80,MATCH('Mineral Use Compiled'!$B20,Corr_ElemFlows_Minerals_to_EPA!$B$5:$B$80,0))</f>
        <v>resource</v>
      </c>
      <c r="O20" s="131" t="str">
        <f>INDEX(Corr_ElemFlows_Minerals_to_EPA!I$5:I$80,MATCH('Mineral Use Compiled'!$B20,Corr_ElemFlows_Minerals_to_EPA!$B$5:$B$80,0))</f>
        <v>in ground</v>
      </c>
      <c r="P20" s="131" t="str">
        <f>INDEX(Corr_ElemFlows_Minerals_to_EPA!J$5:J$80,MATCH('Mineral Use Compiled'!$B20,Corr_ElemFlows_Minerals_to_EPA!$B$5:$B$80,0))</f>
        <v>fe0acd60-3ddc-11dd-a2be-0050c2490048</v>
      </c>
      <c r="Q20" s="132" t="str">
        <f>INDEX(Corr_Activity_Minerals_to_EPA!$D$6:$D$81,MATCH('Mineral Use Compiled'!$B20,Corr_Activity_Minerals_to_EPA!$B$6:$B$81,0))</f>
        <v>Iron, gold, silver, and other metal ore mining</v>
      </c>
      <c r="R20" s="132" t="str">
        <f>INDEX(Corr_Activity_Minerals_to_EPA!$C$6:$C$81,MATCH('Mineral Use Compiled'!$B20,Corr_Activity_Minerals_to_EPA!$B$6:$B$81,0))</f>
        <v>2122A0</v>
      </c>
      <c r="S20" s="132" t="str">
        <f>INDEX(Corr_Activity_Minerals_to_EPA!$E$6:$E$81,MATCH('Mineral Use Compiled'!$B20,Corr_Activity_Minerals_to_EPA!$B$6:$B$81,0))</f>
        <v>Mining</v>
      </c>
      <c r="T20" s="133">
        <f t="shared" si="4"/>
        <v>0.75311720698254359</v>
      </c>
    </row>
    <row r="21" spans="2:20" x14ac:dyDescent="0.35">
      <c r="B21" s="129" t="s">
        <v>631</v>
      </c>
      <c r="C21" s="11">
        <v>2012</v>
      </c>
      <c r="D21" s="205">
        <v>12300</v>
      </c>
      <c r="E21" s="205">
        <v>80100</v>
      </c>
      <c r="F21" t="s">
        <v>2</v>
      </c>
      <c r="G21" s="130">
        <f>INDEX(Corr_ElemFlows_Minerals_to_EPA!D$5:D$80,MATCH('Mineral Use Compiled'!$B21,Corr_ElemFlows_Minerals_to_EPA!$B$5:$B$80,0))</f>
        <v>1</v>
      </c>
      <c r="H21" s="130" t="str">
        <f>INDEX(Corr_ElemFlows_Minerals_to_EPA!E$5:E$80,MATCH('Mineral Use Compiled'!$B21,Corr_ElemFlows_Minerals_to_EPA!$B$5:$B$80,0))</f>
        <v>kg</v>
      </c>
      <c r="I21" s="87">
        <f t="shared" si="7"/>
        <v>12300</v>
      </c>
      <c r="J21" s="87">
        <f t="shared" si="8"/>
        <v>80100</v>
      </c>
      <c r="K21" s="131" t="str">
        <f>INDEX(Corr_ElemFlows_Minerals_to_EPA!L$5:L$80,MATCH('Mineral Use Compiled'!$B21,Corr_ElemFlows_Minerals_to_EPA!$B$5:$B$80,0))</f>
        <v>kg</v>
      </c>
      <c r="L21" s="131" t="str">
        <f>INDEX(Corr_ElemFlows_Minerals_to_EPA!F$5:F$80,MATCH('Mineral Use Compiled'!$B21,Corr_ElemFlows_Minerals_to_EPA!$B$5:$B$80,0))</f>
        <v>Palladium</v>
      </c>
      <c r="M21" s="131">
        <f>INDEX(Corr_ElemFlows_Minerals_to_EPA!G$5:G$80,MATCH('Mineral Use Compiled'!$B21,Corr_ElemFlows_Minerals_to_EPA!$B$5:$B$80,0))</f>
        <v>7440053</v>
      </c>
      <c r="N21" s="131" t="str">
        <f>INDEX(Corr_ElemFlows_Minerals_to_EPA!H$5:H$80,MATCH('Mineral Use Compiled'!$B21,Corr_ElemFlows_Minerals_to_EPA!$B$5:$B$80,0))</f>
        <v>resource</v>
      </c>
      <c r="O21" s="131" t="str">
        <f>INDEX(Corr_ElemFlows_Minerals_to_EPA!I$5:I$80,MATCH('Mineral Use Compiled'!$B21,Corr_ElemFlows_Minerals_to_EPA!$B$5:$B$80,0))</f>
        <v>in ground</v>
      </c>
      <c r="P21" s="131" t="str">
        <f>INDEX(Corr_ElemFlows_Minerals_to_EPA!J$5:J$80,MATCH('Mineral Use Compiled'!$B21,Corr_ElemFlows_Minerals_to_EPA!$B$5:$B$80,0))</f>
        <v>e2fb2bc2-6555-11dd-ad8b-0800200c9a66</v>
      </c>
      <c r="Q21" s="132" t="str">
        <f>INDEX(Corr_Activity_Minerals_to_EPA!$D$6:$D$81,MATCH('Mineral Use Compiled'!$B21,Corr_Activity_Minerals_to_EPA!$B$6:$B$81,0))</f>
        <v>Iron, gold, silver, and other metal ore mining</v>
      </c>
      <c r="R21" s="132" t="str">
        <f>INDEX(Corr_Activity_Minerals_to_EPA!$C$6:$C$81,MATCH('Mineral Use Compiled'!$B21,Corr_Activity_Minerals_to_EPA!$B$6:$B$81,0))</f>
        <v>2122A0</v>
      </c>
      <c r="S21" s="132" t="str">
        <f>INDEX(Corr_Activity_Minerals_to_EPA!$E$6:$E$81,MATCH('Mineral Use Compiled'!$B21,Corr_Activity_Minerals_to_EPA!$B$6:$B$81,0))</f>
        <v>Mining</v>
      </c>
      <c r="T21" s="133">
        <f t="shared" si="4"/>
        <v>0.13311688311688311</v>
      </c>
    </row>
    <row r="22" spans="2:20" x14ac:dyDescent="0.35">
      <c r="B22" s="129" t="s">
        <v>630</v>
      </c>
      <c r="C22" s="11">
        <v>2012</v>
      </c>
      <c r="D22" s="205">
        <v>3670</v>
      </c>
      <c r="E22" s="205">
        <f>44700+127000</f>
        <v>171700</v>
      </c>
      <c r="F22" t="s">
        <v>2</v>
      </c>
      <c r="G22" s="130">
        <f>INDEX(Corr_ElemFlows_Minerals_to_EPA!D$5:D$80,MATCH('Mineral Use Compiled'!$B22,Corr_ElemFlows_Minerals_to_EPA!$B$5:$B$80,0))</f>
        <v>1</v>
      </c>
      <c r="H22" s="130" t="str">
        <f>INDEX(Corr_ElemFlows_Minerals_to_EPA!E$5:E$80,MATCH('Mineral Use Compiled'!$B22,Corr_ElemFlows_Minerals_to_EPA!$B$5:$B$80,0))</f>
        <v>kg</v>
      </c>
      <c r="I22" s="87">
        <f t="shared" si="7"/>
        <v>3670</v>
      </c>
      <c r="J22" s="87">
        <f t="shared" si="8"/>
        <v>171700</v>
      </c>
      <c r="K22" s="131" t="str">
        <f>INDEX(Corr_ElemFlows_Minerals_to_EPA!L$5:L$80,MATCH('Mineral Use Compiled'!$B22,Corr_ElemFlows_Minerals_to_EPA!$B$5:$B$80,0))</f>
        <v>kg</v>
      </c>
      <c r="L22" s="131" t="str">
        <f>INDEX(Corr_ElemFlows_Minerals_to_EPA!F$5:F$80,MATCH('Mineral Use Compiled'!$B22,Corr_ElemFlows_Minerals_to_EPA!$B$5:$B$80,0))</f>
        <v>Platinum</v>
      </c>
      <c r="M22" s="131">
        <f>INDEX(Corr_ElemFlows_Minerals_to_EPA!G$5:G$80,MATCH('Mineral Use Compiled'!$B22,Corr_ElemFlows_Minerals_to_EPA!$B$5:$B$80,0))</f>
        <v>7440064</v>
      </c>
      <c r="N22" s="131" t="str">
        <f>INDEX(Corr_ElemFlows_Minerals_to_EPA!H$5:H$80,MATCH('Mineral Use Compiled'!$B22,Corr_ElemFlows_Minerals_to_EPA!$B$5:$B$80,0))</f>
        <v>resource</v>
      </c>
      <c r="O22" s="131" t="str">
        <f>INDEX(Corr_ElemFlows_Minerals_to_EPA!I$5:I$80,MATCH('Mineral Use Compiled'!$B22,Corr_ElemFlows_Minerals_to_EPA!$B$5:$B$80,0))</f>
        <v>in ground</v>
      </c>
      <c r="P22" s="131" t="str">
        <f>INDEX(Corr_ElemFlows_Minerals_to_EPA!J$5:J$80,MATCH('Mineral Use Compiled'!$B22,Corr_ElemFlows_Minerals_to_EPA!$B$5:$B$80,0))</f>
        <v>041fab30-6556-11dd-ad8b-0800200c9a66</v>
      </c>
      <c r="Q22" s="132" t="str">
        <f>INDEX(Corr_Activity_Minerals_to_EPA!$D$6:$D$81,MATCH('Mineral Use Compiled'!$B22,Corr_Activity_Minerals_to_EPA!$B$6:$B$81,0))</f>
        <v>Iron, gold, silver, and other metal ore mining</v>
      </c>
      <c r="R22" s="132" t="str">
        <f>INDEX(Corr_Activity_Minerals_to_EPA!$C$6:$C$81,MATCH('Mineral Use Compiled'!$B22,Corr_Activity_Minerals_to_EPA!$B$6:$B$81,0))</f>
        <v>2122A0</v>
      </c>
      <c r="S22" s="132" t="str">
        <f>INDEX(Corr_Activity_Minerals_to_EPA!$E$6:$E$81,MATCH('Mineral Use Compiled'!$B22,Corr_Activity_Minerals_to_EPA!$B$6:$B$81,0))</f>
        <v>Mining</v>
      </c>
      <c r="T22" s="133">
        <f t="shared" si="4"/>
        <v>2.0927182528368591E-2</v>
      </c>
    </row>
    <row r="23" spans="2:20" x14ac:dyDescent="0.35">
      <c r="B23" s="129" t="s">
        <v>635</v>
      </c>
      <c r="C23" s="11">
        <v>2012</v>
      </c>
      <c r="D23" s="205">
        <v>3000</v>
      </c>
      <c r="E23" s="205">
        <v>0</v>
      </c>
      <c r="F23" t="s">
        <v>719</v>
      </c>
      <c r="G23" s="130">
        <f>INDEX(Corr_ElemFlows_Minerals_to_EPA!D$5:D$80,MATCH('Mineral Use Compiled'!$B23,Corr_ElemFlows_Minerals_to_EPA!$B$5:$B$80,0))</f>
        <v>814.08455286820185</v>
      </c>
      <c r="H23" s="130" t="str">
        <f>INDEX(Corr_ElemFlows_Minerals_to_EPA!E$5:E$80,MATCH('Mineral Use Compiled'!$B23,Corr_ElemFlows_Minerals_to_EPA!$B$5:$B$80,0))</f>
        <v>kg-Ce</v>
      </c>
      <c r="I23" s="87">
        <f t="shared" si="7"/>
        <v>2442253.6586046056</v>
      </c>
      <c r="J23" s="87">
        <f t="shared" si="8"/>
        <v>0</v>
      </c>
      <c r="K23" s="131" t="str">
        <f>INDEX(Corr_ElemFlows_Minerals_to_EPA!L$5:L$80,MATCH('Mineral Use Compiled'!$B23,Corr_ElemFlows_Minerals_to_EPA!$B$5:$B$80,0))</f>
        <v>kg</v>
      </c>
      <c r="L23" s="131" t="str">
        <f>INDEX(Corr_ElemFlows_Minerals_to_EPA!F$5:F$80,MATCH('Mineral Use Compiled'!$B23,Corr_ElemFlows_Minerals_to_EPA!$B$5:$B$80,0))</f>
        <v>Cerium</v>
      </c>
      <c r="M23" s="131">
        <f>INDEX(Corr_ElemFlows_Minerals_to_EPA!G$5:G$80,MATCH('Mineral Use Compiled'!$B23,Corr_ElemFlows_Minerals_to_EPA!$B$5:$B$80,0))</f>
        <v>7440451</v>
      </c>
      <c r="N23" s="131" t="str">
        <f>INDEX(Corr_ElemFlows_Minerals_to_EPA!H$5:H$80,MATCH('Mineral Use Compiled'!$B23,Corr_ElemFlows_Minerals_to_EPA!$B$5:$B$80,0))</f>
        <v>resource</v>
      </c>
      <c r="O23" s="131" t="str">
        <f>INDEX(Corr_ElemFlows_Minerals_to_EPA!I$5:I$80,MATCH('Mineral Use Compiled'!$B23,Corr_ElemFlows_Minerals_to_EPA!$B$5:$B$80,0))</f>
        <v>in ground</v>
      </c>
      <c r="P23" s="131" t="str">
        <f>INDEX(Corr_ElemFlows_Minerals_to_EPA!J$5:J$80,MATCH('Mineral Use Compiled'!$B23,Corr_ElemFlows_Minerals_to_EPA!$B$5:$B$80,0))</f>
        <v>bdb1d022-b426-48ac-853f-5ae6e5786873</v>
      </c>
      <c r="Q23" s="132" t="str">
        <f>INDEX(Corr_Activity_Minerals_to_EPA!$D$6:$D$81,MATCH('Mineral Use Compiled'!$B23,Corr_Activity_Minerals_to_EPA!$B$6:$B$81,0))</f>
        <v>Iron, gold, silver, and other metal ore mining</v>
      </c>
      <c r="R23" s="132" t="str">
        <f>INDEX(Corr_Activity_Minerals_to_EPA!$C$6:$C$81,MATCH('Mineral Use Compiled'!$B23,Corr_Activity_Minerals_to_EPA!$B$6:$B$81,0))</f>
        <v>2122A0</v>
      </c>
      <c r="S23" s="132" t="str">
        <f>INDEX(Corr_Activity_Minerals_to_EPA!$E$6:$E$81,MATCH('Mineral Use Compiled'!$B23,Corr_Activity_Minerals_to_EPA!$B$6:$B$81,0))</f>
        <v>Mining</v>
      </c>
      <c r="T23" s="133">
        <f t="shared" si="4"/>
        <v>1</v>
      </c>
    </row>
    <row r="24" spans="2:20" x14ac:dyDescent="0.35">
      <c r="B24" s="129" t="s">
        <v>636</v>
      </c>
      <c r="C24" s="11">
        <v>2012</v>
      </c>
      <c r="D24" s="205">
        <v>7910</v>
      </c>
      <c r="E24" s="205">
        <v>40800</v>
      </c>
      <c r="F24" t="s">
        <v>637</v>
      </c>
      <c r="G24" s="130">
        <f>INDEX(Corr_ElemFlows_Minerals_to_EPA!D$5:D$80,MATCH('Mineral Use Compiled'!$B24,Corr_ElemFlows_Minerals_to_EPA!$B$5:$B$80,0))</f>
        <v>1</v>
      </c>
      <c r="H24" s="130" t="str">
        <f>INDEX(Corr_ElemFlows_Minerals_to_EPA!E$5:E$80,MATCH('Mineral Use Compiled'!$B24,Corr_ElemFlows_Minerals_to_EPA!$B$5:$B$80,0))</f>
        <v>kg</v>
      </c>
      <c r="I24" s="87">
        <f t="shared" si="7"/>
        <v>7910</v>
      </c>
      <c r="J24" s="87">
        <f t="shared" si="8"/>
        <v>40800</v>
      </c>
      <c r="K24" s="131" t="str">
        <f>INDEX(Corr_ElemFlows_Minerals_to_EPA!L$5:L$80,MATCH('Mineral Use Compiled'!$B24,Corr_ElemFlows_Minerals_to_EPA!$B$5:$B$80,0))</f>
        <v>kg</v>
      </c>
      <c r="L24" s="131" t="str">
        <f>INDEX(Corr_ElemFlows_Minerals_to_EPA!F$5:F$80,MATCH('Mineral Use Compiled'!$B24,Corr_ElemFlows_Minerals_to_EPA!$B$5:$B$80,0))</f>
        <v>Rhenium, in crude ore</v>
      </c>
      <c r="M24" s="131">
        <f>INDEX(Corr_ElemFlows_Minerals_to_EPA!G$5:G$80,MATCH('Mineral Use Compiled'!$B24,Corr_ElemFlows_Minerals_to_EPA!$B$5:$B$80,0))</f>
        <v>7440155</v>
      </c>
      <c r="N24" s="131" t="str">
        <f>INDEX(Corr_ElemFlows_Minerals_to_EPA!H$5:H$80,MATCH('Mineral Use Compiled'!$B24,Corr_ElemFlows_Minerals_to_EPA!$B$5:$B$80,0))</f>
        <v>resource</v>
      </c>
      <c r="O24" s="131" t="str">
        <f>INDEX(Corr_ElemFlows_Minerals_to_EPA!I$5:I$80,MATCH('Mineral Use Compiled'!$B24,Corr_ElemFlows_Minerals_to_EPA!$B$5:$B$80,0))</f>
        <v>in ground</v>
      </c>
      <c r="P24" s="131" t="str">
        <f>INDEX(Corr_ElemFlows_Minerals_to_EPA!J$5:J$80,MATCH('Mineral Use Compiled'!$B24,Corr_ElemFlows_Minerals_to_EPA!$B$5:$B$80,0))</f>
        <v>a3930b4d-74da-4489-9a50-d175c25d4fe8</v>
      </c>
      <c r="Q24" s="132" t="str">
        <f>INDEX(Corr_Activity_Minerals_to_EPA!$D$6:$D$81,MATCH('Mineral Use Compiled'!$B24,Corr_Activity_Minerals_to_EPA!$B$6:$B$81,0))</f>
        <v>Iron, gold, silver, and other metal ore mining</v>
      </c>
      <c r="R24" s="132" t="str">
        <f>INDEX(Corr_Activity_Minerals_to_EPA!$C$6:$C$81,MATCH('Mineral Use Compiled'!$B24,Corr_Activity_Minerals_to_EPA!$B$6:$B$81,0))</f>
        <v>2122A0</v>
      </c>
      <c r="S24" s="132" t="str">
        <f>INDEX(Corr_Activity_Minerals_to_EPA!$E$6:$E$81,MATCH('Mineral Use Compiled'!$B24,Corr_Activity_Minerals_to_EPA!$B$6:$B$81,0))</f>
        <v>Mining</v>
      </c>
      <c r="T24" s="133">
        <f t="shared" si="4"/>
        <v>0.1623896530486553</v>
      </c>
    </row>
    <row r="25" spans="2:20" x14ac:dyDescent="0.35">
      <c r="B25" s="129" t="s">
        <v>641</v>
      </c>
      <c r="C25" s="11">
        <v>2012</v>
      </c>
      <c r="D25" s="205">
        <v>1060</v>
      </c>
      <c r="E25" s="205">
        <v>5070</v>
      </c>
      <c r="F25" t="s">
        <v>642</v>
      </c>
      <c r="G25" s="130">
        <f>INDEX(Corr_ElemFlows_Minerals_to_EPA!D$5:D$80,MATCH('Mineral Use Compiled'!$B25,Corr_ElemFlows_Minerals_to_EPA!$B$5:$B$80,0))</f>
        <v>1000</v>
      </c>
      <c r="H25" s="130" t="str">
        <f>INDEX(Corr_ElemFlows_Minerals_to_EPA!E$5:E$80,MATCH('Mineral Use Compiled'!$B25,Corr_ElemFlows_Minerals_to_EPA!$B$5:$B$80,0))</f>
        <v>kg-Ag</v>
      </c>
      <c r="I25" s="87">
        <f t="shared" si="7"/>
        <v>1060000</v>
      </c>
      <c r="J25" s="87">
        <f t="shared" si="8"/>
        <v>5070000</v>
      </c>
      <c r="K25" s="131" t="str">
        <f>INDEX(Corr_ElemFlows_Minerals_to_EPA!L$5:L$80,MATCH('Mineral Use Compiled'!$B25,Corr_ElemFlows_Minerals_to_EPA!$B$5:$B$80,0))</f>
        <v>kg</v>
      </c>
      <c r="L25" s="131" t="str">
        <f>INDEX(Corr_ElemFlows_Minerals_to_EPA!F$5:F$80,MATCH('Mineral Use Compiled'!$B25,Corr_ElemFlows_Minerals_to_EPA!$B$5:$B$80,0))</f>
        <v>Silver</v>
      </c>
      <c r="M25" s="131">
        <f>INDEX(Corr_ElemFlows_Minerals_to_EPA!G$5:G$80,MATCH('Mineral Use Compiled'!$B25,Corr_ElemFlows_Minerals_to_EPA!$B$5:$B$80,0))</f>
        <v>7440224</v>
      </c>
      <c r="N25" s="131" t="str">
        <f>INDEX(Corr_ElemFlows_Minerals_to_EPA!H$5:H$80,MATCH('Mineral Use Compiled'!$B25,Corr_ElemFlows_Minerals_to_EPA!$B$5:$B$80,0))</f>
        <v>resource</v>
      </c>
      <c r="O25" s="131" t="str">
        <f>INDEX(Corr_ElemFlows_Minerals_to_EPA!I$5:I$80,MATCH('Mineral Use Compiled'!$B25,Corr_ElemFlows_Minerals_to_EPA!$B$5:$B$80,0))</f>
        <v>in ground</v>
      </c>
      <c r="P25" s="131" t="str">
        <f>INDEX(Corr_ElemFlows_Minerals_to_EPA!J$5:J$80,MATCH('Mineral Use Compiled'!$B25,Corr_ElemFlows_Minerals_to_EPA!$B$5:$B$80,0))</f>
        <v>172ab2d8-6556-11dd-ad8b-0800200c9a66</v>
      </c>
      <c r="Q25" s="132" t="str">
        <f>INDEX(Corr_Activity_Minerals_to_EPA!$D$6:$D$81,MATCH('Mineral Use Compiled'!$B25,Corr_Activity_Minerals_to_EPA!$B$6:$B$81,0))</f>
        <v>Iron, gold, silver, and other metal ore mining</v>
      </c>
      <c r="R25" s="132" t="str">
        <f>INDEX(Corr_Activity_Minerals_to_EPA!$C$6:$C$81,MATCH('Mineral Use Compiled'!$B25,Corr_Activity_Minerals_to_EPA!$B$6:$B$81,0))</f>
        <v>2122A0</v>
      </c>
      <c r="S25" s="132" t="str">
        <f>INDEX(Corr_Activity_Minerals_to_EPA!$E$6:$E$81,MATCH('Mineral Use Compiled'!$B25,Corr_Activity_Minerals_to_EPA!$B$6:$B$81,0))</f>
        <v>Mining</v>
      </c>
      <c r="T25" s="133">
        <f t="shared" si="4"/>
        <v>0.1729200652528548</v>
      </c>
    </row>
    <row r="26" spans="2:20" x14ac:dyDescent="0.35">
      <c r="B26" s="129" t="s">
        <v>646</v>
      </c>
      <c r="C26" s="11">
        <v>2012</v>
      </c>
      <c r="D26" s="205">
        <v>200</v>
      </c>
      <c r="E26" s="205">
        <v>1110</v>
      </c>
      <c r="F26" t="s">
        <v>647</v>
      </c>
      <c r="G26" s="130">
        <f>INDEX(Corr_ElemFlows_Minerals_to_EPA!D$5:D$80,MATCH('Mineral Use Compiled'!$B26,Corr_ElemFlows_Minerals_to_EPA!$B$5:$B$80,0))</f>
        <v>599342.89771091007</v>
      </c>
      <c r="H26" s="130" t="str">
        <f>INDEX(Corr_ElemFlows_Minerals_to_EPA!E$5:E$80,MATCH('Mineral Use Compiled'!$B26,Corr_ElemFlows_Minerals_to_EPA!$B$5:$B$80,0))</f>
        <v>kg-Ti</v>
      </c>
      <c r="I26" s="87">
        <f t="shared" si="7"/>
        <v>119868579.54218201</v>
      </c>
      <c r="J26" s="87">
        <f t="shared" si="8"/>
        <v>665270616.45911014</v>
      </c>
      <c r="K26" s="131" t="str">
        <f>INDEX(Corr_ElemFlows_Minerals_to_EPA!L$5:L$80,MATCH('Mineral Use Compiled'!$B26,Corr_ElemFlows_Minerals_to_EPA!$B$5:$B$80,0))</f>
        <v>kg</v>
      </c>
      <c r="L26" s="131" t="str">
        <f>INDEX(Corr_ElemFlows_Minerals_to_EPA!F$5:F$80,MATCH('Mineral Use Compiled'!$B26,Corr_ElemFlows_Minerals_to_EPA!$B$5:$B$80,0))</f>
        <v>Titanium</v>
      </c>
      <c r="M26" s="131">
        <f>INDEX(Corr_ElemFlows_Minerals_to_EPA!G$5:G$80,MATCH('Mineral Use Compiled'!$B26,Corr_ElemFlows_Minerals_to_EPA!$B$5:$B$80,0))</f>
        <v>7440326</v>
      </c>
      <c r="N26" s="131" t="str">
        <f>INDEX(Corr_ElemFlows_Minerals_to_EPA!H$5:H$80,MATCH('Mineral Use Compiled'!$B26,Corr_ElemFlows_Minerals_to_EPA!$B$5:$B$80,0))</f>
        <v>resource</v>
      </c>
      <c r="O26" s="131" t="str">
        <f>INDEX(Corr_ElemFlows_Minerals_to_EPA!I$5:I$80,MATCH('Mineral Use Compiled'!$B26,Corr_ElemFlows_Minerals_to_EPA!$B$5:$B$80,0))</f>
        <v>in ground</v>
      </c>
      <c r="P26" s="131" t="str">
        <f>INDEX(Corr_ElemFlows_Minerals_to_EPA!J$5:J$80,MATCH('Mineral Use Compiled'!$B26,Corr_ElemFlows_Minerals_to_EPA!$B$5:$B$80,0))</f>
        <v>2906898f-6556-11dd-ad8b-0800200c9a66</v>
      </c>
      <c r="Q26" s="132" t="str">
        <f>INDEX(Corr_Activity_Minerals_to_EPA!$D$6:$D$81,MATCH('Mineral Use Compiled'!$B26,Corr_Activity_Minerals_to_EPA!$B$6:$B$81,0))</f>
        <v>Iron, gold, silver, and other metal ore mining</v>
      </c>
      <c r="R26" s="132" t="str">
        <f>INDEX(Corr_Activity_Minerals_to_EPA!$C$6:$C$81,MATCH('Mineral Use Compiled'!$B26,Corr_Activity_Minerals_to_EPA!$B$6:$B$81,0))</f>
        <v>2122A0</v>
      </c>
      <c r="S26" s="132" t="str">
        <f>INDEX(Corr_Activity_Minerals_to_EPA!$E$6:$E$81,MATCH('Mineral Use Compiled'!$B26,Corr_Activity_Minerals_to_EPA!$B$6:$B$81,0))</f>
        <v>Mining</v>
      </c>
      <c r="T26" s="133">
        <f t="shared" si="4"/>
        <v>0.15267175572519084</v>
      </c>
    </row>
    <row r="27" spans="2:20" x14ac:dyDescent="0.35">
      <c r="B27" s="129" t="s">
        <v>676</v>
      </c>
      <c r="C27" s="11">
        <v>2012</v>
      </c>
      <c r="D27" s="205">
        <v>50000</v>
      </c>
      <c r="E27" s="205">
        <v>16700</v>
      </c>
      <c r="F27" t="s">
        <v>677</v>
      </c>
      <c r="G27" s="130">
        <f>INDEX(Corr_ElemFlows_Minerals_to_EPA!D$5:D$80,MATCH('Mineral Use Compiled'!$B27,Corr_ElemFlows_Minerals_to_EPA!$B$5:$B$80,0))</f>
        <v>740.31753863733002</v>
      </c>
      <c r="H27" s="130" t="str">
        <f>INDEX(Corr_ElemFlows_Minerals_to_EPA!E$5:E$80,MATCH('Mineral Use Compiled'!$B27,Corr_ElemFlows_Minerals_to_EPA!$B$5:$B$80,0))</f>
        <v>kg-Zr</v>
      </c>
      <c r="I27" s="87">
        <f t="shared" si="7"/>
        <v>37015876.931866504</v>
      </c>
      <c r="J27" s="87">
        <f t="shared" si="8"/>
        <v>12363302.895243412</v>
      </c>
      <c r="K27" s="131" t="str">
        <f>INDEX(Corr_ElemFlows_Minerals_to_EPA!L$5:L$80,MATCH('Mineral Use Compiled'!$B27,Corr_ElemFlows_Minerals_to_EPA!$B$5:$B$80,0))</f>
        <v>kg</v>
      </c>
      <c r="L27" s="131" t="str">
        <f>INDEX(Corr_ElemFlows_Minerals_to_EPA!F$5:F$80,MATCH('Mineral Use Compiled'!$B27,Corr_ElemFlows_Minerals_to_EPA!$B$5:$B$80,0))</f>
        <v>Zirconium</v>
      </c>
      <c r="M27" s="131">
        <f>INDEX(Corr_ElemFlows_Minerals_to_EPA!G$5:G$80,MATCH('Mineral Use Compiled'!$B27,Corr_ElemFlows_Minerals_to_EPA!$B$5:$B$80,0))</f>
        <v>7440677</v>
      </c>
      <c r="N27" s="131" t="str">
        <f>INDEX(Corr_ElemFlows_Minerals_to_EPA!H$5:H$80,MATCH('Mineral Use Compiled'!$B27,Corr_ElemFlows_Minerals_to_EPA!$B$5:$B$80,0))</f>
        <v>resource</v>
      </c>
      <c r="O27" s="131" t="str">
        <f>INDEX(Corr_ElemFlows_Minerals_to_EPA!I$5:I$80,MATCH('Mineral Use Compiled'!$B27,Corr_ElemFlows_Minerals_to_EPA!$B$5:$B$80,0))</f>
        <v>in ground</v>
      </c>
      <c r="P27" s="131" t="str">
        <f>INDEX(Corr_ElemFlows_Minerals_to_EPA!J$5:J$80,MATCH('Mineral Use Compiled'!$B27,Corr_ElemFlows_Minerals_to_EPA!$B$5:$B$80,0))</f>
        <v>76bcc22f-224c-40a4-9b22-9621467498cf</v>
      </c>
      <c r="Q27" s="132" t="str">
        <f>INDEX(Corr_Activity_Minerals_to_EPA!$D$6:$D$81,MATCH('Mineral Use Compiled'!$B27,Corr_Activity_Minerals_to_EPA!$B$6:$B$81,0))</f>
        <v>Iron, gold, silver, and other metal ore mining</v>
      </c>
      <c r="R27" s="132" t="str">
        <f>INDEX(Corr_Activity_Minerals_to_EPA!$C$6:$C$81,MATCH('Mineral Use Compiled'!$B27,Corr_Activity_Minerals_to_EPA!$B$6:$B$81,0))</f>
        <v>2122A0</v>
      </c>
      <c r="S27" s="132" t="str">
        <f>INDEX(Corr_Activity_Minerals_to_EPA!$E$6:$E$81,MATCH('Mineral Use Compiled'!$B27,Corr_Activity_Minerals_to_EPA!$B$6:$B$81,0))</f>
        <v>Mining</v>
      </c>
      <c r="T27" s="133">
        <f t="shared" si="4"/>
        <v>0.7496251874062968</v>
      </c>
    </row>
    <row r="28" spans="2:20" x14ac:dyDescent="0.35">
      <c r="B28" s="129" t="s">
        <v>596</v>
      </c>
      <c r="C28" s="11">
        <v>2012</v>
      </c>
      <c r="D28" s="205">
        <v>666</v>
      </c>
      <c r="E28" s="205">
        <v>3310</v>
      </c>
      <c r="F28" t="s">
        <v>597</v>
      </c>
      <c r="G28" s="130">
        <f>INDEX(Corr_ElemFlows_Minerals_to_EPA!D$5:D$80,MATCH('Mineral Use Compiled'!$B28,Corr_ElemFlows_Minerals_to_EPA!$B$5:$B$80,0))</f>
        <v>1000000</v>
      </c>
      <c r="H28" s="130" t="str">
        <f>INDEX(Corr_ElemFlows_Minerals_to_EPA!E$5:E$80,MATCH('Mineral Use Compiled'!$B28,Corr_ElemFlows_Minerals_to_EPA!$B$5:$B$80,0))</f>
        <v>kg</v>
      </c>
      <c r="I28" s="87">
        <f t="shared" si="7"/>
        <v>666000000</v>
      </c>
      <c r="J28" s="87">
        <f t="shared" si="8"/>
        <v>3310000000</v>
      </c>
      <c r="K28" s="131" t="str">
        <f>INDEX(Corr_ElemFlows_Minerals_to_EPA!L$5:L$80,MATCH('Mineral Use Compiled'!$B28,Corr_ElemFlows_Minerals_to_EPA!$B$5:$B$80,0))</f>
        <v>kg</v>
      </c>
      <c r="L28" s="131" t="str">
        <f>INDEX(Corr_ElemFlows_Minerals_to_EPA!F$5:F$80,MATCH('Mineral Use Compiled'!$B28,Corr_ElemFlows_Minerals_to_EPA!$B$5:$B$80,0))</f>
        <v>Barite</v>
      </c>
      <c r="M28" s="131">
        <f>INDEX(Corr_ElemFlows_Minerals_to_EPA!G$5:G$80,MATCH('Mineral Use Compiled'!$B28,Corr_ElemFlows_Minerals_to_EPA!$B$5:$B$80,0))</f>
        <v>7727437</v>
      </c>
      <c r="N28" s="131" t="str">
        <f>INDEX(Corr_ElemFlows_Minerals_to_EPA!H$5:H$80,MATCH('Mineral Use Compiled'!$B28,Corr_ElemFlows_Minerals_to_EPA!$B$5:$B$80,0))</f>
        <v>resource</v>
      </c>
      <c r="O28" s="131" t="str">
        <f>INDEX(Corr_ElemFlows_Minerals_to_EPA!I$5:I$80,MATCH('Mineral Use Compiled'!$B28,Corr_ElemFlows_Minerals_to_EPA!$B$5:$B$80,0))</f>
        <v>in ground</v>
      </c>
      <c r="P28" s="131" t="str">
        <f>INDEX(Corr_ElemFlows_Minerals_to_EPA!J$5:J$80,MATCH('Mineral Use Compiled'!$B28,Corr_ElemFlows_Minerals_to_EPA!$B$5:$B$80,0))</f>
        <v>08a91e70-3ddc-11dd-97f9-0050c2490048</v>
      </c>
      <c r="Q28" s="132" t="str">
        <f>INDEX(Corr_Activity_Minerals_to_EPA!$D$6:$D$81,MATCH('Mineral Use Compiled'!$B28,Corr_Activity_Minerals_to_EPA!$B$6:$B$81,0))</f>
        <v>Other nonmetallic mineral mining and quarrying</v>
      </c>
      <c r="R28" s="132" t="str">
        <f>INDEX(Corr_Activity_Minerals_to_EPA!$C$6:$C$81,MATCH('Mineral Use Compiled'!$B28,Corr_Activity_Minerals_to_EPA!$B$6:$B$81,0))</f>
        <v>2123A0</v>
      </c>
      <c r="S28" s="132" t="str">
        <f>INDEX(Corr_Activity_Minerals_to_EPA!$E$6:$E$81,MATCH('Mineral Use Compiled'!$B28,Corr_Activity_Minerals_to_EPA!$B$6:$B$81,0))</f>
        <v>Mining</v>
      </c>
      <c r="T28" s="133">
        <f t="shared" si="4"/>
        <v>0.16750503018108651</v>
      </c>
    </row>
    <row r="29" spans="2:20" x14ac:dyDescent="0.35">
      <c r="B29" s="129" t="s">
        <v>729</v>
      </c>
      <c r="C29" s="11">
        <v>2012</v>
      </c>
      <c r="D29" s="205">
        <f>5860*0.4/0.6</f>
        <v>3906.666666666667</v>
      </c>
      <c r="E29" s="205">
        <v>0</v>
      </c>
      <c r="F29" t="s">
        <v>597</v>
      </c>
      <c r="G29" s="130">
        <f>INDEX(Corr_ElemFlows_Minerals_to_EPA!D$5:D$80,MATCH('Mineral Use Compiled'!$B29,Corr_ElemFlows_Minerals_to_EPA!$B$5:$B$80,0))</f>
        <v>1000000</v>
      </c>
      <c r="H29" s="130" t="str">
        <f>INDEX(Corr_ElemFlows_Minerals_to_EPA!E$5:E$80,MATCH('Mineral Use Compiled'!$B29,Corr_ElemFlows_Minerals_to_EPA!$B$5:$B$80,0))</f>
        <v>kg</v>
      </c>
      <c r="I29" s="87">
        <f t="shared" si="7"/>
        <v>3906666666.666667</v>
      </c>
      <c r="J29" s="87">
        <f t="shared" si="8"/>
        <v>0</v>
      </c>
      <c r="K29" s="131" t="str">
        <f>INDEX(Corr_ElemFlows_Minerals_to_EPA!L$5:L$80,MATCH('Mineral Use Compiled'!$B29,Corr_ElemFlows_Minerals_to_EPA!$B$5:$B$80,0))</f>
        <v>kg</v>
      </c>
      <c r="L29" s="131" t="str">
        <f>INDEX(Corr_ElemFlows_Minerals_to_EPA!F$5:F$80,MATCH('Mineral Use Compiled'!$B29,Corr_ElemFlows_Minerals_to_EPA!$B$5:$B$80,0))</f>
        <v>Boron</v>
      </c>
      <c r="M29" s="131">
        <f>INDEX(Corr_ElemFlows_Minerals_to_EPA!G$5:G$80,MATCH('Mineral Use Compiled'!$B29,Corr_ElemFlows_Minerals_to_EPA!$B$5:$B$80,0))</f>
        <v>7440428</v>
      </c>
      <c r="N29" s="131" t="str">
        <f>INDEX(Corr_ElemFlows_Minerals_to_EPA!H$5:H$80,MATCH('Mineral Use Compiled'!$B29,Corr_ElemFlows_Minerals_to_EPA!$B$5:$B$80,0))</f>
        <v>resource</v>
      </c>
      <c r="O29" s="131" t="str">
        <f>INDEX(Corr_ElemFlows_Minerals_to_EPA!I$5:I$80,MATCH('Mineral Use Compiled'!$B29,Corr_ElemFlows_Minerals_to_EPA!$B$5:$B$80,0))</f>
        <v>in ground</v>
      </c>
      <c r="P29" s="131" t="str">
        <f>INDEX(Corr_ElemFlows_Minerals_to_EPA!J$5:J$80,MATCH('Mineral Use Compiled'!$B29,Corr_ElemFlows_Minerals_to_EPA!$B$5:$B$80,0))</f>
        <v>094ded20-e873-4338-8d81-b570a1d65acc</v>
      </c>
      <c r="Q29" s="132" t="str">
        <f>INDEX(Corr_Activity_Minerals_to_EPA!$D$6:$D$81,MATCH('Mineral Use Compiled'!$B29,Corr_Activity_Minerals_to_EPA!$B$6:$B$81,0))</f>
        <v>Other nonmetallic mineral mining and quarrying</v>
      </c>
      <c r="R29" s="132" t="str">
        <f>INDEX(Corr_Activity_Minerals_to_EPA!$C$6:$C$81,MATCH('Mineral Use Compiled'!$B29,Corr_Activity_Minerals_to_EPA!$B$6:$B$81,0))</f>
        <v>2123A0</v>
      </c>
      <c r="S29" s="132" t="str">
        <f>INDEX(Corr_Activity_Minerals_to_EPA!$E$6:$E$81,MATCH('Mineral Use Compiled'!$B29,Corr_Activity_Minerals_to_EPA!$B$6:$B$81,0))</f>
        <v>Mining</v>
      </c>
      <c r="T29" s="133">
        <f t="shared" si="4"/>
        <v>1</v>
      </c>
    </row>
    <row r="30" spans="2:20" x14ac:dyDescent="0.35">
      <c r="B30" s="129" t="s">
        <v>600</v>
      </c>
      <c r="C30" s="11">
        <v>2012</v>
      </c>
      <c r="D30" s="205">
        <v>973</v>
      </c>
      <c r="E30" s="205">
        <v>0</v>
      </c>
      <c r="F30" t="s">
        <v>597</v>
      </c>
      <c r="G30" s="130">
        <f>INDEX(Corr_ElemFlows_Minerals_to_EPA!D$5:D$80,MATCH('Mineral Use Compiled'!$B30,Corr_ElemFlows_Minerals_to_EPA!$B$5:$B$80,0))</f>
        <v>1000000</v>
      </c>
      <c r="H30" s="130" t="str">
        <f>INDEX(Corr_ElemFlows_Minerals_to_EPA!E$5:E$80,MATCH('Mineral Use Compiled'!$B30,Corr_ElemFlows_Minerals_to_EPA!$B$5:$B$80,0))</f>
        <v>kg</v>
      </c>
      <c r="I30" s="87">
        <f t="shared" si="7"/>
        <v>973000000</v>
      </c>
      <c r="J30" s="87">
        <f t="shared" si="8"/>
        <v>0</v>
      </c>
      <c r="K30" s="131" t="str">
        <f>INDEX(Corr_ElemFlows_Minerals_to_EPA!L$5:L$80,MATCH('Mineral Use Compiled'!$B30,Corr_ElemFlows_Minerals_to_EPA!$B$5:$B$80,0))</f>
        <v>kg</v>
      </c>
      <c r="L30" s="131" t="str">
        <f>INDEX(Corr_ElemFlows_Minerals_to_EPA!F$5:F$80,MATCH('Mineral Use Compiled'!$B30,Corr_ElemFlows_Minerals_to_EPA!$B$5:$B$80,0))</f>
        <v>Clay, unspecified</v>
      </c>
      <c r="M30" s="131" t="str">
        <f>INDEX(Corr_ElemFlows_Minerals_to_EPA!G$5:G$80,MATCH('Mineral Use Compiled'!$B30,Corr_ElemFlows_Minerals_to_EPA!$B$5:$B$80,0))</f>
        <v/>
      </c>
      <c r="N30" s="131" t="str">
        <f>INDEX(Corr_ElemFlows_Minerals_to_EPA!H$5:H$80,MATCH('Mineral Use Compiled'!$B30,Corr_ElemFlows_Minerals_to_EPA!$B$5:$B$80,0))</f>
        <v>resource</v>
      </c>
      <c r="O30" s="131" t="str">
        <f>INDEX(Corr_ElemFlows_Minerals_to_EPA!I$5:I$80,MATCH('Mineral Use Compiled'!$B30,Corr_ElemFlows_Minerals_to_EPA!$B$5:$B$80,0))</f>
        <v>in ground</v>
      </c>
      <c r="P30" s="131" t="str">
        <f>INDEX(Corr_ElemFlows_Minerals_to_EPA!J$5:J$80,MATCH('Mineral Use Compiled'!$B30,Corr_ElemFlows_Minerals_to_EPA!$B$5:$B$80,0))</f>
        <v>f7519ca9-5ffc-41c3-a33e-806da82cfc0e</v>
      </c>
      <c r="Q30" s="132" t="str">
        <f>INDEX(Corr_Activity_Minerals_to_EPA!$D$6:$D$81,MATCH('Mineral Use Compiled'!$B30,Corr_Activity_Minerals_to_EPA!$B$6:$B$81,0))</f>
        <v>Other nonmetallic mineral mining and quarrying</v>
      </c>
      <c r="R30" s="132" t="str">
        <f>INDEX(Corr_Activity_Minerals_to_EPA!$C$6:$C$81,MATCH('Mineral Use Compiled'!$B30,Corr_Activity_Minerals_to_EPA!$B$6:$B$81,0))</f>
        <v>2123A0</v>
      </c>
      <c r="S30" s="132" t="str">
        <f>INDEX(Corr_Activity_Minerals_to_EPA!$E$6:$E$81,MATCH('Mineral Use Compiled'!$B30,Corr_Activity_Minerals_to_EPA!$B$6:$B$81,0))</f>
        <v>Mining</v>
      </c>
      <c r="T30" s="133">
        <f t="shared" si="4"/>
        <v>1</v>
      </c>
    </row>
    <row r="31" spans="2:20" x14ac:dyDescent="0.35">
      <c r="B31" s="129" t="s">
        <v>601</v>
      </c>
      <c r="C31" s="11">
        <v>2012</v>
      </c>
      <c r="D31" s="205">
        <v>4980</v>
      </c>
      <c r="E31" s="205">
        <v>0</v>
      </c>
      <c r="F31" t="s">
        <v>597</v>
      </c>
      <c r="G31" s="130">
        <f>INDEX(Corr_ElemFlows_Minerals_to_EPA!D$5:D$80,MATCH('Mineral Use Compiled'!$B31,Corr_ElemFlows_Minerals_to_EPA!$B$5:$B$80,0))</f>
        <v>1000000</v>
      </c>
      <c r="H31" s="130" t="str">
        <f>INDEX(Corr_ElemFlows_Minerals_to_EPA!E$5:E$80,MATCH('Mineral Use Compiled'!$B31,Corr_ElemFlows_Minerals_to_EPA!$B$5:$B$80,0))</f>
        <v>kg</v>
      </c>
      <c r="I31" s="87">
        <f t="shared" si="7"/>
        <v>4980000000</v>
      </c>
      <c r="J31" s="87">
        <f t="shared" si="8"/>
        <v>0</v>
      </c>
      <c r="K31" s="131" t="str">
        <f>INDEX(Corr_ElemFlows_Minerals_to_EPA!L$5:L$80,MATCH('Mineral Use Compiled'!$B31,Corr_ElemFlows_Minerals_to_EPA!$B$5:$B$80,0))</f>
        <v>kg</v>
      </c>
      <c r="L31" s="131" t="str">
        <f>INDEX(Corr_ElemFlows_Minerals_to_EPA!F$5:F$80,MATCH('Mineral Use Compiled'!$B31,Corr_ElemFlows_Minerals_to_EPA!$B$5:$B$80,0))</f>
        <v>Clay, bentonite</v>
      </c>
      <c r="M31" s="131">
        <f>INDEX(Corr_ElemFlows_Minerals_to_EPA!G$5:G$80,MATCH('Mineral Use Compiled'!$B31,Corr_ElemFlows_Minerals_to_EPA!$B$5:$B$80,0))</f>
        <v>1302789</v>
      </c>
      <c r="N31" s="131" t="str">
        <f>INDEX(Corr_ElemFlows_Minerals_to_EPA!H$5:H$80,MATCH('Mineral Use Compiled'!$B31,Corr_ElemFlows_Minerals_to_EPA!$B$5:$B$80,0))</f>
        <v>resource</v>
      </c>
      <c r="O31" s="131" t="str">
        <f>INDEX(Corr_ElemFlows_Minerals_to_EPA!I$5:I$80,MATCH('Mineral Use Compiled'!$B31,Corr_ElemFlows_Minerals_to_EPA!$B$5:$B$80,0))</f>
        <v>in ground</v>
      </c>
      <c r="P31" s="131" t="str">
        <f>INDEX(Corr_ElemFlows_Minerals_to_EPA!J$5:J$80,MATCH('Mineral Use Compiled'!$B31,Corr_ElemFlows_Minerals_to_EPA!$B$5:$B$80,0))</f>
        <v>93806a54-46f5-409c-99c5-4144a1e73b5d</v>
      </c>
      <c r="Q31" s="132" t="str">
        <f>INDEX(Corr_Activity_Minerals_to_EPA!$D$6:$D$81,MATCH('Mineral Use Compiled'!$B31,Corr_Activity_Minerals_to_EPA!$B$6:$B$81,0))</f>
        <v>Other nonmetallic mineral mining and quarrying</v>
      </c>
      <c r="R31" s="132" t="str">
        <f>INDEX(Corr_Activity_Minerals_to_EPA!$C$6:$C$81,MATCH('Mineral Use Compiled'!$B31,Corr_Activity_Minerals_to_EPA!$B$6:$B$81,0))</f>
        <v>2123A0</v>
      </c>
      <c r="S31" s="132" t="str">
        <f>INDEX(Corr_Activity_Minerals_to_EPA!$E$6:$E$81,MATCH('Mineral Use Compiled'!$B31,Corr_Activity_Minerals_to_EPA!$B$6:$B$81,0))</f>
        <v>Mining</v>
      </c>
      <c r="T31" s="133">
        <f t="shared" si="4"/>
        <v>1</v>
      </c>
    </row>
    <row r="32" spans="2:20" x14ac:dyDescent="0.35">
      <c r="B32" s="129" t="s">
        <v>602</v>
      </c>
      <c r="C32" s="11">
        <v>2012</v>
      </c>
      <c r="D32" s="205">
        <v>11900</v>
      </c>
      <c r="E32" s="205">
        <v>0</v>
      </c>
      <c r="F32" t="s">
        <v>597</v>
      </c>
      <c r="G32" s="130">
        <f>INDEX(Corr_ElemFlows_Minerals_to_EPA!D$5:D$80,MATCH('Mineral Use Compiled'!$B32,Corr_ElemFlows_Minerals_to_EPA!$B$5:$B$80,0))</f>
        <v>1000000</v>
      </c>
      <c r="H32" s="130" t="str">
        <f>INDEX(Corr_ElemFlows_Minerals_to_EPA!E$5:E$80,MATCH('Mineral Use Compiled'!$B32,Corr_ElemFlows_Minerals_to_EPA!$B$5:$B$80,0))</f>
        <v>kg</v>
      </c>
      <c r="I32" s="87">
        <f t="shared" si="7"/>
        <v>11900000000</v>
      </c>
      <c r="J32" s="87">
        <f t="shared" si="8"/>
        <v>0</v>
      </c>
      <c r="K32" s="131" t="str">
        <f>INDEX(Corr_ElemFlows_Minerals_to_EPA!L$5:L$80,MATCH('Mineral Use Compiled'!$B32,Corr_ElemFlows_Minerals_to_EPA!$B$5:$B$80,0))</f>
        <v>kg</v>
      </c>
      <c r="L32" s="131" t="str">
        <f>INDEX(Corr_ElemFlows_Minerals_to_EPA!F$5:F$80,MATCH('Mineral Use Compiled'!$B32,Corr_ElemFlows_Minerals_to_EPA!$B$5:$B$80,0))</f>
        <v>Clay, unspecified</v>
      </c>
      <c r="M32" s="131" t="str">
        <f>INDEX(Corr_ElemFlows_Minerals_to_EPA!G$5:G$80,MATCH('Mineral Use Compiled'!$B32,Corr_ElemFlows_Minerals_to_EPA!$B$5:$B$80,0))</f>
        <v/>
      </c>
      <c r="N32" s="131" t="str">
        <f>INDEX(Corr_ElemFlows_Minerals_to_EPA!H$5:H$80,MATCH('Mineral Use Compiled'!$B32,Corr_ElemFlows_Minerals_to_EPA!$B$5:$B$80,0))</f>
        <v>resource</v>
      </c>
      <c r="O32" s="131" t="str">
        <f>INDEX(Corr_ElemFlows_Minerals_to_EPA!I$5:I$80,MATCH('Mineral Use Compiled'!$B32,Corr_ElemFlows_Minerals_to_EPA!$B$5:$B$80,0))</f>
        <v>in ground</v>
      </c>
      <c r="P32" s="131" t="str">
        <f>INDEX(Corr_ElemFlows_Minerals_to_EPA!J$5:J$80,MATCH('Mineral Use Compiled'!$B32,Corr_ElemFlows_Minerals_to_EPA!$B$5:$B$80,0))</f>
        <v>f7519ca9-5ffc-41c3-a33e-806da82cfc0e</v>
      </c>
      <c r="Q32" s="132" t="str">
        <f>INDEX(Corr_Activity_Minerals_to_EPA!$D$6:$D$81,MATCH('Mineral Use Compiled'!$B32,Corr_Activity_Minerals_to_EPA!$B$6:$B$81,0))</f>
        <v>Other nonmetallic mineral mining and quarrying</v>
      </c>
      <c r="R32" s="132" t="str">
        <f>INDEX(Corr_Activity_Minerals_to_EPA!$C$6:$C$81,MATCH('Mineral Use Compiled'!$B32,Corr_Activity_Minerals_to_EPA!$B$6:$B$81,0))</f>
        <v>2123A0</v>
      </c>
      <c r="S32" s="132" t="str">
        <f>INDEX(Corr_Activity_Minerals_to_EPA!$E$6:$E$81,MATCH('Mineral Use Compiled'!$B32,Corr_Activity_Minerals_to_EPA!$B$6:$B$81,0))</f>
        <v>Mining</v>
      </c>
      <c r="T32" s="133">
        <f t="shared" si="4"/>
        <v>1</v>
      </c>
    </row>
    <row r="33" spans="2:20" x14ac:dyDescent="0.35">
      <c r="B33" s="129" t="s">
        <v>603</v>
      </c>
      <c r="C33" s="11">
        <v>2012</v>
      </c>
      <c r="D33" s="205">
        <v>183</v>
      </c>
      <c r="E33" s="205">
        <v>0</v>
      </c>
      <c r="F33" t="s">
        <v>597</v>
      </c>
      <c r="G33" s="130">
        <f>INDEX(Corr_ElemFlows_Minerals_to_EPA!D$5:D$80,MATCH('Mineral Use Compiled'!$B33,Corr_ElemFlows_Minerals_to_EPA!$B$5:$B$80,0))</f>
        <v>1000000</v>
      </c>
      <c r="H33" s="130" t="str">
        <f>INDEX(Corr_ElemFlows_Minerals_to_EPA!E$5:E$80,MATCH('Mineral Use Compiled'!$B33,Corr_ElemFlows_Minerals_to_EPA!$B$5:$B$80,0))</f>
        <v>kg</v>
      </c>
      <c r="I33" s="87">
        <f t="shared" si="7"/>
        <v>183000000</v>
      </c>
      <c r="J33" s="87">
        <f t="shared" si="8"/>
        <v>0</v>
      </c>
      <c r="K33" s="131" t="str">
        <f>INDEX(Corr_ElemFlows_Minerals_to_EPA!L$5:L$80,MATCH('Mineral Use Compiled'!$B33,Corr_ElemFlows_Minerals_to_EPA!$B$5:$B$80,0))</f>
        <v>kg</v>
      </c>
      <c r="L33" s="131" t="str">
        <f>INDEX(Corr_ElemFlows_Minerals_to_EPA!F$5:F$80,MATCH('Mineral Use Compiled'!$B33,Corr_ElemFlows_Minerals_to_EPA!$B$5:$B$80,0))</f>
        <v>Clay, unspecified</v>
      </c>
      <c r="M33" s="131" t="str">
        <f>INDEX(Corr_ElemFlows_Minerals_to_EPA!G$5:G$80,MATCH('Mineral Use Compiled'!$B33,Corr_ElemFlows_Minerals_to_EPA!$B$5:$B$80,0))</f>
        <v/>
      </c>
      <c r="N33" s="131" t="str">
        <f>INDEX(Corr_ElemFlows_Minerals_to_EPA!H$5:H$80,MATCH('Mineral Use Compiled'!$B33,Corr_ElemFlows_Minerals_to_EPA!$B$5:$B$80,0))</f>
        <v>resource</v>
      </c>
      <c r="O33" s="131" t="str">
        <f>INDEX(Corr_ElemFlows_Minerals_to_EPA!I$5:I$80,MATCH('Mineral Use Compiled'!$B33,Corr_ElemFlows_Minerals_to_EPA!$B$5:$B$80,0))</f>
        <v>in ground</v>
      </c>
      <c r="P33" s="131" t="str">
        <f>INDEX(Corr_ElemFlows_Minerals_to_EPA!J$5:J$80,MATCH('Mineral Use Compiled'!$B33,Corr_ElemFlows_Minerals_to_EPA!$B$5:$B$80,0))</f>
        <v>f7519ca9-5ffc-41c3-a33e-806da82cfc0e</v>
      </c>
      <c r="Q33" s="132" t="str">
        <f>INDEX(Corr_Activity_Minerals_to_EPA!$D$6:$D$81,MATCH('Mineral Use Compiled'!$B33,Corr_Activity_Minerals_to_EPA!$B$6:$B$81,0))</f>
        <v>Other nonmetallic mineral mining and quarrying</v>
      </c>
      <c r="R33" s="132" t="str">
        <f>INDEX(Corr_Activity_Minerals_to_EPA!$C$6:$C$81,MATCH('Mineral Use Compiled'!$B33,Corr_Activity_Minerals_to_EPA!$B$6:$B$81,0))</f>
        <v>2123A0</v>
      </c>
      <c r="S33" s="132" t="str">
        <f>INDEX(Corr_Activity_Minerals_to_EPA!$E$6:$E$81,MATCH('Mineral Use Compiled'!$B33,Corr_Activity_Minerals_to_EPA!$B$6:$B$81,0))</f>
        <v>Mining</v>
      </c>
      <c r="T33" s="133">
        <f t="shared" si="4"/>
        <v>1</v>
      </c>
    </row>
    <row r="34" spans="2:20" x14ac:dyDescent="0.35">
      <c r="B34" s="129" t="s">
        <v>604</v>
      </c>
      <c r="C34" s="11">
        <v>2012</v>
      </c>
      <c r="D34" s="205">
        <v>1980</v>
      </c>
      <c r="E34" s="205">
        <v>0</v>
      </c>
      <c r="F34" t="s">
        <v>597</v>
      </c>
      <c r="G34" s="130">
        <f>INDEX(Corr_ElemFlows_Minerals_to_EPA!D$5:D$80,MATCH('Mineral Use Compiled'!$B34,Corr_ElemFlows_Minerals_to_EPA!$B$5:$B$80,0))</f>
        <v>1000000</v>
      </c>
      <c r="H34" s="130" t="str">
        <f>INDEX(Corr_ElemFlows_Minerals_to_EPA!E$5:E$80,MATCH('Mineral Use Compiled'!$B34,Corr_ElemFlows_Minerals_to_EPA!$B$5:$B$80,0))</f>
        <v>kg</v>
      </c>
      <c r="I34" s="87">
        <f t="shared" si="7"/>
        <v>1980000000</v>
      </c>
      <c r="J34" s="87">
        <f t="shared" si="8"/>
        <v>0</v>
      </c>
      <c r="K34" s="131" t="str">
        <f>INDEX(Corr_ElemFlows_Minerals_to_EPA!L$5:L$80,MATCH('Mineral Use Compiled'!$B34,Corr_ElemFlows_Minerals_to_EPA!$B$5:$B$80,0))</f>
        <v>kg</v>
      </c>
      <c r="L34" s="131" t="str">
        <f>INDEX(Corr_ElemFlows_Minerals_to_EPA!F$5:F$80,MATCH('Mineral Use Compiled'!$B34,Corr_ElemFlows_Minerals_to_EPA!$B$5:$B$80,0))</f>
        <v>Clay, unspecified</v>
      </c>
      <c r="M34" s="131" t="str">
        <f>INDEX(Corr_ElemFlows_Minerals_to_EPA!G$5:G$80,MATCH('Mineral Use Compiled'!$B34,Corr_ElemFlows_Minerals_to_EPA!$B$5:$B$80,0))</f>
        <v/>
      </c>
      <c r="N34" s="131" t="str">
        <f>INDEX(Corr_ElemFlows_Minerals_to_EPA!H$5:H$80,MATCH('Mineral Use Compiled'!$B34,Corr_ElemFlows_Minerals_to_EPA!$B$5:$B$80,0))</f>
        <v>resource</v>
      </c>
      <c r="O34" s="131" t="str">
        <f>INDEX(Corr_ElemFlows_Minerals_to_EPA!I$5:I$80,MATCH('Mineral Use Compiled'!$B34,Corr_ElemFlows_Minerals_to_EPA!$B$5:$B$80,0))</f>
        <v>in ground</v>
      </c>
      <c r="P34" s="131" t="str">
        <f>INDEX(Corr_ElemFlows_Minerals_to_EPA!J$5:J$80,MATCH('Mineral Use Compiled'!$B34,Corr_ElemFlows_Minerals_to_EPA!$B$5:$B$80,0))</f>
        <v>f7519ca9-5ffc-41c3-a33e-806da82cfc0e</v>
      </c>
      <c r="Q34" s="132" t="str">
        <f>INDEX(Corr_Activity_Minerals_to_EPA!$D$6:$D$81,MATCH('Mineral Use Compiled'!$B34,Corr_Activity_Minerals_to_EPA!$B$6:$B$81,0))</f>
        <v>Other nonmetallic mineral mining and quarrying</v>
      </c>
      <c r="R34" s="132" t="str">
        <f>INDEX(Corr_Activity_Minerals_to_EPA!$C$6:$C$81,MATCH('Mineral Use Compiled'!$B34,Corr_Activity_Minerals_to_EPA!$B$6:$B$81,0))</f>
        <v>2123A0</v>
      </c>
      <c r="S34" s="132" t="str">
        <f>INDEX(Corr_Activity_Minerals_to_EPA!$E$6:$E$81,MATCH('Mineral Use Compiled'!$B34,Corr_Activity_Minerals_to_EPA!$B$6:$B$81,0))</f>
        <v>Mining</v>
      </c>
      <c r="T34" s="133">
        <f t="shared" si="4"/>
        <v>1</v>
      </c>
    </row>
    <row r="35" spans="2:20" x14ac:dyDescent="0.35">
      <c r="B35" s="129" t="s">
        <v>605</v>
      </c>
      <c r="C35" s="11">
        <v>2012</v>
      </c>
      <c r="D35" s="205">
        <v>5900</v>
      </c>
      <c r="E35" s="205">
        <v>472</v>
      </c>
      <c r="F35" t="s">
        <v>597</v>
      </c>
      <c r="G35" s="130">
        <f>INDEX(Corr_ElemFlows_Minerals_to_EPA!D$5:D$80,MATCH('Mineral Use Compiled'!$B35,Corr_ElemFlows_Minerals_to_EPA!$B$5:$B$80,0))</f>
        <v>1000000</v>
      </c>
      <c r="H35" s="130" t="str">
        <f>INDEX(Corr_ElemFlows_Minerals_to_EPA!E$5:E$80,MATCH('Mineral Use Compiled'!$B35,Corr_ElemFlows_Minerals_to_EPA!$B$5:$B$80,0))</f>
        <v>kg</v>
      </c>
      <c r="I35" s="87">
        <f t="shared" si="7"/>
        <v>5900000000</v>
      </c>
      <c r="J35" s="87">
        <f t="shared" si="8"/>
        <v>472000000</v>
      </c>
      <c r="K35" s="131" t="str">
        <f>INDEX(Corr_ElemFlows_Minerals_to_EPA!L$5:L$80,MATCH('Mineral Use Compiled'!$B35,Corr_ElemFlows_Minerals_to_EPA!$B$5:$B$80,0))</f>
        <v>kg</v>
      </c>
      <c r="L35" s="131" t="str">
        <f>INDEX(Corr_ElemFlows_Minerals_to_EPA!F$5:F$80,MATCH('Mineral Use Compiled'!$B35,Corr_ElemFlows_Minerals_to_EPA!$B$5:$B$80,0))</f>
        <v>Kaolin</v>
      </c>
      <c r="M35" s="131">
        <f>INDEX(Corr_ElemFlows_Minerals_to_EPA!G$5:G$80,MATCH('Mineral Use Compiled'!$B35,Corr_ElemFlows_Minerals_to_EPA!$B$5:$B$80,0))</f>
        <v>1332587</v>
      </c>
      <c r="N35" s="131" t="str">
        <f>INDEX(Corr_ElemFlows_Minerals_to_EPA!H$5:H$80,MATCH('Mineral Use Compiled'!$B35,Corr_ElemFlows_Minerals_to_EPA!$B$5:$B$80,0))</f>
        <v>resource</v>
      </c>
      <c r="O35" s="131" t="str">
        <f>INDEX(Corr_ElemFlows_Minerals_to_EPA!I$5:I$80,MATCH('Mineral Use Compiled'!$B35,Corr_ElemFlows_Minerals_to_EPA!$B$5:$B$80,0))</f>
        <v>in ground</v>
      </c>
      <c r="P35" s="131" t="str">
        <f>INDEX(Corr_ElemFlows_Minerals_to_EPA!J$5:J$80,MATCH('Mineral Use Compiled'!$B35,Corr_ElemFlows_Minerals_to_EPA!$B$5:$B$80,0))</f>
        <v>fe0acd60-3ddc-11dd-aab8-0050c2490048</v>
      </c>
      <c r="Q35" s="132" t="str">
        <f>INDEX(Corr_Activity_Minerals_to_EPA!$D$6:$D$81,MATCH('Mineral Use Compiled'!$B35,Corr_Activity_Minerals_to_EPA!$B$6:$B$81,0))</f>
        <v>Other nonmetallic mineral mining and quarrying</v>
      </c>
      <c r="R35" s="132" t="str">
        <f>INDEX(Corr_Activity_Minerals_to_EPA!$C$6:$C$81,MATCH('Mineral Use Compiled'!$B35,Corr_Activity_Minerals_to_EPA!$B$6:$B$81,0))</f>
        <v>2123A0</v>
      </c>
      <c r="S35" s="132" t="str">
        <f>INDEX(Corr_Activity_Minerals_to_EPA!$E$6:$E$81,MATCH('Mineral Use Compiled'!$B35,Corr_Activity_Minerals_to_EPA!$B$6:$B$81,0))</f>
        <v>Mining</v>
      </c>
      <c r="T35" s="133">
        <f t="shared" si="4"/>
        <v>0.92592592592592593</v>
      </c>
    </row>
    <row r="36" spans="2:20" x14ac:dyDescent="0.35">
      <c r="B36" s="129" t="s">
        <v>609</v>
      </c>
      <c r="C36" s="11">
        <v>2012</v>
      </c>
      <c r="D36" s="205">
        <v>735</v>
      </c>
      <c r="E36" s="205">
        <v>3</v>
      </c>
      <c r="F36" t="s">
        <v>597</v>
      </c>
      <c r="G36" s="130">
        <f>INDEX(Corr_ElemFlows_Minerals_to_EPA!D$5:D$80,MATCH('Mineral Use Compiled'!$B36,Corr_ElemFlows_Minerals_to_EPA!$B$5:$B$80,0))</f>
        <v>1000000</v>
      </c>
      <c r="H36" s="130" t="str">
        <f>INDEX(Corr_ElemFlows_Minerals_to_EPA!E$5:E$80,MATCH('Mineral Use Compiled'!$B36,Corr_ElemFlows_Minerals_to_EPA!$B$5:$B$80,0))</f>
        <v>kg</v>
      </c>
      <c r="I36" s="87">
        <f t="shared" si="7"/>
        <v>735000000</v>
      </c>
      <c r="J36" s="87">
        <f t="shared" si="8"/>
        <v>3000000</v>
      </c>
      <c r="K36" s="131" t="str">
        <f>INDEX(Corr_ElemFlows_Minerals_to_EPA!L$5:L$80,MATCH('Mineral Use Compiled'!$B36,Corr_ElemFlows_Minerals_to_EPA!$B$5:$B$80,0))</f>
        <v>kg</v>
      </c>
      <c r="L36" s="131" t="str">
        <f>INDEX(Corr_ElemFlows_Minerals_to_EPA!F$5:F$80,MATCH('Mineral Use Compiled'!$B36,Corr_ElemFlows_Minerals_to_EPA!$B$5:$B$80,0))</f>
        <v>Diatomite</v>
      </c>
      <c r="M36" s="131">
        <f>INDEX(Corr_ElemFlows_Minerals_to_EPA!G$5:G$80,MATCH('Mineral Use Compiled'!$B36,Corr_ElemFlows_Minerals_to_EPA!$B$5:$B$80,0))</f>
        <v>68855549</v>
      </c>
      <c r="N36" s="131" t="str">
        <f>INDEX(Corr_ElemFlows_Minerals_to_EPA!H$5:H$80,MATCH('Mineral Use Compiled'!$B36,Corr_ElemFlows_Minerals_to_EPA!$B$5:$B$80,0))</f>
        <v>resource</v>
      </c>
      <c r="O36" s="131" t="str">
        <f>INDEX(Corr_ElemFlows_Minerals_to_EPA!I$5:I$80,MATCH('Mineral Use Compiled'!$B36,Corr_ElemFlows_Minerals_to_EPA!$B$5:$B$80,0))</f>
        <v>in ground</v>
      </c>
      <c r="P36" s="131" t="str">
        <f>INDEX(Corr_ElemFlows_Minerals_to_EPA!J$5:J$80,MATCH('Mineral Use Compiled'!$B36,Corr_ElemFlows_Minerals_to_EPA!$B$5:$B$80,0))</f>
        <v>9877ce00-65f8-4c0c-9fcf-92aa53a2c9c0</v>
      </c>
      <c r="Q36" s="132" t="str">
        <f>INDEX(Corr_Activity_Minerals_to_EPA!$D$6:$D$81,MATCH('Mineral Use Compiled'!$B36,Corr_Activity_Minerals_to_EPA!$B$6:$B$81,0))</f>
        <v>Other nonmetallic mineral mining and quarrying</v>
      </c>
      <c r="R36" s="132" t="str">
        <f>INDEX(Corr_Activity_Minerals_to_EPA!$C$6:$C$81,MATCH('Mineral Use Compiled'!$B36,Corr_Activity_Minerals_to_EPA!$B$6:$B$81,0))</f>
        <v>2123A0</v>
      </c>
      <c r="S36" s="132" t="str">
        <f>INDEX(Corr_Activity_Minerals_to_EPA!$E$6:$E$81,MATCH('Mineral Use Compiled'!$B36,Corr_Activity_Minerals_to_EPA!$B$6:$B$81,0))</f>
        <v>Mining</v>
      </c>
      <c r="T36" s="133">
        <f t="shared" si="4"/>
        <v>0.99593495934959353</v>
      </c>
    </row>
    <row r="37" spans="2:20" x14ac:dyDescent="0.35">
      <c r="B37" s="129" t="s">
        <v>610</v>
      </c>
      <c r="C37" s="11">
        <v>2012</v>
      </c>
      <c r="D37" s="205">
        <v>560</v>
      </c>
      <c r="E37" s="205">
        <v>2</v>
      </c>
      <c r="F37" t="s">
        <v>597</v>
      </c>
      <c r="G37" s="130">
        <f>INDEX(Corr_ElemFlows_Minerals_to_EPA!D$5:D$80,MATCH('Mineral Use Compiled'!$B37,Corr_ElemFlows_Minerals_to_EPA!$B$5:$B$80,0))</f>
        <v>1000000</v>
      </c>
      <c r="H37" s="130" t="str">
        <f>INDEX(Corr_ElemFlows_Minerals_to_EPA!E$5:E$80,MATCH('Mineral Use Compiled'!$B37,Corr_ElemFlows_Minerals_to_EPA!$B$5:$B$80,0))</f>
        <v>kg</v>
      </c>
      <c r="I37" s="87">
        <f t="shared" si="7"/>
        <v>560000000</v>
      </c>
      <c r="J37" s="87">
        <f t="shared" si="8"/>
        <v>2000000</v>
      </c>
      <c r="K37" s="131" t="str">
        <f>INDEX(Corr_ElemFlows_Minerals_to_EPA!L$5:L$80,MATCH('Mineral Use Compiled'!$B37,Corr_ElemFlows_Minerals_to_EPA!$B$5:$B$80,0))</f>
        <v>kg</v>
      </c>
      <c r="L37" s="131" t="str">
        <f>INDEX(Corr_ElemFlows_Minerals_to_EPA!F$5:F$80,MATCH('Mineral Use Compiled'!$B37,Corr_ElemFlows_Minerals_to_EPA!$B$5:$B$80,0))</f>
        <v>Feldspar</v>
      </c>
      <c r="M37" s="131">
        <f>INDEX(Corr_ElemFlows_Minerals_to_EPA!G$5:G$80,MATCH('Mineral Use Compiled'!$B37,Corr_ElemFlows_Minerals_to_EPA!$B$5:$B$80,0))</f>
        <v>68476255</v>
      </c>
      <c r="N37" s="131" t="str">
        <f>INDEX(Corr_ElemFlows_Minerals_to_EPA!H$5:H$80,MATCH('Mineral Use Compiled'!$B37,Corr_ElemFlows_Minerals_to_EPA!$B$5:$B$80,0))</f>
        <v>resource</v>
      </c>
      <c r="O37" s="131" t="str">
        <f>INDEX(Corr_ElemFlows_Minerals_to_EPA!I$5:I$80,MATCH('Mineral Use Compiled'!$B37,Corr_ElemFlows_Minerals_to_EPA!$B$5:$B$80,0))</f>
        <v>in ground</v>
      </c>
      <c r="P37" s="131" t="str">
        <f>INDEX(Corr_ElemFlows_Minerals_to_EPA!J$5:J$80,MATCH('Mineral Use Compiled'!$B37,Corr_ElemFlows_Minerals_to_EPA!$B$5:$B$80,0))</f>
        <v>26296ec9-ff93-41e6-bbbf-6175af04284d</v>
      </c>
      <c r="Q37" s="132" t="str">
        <f>INDEX(Corr_Activity_Minerals_to_EPA!$D$6:$D$81,MATCH('Mineral Use Compiled'!$B37,Corr_Activity_Minerals_to_EPA!$B$6:$B$81,0))</f>
        <v>Other nonmetallic mineral mining and quarrying</v>
      </c>
      <c r="R37" s="132" t="str">
        <f>INDEX(Corr_Activity_Minerals_to_EPA!$C$6:$C$81,MATCH('Mineral Use Compiled'!$B37,Corr_Activity_Minerals_to_EPA!$B$6:$B$81,0))</f>
        <v>2123A0</v>
      </c>
      <c r="S37" s="132" t="str">
        <f>INDEX(Corr_Activity_Minerals_to_EPA!$E$6:$E$81,MATCH('Mineral Use Compiled'!$B37,Corr_Activity_Minerals_to_EPA!$B$6:$B$81,0))</f>
        <v>Mining</v>
      </c>
      <c r="T37" s="133">
        <f t="shared" si="4"/>
        <v>0.99644128113879005</v>
      </c>
    </row>
    <row r="38" spans="2:20" x14ac:dyDescent="0.35">
      <c r="B38" s="129" t="s">
        <v>682</v>
      </c>
      <c r="C38" s="11">
        <v>2012</v>
      </c>
      <c r="D38" s="205">
        <v>120</v>
      </c>
      <c r="E38" s="205">
        <v>620</v>
      </c>
      <c r="F38" t="s">
        <v>597</v>
      </c>
      <c r="G38" s="130">
        <f>INDEX(Corr_ElemFlows_Minerals_to_EPA!D$5:D$80,MATCH('Mineral Use Compiled'!$B38,Corr_ElemFlows_Minerals_to_EPA!$B$5:$B$80,0))</f>
        <v>1000000</v>
      </c>
      <c r="H38" s="130" t="str">
        <f>INDEX(Corr_ElemFlows_Minerals_to_EPA!E$5:E$80,MATCH('Mineral Use Compiled'!$B38,Corr_ElemFlows_Minerals_to_EPA!$B$5:$B$80,0))</f>
        <v>kg</v>
      </c>
      <c r="I38" s="87">
        <f t="shared" si="7"/>
        <v>120000000</v>
      </c>
      <c r="J38" s="87">
        <f t="shared" si="8"/>
        <v>620000000</v>
      </c>
      <c r="K38" s="131" t="str">
        <f>INDEX(Corr_ElemFlows_Minerals_to_EPA!L$5:L$80,MATCH('Mineral Use Compiled'!$B38,Corr_ElemFlows_Minerals_to_EPA!$B$5:$B$80,0))</f>
        <v>kg</v>
      </c>
      <c r="L38" s="131" t="str">
        <f>INDEX(Corr_ElemFlows_Minerals_to_EPA!F$5:F$80,MATCH('Mineral Use Compiled'!$B38,Corr_ElemFlows_Minerals_to_EPA!$B$5:$B$80,0))</f>
        <v>Fluorspar</v>
      </c>
      <c r="M38" s="131">
        <f>INDEX(Corr_ElemFlows_Minerals_to_EPA!G$5:G$80,MATCH('Mineral Use Compiled'!$B38,Corr_ElemFlows_Minerals_to_EPA!$B$5:$B$80,0))</f>
        <v>14542235</v>
      </c>
      <c r="N38" s="131" t="str">
        <f>INDEX(Corr_ElemFlows_Minerals_to_EPA!H$5:H$80,MATCH('Mineral Use Compiled'!$B38,Corr_ElemFlows_Minerals_to_EPA!$B$5:$B$80,0))</f>
        <v>resource</v>
      </c>
      <c r="O38" s="131" t="str">
        <f>INDEX(Corr_ElemFlows_Minerals_to_EPA!I$5:I$80,MATCH('Mineral Use Compiled'!$B38,Corr_ElemFlows_Minerals_to_EPA!$B$5:$B$80,0))</f>
        <v>in ground</v>
      </c>
      <c r="P38" s="131" t="str">
        <f>INDEX(Corr_ElemFlows_Minerals_to_EPA!J$5:J$80,MATCH('Mineral Use Compiled'!$B38,Corr_ElemFlows_Minerals_to_EPA!$B$5:$B$80,0))</f>
        <v>08a91e70-3ddc-11dd-97f7-0050c2490048</v>
      </c>
      <c r="Q38" s="132" t="str">
        <f>INDEX(Corr_Activity_Minerals_to_EPA!$D$6:$D$81,MATCH('Mineral Use Compiled'!$B38,Corr_Activity_Minerals_to_EPA!$B$6:$B$81,0))</f>
        <v>Other nonmetallic mineral mining and quarrying</v>
      </c>
      <c r="R38" s="132" t="str">
        <f>INDEX(Corr_Activity_Minerals_to_EPA!$C$6:$C$81,MATCH('Mineral Use Compiled'!$B38,Corr_Activity_Minerals_to_EPA!$B$6:$B$81,0))</f>
        <v>2123A0</v>
      </c>
      <c r="S38" s="132" t="str">
        <f>INDEX(Corr_Activity_Minerals_to_EPA!$E$6:$E$81,MATCH('Mineral Use Compiled'!$B38,Corr_Activity_Minerals_to_EPA!$B$6:$B$81,0))</f>
        <v>Mining</v>
      </c>
      <c r="T38" s="133">
        <f t="shared" si="4"/>
        <v>0.16216216216216217</v>
      </c>
    </row>
    <row r="39" spans="2:20" x14ac:dyDescent="0.35">
      <c r="B39" s="129" t="s">
        <v>684</v>
      </c>
      <c r="C39" s="11">
        <v>2012</v>
      </c>
      <c r="D39" s="205">
        <v>38700</v>
      </c>
      <c r="E39" s="205">
        <v>166000</v>
      </c>
      <c r="F39" t="s">
        <v>685</v>
      </c>
      <c r="G39" s="130">
        <f>INDEX(Corr_ElemFlows_Minerals_to_EPA!D$5:D$80,MATCH('Mineral Use Compiled'!$B39,Corr_ElemFlows_Minerals_to_EPA!$B$5:$B$80,0))</f>
        <v>1000</v>
      </c>
      <c r="H39" s="130" t="str">
        <f>INDEX(Corr_ElemFlows_Minerals_to_EPA!E$5:E$80,MATCH('Mineral Use Compiled'!$B39,Corr_ElemFlows_Minerals_to_EPA!$B$5:$B$80,0))</f>
        <v>kg-Garnet</v>
      </c>
      <c r="I39" s="87">
        <f t="shared" si="7"/>
        <v>38700000</v>
      </c>
      <c r="J39" s="87">
        <f t="shared" si="8"/>
        <v>166000000</v>
      </c>
      <c r="K39" s="131" t="str">
        <f>INDEX(Corr_ElemFlows_Minerals_to_EPA!L$5:L$80,MATCH('Mineral Use Compiled'!$B39,Corr_ElemFlows_Minerals_to_EPA!$B$5:$B$80,0))</f>
        <v>kg</v>
      </c>
      <c r="L39" s="131" t="str">
        <f>INDEX(Corr_ElemFlows_Minerals_to_EPA!F$5:F$80,MATCH('Mineral Use Compiled'!$B39,Corr_ElemFlows_Minerals_to_EPA!$B$5:$B$80,0))</f>
        <v>Garnet</v>
      </c>
      <c r="M39" s="131" t="str">
        <f>INDEX(Corr_ElemFlows_Minerals_to_EPA!G$5:G$80,MATCH('Mineral Use Compiled'!$B39,Corr_ElemFlows_Minerals_to_EPA!$B$5:$B$80,0))</f>
        <v/>
      </c>
      <c r="N39" s="131" t="str">
        <f>INDEX(Corr_ElemFlows_Minerals_to_EPA!H$5:H$80,MATCH('Mineral Use Compiled'!$B39,Corr_ElemFlows_Minerals_to_EPA!$B$5:$B$80,0))</f>
        <v>resource</v>
      </c>
      <c r="O39" s="131" t="str">
        <f>INDEX(Corr_ElemFlows_Minerals_to_EPA!I$5:I$80,MATCH('Mineral Use Compiled'!$B39,Corr_ElemFlows_Minerals_to_EPA!$B$5:$B$80,0))</f>
        <v>in ground</v>
      </c>
      <c r="P39" s="131" t="str">
        <f>INDEX(Corr_ElemFlows_Minerals_to_EPA!J$5:J$80,MATCH('Mineral Use Compiled'!$B39,Corr_ElemFlows_Minerals_to_EPA!$B$5:$B$80,0))</f>
        <v>12a76745-b9f2-3450-b681-075d265b254d</v>
      </c>
      <c r="Q39" s="132" t="str">
        <f>INDEX(Corr_Activity_Minerals_to_EPA!$D$6:$D$81,MATCH('Mineral Use Compiled'!$B39,Corr_Activity_Minerals_to_EPA!$B$6:$B$81,0))</f>
        <v>Other nonmetallic mineral mining and quarrying</v>
      </c>
      <c r="R39" s="132" t="str">
        <f>INDEX(Corr_Activity_Minerals_to_EPA!$C$6:$C$81,MATCH('Mineral Use Compiled'!$B39,Corr_Activity_Minerals_to_EPA!$B$6:$B$81,0))</f>
        <v>2123A0</v>
      </c>
      <c r="S39" s="132" t="str">
        <f>INDEX(Corr_Activity_Minerals_to_EPA!$E$6:$E$81,MATCH('Mineral Use Compiled'!$B39,Corr_Activity_Minerals_to_EPA!$B$6:$B$81,0))</f>
        <v>Mining</v>
      </c>
      <c r="T39" s="133">
        <f t="shared" si="4"/>
        <v>0.189057156814851</v>
      </c>
    </row>
    <row r="40" spans="2:20" x14ac:dyDescent="0.35">
      <c r="B40" s="129" t="s">
        <v>613</v>
      </c>
      <c r="C40" s="11">
        <v>2012</v>
      </c>
      <c r="D40" s="205">
        <v>12800</v>
      </c>
      <c r="E40" s="205">
        <v>3250</v>
      </c>
      <c r="F40" t="s">
        <v>597</v>
      </c>
      <c r="G40" s="130">
        <f>INDEX(Corr_ElemFlows_Minerals_to_EPA!D$5:D$80,MATCH('Mineral Use Compiled'!$B40,Corr_ElemFlows_Minerals_to_EPA!$B$5:$B$80,0))</f>
        <v>1000000</v>
      </c>
      <c r="H40" s="130" t="str">
        <f>INDEX(Corr_ElemFlows_Minerals_to_EPA!E$5:E$80,MATCH('Mineral Use Compiled'!$B40,Corr_ElemFlows_Minerals_to_EPA!$B$5:$B$80,0))</f>
        <v>kg</v>
      </c>
      <c r="I40" s="87">
        <f t="shared" si="7"/>
        <v>12800000000</v>
      </c>
      <c r="J40" s="87">
        <f t="shared" si="8"/>
        <v>3250000000</v>
      </c>
      <c r="K40" s="131" t="str">
        <f>INDEX(Corr_ElemFlows_Minerals_to_EPA!L$5:L$80,MATCH('Mineral Use Compiled'!$B40,Corr_ElemFlows_Minerals_to_EPA!$B$5:$B$80,0))</f>
        <v>kg</v>
      </c>
      <c r="L40" s="131" t="str">
        <f>INDEX(Corr_ElemFlows_Minerals_to_EPA!F$5:F$80,MATCH('Mineral Use Compiled'!$B40,Corr_ElemFlows_Minerals_to_EPA!$B$5:$B$80,0))</f>
        <v>Gypsum</v>
      </c>
      <c r="M40" s="131">
        <f>INDEX(Corr_ElemFlows_Minerals_to_EPA!G$5:G$80,MATCH('Mineral Use Compiled'!$B40,Corr_ElemFlows_Minerals_to_EPA!$B$5:$B$80,0))</f>
        <v>13397245</v>
      </c>
      <c r="N40" s="131" t="str">
        <f>INDEX(Corr_ElemFlows_Minerals_to_EPA!H$5:H$80,MATCH('Mineral Use Compiled'!$B40,Corr_ElemFlows_Minerals_to_EPA!$B$5:$B$80,0))</f>
        <v>resource</v>
      </c>
      <c r="O40" s="131" t="str">
        <f>INDEX(Corr_ElemFlows_Minerals_to_EPA!I$5:I$80,MATCH('Mineral Use Compiled'!$B40,Corr_ElemFlows_Minerals_to_EPA!$B$5:$B$80,0))</f>
        <v>in ground</v>
      </c>
      <c r="P40" s="131" t="str">
        <f>INDEX(Corr_ElemFlows_Minerals_to_EPA!J$5:J$80,MATCH('Mineral Use Compiled'!$B40,Corr_ElemFlows_Minerals_to_EPA!$B$5:$B$80,0))</f>
        <v>11a2a7b1-ab2f-47b8-9e29-6f33d5207fa6</v>
      </c>
      <c r="Q40" s="132" t="str">
        <f>INDEX(Corr_Activity_Minerals_to_EPA!$D$6:$D$81,MATCH('Mineral Use Compiled'!$B40,Corr_Activity_Minerals_to_EPA!$B$6:$B$81,0))</f>
        <v>Other nonmetallic mineral mining and quarrying</v>
      </c>
      <c r="R40" s="132" t="str">
        <f>INDEX(Corr_Activity_Minerals_to_EPA!$C$6:$C$81,MATCH('Mineral Use Compiled'!$B40,Corr_Activity_Minerals_to_EPA!$B$6:$B$81,0))</f>
        <v>2123A0</v>
      </c>
      <c r="S40" s="132" t="str">
        <f>INDEX(Corr_Activity_Minerals_to_EPA!$E$6:$E$81,MATCH('Mineral Use Compiled'!$B40,Corr_Activity_Minerals_to_EPA!$B$6:$B$81,0))</f>
        <v>Mining</v>
      </c>
      <c r="T40" s="133">
        <f t="shared" si="4"/>
        <v>0.79750778816199375</v>
      </c>
    </row>
    <row r="41" spans="2:20" x14ac:dyDescent="0.35">
      <c r="B41" s="129" t="s">
        <v>616</v>
      </c>
      <c r="C41" s="11">
        <v>2012</v>
      </c>
      <c r="D41" s="205">
        <v>99</v>
      </c>
      <c r="E41" s="205">
        <v>3</v>
      </c>
      <c r="F41" t="s">
        <v>597</v>
      </c>
      <c r="G41" s="130">
        <f>INDEX(Corr_ElemFlows_Minerals_to_EPA!D$5:D$80,MATCH('Mineral Use Compiled'!$B41,Corr_ElemFlows_Minerals_to_EPA!$B$5:$B$80,0))</f>
        <v>1000000</v>
      </c>
      <c r="H41" s="130" t="str">
        <f>INDEX(Corr_ElemFlows_Minerals_to_EPA!E$5:E$80,MATCH('Mineral Use Compiled'!$B41,Corr_ElemFlows_Minerals_to_EPA!$B$5:$B$80,0))</f>
        <v>kg</v>
      </c>
      <c r="I41" s="87">
        <f t="shared" si="7"/>
        <v>99000000</v>
      </c>
      <c r="J41" s="87">
        <f t="shared" si="8"/>
        <v>3000000</v>
      </c>
      <c r="K41" s="131" t="str">
        <f>INDEX(Corr_ElemFlows_Minerals_to_EPA!L$5:L$80,MATCH('Mineral Use Compiled'!$B41,Corr_ElemFlows_Minerals_to_EPA!$B$5:$B$80,0))</f>
        <v>kg</v>
      </c>
      <c r="L41" s="131" t="str">
        <f>INDEX(Corr_ElemFlows_Minerals_to_EPA!F$5:F$80,MATCH('Mineral Use Compiled'!$B41,Corr_ElemFlows_Minerals_to_EPA!$B$5:$B$80,0))</f>
        <v>Kyanite</v>
      </c>
      <c r="M41" s="131" t="str">
        <f>INDEX(Corr_ElemFlows_Minerals_to_EPA!G$5:G$80,MATCH('Mineral Use Compiled'!$B41,Corr_ElemFlows_Minerals_to_EPA!$B$5:$B$80,0))</f>
        <v/>
      </c>
      <c r="N41" s="131" t="str">
        <f>INDEX(Corr_ElemFlows_Minerals_to_EPA!H$5:H$80,MATCH('Mineral Use Compiled'!$B41,Corr_ElemFlows_Minerals_to_EPA!$B$5:$B$80,0))</f>
        <v>resource</v>
      </c>
      <c r="O41" s="131" t="str">
        <f>INDEX(Corr_ElemFlows_Minerals_to_EPA!I$5:I$80,MATCH('Mineral Use Compiled'!$B41,Corr_ElemFlows_Minerals_to_EPA!$B$5:$B$80,0))</f>
        <v>in ground</v>
      </c>
      <c r="P41" s="131" t="str">
        <f>INDEX(Corr_ElemFlows_Minerals_to_EPA!J$5:J$80,MATCH('Mineral Use Compiled'!$B41,Corr_ElemFlows_Minerals_to_EPA!$B$5:$B$80,0))</f>
        <v>ae096570-ac22-3699-9691-4ca0169c9273</v>
      </c>
      <c r="Q41" s="132" t="str">
        <f>INDEX(Corr_Activity_Minerals_to_EPA!$D$6:$D$81,MATCH('Mineral Use Compiled'!$B41,Corr_Activity_Minerals_to_EPA!$B$6:$B$81,0))</f>
        <v>Other nonmetallic mineral mining and quarrying</v>
      </c>
      <c r="R41" s="132" t="str">
        <f>INDEX(Corr_Activity_Minerals_to_EPA!$C$6:$C$81,MATCH('Mineral Use Compiled'!$B41,Corr_Activity_Minerals_to_EPA!$B$6:$B$81,0))</f>
        <v>2123A0</v>
      </c>
      <c r="S41" s="132" t="str">
        <f>INDEX(Corr_Activity_Minerals_to_EPA!$E$6:$E$81,MATCH('Mineral Use Compiled'!$B41,Corr_Activity_Minerals_to_EPA!$B$6:$B$81,0))</f>
        <v>Mining</v>
      </c>
      <c r="T41" s="133">
        <f t="shared" si="4"/>
        <v>0.97058823529411764</v>
      </c>
    </row>
    <row r="42" spans="2:20" x14ac:dyDescent="0.35">
      <c r="B42" s="129" t="s">
        <v>664</v>
      </c>
      <c r="C42" s="11">
        <v>2012</v>
      </c>
      <c r="D42" s="205">
        <v>870</v>
      </c>
      <c r="E42" s="205">
        <v>2760</v>
      </c>
      <c r="F42" t="s">
        <v>665</v>
      </c>
      <c r="G42" s="130">
        <f>INDEX(Corr_ElemFlows_Minerals_to_EPA!D$5:D$80,MATCH('Mineral Use Compiled'!$B42,Corr_ElemFlows_Minerals_to_EPA!$B$5:$B$80,0))</f>
        <v>1000</v>
      </c>
      <c r="H42" s="130" t="str">
        <f>INDEX(Corr_ElemFlows_Minerals_to_EPA!E$5:E$80,MATCH('Mineral Use Compiled'!$B42,Corr_ElemFlows_Minerals_to_EPA!$B$5:$B$80,0))</f>
        <v>kg-Li</v>
      </c>
      <c r="I42" s="87">
        <f t="shared" si="7"/>
        <v>870000</v>
      </c>
      <c r="J42" s="87">
        <f t="shared" si="8"/>
        <v>2760000</v>
      </c>
      <c r="K42" s="131" t="str">
        <f>INDEX(Corr_ElemFlows_Minerals_to_EPA!L$5:L$80,MATCH('Mineral Use Compiled'!$B42,Corr_ElemFlows_Minerals_to_EPA!$B$5:$B$80,0))</f>
        <v>kg</v>
      </c>
      <c r="L42" s="131" t="str">
        <f>INDEX(Corr_ElemFlows_Minerals_to_EPA!F$5:F$80,MATCH('Mineral Use Compiled'!$B42,Corr_ElemFlows_Minerals_to_EPA!$B$5:$B$80,0))</f>
        <v>Lithium</v>
      </c>
      <c r="M42" s="131">
        <f>INDEX(Corr_ElemFlows_Minerals_to_EPA!G$5:G$80,MATCH('Mineral Use Compiled'!$B42,Corr_ElemFlows_Minerals_to_EPA!$B$5:$B$80,0))</f>
        <v>7439932</v>
      </c>
      <c r="N42" s="131" t="str">
        <f>INDEX(Corr_ElemFlows_Minerals_to_EPA!H$5:H$80,MATCH('Mineral Use Compiled'!$B42,Corr_ElemFlows_Minerals_to_EPA!$B$5:$B$80,0))</f>
        <v>resource</v>
      </c>
      <c r="O42" s="131" t="str">
        <f>INDEX(Corr_ElemFlows_Minerals_to_EPA!I$5:I$80,MATCH('Mineral Use Compiled'!$B42,Corr_ElemFlows_Minerals_to_EPA!$B$5:$B$80,0))</f>
        <v>in ground</v>
      </c>
      <c r="P42" s="131" t="str">
        <f>INDEX(Corr_ElemFlows_Minerals_to_EPA!J$5:J$80,MATCH('Mineral Use Compiled'!$B42,Corr_ElemFlows_Minerals_to_EPA!$B$5:$B$80,0))</f>
        <v>1aeadede-4403-45c1-aed8-b742a0d57a02</v>
      </c>
      <c r="Q42" s="132" t="str">
        <f>INDEX(Corr_Activity_Minerals_to_EPA!$D$6:$D$81,MATCH('Mineral Use Compiled'!$B42,Corr_Activity_Minerals_to_EPA!$B$6:$B$81,0))</f>
        <v>Other nonmetallic mineral mining and quarrying</v>
      </c>
      <c r="R42" s="132" t="str">
        <f>INDEX(Corr_Activity_Minerals_to_EPA!$C$6:$C$81,MATCH('Mineral Use Compiled'!$B42,Corr_Activity_Minerals_to_EPA!$B$6:$B$81,0))</f>
        <v>2123A0</v>
      </c>
      <c r="S42" s="132" t="str">
        <f>INDEX(Corr_Activity_Minerals_to_EPA!$E$6:$E$81,MATCH('Mineral Use Compiled'!$B42,Corr_Activity_Minerals_to_EPA!$B$6:$B$81,0))</f>
        <v>Mining</v>
      </c>
      <c r="T42" s="133">
        <f t="shared" si="4"/>
        <v>0.23966942148760331</v>
      </c>
    </row>
    <row r="43" spans="2:20" x14ac:dyDescent="0.35">
      <c r="B43" s="129" t="s">
        <v>622</v>
      </c>
      <c r="C43" s="11">
        <v>2012</v>
      </c>
      <c r="D43" s="205">
        <v>47500</v>
      </c>
      <c r="E43" s="205">
        <v>27200</v>
      </c>
      <c r="F43" t="s">
        <v>615</v>
      </c>
      <c r="G43" s="130">
        <f>INDEX(Corr_ElemFlows_Minerals_to_EPA!D$5:D$80,MATCH('Mineral Use Compiled'!$B43,Corr_ElemFlows_Minerals_to_EPA!$B$5:$B$80,0))</f>
        <v>1000</v>
      </c>
      <c r="H43" s="130" t="str">
        <f>INDEX(Corr_ElemFlows_Minerals_to_EPA!E$5:E$80,MATCH('Mineral Use Compiled'!$B43,Corr_ElemFlows_Minerals_to_EPA!$B$5:$B$80,0))</f>
        <v>kg</v>
      </c>
      <c r="I43" s="87">
        <f t="shared" si="7"/>
        <v>47500000</v>
      </c>
      <c r="J43" s="87">
        <f t="shared" si="8"/>
        <v>27200000</v>
      </c>
      <c r="K43" s="131" t="str">
        <f>INDEX(Corr_ElemFlows_Minerals_to_EPA!L$5:L$80,MATCH('Mineral Use Compiled'!$B43,Corr_ElemFlows_Minerals_to_EPA!$B$5:$B$80,0))</f>
        <v>kg</v>
      </c>
      <c r="L43" s="131" t="str">
        <f>INDEX(Corr_ElemFlows_Minerals_to_EPA!F$5:F$80,MATCH('Mineral Use Compiled'!$B43,Corr_ElemFlows_Minerals_to_EPA!$B$5:$B$80,0))</f>
        <v>Mica</v>
      </c>
      <c r="M43" s="131" t="str">
        <f>INDEX(Corr_ElemFlows_Minerals_to_EPA!G$5:G$80,MATCH('Mineral Use Compiled'!$B43,Corr_ElemFlows_Minerals_to_EPA!$B$5:$B$80,0))</f>
        <v/>
      </c>
      <c r="N43" s="131" t="str">
        <f>INDEX(Corr_ElemFlows_Minerals_to_EPA!H$5:H$80,MATCH('Mineral Use Compiled'!$B43,Corr_ElemFlows_Minerals_to_EPA!$B$5:$B$80,0))</f>
        <v>resource</v>
      </c>
      <c r="O43" s="131" t="str">
        <f>INDEX(Corr_ElemFlows_Minerals_to_EPA!I$5:I$80,MATCH('Mineral Use Compiled'!$B43,Corr_ElemFlows_Minerals_to_EPA!$B$5:$B$80,0))</f>
        <v>in ground</v>
      </c>
      <c r="P43" s="131" t="str">
        <f>INDEX(Corr_ElemFlows_Minerals_to_EPA!J$5:J$80,MATCH('Mineral Use Compiled'!$B43,Corr_ElemFlows_Minerals_to_EPA!$B$5:$B$80,0))</f>
        <v>41d06180-1d62-3216-ab67-43ac09273107</v>
      </c>
      <c r="Q43" s="132" t="str">
        <f>INDEX(Corr_Activity_Minerals_to_EPA!$D$6:$D$81,MATCH('Mineral Use Compiled'!$B43,Corr_Activity_Minerals_to_EPA!$B$6:$B$81,0))</f>
        <v>Other nonmetallic mineral mining and quarrying</v>
      </c>
      <c r="R43" s="132" t="str">
        <f>INDEX(Corr_Activity_Minerals_to_EPA!$C$6:$C$81,MATCH('Mineral Use Compiled'!$B43,Corr_Activity_Minerals_to_EPA!$B$6:$B$81,0))</f>
        <v>2123A0</v>
      </c>
      <c r="S43" s="132" t="str">
        <f>INDEX(Corr_Activity_Minerals_to_EPA!$E$6:$E$81,MATCH('Mineral Use Compiled'!$B43,Corr_Activity_Minerals_to_EPA!$B$6:$B$81,0))</f>
        <v>Mining</v>
      </c>
      <c r="T43" s="133">
        <f t="shared" si="4"/>
        <v>0.63587684069611783</v>
      </c>
    </row>
    <row r="44" spans="2:20" x14ac:dyDescent="0.35">
      <c r="B44" s="129" t="s">
        <v>627</v>
      </c>
      <c r="C44" s="11">
        <v>2012</v>
      </c>
      <c r="D44" s="205">
        <v>488</v>
      </c>
      <c r="E44" s="205">
        <v>909</v>
      </c>
      <c r="F44" t="s">
        <v>597</v>
      </c>
      <c r="G44" s="130">
        <f>INDEX(Corr_ElemFlows_Minerals_to_EPA!D$5:D$80,MATCH('Mineral Use Compiled'!$B44,Corr_ElemFlows_Minerals_to_EPA!$B$5:$B$80,0))</f>
        <v>1000000</v>
      </c>
      <c r="H44" s="130" t="str">
        <f>INDEX(Corr_ElemFlows_Minerals_to_EPA!E$5:E$80,MATCH('Mineral Use Compiled'!$B44,Corr_ElemFlows_Minerals_to_EPA!$B$5:$B$80,0))</f>
        <v>kg</v>
      </c>
      <c r="I44" s="87">
        <f t="shared" si="7"/>
        <v>488000000</v>
      </c>
      <c r="J44" s="87">
        <f t="shared" si="8"/>
        <v>909000000</v>
      </c>
      <c r="K44" s="131" t="str">
        <f>INDEX(Corr_ElemFlows_Minerals_to_EPA!L$5:L$80,MATCH('Mineral Use Compiled'!$B44,Corr_ElemFlows_Minerals_to_EPA!$B$5:$B$80,0))</f>
        <v>kg</v>
      </c>
      <c r="L44" s="131" t="str">
        <f>INDEX(Corr_ElemFlows_Minerals_to_EPA!F$5:F$80,MATCH('Mineral Use Compiled'!$B44,Corr_ElemFlows_Minerals_to_EPA!$B$5:$B$80,0))</f>
        <v>Peat</v>
      </c>
      <c r="M44" s="131" t="str">
        <f>INDEX(Corr_ElemFlows_Minerals_to_EPA!G$5:G$80,MATCH('Mineral Use Compiled'!$B44,Corr_ElemFlows_Minerals_to_EPA!$B$5:$B$80,0))</f>
        <v/>
      </c>
      <c r="N44" s="131" t="str">
        <f>INDEX(Corr_ElemFlows_Minerals_to_EPA!H$5:H$80,MATCH('Mineral Use Compiled'!$B44,Corr_ElemFlows_Minerals_to_EPA!$B$5:$B$80,0))</f>
        <v>resource</v>
      </c>
      <c r="O44" s="131" t="str">
        <f>INDEX(Corr_ElemFlows_Minerals_to_EPA!I$5:I$80,MATCH('Mineral Use Compiled'!$B44,Corr_ElemFlows_Minerals_to_EPA!$B$5:$B$80,0))</f>
        <v>in ground</v>
      </c>
      <c r="P44" s="131" t="str">
        <f>INDEX(Corr_ElemFlows_Minerals_to_EPA!J$5:J$80,MATCH('Mineral Use Compiled'!$B44,Corr_ElemFlows_Minerals_to_EPA!$B$5:$B$80,0))</f>
        <v>384e875d-2237-4d74-8f62-6b04173f656b</v>
      </c>
      <c r="Q44" s="132" t="str">
        <f>INDEX(Corr_Activity_Minerals_to_EPA!$D$6:$D$81,MATCH('Mineral Use Compiled'!$B44,Corr_Activity_Minerals_to_EPA!$B$6:$B$81,0))</f>
        <v>Other nonmetallic mineral mining and quarrying</v>
      </c>
      <c r="R44" s="132" t="str">
        <f>INDEX(Corr_Activity_Minerals_to_EPA!$C$6:$C$81,MATCH('Mineral Use Compiled'!$B44,Corr_Activity_Minerals_to_EPA!$B$6:$B$81,0))</f>
        <v>2123A0</v>
      </c>
      <c r="S44" s="132" t="str">
        <f>INDEX(Corr_Activity_Minerals_to_EPA!$E$6:$E$81,MATCH('Mineral Use Compiled'!$B44,Corr_Activity_Minerals_to_EPA!$B$6:$B$81,0))</f>
        <v>Mining</v>
      </c>
      <c r="T44" s="133">
        <f t="shared" si="4"/>
        <v>0.34931997136721549</v>
      </c>
    </row>
    <row r="45" spans="2:20" x14ac:dyDescent="0.35">
      <c r="B45" s="129" t="s">
        <v>628</v>
      </c>
      <c r="C45" s="11">
        <v>2012</v>
      </c>
      <c r="D45" s="205">
        <v>393</v>
      </c>
      <c r="E45" s="205">
        <v>150</v>
      </c>
      <c r="F45" t="s">
        <v>597</v>
      </c>
      <c r="G45" s="130">
        <f>INDEX(Corr_ElemFlows_Minerals_to_EPA!D$5:D$80,MATCH('Mineral Use Compiled'!$B45,Corr_ElemFlows_Minerals_to_EPA!$B$5:$B$80,0))</f>
        <v>1000000</v>
      </c>
      <c r="H45" s="130" t="str">
        <f>INDEX(Corr_ElemFlows_Minerals_to_EPA!E$5:E$80,MATCH('Mineral Use Compiled'!$B45,Corr_ElemFlows_Minerals_to_EPA!$B$5:$B$80,0))</f>
        <v>kg</v>
      </c>
      <c r="I45" s="87">
        <f t="shared" si="7"/>
        <v>393000000</v>
      </c>
      <c r="J45" s="87">
        <f t="shared" si="8"/>
        <v>150000000</v>
      </c>
      <c r="K45" s="131" t="str">
        <f>INDEX(Corr_ElemFlows_Minerals_to_EPA!L$5:L$80,MATCH('Mineral Use Compiled'!$B45,Corr_ElemFlows_Minerals_to_EPA!$B$5:$B$80,0))</f>
        <v>kg</v>
      </c>
      <c r="L45" s="131" t="str">
        <f>INDEX(Corr_ElemFlows_Minerals_to_EPA!F$5:F$80,MATCH('Mineral Use Compiled'!$B45,Corr_ElemFlows_Minerals_to_EPA!$B$5:$B$80,0))</f>
        <v>Perlite</v>
      </c>
      <c r="M45" s="131" t="str">
        <f>INDEX(Corr_ElemFlows_Minerals_to_EPA!G$5:G$80,MATCH('Mineral Use Compiled'!$B45,Corr_ElemFlows_Minerals_to_EPA!$B$5:$B$80,0))</f>
        <v/>
      </c>
      <c r="N45" s="131" t="str">
        <f>INDEX(Corr_ElemFlows_Minerals_to_EPA!H$5:H$80,MATCH('Mineral Use Compiled'!$B45,Corr_ElemFlows_Minerals_to_EPA!$B$5:$B$80,0))</f>
        <v>resource</v>
      </c>
      <c r="O45" s="131" t="str">
        <f>INDEX(Corr_ElemFlows_Minerals_to_EPA!I$5:I$80,MATCH('Mineral Use Compiled'!$B45,Corr_ElemFlows_Minerals_to_EPA!$B$5:$B$80,0))</f>
        <v>in ground</v>
      </c>
      <c r="P45" s="131" t="str">
        <f>INDEX(Corr_ElemFlows_Minerals_to_EPA!J$5:J$80,MATCH('Mineral Use Compiled'!$B45,Corr_ElemFlows_Minerals_to_EPA!$B$5:$B$80,0))</f>
        <v>09a68c14-01f6-4dee-ba29-8b7f400b72b5</v>
      </c>
      <c r="Q45" s="132" t="str">
        <f>INDEX(Corr_Activity_Minerals_to_EPA!$D$6:$D$81,MATCH('Mineral Use Compiled'!$B45,Corr_Activity_Minerals_to_EPA!$B$6:$B$81,0))</f>
        <v>Other nonmetallic mineral mining and quarrying</v>
      </c>
      <c r="R45" s="132" t="str">
        <f>INDEX(Corr_Activity_Minerals_to_EPA!$C$6:$C$81,MATCH('Mineral Use Compiled'!$B45,Corr_Activity_Minerals_to_EPA!$B$6:$B$81,0))</f>
        <v>2123A0</v>
      </c>
      <c r="S45" s="132" t="str">
        <f>INDEX(Corr_Activity_Minerals_to_EPA!$E$6:$E$81,MATCH('Mineral Use Compiled'!$B45,Corr_Activity_Minerals_to_EPA!$B$6:$B$81,0))</f>
        <v>Mining</v>
      </c>
      <c r="T45" s="133">
        <f t="shared" si="4"/>
        <v>0.72375690607734811</v>
      </c>
    </row>
    <row r="46" spans="2:20" x14ac:dyDescent="0.35">
      <c r="B46" s="129" t="s">
        <v>629</v>
      </c>
      <c r="C46" s="11">
        <v>2012</v>
      </c>
      <c r="D46" s="205">
        <v>30100</v>
      </c>
      <c r="E46" s="205">
        <v>3570</v>
      </c>
      <c r="F46" t="s">
        <v>597</v>
      </c>
      <c r="G46" s="130">
        <f>INDEX(Corr_ElemFlows_Minerals_to_EPA!D$5:D$80,MATCH('Mineral Use Compiled'!$B46,Corr_ElemFlows_Minerals_to_EPA!$B$5:$B$80,0))</f>
        <v>1000000</v>
      </c>
      <c r="H46" s="130" t="str">
        <f>INDEX(Corr_ElemFlows_Minerals_to_EPA!E$5:E$80,MATCH('Mineral Use Compiled'!$B46,Corr_ElemFlows_Minerals_to_EPA!$B$5:$B$80,0))</f>
        <v>kg</v>
      </c>
      <c r="I46" s="87">
        <f t="shared" si="7"/>
        <v>30100000000</v>
      </c>
      <c r="J46" s="87">
        <f t="shared" si="8"/>
        <v>3570000000</v>
      </c>
      <c r="K46" s="131" t="str">
        <f>INDEX(Corr_ElemFlows_Minerals_to_EPA!L$5:L$80,MATCH('Mineral Use Compiled'!$B46,Corr_ElemFlows_Minerals_to_EPA!$B$5:$B$80,0))</f>
        <v>kg</v>
      </c>
      <c r="L46" s="131" t="str">
        <f>INDEX(Corr_ElemFlows_Minerals_to_EPA!F$5:F$80,MATCH('Mineral Use Compiled'!$B46,Corr_ElemFlows_Minerals_to_EPA!$B$5:$B$80,0))</f>
        <v>Phosphate ore</v>
      </c>
      <c r="M46" s="131" t="str">
        <f>INDEX(Corr_ElemFlows_Minerals_to_EPA!G$5:G$80,MATCH('Mineral Use Compiled'!$B46,Corr_ElemFlows_Minerals_to_EPA!$B$5:$B$80,0))</f>
        <v/>
      </c>
      <c r="N46" s="131" t="str">
        <f>INDEX(Corr_ElemFlows_Minerals_to_EPA!H$5:H$80,MATCH('Mineral Use Compiled'!$B46,Corr_ElemFlows_Minerals_to_EPA!$B$5:$B$80,0))</f>
        <v>resource</v>
      </c>
      <c r="O46" s="131" t="str">
        <f>INDEX(Corr_ElemFlows_Minerals_to_EPA!I$5:I$80,MATCH('Mineral Use Compiled'!$B46,Corr_ElemFlows_Minerals_to_EPA!$B$5:$B$80,0))</f>
        <v>in ground</v>
      </c>
      <c r="P46" s="131" t="str">
        <f>INDEX(Corr_ElemFlows_Minerals_to_EPA!J$5:J$80,MATCH('Mineral Use Compiled'!$B46,Corr_ElemFlows_Minerals_to_EPA!$B$5:$B$80,0))</f>
        <v>fe3009be-3a28-4e9a-b521-b57eae0f1443</v>
      </c>
      <c r="Q46" s="132" t="str">
        <f>INDEX(Corr_Activity_Minerals_to_EPA!$D$6:$D$81,MATCH('Mineral Use Compiled'!$B46,Corr_Activity_Minerals_to_EPA!$B$6:$B$81,0))</f>
        <v>Other nonmetallic mineral mining and quarrying</v>
      </c>
      <c r="R46" s="132" t="str">
        <f>INDEX(Corr_Activity_Minerals_to_EPA!$C$6:$C$81,MATCH('Mineral Use Compiled'!$B46,Corr_Activity_Minerals_to_EPA!$B$6:$B$81,0))</f>
        <v>2123A0</v>
      </c>
      <c r="S46" s="132" t="str">
        <f>INDEX(Corr_Activity_Minerals_to_EPA!$E$6:$E$81,MATCH('Mineral Use Compiled'!$B46,Corr_Activity_Minerals_to_EPA!$B$6:$B$81,0))</f>
        <v>Mining</v>
      </c>
      <c r="T46" s="133">
        <f t="shared" si="4"/>
        <v>0.89397089397089402</v>
      </c>
    </row>
    <row r="47" spans="2:20" x14ac:dyDescent="0.35">
      <c r="B47" s="129" t="s">
        <v>632</v>
      </c>
      <c r="C47" s="11">
        <v>2012</v>
      </c>
      <c r="D47" s="205">
        <v>900</v>
      </c>
      <c r="E47" s="205">
        <v>4240</v>
      </c>
      <c r="F47" t="s">
        <v>633</v>
      </c>
      <c r="G47" s="130">
        <f>INDEX(Corr_ElemFlows_Minerals_to_EPA!D$5:D$80,MATCH('Mineral Use Compiled'!$B47,Corr_ElemFlows_Minerals_to_EPA!$B$5:$B$80,0))</f>
        <v>830147.7769756678</v>
      </c>
      <c r="H47" s="130" t="str">
        <f>INDEX(Corr_ElemFlows_Minerals_to_EPA!E$5:E$80,MATCH('Mineral Use Compiled'!$B47,Corr_ElemFlows_Minerals_to_EPA!$B$5:$B$80,0))</f>
        <v>kg-K</v>
      </c>
      <c r="I47" s="87">
        <f t="shared" si="7"/>
        <v>747132999.27810097</v>
      </c>
      <c r="J47" s="87">
        <f t="shared" si="8"/>
        <v>3519826574.3768315</v>
      </c>
      <c r="K47" s="131" t="str">
        <f>INDEX(Corr_ElemFlows_Minerals_to_EPA!L$5:L$80,MATCH('Mineral Use Compiled'!$B47,Corr_ElemFlows_Minerals_to_EPA!$B$5:$B$80,0))</f>
        <v>kg</v>
      </c>
      <c r="L47" s="131" t="str">
        <f>INDEX(Corr_ElemFlows_Minerals_to_EPA!F$5:F$80,MATCH('Mineral Use Compiled'!$B47,Corr_ElemFlows_Minerals_to_EPA!$B$5:$B$80,0))</f>
        <v>Potassium</v>
      </c>
      <c r="M47" s="131">
        <f>INDEX(Corr_ElemFlows_Minerals_to_EPA!G$5:G$80,MATCH('Mineral Use Compiled'!$B47,Corr_ElemFlows_Minerals_to_EPA!$B$5:$B$80,0))</f>
        <v>7440097</v>
      </c>
      <c r="N47" s="131" t="str">
        <f>INDEX(Corr_ElemFlows_Minerals_to_EPA!H$5:H$80,MATCH('Mineral Use Compiled'!$B47,Corr_ElemFlows_Minerals_to_EPA!$B$5:$B$80,0))</f>
        <v>resource</v>
      </c>
      <c r="O47" s="131" t="str">
        <f>INDEX(Corr_ElemFlows_Minerals_to_EPA!I$5:I$80,MATCH('Mineral Use Compiled'!$B47,Corr_ElemFlows_Minerals_to_EPA!$B$5:$B$80,0))</f>
        <v>in ground</v>
      </c>
      <c r="P47" s="131" t="str">
        <f>INDEX(Corr_ElemFlows_Minerals_to_EPA!J$5:J$80,MATCH('Mineral Use Compiled'!$B47,Corr_ElemFlows_Minerals_to_EPA!$B$5:$B$80,0))</f>
        <v>38a037a3-47a7-4df7-a986-84e60f50f62e</v>
      </c>
      <c r="Q47" s="132" t="str">
        <f>INDEX(Corr_Activity_Minerals_to_EPA!$D$6:$D$81,MATCH('Mineral Use Compiled'!$B47,Corr_Activity_Minerals_to_EPA!$B$6:$B$81,0))</f>
        <v>Other nonmetallic mineral mining and quarrying</v>
      </c>
      <c r="R47" s="132" t="str">
        <f>INDEX(Corr_Activity_Minerals_to_EPA!$C$6:$C$81,MATCH('Mineral Use Compiled'!$B47,Corr_Activity_Minerals_to_EPA!$B$6:$B$81,0))</f>
        <v>2123A0</v>
      </c>
      <c r="S47" s="132" t="str">
        <f>INDEX(Corr_Activity_Minerals_to_EPA!$E$6:$E$81,MATCH('Mineral Use Compiled'!$B47,Corr_Activity_Minerals_to_EPA!$B$6:$B$81,0))</f>
        <v>Mining</v>
      </c>
      <c r="T47" s="133">
        <f t="shared" si="4"/>
        <v>0.17509727626459143</v>
      </c>
    </row>
    <row r="48" spans="2:20" x14ac:dyDescent="0.35">
      <c r="B48" s="129" t="s">
        <v>634</v>
      </c>
      <c r="C48" s="11">
        <v>2012</v>
      </c>
      <c r="D48" s="205">
        <v>338</v>
      </c>
      <c r="E48" s="205">
        <v>67</v>
      </c>
      <c r="F48" t="s">
        <v>597</v>
      </c>
      <c r="G48" s="130">
        <f>INDEX(Corr_ElemFlows_Minerals_to_EPA!D$5:D$80,MATCH('Mineral Use Compiled'!$B48,Corr_ElemFlows_Minerals_to_EPA!$B$5:$B$80,0))</f>
        <v>1000000</v>
      </c>
      <c r="H48" s="130" t="str">
        <f>INDEX(Corr_ElemFlows_Minerals_to_EPA!E$5:E$80,MATCH('Mineral Use Compiled'!$B48,Corr_ElemFlows_Minerals_to_EPA!$B$5:$B$80,0))</f>
        <v>kg</v>
      </c>
      <c r="I48" s="87">
        <f t="shared" si="7"/>
        <v>338000000</v>
      </c>
      <c r="J48" s="87">
        <f t="shared" si="8"/>
        <v>67000000</v>
      </c>
      <c r="K48" s="131" t="str">
        <f>INDEX(Corr_ElemFlows_Minerals_to_EPA!L$5:L$80,MATCH('Mineral Use Compiled'!$B48,Corr_ElemFlows_Minerals_to_EPA!$B$5:$B$80,0))</f>
        <v>kg</v>
      </c>
      <c r="L48" s="131" t="str">
        <f>INDEX(Corr_ElemFlows_Minerals_to_EPA!F$5:F$80,MATCH('Mineral Use Compiled'!$B48,Corr_ElemFlows_Minerals_to_EPA!$B$5:$B$80,0))</f>
        <v>Pumice</v>
      </c>
      <c r="M48" s="131">
        <f>INDEX(Corr_ElemFlows_Minerals_to_EPA!G$5:G$80,MATCH('Mineral Use Compiled'!$B48,Corr_ElemFlows_Minerals_to_EPA!$B$5:$B$80,0))</f>
        <v>1332098</v>
      </c>
      <c r="N48" s="131" t="str">
        <f>INDEX(Corr_ElemFlows_Minerals_to_EPA!H$5:H$80,MATCH('Mineral Use Compiled'!$B48,Corr_ElemFlows_Minerals_to_EPA!$B$5:$B$80,0))</f>
        <v>resource</v>
      </c>
      <c r="O48" s="131" t="str">
        <f>INDEX(Corr_ElemFlows_Minerals_to_EPA!I$5:I$80,MATCH('Mineral Use Compiled'!$B48,Corr_ElemFlows_Minerals_to_EPA!$B$5:$B$80,0))</f>
        <v>in ground</v>
      </c>
      <c r="P48" s="131" t="str">
        <f>INDEX(Corr_ElemFlows_Minerals_to_EPA!J$5:J$80,MATCH('Mineral Use Compiled'!$B48,Corr_ElemFlows_Minerals_to_EPA!$B$5:$B$80,0))</f>
        <v>4402f445-984c-4728-be22-6f9aea1146b9</v>
      </c>
      <c r="Q48" s="132" t="str">
        <f>INDEX(Corr_Activity_Minerals_to_EPA!$D$6:$D$81,MATCH('Mineral Use Compiled'!$B48,Corr_Activity_Minerals_to_EPA!$B$6:$B$81,0))</f>
        <v>Other nonmetallic mineral mining and quarrying</v>
      </c>
      <c r="R48" s="132" t="str">
        <f>INDEX(Corr_Activity_Minerals_to_EPA!$C$6:$C$81,MATCH('Mineral Use Compiled'!$B48,Corr_Activity_Minerals_to_EPA!$B$6:$B$81,0))</f>
        <v>2123A0</v>
      </c>
      <c r="S48" s="132" t="str">
        <f>INDEX(Corr_Activity_Minerals_to_EPA!$E$6:$E$81,MATCH('Mineral Use Compiled'!$B48,Corr_Activity_Minerals_to_EPA!$B$6:$B$81,0))</f>
        <v>Mining</v>
      </c>
      <c r="T48" s="133">
        <f t="shared" si="4"/>
        <v>0.83456790123456792</v>
      </c>
    </row>
    <row r="49" spans="1:20" x14ac:dyDescent="0.35">
      <c r="B49" s="129" t="s">
        <v>638</v>
      </c>
      <c r="C49" s="11">
        <v>2012</v>
      </c>
      <c r="D49" s="205">
        <v>37200</v>
      </c>
      <c r="E49" s="205">
        <v>9880</v>
      </c>
      <c r="F49" t="s">
        <v>597</v>
      </c>
      <c r="G49" s="130">
        <f>INDEX(Corr_ElemFlows_Minerals_to_EPA!D$5:D$80,MATCH('Mineral Use Compiled'!$B49,Corr_ElemFlows_Minerals_to_EPA!$B$5:$B$80,0))</f>
        <v>1000000</v>
      </c>
      <c r="H49" s="130" t="str">
        <f>INDEX(Corr_ElemFlows_Minerals_to_EPA!E$5:E$80,MATCH('Mineral Use Compiled'!$B49,Corr_ElemFlows_Minerals_to_EPA!$B$5:$B$80,0))</f>
        <v>kg</v>
      </c>
      <c r="I49" s="87">
        <f t="shared" si="7"/>
        <v>37200000000</v>
      </c>
      <c r="J49" s="87">
        <f t="shared" si="8"/>
        <v>9880000000</v>
      </c>
      <c r="K49" s="131" t="str">
        <f>INDEX(Corr_ElemFlows_Minerals_to_EPA!L$5:L$80,MATCH('Mineral Use Compiled'!$B49,Corr_ElemFlows_Minerals_to_EPA!$B$5:$B$80,0))</f>
        <v>kg</v>
      </c>
      <c r="L49" s="131" t="str">
        <f>INDEX(Corr_ElemFlows_Minerals_to_EPA!F$5:F$80,MATCH('Mineral Use Compiled'!$B49,Corr_ElemFlows_Minerals_to_EPA!$B$5:$B$80,0))</f>
        <v>Sodium chloride</v>
      </c>
      <c r="M49" s="131">
        <f>INDEX(Corr_ElemFlows_Minerals_to_EPA!G$5:G$80,MATCH('Mineral Use Compiled'!$B49,Corr_ElemFlows_Minerals_to_EPA!$B$5:$B$80,0))</f>
        <v>7647145</v>
      </c>
      <c r="N49" s="131" t="str">
        <f>INDEX(Corr_ElemFlows_Minerals_to_EPA!H$5:H$80,MATCH('Mineral Use Compiled'!$B49,Corr_ElemFlows_Minerals_to_EPA!$B$5:$B$80,0))</f>
        <v>resource</v>
      </c>
      <c r="O49" s="131" t="str">
        <f>INDEX(Corr_ElemFlows_Minerals_to_EPA!I$5:I$80,MATCH('Mineral Use Compiled'!$B49,Corr_ElemFlows_Minerals_to_EPA!$B$5:$B$80,0))</f>
        <v>in water</v>
      </c>
      <c r="P49" s="131" t="str">
        <f>INDEX(Corr_ElemFlows_Minerals_to_EPA!J$5:J$80,MATCH('Mineral Use Compiled'!$B49,Corr_ElemFlows_Minerals_to_EPA!$B$5:$B$80,0))</f>
        <v>a2b40a28-3aa6-470d-a3fd-994cd18c0371</v>
      </c>
      <c r="Q49" s="132" t="str">
        <f>INDEX(Corr_Activity_Minerals_to_EPA!$D$6:$D$81,MATCH('Mineral Use Compiled'!$B49,Corr_Activity_Minerals_to_EPA!$B$6:$B$81,0))</f>
        <v>Other nonmetallic mineral mining and quarrying</v>
      </c>
      <c r="R49" s="132" t="str">
        <f>INDEX(Corr_Activity_Minerals_to_EPA!$C$6:$C$81,MATCH('Mineral Use Compiled'!$B49,Corr_Activity_Minerals_to_EPA!$B$6:$B$81,0))</f>
        <v>2123A0</v>
      </c>
      <c r="S49" s="132" t="str">
        <f>INDEX(Corr_Activity_Minerals_to_EPA!$E$6:$E$81,MATCH('Mineral Use Compiled'!$B49,Corr_Activity_Minerals_to_EPA!$B$6:$B$81,0))</f>
        <v>Mining</v>
      </c>
      <c r="T49" s="133">
        <f t="shared" si="4"/>
        <v>0.79014443500424814</v>
      </c>
    </row>
    <row r="50" spans="1:20" x14ac:dyDescent="0.35">
      <c r="B50" s="129" t="s">
        <v>692</v>
      </c>
      <c r="C50" s="11">
        <v>2012</v>
      </c>
      <c r="D50" s="205">
        <v>11100</v>
      </c>
      <c r="E50" s="205">
        <v>13</v>
      </c>
      <c r="F50" t="s">
        <v>597</v>
      </c>
      <c r="G50" s="130">
        <f>INDEX(Corr_ElemFlows_Minerals_to_EPA!D$5:D$80,MATCH('Mineral Use Compiled'!$B50,Corr_ElemFlows_Minerals_to_EPA!$B$5:$B$80,0))</f>
        <v>1000000</v>
      </c>
      <c r="H50" s="130" t="str">
        <f>INDEX(Corr_ElemFlows_Minerals_to_EPA!E$5:E$80,MATCH('Mineral Use Compiled'!$B50,Corr_ElemFlows_Minerals_to_EPA!$B$5:$B$80,0))</f>
        <v>kg</v>
      </c>
      <c r="I50" s="87">
        <f t="shared" si="7"/>
        <v>11100000000</v>
      </c>
      <c r="J50" s="87">
        <f t="shared" si="8"/>
        <v>13000000</v>
      </c>
      <c r="K50" s="131" t="str">
        <f>INDEX(Corr_ElemFlows_Minerals_to_EPA!L$5:L$80,MATCH('Mineral Use Compiled'!$B50,Corr_ElemFlows_Minerals_to_EPA!$B$5:$B$80,0))</f>
        <v>kg</v>
      </c>
      <c r="L50" s="131" t="str">
        <f>INDEX(Corr_ElemFlows_Minerals_to_EPA!F$5:F$80,MATCH('Mineral Use Compiled'!$B50,Corr_ElemFlows_Minerals_to_EPA!$B$5:$B$80,0))</f>
        <v>Sodium carbonate</v>
      </c>
      <c r="M50" s="131">
        <f>INDEX(Corr_ElemFlows_Minerals_to_EPA!G$5:G$80,MATCH('Mineral Use Compiled'!$B50,Corr_ElemFlows_Minerals_to_EPA!$B$5:$B$80,0))</f>
        <v>497198</v>
      </c>
      <c r="N50" s="131" t="str">
        <f>INDEX(Corr_ElemFlows_Minerals_to_EPA!H$5:H$80,MATCH('Mineral Use Compiled'!$B50,Corr_ElemFlows_Minerals_to_EPA!$B$5:$B$80,0))</f>
        <v>resource</v>
      </c>
      <c r="O50" s="131" t="str">
        <f>INDEX(Corr_ElemFlows_Minerals_to_EPA!I$5:I$80,MATCH('Mineral Use Compiled'!$B50,Corr_ElemFlows_Minerals_to_EPA!$B$5:$B$80,0))</f>
        <v>in ground</v>
      </c>
      <c r="P50" s="131" t="str">
        <f>INDEX(Corr_ElemFlows_Minerals_to_EPA!J$5:J$80,MATCH('Mineral Use Compiled'!$B50,Corr_ElemFlows_Minerals_to_EPA!$B$5:$B$80,0))</f>
        <v>4d81f2d8-1e44-44d0-8439-a1121c8bce27</v>
      </c>
      <c r="Q50" s="132" t="str">
        <f>INDEX(Corr_Activity_Minerals_to_EPA!$D$6:$D$81,MATCH('Mineral Use Compiled'!$B50,Corr_Activity_Minerals_to_EPA!$B$6:$B$81,0))</f>
        <v>Other nonmetallic mineral mining and quarrying</v>
      </c>
      <c r="R50" s="132" t="str">
        <f>INDEX(Corr_Activity_Minerals_to_EPA!$C$6:$C$81,MATCH('Mineral Use Compiled'!$B50,Corr_Activity_Minerals_to_EPA!$B$6:$B$81,0))</f>
        <v>2123A0</v>
      </c>
      <c r="S50" s="132" t="str">
        <f>INDEX(Corr_Activity_Minerals_to_EPA!$E$6:$E$81,MATCH('Mineral Use Compiled'!$B50,Corr_Activity_Minerals_to_EPA!$B$6:$B$81,0))</f>
        <v>Mining</v>
      </c>
      <c r="T50" s="133">
        <f t="shared" si="4"/>
        <v>0.99883019886619273</v>
      </c>
    </row>
    <row r="51" spans="1:20" x14ac:dyDescent="0.35">
      <c r="B51" s="129" t="s">
        <v>645</v>
      </c>
      <c r="C51" s="11">
        <v>2012</v>
      </c>
      <c r="D51" s="205">
        <v>515</v>
      </c>
      <c r="E51" s="205">
        <v>350</v>
      </c>
      <c r="F51" t="s">
        <v>597</v>
      </c>
      <c r="G51" s="130">
        <f>INDEX(Corr_ElemFlows_Minerals_to_EPA!D$5:D$80,MATCH('Mineral Use Compiled'!$B51,Corr_ElemFlows_Minerals_to_EPA!$B$5:$B$80,0))</f>
        <v>1000000</v>
      </c>
      <c r="H51" s="130" t="str">
        <f>INDEX(Corr_ElemFlows_Minerals_to_EPA!E$5:E$80,MATCH('Mineral Use Compiled'!$B51,Corr_ElemFlows_Minerals_to_EPA!$B$5:$B$80,0))</f>
        <v>kg</v>
      </c>
      <c r="I51" s="87">
        <f t="shared" si="7"/>
        <v>515000000</v>
      </c>
      <c r="J51" s="87">
        <f t="shared" si="8"/>
        <v>350000000</v>
      </c>
      <c r="K51" s="131" t="str">
        <f>INDEX(Corr_ElemFlows_Minerals_to_EPA!L$5:L$80,MATCH('Mineral Use Compiled'!$B51,Corr_ElemFlows_Minerals_to_EPA!$B$5:$B$80,0))</f>
        <v>kg</v>
      </c>
      <c r="L51" s="131" t="str">
        <f>INDEX(Corr_ElemFlows_Minerals_to_EPA!F$5:F$80,MATCH('Mineral Use Compiled'!$B51,Corr_ElemFlows_Minerals_to_EPA!$B$5:$B$80,0))</f>
        <v>Talc</v>
      </c>
      <c r="M51" s="131">
        <f>INDEX(Corr_ElemFlows_Minerals_to_EPA!G$5:G$80,MATCH('Mineral Use Compiled'!$B51,Corr_ElemFlows_Minerals_to_EPA!$B$5:$B$80,0))</f>
        <v>14807966</v>
      </c>
      <c r="N51" s="131" t="str">
        <f>INDEX(Corr_ElemFlows_Minerals_to_EPA!H$5:H$80,MATCH('Mineral Use Compiled'!$B51,Corr_ElemFlows_Minerals_to_EPA!$B$5:$B$80,0))</f>
        <v>resource</v>
      </c>
      <c r="O51" s="131" t="str">
        <f>INDEX(Corr_ElemFlows_Minerals_to_EPA!I$5:I$80,MATCH('Mineral Use Compiled'!$B51,Corr_ElemFlows_Minerals_to_EPA!$B$5:$B$80,0))</f>
        <v>in ground</v>
      </c>
      <c r="P51" s="131" t="str">
        <f>INDEX(Corr_ElemFlows_Minerals_to_EPA!J$5:J$80,MATCH('Mineral Use Compiled'!$B51,Corr_ElemFlows_Minerals_to_EPA!$B$5:$B$80,0))</f>
        <v>bc97531c-12d8-4113-bcb2-663a47d12d0f</v>
      </c>
      <c r="Q51" s="132" t="str">
        <f>INDEX(Corr_Activity_Minerals_to_EPA!$D$6:$D$81,MATCH('Mineral Use Compiled'!$B51,Corr_Activity_Minerals_to_EPA!$B$6:$B$81,0))</f>
        <v>Other nonmetallic mineral mining and quarrying</v>
      </c>
      <c r="R51" s="132" t="str">
        <f>INDEX(Corr_Activity_Minerals_to_EPA!$C$6:$C$81,MATCH('Mineral Use Compiled'!$B51,Corr_Activity_Minerals_to_EPA!$B$6:$B$81,0))</f>
        <v>2123A0</v>
      </c>
      <c r="S51" s="132" t="str">
        <f>INDEX(Corr_Activity_Minerals_to_EPA!$E$6:$E$81,MATCH('Mineral Use Compiled'!$B51,Corr_Activity_Minerals_to_EPA!$B$6:$B$81,0))</f>
        <v>Mining</v>
      </c>
      <c r="T51" s="133">
        <f t="shared" si="4"/>
        <v>0.59537572254335258</v>
      </c>
    </row>
    <row r="52" spans="1:20" x14ac:dyDescent="0.35">
      <c r="B52" s="129" t="s">
        <v>649</v>
      </c>
      <c r="C52" s="11">
        <v>2012</v>
      </c>
      <c r="D52" s="205">
        <v>100</v>
      </c>
      <c r="E52" s="205">
        <v>57</v>
      </c>
      <c r="F52" t="s">
        <v>597</v>
      </c>
      <c r="G52" s="130">
        <f>INDEX(Corr_ElemFlows_Minerals_to_EPA!D$5:D$80,MATCH('Mineral Use Compiled'!$B52,Corr_ElemFlows_Minerals_to_EPA!$B$5:$B$80,0))</f>
        <v>1000000</v>
      </c>
      <c r="H52" s="130" t="str">
        <f>INDEX(Corr_ElemFlows_Minerals_to_EPA!E$5:E$80,MATCH('Mineral Use Compiled'!$B52,Corr_ElemFlows_Minerals_to_EPA!$B$5:$B$80,0))</f>
        <v>kg</v>
      </c>
      <c r="I52" s="87">
        <f t="shared" si="7"/>
        <v>100000000</v>
      </c>
      <c r="J52" s="87">
        <f t="shared" si="8"/>
        <v>57000000</v>
      </c>
      <c r="K52" s="131" t="str">
        <f>INDEX(Corr_ElemFlows_Minerals_to_EPA!L$5:L$80,MATCH('Mineral Use Compiled'!$B52,Corr_ElemFlows_Minerals_to_EPA!$B$5:$B$80,0))</f>
        <v>kg</v>
      </c>
      <c r="L52" s="131" t="str">
        <f>INDEX(Corr_ElemFlows_Minerals_to_EPA!F$5:F$80,MATCH('Mineral Use Compiled'!$B52,Corr_ElemFlows_Minerals_to_EPA!$B$5:$B$80,0))</f>
        <v>Vermiculite</v>
      </c>
      <c r="M52" s="131">
        <f>INDEX(Corr_ElemFlows_Minerals_to_EPA!G$5:G$80,MATCH('Mineral Use Compiled'!$B52,Corr_ElemFlows_Minerals_to_EPA!$B$5:$B$80,0))</f>
        <v>1318009</v>
      </c>
      <c r="N52" s="131" t="str">
        <f>INDEX(Corr_ElemFlows_Minerals_to_EPA!H$5:H$80,MATCH('Mineral Use Compiled'!$B52,Corr_ElemFlows_Minerals_to_EPA!$B$5:$B$80,0))</f>
        <v>resource</v>
      </c>
      <c r="O52" s="131" t="str">
        <f>INDEX(Corr_ElemFlows_Minerals_to_EPA!I$5:I$80,MATCH('Mineral Use Compiled'!$B52,Corr_ElemFlows_Minerals_to_EPA!$B$5:$B$80,0))</f>
        <v>in ground</v>
      </c>
      <c r="P52" s="131" t="str">
        <f>INDEX(Corr_ElemFlows_Minerals_to_EPA!J$5:J$80,MATCH('Mineral Use Compiled'!$B52,Corr_ElemFlows_Minerals_to_EPA!$B$5:$B$80,0))</f>
        <v>bea19217-6a28-4711-8142-2e71090c0b46</v>
      </c>
      <c r="Q52" s="132" t="str">
        <f>INDEX(Corr_Activity_Minerals_to_EPA!$D$6:$D$81,MATCH('Mineral Use Compiled'!$B52,Corr_Activity_Minerals_to_EPA!$B$6:$B$81,0))</f>
        <v>Other nonmetallic mineral mining and quarrying</v>
      </c>
      <c r="R52" s="132" t="str">
        <f>INDEX(Corr_Activity_Minerals_to_EPA!$C$6:$C$81,MATCH('Mineral Use Compiled'!$B52,Corr_Activity_Minerals_to_EPA!$B$6:$B$81,0))</f>
        <v>2123A0</v>
      </c>
      <c r="S52" s="132" t="str">
        <f>INDEX(Corr_Activity_Minerals_to_EPA!$E$6:$E$81,MATCH('Mineral Use Compiled'!$B52,Corr_Activity_Minerals_to_EPA!$B$6:$B$81,0))</f>
        <v>Mining</v>
      </c>
      <c r="T52" s="133">
        <f t="shared" si="4"/>
        <v>0.63694267515923564</v>
      </c>
    </row>
    <row r="53" spans="1:20" ht="13.15" thickBot="1" x14ac:dyDescent="0.4">
      <c r="B53" s="159" t="s">
        <v>858</v>
      </c>
      <c r="C53" s="138">
        <v>2012</v>
      </c>
      <c r="D53" s="178">
        <v>74000</v>
      </c>
      <c r="E53" s="178">
        <v>5</v>
      </c>
      <c r="F53" s="140" t="s">
        <v>615</v>
      </c>
      <c r="G53" s="141">
        <f>INDEX(Corr_ElemFlows_Minerals_to_EPA!D$5:D$80,MATCH('Mineral Use Compiled'!$B53,Corr_ElemFlows_Minerals_to_EPA!$B$5:$B$80,0))</f>
        <v>1000</v>
      </c>
      <c r="H53" s="141" t="str">
        <f>INDEX(Corr_ElemFlows_Minerals_to_EPA!E$5:E$80,MATCH('Mineral Use Compiled'!$B53,Corr_ElemFlows_Minerals_to_EPA!$B$5:$B$80,0))</f>
        <v>kg</v>
      </c>
      <c r="I53" s="139">
        <f t="shared" si="7"/>
        <v>74000000</v>
      </c>
      <c r="J53" s="139">
        <f t="shared" si="8"/>
        <v>5000</v>
      </c>
      <c r="K53" s="142" t="str">
        <f>INDEX(Corr_ElemFlows_Minerals_to_EPA!L$5:L$80,MATCH('Mineral Use Compiled'!$B53,Corr_ElemFlows_Minerals_to_EPA!$B$5:$B$80,0))</f>
        <v>kg</v>
      </c>
      <c r="L53" s="142" t="str">
        <f>INDEX(Corr_ElemFlows_Minerals_to_EPA!F$5:F$80,MATCH('Mineral Use Compiled'!$B53,Corr_ElemFlows_Minerals_to_EPA!$B$5:$B$80,0))</f>
        <v>Zeolites</v>
      </c>
      <c r="M53" s="142">
        <f>INDEX(Corr_ElemFlows_Minerals_to_EPA!G$5:G$80,MATCH('Mineral Use Compiled'!$B53,Corr_ElemFlows_Minerals_to_EPA!$B$5:$B$80,0))</f>
        <v>1318021</v>
      </c>
      <c r="N53" s="142" t="str">
        <f>INDEX(Corr_ElemFlows_Minerals_to_EPA!H$5:H$80,MATCH('Mineral Use Compiled'!$B53,Corr_ElemFlows_Minerals_to_EPA!$B$5:$B$80,0))</f>
        <v>resource</v>
      </c>
      <c r="O53" s="142" t="str">
        <f>INDEX(Corr_ElemFlows_Minerals_to_EPA!I$5:I$80,MATCH('Mineral Use Compiled'!$B53,Corr_ElemFlows_Minerals_to_EPA!$B$5:$B$80,0))</f>
        <v>in ground</v>
      </c>
      <c r="P53" s="142" t="str">
        <f>INDEX(Corr_ElemFlows_Minerals_to_EPA!J$5:J$80,MATCH('Mineral Use Compiled'!$B53,Corr_ElemFlows_Minerals_to_EPA!$B$5:$B$80,0))</f>
        <v>729136d0-7c24-3c53-a41d-3d1b4aa10f2d</v>
      </c>
      <c r="Q53" s="143" t="str">
        <f>INDEX(Corr_Activity_Minerals_to_EPA!$D$6:$D$81,MATCH('Mineral Use Compiled'!$B53,Corr_Activity_Minerals_to_EPA!$B$6:$B$81,0))</f>
        <v>Other nonmetallic mineral mining and quarrying</v>
      </c>
      <c r="R53" s="143" t="str">
        <f>INDEX(Corr_Activity_Minerals_to_EPA!$C$6:$C$81,MATCH('Mineral Use Compiled'!$B53,Corr_Activity_Minerals_to_EPA!$B$6:$B$81,0))</f>
        <v>2123A0</v>
      </c>
      <c r="S53" s="143" t="str">
        <f>INDEX(Corr_Activity_Minerals_to_EPA!$E$6:$E$81,MATCH('Mineral Use Compiled'!$B53,Corr_Activity_Minerals_to_EPA!$B$6:$B$81,0))</f>
        <v>Mining</v>
      </c>
      <c r="T53" s="144">
        <f t="shared" si="4"/>
        <v>0.99993243699750012</v>
      </c>
    </row>
    <row r="54" spans="1:20" ht="15" customHeight="1" thickBot="1" x14ac:dyDescent="0.4">
      <c r="B54" s="176" t="s">
        <v>884</v>
      </c>
      <c r="C54" s="9">
        <v>2012</v>
      </c>
      <c r="D54" s="175">
        <v>145476</v>
      </c>
      <c r="F54" s="176" t="s">
        <v>597</v>
      </c>
      <c r="G54" s="177">
        <v>1000000</v>
      </c>
      <c r="H54" s="176" t="s">
        <v>2</v>
      </c>
      <c r="I54" s="178">
        <f t="shared" si="7"/>
        <v>145476000000</v>
      </c>
      <c r="K54" s="179" t="s">
        <v>2</v>
      </c>
      <c r="L54" s="179" t="s">
        <v>886</v>
      </c>
      <c r="N54" s="179" t="s">
        <v>128</v>
      </c>
      <c r="O54" s="179" t="s">
        <v>575</v>
      </c>
      <c r="Q54" s="180" t="s">
        <v>160</v>
      </c>
      <c r="R54" s="11">
        <v>113000</v>
      </c>
    </row>
    <row r="55" spans="1:20" ht="16.899999999999999" customHeight="1" thickBot="1" x14ac:dyDescent="0.4">
      <c r="B55" s="176" t="s">
        <v>885</v>
      </c>
      <c r="C55" s="9">
        <v>2012</v>
      </c>
      <c r="D55" s="175">
        <v>28888</v>
      </c>
      <c r="F55" s="176" t="s">
        <v>597</v>
      </c>
      <c r="G55" s="177">
        <v>1000000</v>
      </c>
      <c r="H55" s="176" t="s">
        <v>2</v>
      </c>
      <c r="I55" s="178">
        <f t="shared" ref="I55" si="9">D55*$G55</f>
        <v>28888000000</v>
      </c>
      <c r="K55" s="179" t="s">
        <v>2</v>
      </c>
      <c r="L55" s="179" t="s">
        <v>885</v>
      </c>
      <c r="N55" s="179" t="s">
        <v>128</v>
      </c>
      <c r="O55" s="179" t="s">
        <v>575</v>
      </c>
      <c r="Q55" s="180" t="s">
        <v>160</v>
      </c>
      <c r="R55" s="11">
        <v>113000</v>
      </c>
    </row>
    <row r="56" spans="1:20" ht="13.5" thickBot="1" x14ac:dyDescent="0.4">
      <c r="B56" s="172" t="s">
        <v>861</v>
      </c>
    </row>
    <row r="57" spans="1:20" ht="13.15" x14ac:dyDescent="0.4">
      <c r="A57" s="124"/>
      <c r="B57" s="145" t="s">
        <v>718</v>
      </c>
      <c r="C57" s="146">
        <v>2014</v>
      </c>
      <c r="D57" s="147">
        <v>0</v>
      </c>
      <c r="E57" s="147">
        <v>11800</v>
      </c>
      <c r="F57" s="148" t="s">
        <v>652</v>
      </c>
      <c r="G57" s="149">
        <f>INDEX(Corr_ElemFlows_Minerals_to_EPA!D$5:D$80,MATCH('Mineral Use Compiled'!$B57,Corr_ElemFlows_Minerals_to_EPA!$B$5:$B$80,0))</f>
        <v>1000000</v>
      </c>
      <c r="H57" s="149" t="str">
        <f>INDEX(Corr_ElemFlows_Minerals_to_EPA!E$5:E$80,MATCH('Mineral Use Compiled'!$B57,Corr_ElemFlows_Minerals_to_EPA!$B$5:$B$80,0))</f>
        <v>kg</v>
      </c>
      <c r="I57" s="147">
        <f t="shared" ref="I57" si="10">D57*$G57</f>
        <v>0</v>
      </c>
      <c r="J57" s="147">
        <f t="shared" ref="J57:J84" si="11">E57*$G57</f>
        <v>11800000000</v>
      </c>
      <c r="K57" s="150" t="str">
        <f>INDEX(Corr_ElemFlows_Minerals_to_EPA!L$5:L$80,MATCH('Mineral Use Compiled'!$B57,Corr_ElemFlows_Minerals_to_EPA!$B$5:$B$80,0))</f>
        <v>kg</v>
      </c>
      <c r="L57" s="150" t="str">
        <f>INDEX(Corr_ElemFlows_Minerals_to_EPA!F$5:F$80,MATCH('Mineral Use Compiled'!$B57,Corr_ElemFlows_Minerals_to_EPA!$B$5:$B$80,0))</f>
        <v>Bauxite</v>
      </c>
      <c r="M57" s="150">
        <f>INDEX(Corr_ElemFlows_Minerals_to_EPA!G$5:G$80,MATCH('Mineral Use Compiled'!$B57,Corr_ElemFlows_Minerals_to_EPA!$B$5:$B$80,0))</f>
        <v>1344281</v>
      </c>
      <c r="N57" s="150" t="str">
        <f>INDEX(Corr_ElemFlows_Minerals_to_EPA!H$5:H$80,MATCH('Mineral Use Compiled'!$B57,Corr_ElemFlows_Minerals_to_EPA!$B$5:$B$80,0))</f>
        <v>resource</v>
      </c>
      <c r="O57" s="150" t="str">
        <f>INDEX(Corr_ElemFlows_Minerals_to_EPA!I$5:I$80,MATCH('Mineral Use Compiled'!$B57,Corr_ElemFlows_Minerals_to_EPA!$B$5:$B$80,0))</f>
        <v>in ground</v>
      </c>
      <c r="P57" s="150" t="str">
        <f>INDEX(Corr_ElemFlows_Minerals_to_EPA!J$5:J$80,MATCH('Mineral Use Compiled'!$B57,Corr_ElemFlows_Minerals_to_EPA!$B$5:$B$80,0))</f>
        <v>733b2c7c-60ef-4c1b-b9cb-c010e3fd2275</v>
      </c>
      <c r="Q57" s="151" t="str">
        <f>INDEX(Corr_Activity_Minerals_to_EPA!$D$6:$D$81,MATCH('Mineral Use Compiled'!$B57,Corr_Activity_Minerals_to_EPA!$B$6:$B$81,0))</f>
        <v>Iron, gold, silver, and other metal ore mining</v>
      </c>
      <c r="R57" s="151" t="str">
        <f>INDEX(Corr_Activity_Minerals_to_EPA!$C$6:$C$81,MATCH('Mineral Use Compiled'!$B57,Corr_Activity_Minerals_to_EPA!$B$6:$B$81,0))</f>
        <v>2122A0</v>
      </c>
      <c r="S57" s="151" t="str">
        <f>INDEX(Corr_Activity_Minerals_to_EPA!$E$6:$E$81,MATCH('Mineral Use Compiled'!$B57,Corr_Activity_Minerals_to_EPA!$B$6:$B$81,0))</f>
        <v>Mining</v>
      </c>
      <c r="T57" s="152">
        <f t="shared" ref="T57" si="12">I57/SUM(I57:J57)</f>
        <v>0</v>
      </c>
    </row>
    <row r="58" spans="1:20" x14ac:dyDescent="0.35">
      <c r="B58" s="129" t="s">
        <v>655</v>
      </c>
      <c r="C58" s="11">
        <v>2014</v>
      </c>
      <c r="D58" s="87">
        <v>0</v>
      </c>
      <c r="E58" s="87">
        <v>0</v>
      </c>
      <c r="F58" t="s">
        <v>656</v>
      </c>
      <c r="G58" s="130">
        <f>INDEX(Corr_ElemFlows_Minerals_to_EPA!D$5:D$80,MATCH('Mineral Use Compiled'!$B58,Corr_ElemFlows_Minerals_to_EPA!$B$5:$B$80,0))</f>
        <v>1000000</v>
      </c>
      <c r="H58" s="130" t="str">
        <f>INDEX(Corr_ElemFlows_Minerals_to_EPA!E$5:E$80,MATCH('Mineral Use Compiled'!$B58,Corr_ElemFlows_Minerals_to_EPA!$B$5:$B$80,0))</f>
        <v>kg-Cr</v>
      </c>
      <c r="I58" s="87">
        <f t="shared" ref="I58:I84" si="13">D58*$G58</f>
        <v>0</v>
      </c>
      <c r="J58" s="87">
        <f t="shared" ref="J58" si="14">E58*$G58</f>
        <v>0</v>
      </c>
      <c r="K58" s="131" t="str">
        <f>INDEX(Corr_ElemFlows_Minerals_to_EPA!L$5:L$80,MATCH('Mineral Use Compiled'!$B58,Corr_ElemFlows_Minerals_to_EPA!$B$5:$B$80,0))</f>
        <v>kg</v>
      </c>
      <c r="L58" s="131" t="str">
        <f>INDEX(Corr_ElemFlows_Minerals_to_EPA!F$5:F$80,MATCH('Mineral Use Compiled'!$B58,Corr_ElemFlows_Minerals_to_EPA!$B$5:$B$80,0))</f>
        <v>Chromium</v>
      </c>
      <c r="M58" s="131">
        <f>INDEX(Corr_ElemFlows_Minerals_to_EPA!G$5:G$80,MATCH('Mineral Use Compiled'!$B58,Corr_ElemFlows_Minerals_to_EPA!$B$5:$B$80,0))</f>
        <v>7440473</v>
      </c>
      <c r="N58" s="131" t="str">
        <f>INDEX(Corr_ElemFlows_Minerals_to_EPA!H$5:H$80,MATCH('Mineral Use Compiled'!$B58,Corr_ElemFlows_Minerals_to_EPA!$B$5:$B$80,0))</f>
        <v>resource</v>
      </c>
      <c r="O58" s="131" t="str">
        <f>INDEX(Corr_ElemFlows_Minerals_to_EPA!I$5:I$80,MATCH('Mineral Use Compiled'!$B58,Corr_ElemFlows_Minerals_to_EPA!$B$5:$B$80,0))</f>
        <v>in ground</v>
      </c>
      <c r="P58" s="131" t="str">
        <f>INDEX(Corr_ElemFlows_Minerals_to_EPA!J$5:J$80,MATCH('Mineral Use Compiled'!$B58,Corr_ElemFlows_Minerals_to_EPA!$B$5:$B$80,0))</f>
        <v>08a91e70-3ddc-11dd-9f78-0050c2490048</v>
      </c>
      <c r="Q58" s="132" t="str">
        <f>INDEX(Corr_Activity_Minerals_to_EPA!$D$6:$D$81,MATCH('Mineral Use Compiled'!$B58,Corr_Activity_Minerals_to_EPA!$B$6:$B$81,0))</f>
        <v>Iron, gold, silver, and other metal ore mining</v>
      </c>
      <c r="R58" s="132" t="str">
        <f>INDEX(Corr_Activity_Minerals_to_EPA!$C$6:$C$81,MATCH('Mineral Use Compiled'!$B58,Corr_Activity_Minerals_to_EPA!$B$6:$B$81,0))</f>
        <v>2122A0</v>
      </c>
      <c r="S58" s="132" t="str">
        <f>INDEX(Corr_Activity_Minerals_to_EPA!$E$6:$E$81,MATCH('Mineral Use Compiled'!$B58,Corr_Activity_Minerals_to_EPA!$B$6:$B$81,0))</f>
        <v>Mining</v>
      </c>
      <c r="T58" s="133" t="e">
        <f t="shared" ref="T58:T84" si="15">I58/SUM(I58:J58)</f>
        <v>#DIV/0!</v>
      </c>
    </row>
    <row r="59" spans="1:20" x14ac:dyDescent="0.35">
      <c r="B59" s="134" t="s">
        <v>839</v>
      </c>
      <c r="C59" s="11">
        <v>2014</v>
      </c>
      <c r="D59" s="87">
        <v>0</v>
      </c>
      <c r="E59" s="87">
        <v>5.0999999999999996</v>
      </c>
      <c r="F59" t="s">
        <v>614</v>
      </c>
      <c r="G59" s="130">
        <f>INDEX(Corr_ElemFlows_Minerals_to_EPA!D$5:D$80,MATCH('Mineral Use Compiled'!$B59,Corr_ElemFlows_Minerals_to_EPA!$B$5:$B$80,0))</f>
        <v>437576949.62042791</v>
      </c>
      <c r="H59" s="130" t="str">
        <f>INDEX(Corr_ElemFlows_Minerals_to_EPA!E$5:E$80,MATCH('Mineral Use Compiled'!$B59,Corr_ElemFlows_Minerals_to_EPA!$B$5:$B$80,0))</f>
        <v>kg-Fe</v>
      </c>
      <c r="I59" s="87">
        <f t="shared" si="13"/>
        <v>0</v>
      </c>
      <c r="J59" s="87">
        <f t="shared" si="11"/>
        <v>2231642443.0641823</v>
      </c>
      <c r="K59" s="131" t="str">
        <f>INDEX(Corr_ElemFlows_Minerals_to_EPA!L$5:L$80,MATCH('Mineral Use Compiled'!$B59,Corr_ElemFlows_Minerals_to_EPA!$B$5:$B$80,0))</f>
        <v>kg</v>
      </c>
      <c r="L59" s="131" t="str">
        <f>INDEX(Corr_ElemFlows_Minerals_to_EPA!F$5:F$80,MATCH('Mineral Use Compiled'!$B59,Corr_ElemFlows_Minerals_to_EPA!$B$5:$B$80,0))</f>
        <v>Iron</v>
      </c>
      <c r="M59" s="131">
        <f>INDEX(Corr_ElemFlows_Minerals_to_EPA!G$5:G$80,MATCH('Mineral Use Compiled'!$B59,Corr_ElemFlows_Minerals_to_EPA!$B$5:$B$80,0))</f>
        <v>7439896</v>
      </c>
      <c r="N59" s="131" t="str">
        <f>INDEX(Corr_ElemFlows_Minerals_to_EPA!H$5:H$80,MATCH('Mineral Use Compiled'!$B59,Corr_ElemFlows_Minerals_to_EPA!$B$5:$B$80,0))</f>
        <v>resource</v>
      </c>
      <c r="O59" s="131" t="str">
        <f>INDEX(Corr_ElemFlows_Minerals_to_EPA!I$5:I$80,MATCH('Mineral Use Compiled'!$B59,Corr_ElemFlows_Minerals_to_EPA!$B$5:$B$80,0))</f>
        <v>in ground</v>
      </c>
      <c r="P59" s="131" t="str">
        <f>INDEX(Corr_ElemFlows_Minerals_to_EPA!J$5:J$80,MATCH('Mineral Use Compiled'!$B59,Corr_ElemFlows_Minerals_to_EPA!$B$5:$B$80,0))</f>
        <v>08a91e70-3ddc-11dd-959a-0050c2490048</v>
      </c>
      <c r="Q59" s="132" t="str">
        <f>INDEX(Corr_Activity_Minerals_to_EPA!$D$6:$D$81,MATCH('Mineral Use Compiled'!$B59,Corr_Activity_Minerals_to_EPA!$B$6:$B$81,0))</f>
        <v>Iron, gold, silver, and other metal ore mining</v>
      </c>
      <c r="R59" s="132" t="str">
        <f>INDEX(Corr_Activity_Minerals_to_EPA!$C$6:$C$81,MATCH('Mineral Use Compiled'!$B59,Corr_Activity_Minerals_to_EPA!$B$6:$B$81,0))</f>
        <v>2122A0</v>
      </c>
      <c r="S59" s="132" t="str">
        <f>INDEX(Corr_Activity_Minerals_to_EPA!$E$6:$E$81,MATCH('Mineral Use Compiled'!$B59,Corr_Activity_Minerals_to_EPA!$B$6:$B$81,0))</f>
        <v>Mining</v>
      </c>
      <c r="T59" s="133">
        <f t="shared" si="15"/>
        <v>0</v>
      </c>
    </row>
    <row r="60" spans="1:20" x14ac:dyDescent="0.35">
      <c r="B60" s="134" t="s">
        <v>840</v>
      </c>
      <c r="C60" s="11">
        <v>2014</v>
      </c>
      <c r="D60" s="87">
        <v>0</v>
      </c>
      <c r="E60" s="87">
        <v>396</v>
      </c>
      <c r="F60" t="s">
        <v>597</v>
      </c>
      <c r="G60" s="130">
        <f>INDEX(Corr_ElemFlows_Minerals_to_EPA!D$5:D$80,MATCH('Mineral Use Compiled'!$B60,Corr_ElemFlows_Minerals_to_EPA!$B$5:$B$80,0))</f>
        <v>213700</v>
      </c>
      <c r="H60" s="130" t="str">
        <f>INDEX(Corr_ElemFlows_Minerals_to_EPA!E$5:E$80,MATCH('Mineral Use Compiled'!$B60,Corr_ElemFlows_Minerals_to_EPA!$B$5:$B$80,0))</f>
        <v>kg-Mn</v>
      </c>
      <c r="I60" s="87">
        <f t="shared" si="13"/>
        <v>0</v>
      </c>
      <c r="J60" s="87">
        <f t="shared" si="11"/>
        <v>84625200</v>
      </c>
      <c r="K60" s="131" t="str">
        <f>INDEX(Corr_ElemFlows_Minerals_to_EPA!L$5:L$80,MATCH('Mineral Use Compiled'!$B60,Corr_ElemFlows_Minerals_to_EPA!$B$5:$B$80,0))</f>
        <v>kg</v>
      </c>
      <c r="L60" s="131" t="str">
        <f>INDEX(Corr_ElemFlows_Minerals_to_EPA!F$5:F$80,MATCH('Mineral Use Compiled'!$B60,Corr_ElemFlows_Minerals_to_EPA!$B$5:$B$80,0))</f>
        <v>Manganese</v>
      </c>
      <c r="M60" s="131">
        <f>INDEX(Corr_ElemFlows_Minerals_to_EPA!G$5:G$80,MATCH('Mineral Use Compiled'!$B60,Corr_ElemFlows_Minerals_to_EPA!$B$5:$B$80,0))</f>
        <v>7439965</v>
      </c>
      <c r="N60" s="131" t="str">
        <f>INDEX(Corr_ElemFlows_Minerals_to_EPA!H$5:H$80,MATCH('Mineral Use Compiled'!$B60,Corr_ElemFlows_Minerals_to_EPA!$B$5:$B$80,0))</f>
        <v>resource</v>
      </c>
      <c r="O60" s="131" t="str">
        <f>INDEX(Corr_ElemFlows_Minerals_to_EPA!I$5:I$80,MATCH('Mineral Use Compiled'!$B60,Corr_ElemFlows_Minerals_to_EPA!$B$5:$B$80,0))</f>
        <v>in ground</v>
      </c>
      <c r="P60" s="131" t="str">
        <f>INDEX(Corr_ElemFlows_Minerals_to_EPA!J$5:J$80,MATCH('Mineral Use Compiled'!$B60,Corr_ElemFlows_Minerals_to_EPA!$B$5:$B$80,0))</f>
        <v>fe0acd60-3ddc-11dd-9e5c-0050c2490048</v>
      </c>
      <c r="Q60" s="132" t="str">
        <f>INDEX(Corr_Activity_Minerals_to_EPA!$D$6:$D$81,MATCH('Mineral Use Compiled'!$B60,Corr_Activity_Minerals_to_EPA!$B$6:$B$81,0))</f>
        <v>Iron, gold, silver, and other metal ore mining</v>
      </c>
      <c r="R60" s="132" t="str">
        <f>INDEX(Corr_Activity_Minerals_to_EPA!$C$6:$C$81,MATCH('Mineral Use Compiled'!$B60,Corr_Activity_Minerals_to_EPA!$B$6:$B$81,0))</f>
        <v>2122A0</v>
      </c>
      <c r="S60" s="132" t="str">
        <f>INDEX(Corr_Activity_Minerals_to_EPA!$E$6:$E$81,MATCH('Mineral Use Compiled'!$B60,Corr_Activity_Minerals_to_EPA!$B$6:$B$81,0))</f>
        <v>Mining</v>
      </c>
      <c r="T60" s="133">
        <f t="shared" si="15"/>
        <v>0</v>
      </c>
    </row>
    <row r="61" spans="1:20" x14ac:dyDescent="0.35">
      <c r="B61" s="129" t="s">
        <v>666</v>
      </c>
      <c r="C61" s="11">
        <v>2014</v>
      </c>
      <c r="D61" s="87">
        <v>0</v>
      </c>
      <c r="E61" s="87">
        <v>11100</v>
      </c>
      <c r="F61" t="s">
        <v>667</v>
      </c>
      <c r="G61" s="130">
        <f>INDEX(Corr_ElemFlows_Minerals_to_EPA!D$5:D$80,MATCH('Mineral Use Compiled'!$B61,Corr_ElemFlows_Minerals_to_EPA!$B$5:$B$80,0))</f>
        <v>1000</v>
      </c>
      <c r="H61" s="130" t="str">
        <f>INDEX(Corr_ElemFlows_Minerals_to_EPA!E$5:E$80,MATCH('Mineral Use Compiled'!$B61,Corr_ElemFlows_Minerals_to_EPA!$B$5:$B$80,0))</f>
        <v>kg-Nb</v>
      </c>
      <c r="I61" s="87">
        <f t="shared" si="13"/>
        <v>0</v>
      </c>
      <c r="J61" s="87">
        <f t="shared" si="11"/>
        <v>11100000</v>
      </c>
      <c r="K61" s="131" t="str">
        <f>INDEX(Corr_ElemFlows_Minerals_to_EPA!L$5:L$80,MATCH('Mineral Use Compiled'!$B61,Corr_ElemFlows_Minerals_to_EPA!$B$5:$B$80,0))</f>
        <v>kg</v>
      </c>
      <c r="L61" s="131" t="str">
        <f>INDEX(Corr_ElemFlows_Minerals_to_EPA!F$5:F$80,MATCH('Mineral Use Compiled'!$B61,Corr_ElemFlows_Minerals_to_EPA!$B$5:$B$80,0))</f>
        <v>Niobium</v>
      </c>
      <c r="M61" s="131">
        <f>INDEX(Corr_ElemFlows_Minerals_to_EPA!G$5:G$80,MATCH('Mineral Use Compiled'!$B61,Corr_ElemFlows_Minerals_to_EPA!$B$5:$B$80,0))</f>
        <v>7440031</v>
      </c>
      <c r="N61" s="131" t="str">
        <f>INDEX(Corr_ElemFlows_Minerals_to_EPA!H$5:H$80,MATCH('Mineral Use Compiled'!$B61,Corr_ElemFlows_Minerals_to_EPA!$B$5:$B$80,0))</f>
        <v>resource</v>
      </c>
      <c r="O61" s="131" t="str">
        <f>INDEX(Corr_ElemFlows_Minerals_to_EPA!I$5:I$80,MATCH('Mineral Use Compiled'!$B61,Corr_ElemFlows_Minerals_to_EPA!$B$5:$B$80,0))</f>
        <v>in ground</v>
      </c>
      <c r="P61" s="131" t="str">
        <f>INDEX(Corr_ElemFlows_Minerals_to_EPA!J$5:J$80,MATCH('Mineral Use Compiled'!$B61,Corr_ElemFlows_Minerals_to_EPA!$B$5:$B$80,0))</f>
        <v>034b3607-09e0-37f5-a792-9efc409663f1</v>
      </c>
      <c r="Q61" s="132" t="str">
        <f>INDEX(Corr_Activity_Minerals_to_EPA!$D$6:$D$81,MATCH('Mineral Use Compiled'!$B61,Corr_Activity_Minerals_to_EPA!$B$6:$B$81,0))</f>
        <v>Iron, gold, silver, and other metal ore mining</v>
      </c>
      <c r="R61" s="132" t="str">
        <f>INDEX(Corr_Activity_Minerals_to_EPA!$C$6:$C$81,MATCH('Mineral Use Compiled'!$B61,Corr_Activity_Minerals_to_EPA!$B$6:$B$81,0))</f>
        <v>2122A0</v>
      </c>
      <c r="S61" s="132" t="str">
        <f>INDEX(Corr_Activity_Minerals_to_EPA!$E$6:$E$81,MATCH('Mineral Use Compiled'!$B61,Corr_Activity_Minerals_to_EPA!$B$6:$B$81,0))</f>
        <v>Mining</v>
      </c>
      <c r="T61" s="133">
        <f t="shared" si="15"/>
        <v>0</v>
      </c>
    </row>
    <row r="62" spans="1:20" x14ac:dyDescent="0.35">
      <c r="B62" s="129" t="s">
        <v>670</v>
      </c>
      <c r="C62" s="11">
        <v>2014</v>
      </c>
      <c r="D62" s="87">
        <v>0</v>
      </c>
      <c r="E62" s="87">
        <v>1990</v>
      </c>
      <c r="F62" t="s">
        <v>2</v>
      </c>
      <c r="G62" s="130">
        <f>INDEX(Corr_ElemFlows_Minerals_to_EPA!D$5:D$80,MATCH('Mineral Use Compiled'!$B62,Corr_ElemFlows_Minerals_to_EPA!$B$5:$B$80,0))</f>
        <v>1</v>
      </c>
      <c r="H62" s="130" t="str">
        <f>INDEX(Corr_ElemFlows_Minerals_to_EPA!E$5:E$80,MATCH('Mineral Use Compiled'!$B62,Corr_ElemFlows_Minerals_to_EPA!$B$5:$B$80,0))</f>
        <v>kg</v>
      </c>
      <c r="I62" s="87">
        <f t="shared" si="13"/>
        <v>0</v>
      </c>
      <c r="J62" s="87">
        <f t="shared" si="11"/>
        <v>1990</v>
      </c>
      <c r="K62" s="131" t="str">
        <f>INDEX(Corr_ElemFlows_Minerals_to_EPA!L$5:L$80,MATCH('Mineral Use Compiled'!$B62,Corr_ElemFlows_Minerals_to_EPA!$B$5:$B$80,0))</f>
        <v>kg</v>
      </c>
      <c r="L62" s="131" t="str">
        <f>INDEX(Corr_ElemFlows_Minerals_to_EPA!F$5:F$80,MATCH('Mineral Use Compiled'!$B62,Corr_ElemFlows_Minerals_to_EPA!$B$5:$B$80,0))</f>
        <v>Iridium</v>
      </c>
      <c r="M62" s="131">
        <f>INDEX(Corr_ElemFlows_Minerals_to_EPA!G$5:G$80,MATCH('Mineral Use Compiled'!$B62,Corr_ElemFlows_Minerals_to_EPA!$B$5:$B$80,0))</f>
        <v>7439885</v>
      </c>
      <c r="N62" s="131" t="str">
        <f>INDEX(Corr_ElemFlows_Minerals_to_EPA!H$5:H$80,MATCH('Mineral Use Compiled'!$B62,Corr_ElemFlows_Minerals_to_EPA!$B$5:$B$80,0))</f>
        <v>resource</v>
      </c>
      <c r="O62" s="131" t="str">
        <f>INDEX(Corr_ElemFlows_Minerals_to_EPA!I$5:I$80,MATCH('Mineral Use Compiled'!$B62,Corr_ElemFlows_Minerals_to_EPA!$B$5:$B$80,0))</f>
        <v>in ground</v>
      </c>
      <c r="P62" s="131" t="str">
        <f>INDEX(Corr_ElemFlows_Minerals_to_EPA!J$5:J$80,MATCH('Mineral Use Compiled'!$B62,Corr_ElemFlows_Minerals_to_EPA!$B$5:$B$80,0))</f>
        <v>afb5140a-1ed1-4c08-becb-6fc27781d831</v>
      </c>
      <c r="Q62" s="132" t="str">
        <f>INDEX(Corr_Activity_Minerals_to_EPA!$D$6:$D$81,MATCH('Mineral Use Compiled'!$B62,Corr_Activity_Minerals_to_EPA!$B$6:$B$81,0))</f>
        <v>Iron, gold, silver, and other metal ore mining</v>
      </c>
      <c r="R62" s="132" t="str">
        <f>INDEX(Corr_Activity_Minerals_to_EPA!$C$6:$C$81,MATCH('Mineral Use Compiled'!$B62,Corr_Activity_Minerals_to_EPA!$B$6:$B$81,0))</f>
        <v>2122A0</v>
      </c>
      <c r="S62" s="132" t="str">
        <f>INDEX(Corr_Activity_Minerals_to_EPA!$E$6:$E$81,MATCH('Mineral Use Compiled'!$B62,Corr_Activity_Minerals_to_EPA!$B$6:$B$81,0))</f>
        <v>Mining</v>
      </c>
      <c r="T62" s="133">
        <f t="shared" si="15"/>
        <v>0</v>
      </c>
    </row>
    <row r="63" spans="1:20" x14ac:dyDescent="0.35">
      <c r="B63" s="129" t="s">
        <v>671</v>
      </c>
      <c r="C63" s="11">
        <v>2014</v>
      </c>
      <c r="D63" s="87">
        <v>0</v>
      </c>
      <c r="E63" s="87">
        <v>322</v>
      </c>
      <c r="F63" t="s">
        <v>2</v>
      </c>
      <c r="G63" s="130">
        <f>INDEX(Corr_ElemFlows_Minerals_to_EPA!D$5:D$80,MATCH('Mineral Use Compiled'!$B63,Corr_ElemFlows_Minerals_to_EPA!$B$5:$B$80,0))</f>
        <v>1</v>
      </c>
      <c r="H63" s="130" t="str">
        <f>INDEX(Corr_ElemFlows_Minerals_to_EPA!E$5:E$80,MATCH('Mineral Use Compiled'!$B63,Corr_ElemFlows_Minerals_to_EPA!$B$5:$B$80,0))</f>
        <v>kg</v>
      </c>
      <c r="I63" s="87">
        <f t="shared" si="13"/>
        <v>0</v>
      </c>
      <c r="J63" s="87">
        <f t="shared" si="11"/>
        <v>322</v>
      </c>
      <c r="K63" s="131" t="str">
        <f>INDEX(Corr_ElemFlows_Minerals_to_EPA!L$5:L$80,MATCH('Mineral Use Compiled'!$B63,Corr_ElemFlows_Minerals_to_EPA!$B$5:$B$80,0))</f>
        <v>kg</v>
      </c>
      <c r="L63" s="131" t="str">
        <f>INDEX(Corr_ElemFlows_Minerals_to_EPA!F$5:F$80,MATCH('Mineral Use Compiled'!$B63,Corr_ElemFlows_Minerals_to_EPA!$B$5:$B$80,0))</f>
        <v>Osmium</v>
      </c>
      <c r="M63" s="131">
        <f>INDEX(Corr_ElemFlows_Minerals_to_EPA!G$5:G$80,MATCH('Mineral Use Compiled'!$B63,Corr_ElemFlows_Minerals_to_EPA!$B$5:$B$80,0))</f>
        <v>7440042</v>
      </c>
      <c r="N63" s="131" t="str">
        <f>INDEX(Corr_ElemFlows_Minerals_to_EPA!H$5:H$80,MATCH('Mineral Use Compiled'!$B63,Corr_ElemFlows_Minerals_to_EPA!$B$5:$B$80,0))</f>
        <v>resource</v>
      </c>
      <c r="O63" s="131" t="str">
        <f>INDEX(Corr_ElemFlows_Minerals_to_EPA!I$5:I$80,MATCH('Mineral Use Compiled'!$B63,Corr_ElemFlows_Minerals_to_EPA!$B$5:$B$80,0))</f>
        <v>in ground</v>
      </c>
      <c r="P63" s="131" t="str">
        <f>INDEX(Corr_ElemFlows_Minerals_to_EPA!J$5:J$80,MATCH('Mineral Use Compiled'!$B63,Corr_ElemFlows_Minerals_to_EPA!$B$5:$B$80,0))</f>
        <v>d4f74ad1-5f43-4b1c-8aa6-d7b8b2c40707</v>
      </c>
      <c r="Q63" s="132" t="str">
        <f>INDEX(Corr_Activity_Minerals_to_EPA!$D$6:$D$81,MATCH('Mineral Use Compiled'!$B63,Corr_Activity_Minerals_to_EPA!$B$6:$B$81,0))</f>
        <v>Iron, gold, silver, and other metal ore mining</v>
      </c>
      <c r="R63" s="132" t="str">
        <f>INDEX(Corr_Activity_Minerals_to_EPA!$C$6:$C$81,MATCH('Mineral Use Compiled'!$B63,Corr_Activity_Minerals_to_EPA!$B$6:$B$81,0))</f>
        <v>2122A0</v>
      </c>
      <c r="S63" s="132" t="str">
        <f>INDEX(Corr_Activity_Minerals_to_EPA!$E$6:$E$81,MATCH('Mineral Use Compiled'!$B63,Corr_Activity_Minerals_to_EPA!$B$6:$B$81,0))</f>
        <v>Mining</v>
      </c>
      <c r="T63" s="133">
        <f t="shared" si="15"/>
        <v>0</v>
      </c>
    </row>
    <row r="64" spans="1:20" x14ac:dyDescent="0.35">
      <c r="B64" s="129" t="s">
        <v>668</v>
      </c>
      <c r="C64" s="11">
        <v>2014</v>
      </c>
      <c r="D64" s="87">
        <v>0</v>
      </c>
      <c r="E64" s="87">
        <v>11100</v>
      </c>
      <c r="F64" t="s">
        <v>2</v>
      </c>
      <c r="G64" s="130">
        <f>INDEX(Corr_ElemFlows_Minerals_to_EPA!D$5:D$80,MATCH('Mineral Use Compiled'!$B64,Corr_ElemFlows_Minerals_to_EPA!$B$5:$B$80,0))</f>
        <v>1</v>
      </c>
      <c r="H64" s="130" t="str">
        <f>INDEX(Corr_ElemFlows_Minerals_to_EPA!E$5:E$80,MATCH('Mineral Use Compiled'!$B64,Corr_ElemFlows_Minerals_to_EPA!$B$5:$B$80,0))</f>
        <v>kg</v>
      </c>
      <c r="I64" s="87">
        <f t="shared" si="13"/>
        <v>0</v>
      </c>
      <c r="J64" s="87">
        <f t="shared" si="11"/>
        <v>11100</v>
      </c>
      <c r="K64" s="131" t="str">
        <f>INDEX(Corr_ElemFlows_Minerals_to_EPA!L$5:L$80,MATCH('Mineral Use Compiled'!$B64,Corr_ElemFlows_Minerals_to_EPA!$B$5:$B$80,0))</f>
        <v>kg</v>
      </c>
      <c r="L64" s="131" t="str">
        <f>INDEX(Corr_ElemFlows_Minerals_to_EPA!F$5:F$80,MATCH('Mineral Use Compiled'!$B64,Corr_ElemFlows_Minerals_to_EPA!$B$5:$B$80,0))</f>
        <v>Rhodium</v>
      </c>
      <c r="M64" s="131">
        <f>INDEX(Corr_ElemFlows_Minerals_to_EPA!G$5:G$80,MATCH('Mineral Use Compiled'!$B64,Corr_ElemFlows_Minerals_to_EPA!$B$5:$B$80,0))</f>
        <v>7440166</v>
      </c>
      <c r="N64" s="131" t="str">
        <f>INDEX(Corr_ElemFlows_Minerals_to_EPA!H$5:H$80,MATCH('Mineral Use Compiled'!$B64,Corr_ElemFlows_Minerals_to_EPA!$B$5:$B$80,0))</f>
        <v>resource</v>
      </c>
      <c r="O64" s="131" t="str">
        <f>INDEX(Corr_ElemFlows_Minerals_to_EPA!I$5:I$80,MATCH('Mineral Use Compiled'!$B64,Corr_ElemFlows_Minerals_to_EPA!$B$5:$B$80,0))</f>
        <v>in ground</v>
      </c>
      <c r="P64" s="131" t="str">
        <f>INDEX(Corr_ElemFlows_Minerals_to_EPA!J$5:J$80,MATCH('Mineral Use Compiled'!$B64,Corr_ElemFlows_Minerals_to_EPA!$B$5:$B$80,0))</f>
        <v>1729c889-6556-11dd-ad8b-0800200c9a66</v>
      </c>
      <c r="Q64" s="132" t="str">
        <f>INDEX(Corr_Activity_Minerals_to_EPA!$D$6:$D$81,MATCH('Mineral Use Compiled'!$B64,Corr_Activity_Minerals_to_EPA!$B$6:$B$81,0))</f>
        <v>Iron, gold, silver, and other metal ore mining</v>
      </c>
      <c r="R64" s="132" t="str">
        <f>INDEX(Corr_Activity_Minerals_to_EPA!$C$6:$C$81,MATCH('Mineral Use Compiled'!$B64,Corr_Activity_Minerals_to_EPA!$B$6:$B$81,0))</f>
        <v>2122A0</v>
      </c>
      <c r="S64" s="132" t="str">
        <f>INDEX(Corr_Activity_Minerals_to_EPA!$E$6:$E$81,MATCH('Mineral Use Compiled'!$B64,Corr_Activity_Minerals_to_EPA!$B$6:$B$81,0))</f>
        <v>Mining</v>
      </c>
      <c r="T64" s="133">
        <f t="shared" si="15"/>
        <v>0</v>
      </c>
    </row>
    <row r="65" spans="2:20" x14ac:dyDescent="0.35">
      <c r="B65" s="129" t="s">
        <v>669</v>
      </c>
      <c r="C65" s="11">
        <v>2014</v>
      </c>
      <c r="D65" s="87">
        <v>0</v>
      </c>
      <c r="E65" s="87">
        <v>11100</v>
      </c>
      <c r="F65" t="s">
        <v>2</v>
      </c>
      <c r="G65" s="130">
        <f>INDEX(Corr_ElemFlows_Minerals_to_EPA!D$5:D$80,MATCH('Mineral Use Compiled'!$B65,Corr_ElemFlows_Minerals_to_EPA!$B$5:$B$80,0))</f>
        <v>1</v>
      </c>
      <c r="H65" s="130" t="str">
        <f>INDEX(Corr_ElemFlows_Minerals_to_EPA!E$5:E$80,MATCH('Mineral Use Compiled'!$B65,Corr_ElemFlows_Minerals_to_EPA!$B$5:$B$80,0))</f>
        <v>kg</v>
      </c>
      <c r="I65" s="87">
        <f t="shared" si="13"/>
        <v>0</v>
      </c>
      <c r="J65" s="87">
        <f t="shared" si="11"/>
        <v>11100</v>
      </c>
      <c r="K65" s="131" t="str">
        <f>INDEX(Corr_ElemFlows_Minerals_to_EPA!L$5:L$80,MATCH('Mineral Use Compiled'!$B65,Corr_ElemFlows_Minerals_to_EPA!$B$5:$B$80,0))</f>
        <v>kg</v>
      </c>
      <c r="L65" s="131" t="str">
        <f>INDEX(Corr_ElemFlows_Minerals_to_EPA!F$5:F$80,MATCH('Mineral Use Compiled'!$B65,Corr_ElemFlows_Minerals_to_EPA!$B$5:$B$80,0))</f>
        <v>Ruthenium</v>
      </c>
      <c r="M65" s="131">
        <f>INDEX(Corr_ElemFlows_Minerals_to_EPA!G$5:G$80,MATCH('Mineral Use Compiled'!$B65,Corr_ElemFlows_Minerals_to_EPA!$B$5:$B$80,0))</f>
        <v>7440188</v>
      </c>
      <c r="N65" s="131" t="str">
        <f>INDEX(Corr_ElemFlows_Minerals_to_EPA!H$5:H$80,MATCH('Mineral Use Compiled'!$B65,Corr_ElemFlows_Minerals_to_EPA!$B$5:$B$80,0))</f>
        <v>resource</v>
      </c>
      <c r="O65" s="131" t="str">
        <f>INDEX(Corr_ElemFlows_Minerals_to_EPA!I$5:I$80,MATCH('Mineral Use Compiled'!$B65,Corr_ElemFlows_Minerals_to_EPA!$B$5:$B$80,0))</f>
        <v>in ground</v>
      </c>
      <c r="P65" s="131" t="str">
        <f>INDEX(Corr_ElemFlows_Minerals_to_EPA!J$5:J$80,MATCH('Mineral Use Compiled'!$B65,Corr_ElemFlows_Minerals_to_EPA!$B$5:$B$80,0))</f>
        <v>58693e74-99e3-4562-b7ba-62b2df9616a9</v>
      </c>
      <c r="Q65" s="132" t="str">
        <f>INDEX(Corr_Activity_Minerals_to_EPA!$D$6:$D$81,MATCH('Mineral Use Compiled'!$B65,Corr_Activity_Minerals_to_EPA!$B$6:$B$81,0))</f>
        <v>Iron, gold, silver, and other metal ore mining</v>
      </c>
      <c r="R65" s="132" t="str">
        <f>INDEX(Corr_Activity_Minerals_to_EPA!$C$6:$C$81,MATCH('Mineral Use Compiled'!$B65,Corr_Activity_Minerals_to_EPA!$B$6:$B$81,0))</f>
        <v>2122A0</v>
      </c>
      <c r="S65" s="132" t="str">
        <f>INDEX(Corr_Activity_Minerals_to_EPA!$E$6:$E$81,MATCH('Mineral Use Compiled'!$B65,Corr_Activity_Minerals_to_EPA!$B$6:$B$81,0))</f>
        <v>Mining</v>
      </c>
      <c r="T65" s="133">
        <f t="shared" si="15"/>
        <v>0</v>
      </c>
    </row>
    <row r="66" spans="2:20" x14ac:dyDescent="0.35">
      <c r="B66" s="129" t="s">
        <v>725</v>
      </c>
      <c r="C66" s="11">
        <v>2014</v>
      </c>
      <c r="D66" s="87">
        <v>0</v>
      </c>
      <c r="E66" s="87">
        <v>24200</v>
      </c>
      <c r="F66" t="s">
        <v>672</v>
      </c>
      <c r="G66" s="130">
        <f>INDEX(Corr_ElemFlows_Minerals_to_EPA!D$5:D$80,MATCH('Mineral Use Compiled'!$B66,Corr_ElemFlows_Minerals_to_EPA!$B$5:$B$80,0))</f>
        <v>1000</v>
      </c>
      <c r="H66" s="130" t="str">
        <f>INDEX(Corr_ElemFlows_Minerals_to_EPA!E$5:E$80,MATCH('Mineral Use Compiled'!$B66,Corr_ElemFlows_Minerals_to_EPA!$B$5:$B$80,0))</f>
        <v>kg-Sr</v>
      </c>
      <c r="I66" s="87">
        <f t="shared" si="13"/>
        <v>0</v>
      </c>
      <c r="J66" s="87">
        <f t="shared" si="11"/>
        <v>24200000</v>
      </c>
      <c r="K66" s="131" t="str">
        <f>INDEX(Corr_ElemFlows_Minerals_to_EPA!L$5:L$80,MATCH('Mineral Use Compiled'!$B66,Corr_ElemFlows_Minerals_to_EPA!$B$5:$B$80,0))</f>
        <v>kg</v>
      </c>
      <c r="L66" s="131" t="str">
        <f>INDEX(Corr_ElemFlows_Minerals_to_EPA!F$5:F$80,MATCH('Mineral Use Compiled'!$B66,Corr_ElemFlows_Minerals_to_EPA!$B$5:$B$80,0))</f>
        <v>Strontium</v>
      </c>
      <c r="M66" s="131">
        <f>INDEX(Corr_ElemFlows_Minerals_to_EPA!G$5:G$80,MATCH('Mineral Use Compiled'!$B66,Corr_ElemFlows_Minerals_to_EPA!$B$5:$B$80,0))</f>
        <v>7440246</v>
      </c>
      <c r="N66" s="131" t="str">
        <f>INDEX(Corr_ElemFlows_Minerals_to_EPA!H$5:H$80,MATCH('Mineral Use Compiled'!$B66,Corr_ElemFlows_Minerals_to_EPA!$B$5:$B$80,0))</f>
        <v>resource</v>
      </c>
      <c r="O66" s="131" t="str">
        <f>INDEX(Corr_ElemFlows_Minerals_to_EPA!I$5:I$80,MATCH('Mineral Use Compiled'!$B66,Corr_ElemFlows_Minerals_to_EPA!$B$5:$B$80,0))</f>
        <v>in ground</v>
      </c>
      <c r="P66" s="131" t="str">
        <f>INDEX(Corr_ElemFlows_Minerals_to_EPA!J$5:J$80,MATCH('Mineral Use Compiled'!$B66,Corr_ElemFlows_Minerals_to_EPA!$B$5:$B$80,0))</f>
        <v>f11aaecf-25cf-4fed-9eb7-2cfb900c368c</v>
      </c>
      <c r="Q66" s="132" t="str">
        <f>INDEX(Corr_Activity_Minerals_to_EPA!$D$6:$D$81,MATCH('Mineral Use Compiled'!$B66,Corr_Activity_Minerals_to_EPA!$B$6:$B$81,0))</f>
        <v>Iron, gold, silver, and other metal ore mining</v>
      </c>
      <c r="R66" s="132" t="str">
        <f>INDEX(Corr_Activity_Minerals_to_EPA!$C$6:$C$81,MATCH('Mineral Use Compiled'!$B66,Corr_Activity_Minerals_to_EPA!$B$6:$B$81,0))</f>
        <v>2122A0</v>
      </c>
      <c r="S66" s="132" t="str">
        <f>INDEX(Corr_Activity_Minerals_to_EPA!$E$6:$E$81,MATCH('Mineral Use Compiled'!$B66,Corr_Activity_Minerals_to_EPA!$B$6:$B$81,0))</f>
        <v>Mining</v>
      </c>
      <c r="T66" s="133">
        <f t="shared" si="15"/>
        <v>0</v>
      </c>
    </row>
    <row r="67" spans="2:20" x14ac:dyDescent="0.35">
      <c r="B67" s="129" t="s">
        <v>726</v>
      </c>
      <c r="C67" s="11">
        <v>2014</v>
      </c>
      <c r="D67" s="87">
        <v>0</v>
      </c>
      <c r="E67" s="87">
        <v>7600</v>
      </c>
      <c r="F67" t="s">
        <v>672</v>
      </c>
      <c r="G67" s="130">
        <f>INDEX(Corr_ElemFlows_Minerals_to_EPA!D$5:D$80,MATCH('Mineral Use Compiled'!$B67,Corr_ElemFlows_Minerals_to_EPA!$B$5:$B$80,0))</f>
        <v>1000</v>
      </c>
      <c r="H67" s="130" t="str">
        <f>INDEX(Corr_ElemFlows_Minerals_to_EPA!E$5:E$80,MATCH('Mineral Use Compiled'!$B67,Corr_ElemFlows_Minerals_to_EPA!$B$5:$B$80,0))</f>
        <v>kg-Sr</v>
      </c>
      <c r="I67" s="87">
        <f t="shared" si="13"/>
        <v>0</v>
      </c>
      <c r="J67" s="87">
        <f t="shared" si="11"/>
        <v>7600000</v>
      </c>
      <c r="K67" s="131" t="str">
        <f>INDEX(Corr_ElemFlows_Minerals_to_EPA!L$5:L$80,MATCH('Mineral Use Compiled'!$B67,Corr_ElemFlows_Minerals_to_EPA!$B$5:$B$80,0))</f>
        <v>kg</v>
      </c>
      <c r="L67" s="131" t="str">
        <f>INDEX(Corr_ElemFlows_Minerals_to_EPA!F$5:F$80,MATCH('Mineral Use Compiled'!$B67,Corr_ElemFlows_Minerals_to_EPA!$B$5:$B$80,0))</f>
        <v>Strontium</v>
      </c>
      <c r="M67" s="131">
        <f>INDEX(Corr_ElemFlows_Minerals_to_EPA!G$5:G$80,MATCH('Mineral Use Compiled'!$B67,Corr_ElemFlows_Minerals_to_EPA!$B$5:$B$80,0))</f>
        <v>7440246</v>
      </c>
      <c r="N67" s="131" t="str">
        <f>INDEX(Corr_ElemFlows_Minerals_to_EPA!H$5:H$80,MATCH('Mineral Use Compiled'!$B67,Corr_ElemFlows_Minerals_to_EPA!$B$5:$B$80,0))</f>
        <v>resource</v>
      </c>
      <c r="O67" s="131" t="str">
        <f>INDEX(Corr_ElemFlows_Minerals_to_EPA!I$5:I$80,MATCH('Mineral Use Compiled'!$B67,Corr_ElemFlows_Minerals_to_EPA!$B$5:$B$80,0))</f>
        <v>in ground</v>
      </c>
      <c r="P67" s="131" t="str">
        <f>INDEX(Corr_ElemFlows_Minerals_to_EPA!J$5:J$80,MATCH('Mineral Use Compiled'!$B67,Corr_ElemFlows_Minerals_to_EPA!$B$5:$B$80,0))</f>
        <v>f11aaecf-25cf-4fed-9eb7-2cfb900c368c</v>
      </c>
      <c r="Q67" s="132" t="str">
        <f>INDEX(Corr_Activity_Minerals_to_EPA!$D$6:$D$81,MATCH('Mineral Use Compiled'!$B67,Corr_Activity_Minerals_to_EPA!$B$6:$B$81,0))</f>
        <v>Iron, gold, silver, and other metal ore mining</v>
      </c>
      <c r="R67" s="132" t="str">
        <f>INDEX(Corr_Activity_Minerals_to_EPA!$C$6:$C$81,MATCH('Mineral Use Compiled'!$B67,Corr_Activity_Minerals_to_EPA!$B$6:$B$81,0))</f>
        <v>2122A0</v>
      </c>
      <c r="S67" s="132" t="str">
        <f>INDEX(Corr_Activity_Minerals_to_EPA!$E$6:$E$81,MATCH('Mineral Use Compiled'!$B67,Corr_Activity_Minerals_to_EPA!$B$6:$B$81,0))</f>
        <v>Mining</v>
      </c>
      <c r="T67" s="133">
        <f t="shared" si="15"/>
        <v>0</v>
      </c>
    </row>
    <row r="68" spans="2:20" x14ac:dyDescent="0.35">
      <c r="B68" s="129" t="s">
        <v>673</v>
      </c>
      <c r="C68" s="11">
        <v>2014</v>
      </c>
      <c r="D68" s="87">
        <v>0</v>
      </c>
      <c r="E68" s="87">
        <v>1230</v>
      </c>
      <c r="F68" t="s">
        <v>674</v>
      </c>
      <c r="G68" s="130">
        <f>INDEX(Corr_ElemFlows_Minerals_to_EPA!D$5:D$80,MATCH('Mineral Use Compiled'!$B68,Corr_ElemFlows_Minerals_to_EPA!$B$5:$B$80,0))</f>
        <v>1000</v>
      </c>
      <c r="H68" s="130" t="str">
        <f>INDEX(Corr_ElemFlows_Minerals_to_EPA!E$5:E$80,MATCH('Mineral Use Compiled'!$B68,Corr_ElemFlows_Minerals_to_EPA!$B$5:$B$80,0))</f>
        <v>kg-Ta</v>
      </c>
      <c r="I68" s="87">
        <f t="shared" si="13"/>
        <v>0</v>
      </c>
      <c r="J68" s="87">
        <f t="shared" si="11"/>
        <v>1230000</v>
      </c>
      <c r="K68" s="131" t="str">
        <f>INDEX(Corr_ElemFlows_Minerals_to_EPA!L$5:L$80,MATCH('Mineral Use Compiled'!$B68,Corr_ElemFlows_Minerals_to_EPA!$B$5:$B$80,0))</f>
        <v>kg</v>
      </c>
      <c r="L68" s="131" t="str">
        <f>INDEX(Corr_ElemFlows_Minerals_to_EPA!F$5:F$80,MATCH('Mineral Use Compiled'!$B68,Corr_ElemFlows_Minerals_to_EPA!$B$5:$B$80,0))</f>
        <v>Tantalum</v>
      </c>
      <c r="M68" s="131">
        <f>INDEX(Corr_ElemFlows_Minerals_to_EPA!G$5:G$80,MATCH('Mineral Use Compiled'!$B68,Corr_ElemFlows_Minerals_to_EPA!$B$5:$B$80,0))</f>
        <v>7440257</v>
      </c>
      <c r="N68" s="131" t="str">
        <f>INDEX(Corr_ElemFlows_Minerals_to_EPA!H$5:H$80,MATCH('Mineral Use Compiled'!$B68,Corr_ElemFlows_Minerals_to_EPA!$B$5:$B$80,0))</f>
        <v>resource</v>
      </c>
      <c r="O68" s="131" t="str">
        <f>INDEX(Corr_ElemFlows_Minerals_to_EPA!I$5:I$80,MATCH('Mineral Use Compiled'!$B68,Corr_ElemFlows_Minerals_to_EPA!$B$5:$B$80,0))</f>
        <v>in ground</v>
      </c>
      <c r="P68" s="131" t="str">
        <f>INDEX(Corr_ElemFlows_Minerals_to_EPA!J$5:J$80,MATCH('Mineral Use Compiled'!$B68,Corr_ElemFlows_Minerals_to_EPA!$B$5:$B$80,0))</f>
        <v>daea7dff-7a8a-447a-b205-f358deddadb9</v>
      </c>
      <c r="Q68" s="132" t="str">
        <f>INDEX(Corr_Activity_Minerals_to_EPA!$D$6:$D$81,MATCH('Mineral Use Compiled'!$B68,Corr_Activity_Minerals_to_EPA!$B$6:$B$81,0))</f>
        <v>Iron, gold, silver, and other metal ore mining</v>
      </c>
      <c r="R68" s="132" t="str">
        <f>INDEX(Corr_Activity_Minerals_to_EPA!$C$6:$C$81,MATCH('Mineral Use Compiled'!$B68,Corr_Activity_Minerals_to_EPA!$B$6:$B$81,0))</f>
        <v>2122A0</v>
      </c>
      <c r="S68" s="132" t="str">
        <f>INDEX(Corr_Activity_Minerals_to_EPA!$E$6:$E$81,MATCH('Mineral Use Compiled'!$B68,Corr_Activity_Minerals_to_EPA!$B$6:$B$81,0))</f>
        <v>Mining</v>
      </c>
      <c r="T68" s="133">
        <f t="shared" si="15"/>
        <v>0</v>
      </c>
    </row>
    <row r="69" spans="2:20" x14ac:dyDescent="0.35">
      <c r="B69" s="129" t="s">
        <v>675</v>
      </c>
      <c r="C69" s="11">
        <v>2014</v>
      </c>
      <c r="D69" s="87">
        <v>0</v>
      </c>
      <c r="E69" s="87">
        <v>4080</v>
      </c>
      <c r="F69" t="s">
        <v>648</v>
      </c>
      <c r="G69" s="130">
        <f>INDEX(Corr_ElemFlows_Minerals_to_EPA!D$5:D$80,MATCH('Mineral Use Compiled'!$B69,Corr_ElemFlows_Minerals_to_EPA!$B$5:$B$80,0))</f>
        <v>1000</v>
      </c>
      <c r="H69" s="130" t="str">
        <f>INDEX(Corr_ElemFlows_Minerals_to_EPA!E$5:E$80,MATCH('Mineral Use Compiled'!$B69,Corr_ElemFlows_Minerals_to_EPA!$B$5:$B$80,0))</f>
        <v>kg-W</v>
      </c>
      <c r="I69" s="87">
        <f t="shared" si="13"/>
        <v>0</v>
      </c>
      <c r="J69" s="87">
        <f t="shared" si="11"/>
        <v>4080000</v>
      </c>
      <c r="K69" s="131" t="str">
        <f>INDEX(Corr_ElemFlows_Minerals_to_EPA!L$5:L$80,MATCH('Mineral Use Compiled'!$B69,Corr_ElemFlows_Minerals_to_EPA!$B$5:$B$80,0))</f>
        <v>kg</v>
      </c>
      <c r="L69" s="131" t="str">
        <f>INDEX(Corr_ElemFlows_Minerals_to_EPA!F$5:F$80,MATCH('Mineral Use Compiled'!$B69,Corr_ElemFlows_Minerals_to_EPA!$B$5:$B$80,0))</f>
        <v>Tungsten</v>
      </c>
      <c r="M69" s="131">
        <f>INDEX(Corr_ElemFlows_Minerals_to_EPA!G$5:G$80,MATCH('Mineral Use Compiled'!$B69,Corr_ElemFlows_Minerals_to_EPA!$B$5:$B$80,0))</f>
        <v>7440337</v>
      </c>
      <c r="N69" s="131" t="str">
        <f>INDEX(Corr_ElemFlows_Minerals_to_EPA!H$5:H$80,MATCH('Mineral Use Compiled'!$B69,Corr_ElemFlows_Minerals_to_EPA!$B$5:$B$80,0))</f>
        <v>resource</v>
      </c>
      <c r="O69" s="131" t="str">
        <f>INDEX(Corr_ElemFlows_Minerals_to_EPA!I$5:I$80,MATCH('Mineral Use Compiled'!$B69,Corr_ElemFlows_Minerals_to_EPA!$B$5:$B$80,0))</f>
        <v>in ground</v>
      </c>
      <c r="P69" s="131" t="str">
        <f>INDEX(Corr_ElemFlows_Minerals_to_EPA!J$5:J$80,MATCH('Mineral Use Compiled'!$B69,Corr_ElemFlows_Minerals_to_EPA!$B$5:$B$80,0))</f>
        <v>0e8ab9d2-cc60-4fbb-9cd8-2cc9a7e3d56d</v>
      </c>
      <c r="Q69" s="132" t="str">
        <f>INDEX(Corr_Activity_Minerals_to_EPA!$D$6:$D$81,MATCH('Mineral Use Compiled'!$B69,Corr_Activity_Minerals_to_EPA!$B$6:$B$81,0))</f>
        <v>Iron, gold, silver, and other metal ore mining</v>
      </c>
      <c r="R69" s="132" t="str">
        <f>INDEX(Corr_Activity_Minerals_to_EPA!$C$6:$C$81,MATCH('Mineral Use Compiled'!$B69,Corr_Activity_Minerals_to_EPA!$B$6:$B$81,0))</f>
        <v>2122A0</v>
      </c>
      <c r="S69" s="132" t="str">
        <f>INDEX(Corr_Activity_Minerals_to_EPA!$E$6:$E$81,MATCH('Mineral Use Compiled'!$B69,Corr_Activity_Minerals_to_EPA!$B$6:$B$81,0))</f>
        <v>Mining</v>
      </c>
      <c r="T69" s="133">
        <f t="shared" si="15"/>
        <v>0</v>
      </c>
    </row>
    <row r="70" spans="2:20" x14ac:dyDescent="0.35">
      <c r="B70" s="129" t="s">
        <v>705</v>
      </c>
      <c r="C70" s="11">
        <v>2014</v>
      </c>
      <c r="D70" s="87">
        <v>0</v>
      </c>
      <c r="E70" s="87">
        <v>21</v>
      </c>
      <c r="F70" t="s">
        <v>615</v>
      </c>
      <c r="G70" s="130">
        <f>INDEX(Corr_ElemFlows_Minerals_to_EPA!D$5:D$80,MATCH('Mineral Use Compiled'!$B70,Corr_ElemFlows_Minerals_to_EPA!$B$5:$B$80,0))</f>
        <v>1000</v>
      </c>
      <c r="H70" s="130" t="str">
        <f>INDEX(Corr_ElemFlows_Minerals_to_EPA!E$5:E$80,MATCH('Mineral Use Compiled'!$B70,Corr_ElemFlows_Minerals_to_EPA!$B$5:$B$80,0))</f>
        <v>kg</v>
      </c>
      <c r="I70" s="87">
        <f t="shared" si="13"/>
        <v>0</v>
      </c>
      <c r="J70" s="87">
        <f t="shared" si="11"/>
        <v>21000</v>
      </c>
      <c r="K70" s="131" t="str">
        <f>INDEX(Corr_ElemFlows_Minerals_to_EPA!L$5:L$80,MATCH('Mineral Use Compiled'!$B70,Corr_ElemFlows_Minerals_to_EPA!$B$5:$B$80,0))</f>
        <v>kg</v>
      </c>
      <c r="L70" s="131" t="str">
        <f>INDEX(Corr_ElemFlows_Minerals_to_EPA!F$5:F$80,MATCH('Mineral Use Compiled'!$B70,Corr_ElemFlows_Minerals_to_EPA!$B$5:$B$80,0))</f>
        <v>Hafnium</v>
      </c>
      <c r="M70" s="131">
        <f>INDEX(Corr_ElemFlows_Minerals_to_EPA!G$5:G$80,MATCH('Mineral Use Compiled'!$B70,Corr_ElemFlows_Minerals_to_EPA!$B$5:$B$80,0))</f>
        <v>7440586</v>
      </c>
      <c r="N70" s="131" t="str">
        <f>INDEX(Corr_ElemFlows_Minerals_to_EPA!H$5:H$80,MATCH('Mineral Use Compiled'!$B70,Corr_ElemFlows_Minerals_to_EPA!$B$5:$B$80,0))</f>
        <v>resource</v>
      </c>
      <c r="O70" s="131" t="str">
        <f>INDEX(Corr_ElemFlows_Minerals_to_EPA!I$5:I$80,MATCH('Mineral Use Compiled'!$B70,Corr_ElemFlows_Minerals_to_EPA!$B$5:$B$80,0))</f>
        <v>in ground</v>
      </c>
      <c r="P70" s="131" t="str">
        <f>INDEX(Corr_ElemFlows_Minerals_to_EPA!J$5:J$80,MATCH('Mineral Use Compiled'!$B70,Corr_ElemFlows_Minerals_to_EPA!$B$5:$B$80,0))</f>
        <v>ebfbc6fd-57a4-38ac-8ecb-d87d453cb083</v>
      </c>
      <c r="Q70" s="132" t="str">
        <f>INDEX(Corr_Activity_Minerals_to_EPA!$D$6:$D$81,MATCH('Mineral Use Compiled'!$B70,Corr_Activity_Minerals_to_EPA!$B$6:$B$81,0))</f>
        <v>Iron, gold, silver, and other metal ore mining</v>
      </c>
      <c r="R70" s="132" t="str">
        <f>INDEX(Corr_Activity_Minerals_to_EPA!$C$6:$C$81,MATCH('Mineral Use Compiled'!$B70,Corr_Activity_Minerals_to_EPA!$B$6:$B$81,0))</f>
        <v>2122A0</v>
      </c>
      <c r="S70" s="132" t="str">
        <f>INDEX(Corr_Activity_Minerals_to_EPA!$E$6:$E$81,MATCH('Mineral Use Compiled'!$B70,Corr_Activity_Minerals_to_EPA!$B$6:$B$81,0))</f>
        <v>Mining</v>
      </c>
      <c r="T70" s="133">
        <f t="shared" si="15"/>
        <v>0</v>
      </c>
    </row>
    <row r="71" spans="2:20" x14ac:dyDescent="0.35">
      <c r="B71" s="129" t="s">
        <v>720</v>
      </c>
      <c r="C71" s="11">
        <v>2014</v>
      </c>
      <c r="D71" s="87">
        <v>0</v>
      </c>
      <c r="E71" s="87">
        <v>406</v>
      </c>
      <c r="F71" t="s">
        <v>615</v>
      </c>
      <c r="G71" s="130">
        <f>INDEX(Corr_ElemFlows_Minerals_to_EPA!D$5:D$80,MATCH('Mineral Use Compiled'!$B71,Corr_ElemFlows_Minerals_to_EPA!$B$5:$B$80,0))</f>
        <v>1000</v>
      </c>
      <c r="H71" s="130" t="str">
        <f>INDEX(Corr_ElemFlows_Minerals_to_EPA!E$5:E$80,MATCH('Mineral Use Compiled'!$B71,Corr_ElemFlows_Minerals_to_EPA!$B$5:$B$80,0))</f>
        <v>kg</v>
      </c>
      <c r="I71" s="87">
        <f t="shared" si="13"/>
        <v>0</v>
      </c>
      <c r="J71" s="87">
        <f t="shared" si="11"/>
        <v>406000</v>
      </c>
      <c r="K71" s="131" t="str">
        <f>INDEX(Corr_ElemFlows_Minerals_to_EPA!L$5:L$80,MATCH('Mineral Use Compiled'!$B71,Corr_ElemFlows_Minerals_to_EPA!$B$5:$B$80,0))</f>
        <v>kg</v>
      </c>
      <c r="L71" s="131" t="str">
        <f>INDEX(Corr_ElemFlows_Minerals_to_EPA!F$5:F$80,MATCH('Mineral Use Compiled'!$B71,Corr_ElemFlows_Minerals_to_EPA!$B$5:$B$80,0))</f>
        <v>Asbestos</v>
      </c>
      <c r="M71" s="131">
        <f>INDEX(Corr_ElemFlows_Minerals_to_EPA!G$5:G$80,MATCH('Mineral Use Compiled'!$B71,Corr_ElemFlows_Minerals_to_EPA!$B$5:$B$80,0))</f>
        <v>1332214</v>
      </c>
      <c r="N71" s="131" t="str">
        <f>INDEX(Corr_ElemFlows_Minerals_to_EPA!H$5:H$80,MATCH('Mineral Use Compiled'!$B71,Corr_ElemFlows_Minerals_to_EPA!$B$5:$B$80,0))</f>
        <v>resource</v>
      </c>
      <c r="O71" s="131" t="str">
        <f>INDEX(Corr_ElemFlows_Minerals_to_EPA!I$5:I$80,MATCH('Mineral Use Compiled'!$B71,Corr_ElemFlows_Minerals_to_EPA!$B$5:$B$80,0))</f>
        <v>in ground</v>
      </c>
      <c r="P71" s="131" t="str">
        <f>INDEX(Corr_ElemFlows_Minerals_to_EPA!J$5:J$80,MATCH('Mineral Use Compiled'!$B71,Corr_ElemFlows_Minerals_to_EPA!$B$5:$B$80,0))</f>
        <v>f12cdf98-9882-3362-a1b3-845e505b7de7</v>
      </c>
      <c r="Q71" s="132" t="str">
        <f>INDEX(Corr_Activity_Minerals_to_EPA!$D$6:$D$81,MATCH('Mineral Use Compiled'!$B71,Corr_Activity_Minerals_to_EPA!$B$6:$B$81,0))</f>
        <v>Other nonmetallic mineral mining and quarrying</v>
      </c>
      <c r="R71" s="132" t="str">
        <f>INDEX(Corr_Activity_Minerals_to_EPA!$C$6:$C$81,MATCH('Mineral Use Compiled'!$B71,Corr_Activity_Minerals_to_EPA!$B$6:$B$81,0))</f>
        <v>2123A0</v>
      </c>
      <c r="S71" s="132" t="str">
        <f>INDEX(Corr_Activity_Minerals_to_EPA!$E$6:$E$81,MATCH('Mineral Use Compiled'!$B71,Corr_Activity_Minerals_to_EPA!$B$6:$B$81,0))</f>
        <v>Mining</v>
      </c>
      <c r="T71" s="133">
        <f t="shared" si="15"/>
        <v>0</v>
      </c>
    </row>
    <row r="72" spans="2:20" x14ac:dyDescent="0.35">
      <c r="B72" s="129" t="s">
        <v>653</v>
      </c>
      <c r="C72" s="11">
        <v>2014</v>
      </c>
      <c r="D72" s="87">
        <v>0</v>
      </c>
      <c r="E72" s="87">
        <v>45</v>
      </c>
      <c r="F72" t="s">
        <v>597</v>
      </c>
      <c r="G72" s="130">
        <f>INDEX(Corr_ElemFlows_Minerals_to_EPA!D$5:D$80,MATCH('Mineral Use Compiled'!$B72,Corr_ElemFlows_Minerals_to_EPA!$B$5:$B$80,0))</f>
        <v>1000000</v>
      </c>
      <c r="H72" s="130" t="str">
        <f>INDEX(Corr_ElemFlows_Minerals_to_EPA!E$5:E$80,MATCH('Mineral Use Compiled'!$B72,Corr_ElemFlows_Minerals_to_EPA!$B$5:$B$80,0))</f>
        <v>kg</v>
      </c>
      <c r="I72" s="87">
        <f t="shared" si="13"/>
        <v>0</v>
      </c>
      <c r="J72" s="87">
        <f t="shared" si="11"/>
        <v>45000000</v>
      </c>
      <c r="K72" s="131" t="str">
        <f>INDEX(Corr_ElemFlows_Minerals_to_EPA!L$5:L$80,MATCH('Mineral Use Compiled'!$B72,Corr_ElemFlows_Minerals_to_EPA!$B$5:$B$80,0))</f>
        <v>kg</v>
      </c>
      <c r="L72" s="131" t="str">
        <f>INDEX(Corr_ElemFlows_Minerals_to_EPA!F$5:F$80,MATCH('Mineral Use Compiled'!$B72,Corr_ElemFlows_Minerals_to_EPA!$B$5:$B$80,0))</f>
        <v>Colemanite</v>
      </c>
      <c r="M72" s="131">
        <f>INDEX(Corr_ElemFlows_Minerals_to_EPA!G$5:G$80,MATCH('Mineral Use Compiled'!$B72,Corr_ElemFlows_Minerals_to_EPA!$B$5:$B$80,0))</f>
        <v>1318338</v>
      </c>
      <c r="N72" s="131" t="str">
        <f>INDEX(Corr_ElemFlows_Minerals_to_EPA!H$5:H$80,MATCH('Mineral Use Compiled'!$B72,Corr_ElemFlows_Minerals_to_EPA!$B$5:$B$80,0))</f>
        <v>resource</v>
      </c>
      <c r="O72" s="131" t="str">
        <f>INDEX(Corr_ElemFlows_Minerals_to_EPA!I$5:I$80,MATCH('Mineral Use Compiled'!$B72,Corr_ElemFlows_Minerals_to_EPA!$B$5:$B$80,0))</f>
        <v>in ground</v>
      </c>
      <c r="P72" s="131" t="str">
        <f>INDEX(Corr_ElemFlows_Minerals_to_EPA!J$5:J$80,MATCH('Mineral Use Compiled'!$B72,Corr_ElemFlows_Minerals_to_EPA!$B$5:$B$80,0))</f>
        <v>ec72c523-9e1a-466a-98c3-e4098e90fd27</v>
      </c>
      <c r="Q72" s="132" t="str">
        <f>INDEX(Corr_Activity_Minerals_to_EPA!$D$6:$D$81,MATCH('Mineral Use Compiled'!$B72,Corr_Activity_Minerals_to_EPA!$B$6:$B$81,0))</f>
        <v>Other nonmetallic mineral mining and quarrying</v>
      </c>
      <c r="R72" s="132" t="str">
        <f>INDEX(Corr_Activity_Minerals_to_EPA!$C$6:$C$81,MATCH('Mineral Use Compiled'!$B72,Corr_Activity_Minerals_to_EPA!$B$6:$B$81,0))</f>
        <v>2123A0</v>
      </c>
      <c r="S72" s="132" t="str">
        <f>INDEX(Corr_Activity_Minerals_to_EPA!$E$6:$E$81,MATCH('Mineral Use Compiled'!$B72,Corr_Activity_Minerals_to_EPA!$B$6:$B$81,0))</f>
        <v>Mining</v>
      </c>
      <c r="T72" s="133">
        <f t="shared" si="15"/>
        <v>0</v>
      </c>
    </row>
    <row r="73" spans="2:20" x14ac:dyDescent="0.35">
      <c r="B73" s="129" t="s">
        <v>654</v>
      </c>
      <c r="C73" s="11">
        <v>2014</v>
      </c>
      <c r="D73" s="87">
        <v>0</v>
      </c>
      <c r="E73" s="87">
        <v>34</v>
      </c>
      <c r="F73" t="s">
        <v>597</v>
      </c>
      <c r="G73" s="130">
        <f>INDEX(Corr_ElemFlows_Minerals_to_EPA!D$5:D$80,MATCH('Mineral Use Compiled'!$B73,Corr_ElemFlows_Minerals_to_EPA!$B$5:$B$80,0))</f>
        <v>1000000</v>
      </c>
      <c r="H73" s="130" t="str">
        <f>INDEX(Corr_ElemFlows_Minerals_to_EPA!E$5:E$80,MATCH('Mineral Use Compiled'!$B73,Corr_ElemFlows_Minerals_to_EPA!$B$5:$B$80,0))</f>
        <v>kg</v>
      </c>
      <c r="I73" s="87">
        <f t="shared" si="13"/>
        <v>0</v>
      </c>
      <c r="J73" s="87">
        <f t="shared" si="11"/>
        <v>34000000</v>
      </c>
      <c r="K73" s="131" t="str">
        <f>INDEX(Corr_ElemFlows_Minerals_to_EPA!L$5:L$80,MATCH('Mineral Use Compiled'!$B73,Corr_ElemFlows_Minerals_to_EPA!$B$5:$B$80,0))</f>
        <v>kg</v>
      </c>
      <c r="L73" s="131" t="str">
        <f>INDEX(Corr_ElemFlows_Minerals_to_EPA!F$5:F$80,MATCH('Mineral Use Compiled'!$B73,Corr_ElemFlows_Minerals_to_EPA!$B$5:$B$80,0))</f>
        <v>Ulexite</v>
      </c>
      <c r="M73" s="131">
        <f>INDEX(Corr_ElemFlows_Minerals_to_EPA!G$5:G$80,MATCH('Mineral Use Compiled'!$B73,Corr_ElemFlows_Minerals_to_EPA!$B$5:$B$80,0))</f>
        <v>1319331</v>
      </c>
      <c r="N73" s="131" t="str">
        <f>INDEX(Corr_ElemFlows_Minerals_to_EPA!H$5:H$80,MATCH('Mineral Use Compiled'!$B73,Corr_ElemFlows_Minerals_to_EPA!$B$5:$B$80,0))</f>
        <v>resource</v>
      </c>
      <c r="O73" s="131" t="str">
        <f>INDEX(Corr_ElemFlows_Minerals_to_EPA!I$5:I$80,MATCH('Mineral Use Compiled'!$B73,Corr_ElemFlows_Minerals_to_EPA!$B$5:$B$80,0))</f>
        <v>in ground</v>
      </c>
      <c r="P73" s="131" t="str">
        <f>INDEX(Corr_ElemFlows_Minerals_to_EPA!J$5:J$80,MATCH('Mineral Use Compiled'!$B73,Corr_ElemFlows_Minerals_to_EPA!$B$5:$B$80,0))</f>
        <v>d0696f95-6cb3-453b-b849-c99ba9c90c28</v>
      </c>
      <c r="Q73" s="132" t="str">
        <f>INDEX(Corr_Activity_Minerals_to_EPA!$D$6:$D$81,MATCH('Mineral Use Compiled'!$B73,Corr_Activity_Minerals_to_EPA!$B$6:$B$81,0))</f>
        <v>Other nonmetallic mineral mining and quarrying</v>
      </c>
      <c r="R73" s="132" t="str">
        <f>INDEX(Corr_Activity_Minerals_to_EPA!$C$6:$C$81,MATCH('Mineral Use Compiled'!$B73,Corr_Activity_Minerals_to_EPA!$B$6:$B$81,0))</f>
        <v>2123A0</v>
      </c>
      <c r="S73" s="132" t="str">
        <f>INDEX(Corr_Activity_Minerals_to_EPA!$E$6:$E$81,MATCH('Mineral Use Compiled'!$B73,Corr_Activity_Minerals_to_EPA!$B$6:$B$81,0))</f>
        <v>Mining</v>
      </c>
      <c r="T73" s="133">
        <f t="shared" si="15"/>
        <v>0</v>
      </c>
    </row>
    <row r="74" spans="2:20" x14ac:dyDescent="0.35">
      <c r="B74" s="129" t="s">
        <v>657</v>
      </c>
      <c r="C74" s="11">
        <v>2014</v>
      </c>
      <c r="D74" s="87">
        <v>0</v>
      </c>
      <c r="E74" s="87">
        <v>26</v>
      </c>
      <c r="F74" t="s">
        <v>597</v>
      </c>
      <c r="G74" s="130">
        <f>INDEX(Corr_ElemFlows_Minerals_to_EPA!D$5:D$80,MATCH('Mineral Use Compiled'!$B74,Corr_ElemFlows_Minerals_to_EPA!$B$5:$B$80,0))</f>
        <v>1000000</v>
      </c>
      <c r="H74" s="130" t="str">
        <f>INDEX(Corr_ElemFlows_Minerals_to_EPA!E$5:E$80,MATCH('Mineral Use Compiled'!$B74,Corr_ElemFlows_Minerals_to_EPA!$B$5:$B$80,0))</f>
        <v>kg</v>
      </c>
      <c r="I74" s="87">
        <f t="shared" si="13"/>
        <v>0</v>
      </c>
      <c r="J74" s="87">
        <f t="shared" si="11"/>
        <v>26000000</v>
      </c>
      <c r="K74" s="131" t="str">
        <f>INDEX(Corr_ElemFlows_Minerals_to_EPA!L$5:L$80,MATCH('Mineral Use Compiled'!$B74,Corr_ElemFlows_Minerals_to_EPA!$B$5:$B$80,0))</f>
        <v>kg</v>
      </c>
      <c r="L74" s="131" t="str">
        <f>INDEX(Corr_ElemFlows_Minerals_to_EPA!F$5:F$80,MATCH('Mineral Use Compiled'!$B74,Corr_ElemFlows_Minerals_to_EPA!$B$5:$B$80,0))</f>
        <v>Clay, unspecified</v>
      </c>
      <c r="M74" s="131" t="str">
        <f>INDEX(Corr_ElemFlows_Minerals_to_EPA!G$5:G$80,MATCH('Mineral Use Compiled'!$B74,Corr_ElemFlows_Minerals_to_EPA!$B$5:$B$80,0))</f>
        <v/>
      </c>
      <c r="N74" s="131" t="str">
        <f>INDEX(Corr_ElemFlows_Minerals_to_EPA!H$5:H$80,MATCH('Mineral Use Compiled'!$B74,Corr_ElemFlows_Minerals_to_EPA!$B$5:$B$80,0))</f>
        <v>resource</v>
      </c>
      <c r="O74" s="131" t="str">
        <f>INDEX(Corr_ElemFlows_Minerals_to_EPA!I$5:I$80,MATCH('Mineral Use Compiled'!$B74,Corr_ElemFlows_Minerals_to_EPA!$B$5:$B$80,0))</f>
        <v>in ground</v>
      </c>
      <c r="P74" s="131" t="str">
        <f>INDEX(Corr_ElemFlows_Minerals_to_EPA!J$5:J$80,MATCH('Mineral Use Compiled'!$B74,Corr_ElemFlows_Minerals_to_EPA!$B$5:$B$80,0))</f>
        <v>f7519ca9-5ffc-41c3-a33e-806da82cfc0e</v>
      </c>
      <c r="Q74" s="132" t="str">
        <f>INDEX(Corr_Activity_Minerals_to_EPA!$D$6:$D$81,MATCH('Mineral Use Compiled'!$B74,Corr_Activity_Minerals_to_EPA!$B$6:$B$81,0))</f>
        <v>Other nonmetallic mineral mining and quarrying</v>
      </c>
      <c r="R74" s="132" t="str">
        <f>INDEX(Corr_Activity_Minerals_to_EPA!$C$6:$C$81,MATCH('Mineral Use Compiled'!$B74,Corr_Activity_Minerals_to_EPA!$B$6:$B$81,0))</f>
        <v>2123A0</v>
      </c>
      <c r="S74" s="132" t="str">
        <f>INDEX(Corr_Activity_Minerals_to_EPA!$E$6:$E$81,MATCH('Mineral Use Compiled'!$B74,Corr_Activity_Minerals_to_EPA!$B$6:$B$81,0))</f>
        <v>Mining</v>
      </c>
      <c r="T74" s="133">
        <f t="shared" si="15"/>
        <v>0</v>
      </c>
    </row>
    <row r="75" spans="2:20" x14ac:dyDescent="0.35">
      <c r="B75" s="129" t="s">
        <v>658</v>
      </c>
      <c r="C75" s="11">
        <v>2014</v>
      </c>
      <c r="D75" s="87">
        <v>0</v>
      </c>
      <c r="E75" s="87">
        <v>33</v>
      </c>
      <c r="F75" t="s">
        <v>597</v>
      </c>
      <c r="G75" s="130">
        <f>INDEX(Corr_ElemFlows_Minerals_to_EPA!D$5:D$80,MATCH('Mineral Use Compiled'!$B75,Corr_ElemFlows_Minerals_to_EPA!$B$5:$B$80,0))</f>
        <v>1000000</v>
      </c>
      <c r="H75" s="130" t="str">
        <f>INDEX(Corr_ElemFlows_Minerals_to_EPA!E$5:E$80,MATCH('Mineral Use Compiled'!$B75,Corr_ElemFlows_Minerals_to_EPA!$B$5:$B$80,0))</f>
        <v>kg</v>
      </c>
      <c r="I75" s="87">
        <f t="shared" si="13"/>
        <v>0</v>
      </c>
      <c r="J75" s="87">
        <f t="shared" si="11"/>
        <v>33000000</v>
      </c>
      <c r="K75" s="131" t="str">
        <f>INDEX(Corr_ElemFlows_Minerals_to_EPA!L$5:L$80,MATCH('Mineral Use Compiled'!$B75,Corr_ElemFlows_Minerals_to_EPA!$B$5:$B$80,0))</f>
        <v>kg</v>
      </c>
      <c r="L75" s="131" t="str">
        <f>INDEX(Corr_ElemFlows_Minerals_to_EPA!F$5:F$80,MATCH('Mineral Use Compiled'!$B75,Corr_ElemFlows_Minerals_to_EPA!$B$5:$B$80,0))</f>
        <v>Clay, unspecified</v>
      </c>
      <c r="M75" s="131" t="str">
        <f>INDEX(Corr_ElemFlows_Minerals_to_EPA!G$5:G$80,MATCH('Mineral Use Compiled'!$B75,Corr_ElemFlows_Minerals_to_EPA!$B$5:$B$80,0))</f>
        <v/>
      </c>
      <c r="N75" s="131" t="str">
        <f>INDEX(Corr_ElemFlows_Minerals_to_EPA!H$5:H$80,MATCH('Mineral Use Compiled'!$B75,Corr_ElemFlows_Minerals_to_EPA!$B$5:$B$80,0))</f>
        <v>resource</v>
      </c>
      <c r="O75" s="131" t="str">
        <f>INDEX(Corr_ElemFlows_Minerals_to_EPA!I$5:I$80,MATCH('Mineral Use Compiled'!$B75,Corr_ElemFlows_Minerals_to_EPA!$B$5:$B$80,0))</f>
        <v>in ground</v>
      </c>
      <c r="P75" s="131" t="str">
        <f>INDEX(Corr_ElemFlows_Minerals_to_EPA!J$5:J$80,MATCH('Mineral Use Compiled'!$B75,Corr_ElemFlows_Minerals_to_EPA!$B$5:$B$80,0))</f>
        <v>f7519ca9-5ffc-41c3-a33e-806da82cfc0e</v>
      </c>
      <c r="Q75" s="132" t="str">
        <f>INDEX(Corr_Activity_Minerals_to_EPA!$D$6:$D$81,MATCH('Mineral Use Compiled'!$B75,Corr_Activity_Minerals_to_EPA!$B$6:$B$81,0))</f>
        <v>Other nonmetallic mineral mining and quarrying</v>
      </c>
      <c r="R75" s="132" t="str">
        <f>INDEX(Corr_Activity_Minerals_to_EPA!$C$6:$C$81,MATCH('Mineral Use Compiled'!$B75,Corr_Activity_Minerals_to_EPA!$B$6:$B$81,0))</f>
        <v>2123A0</v>
      </c>
      <c r="S75" s="132" t="str">
        <f>INDEX(Corr_Activity_Minerals_to_EPA!$E$6:$E$81,MATCH('Mineral Use Compiled'!$B75,Corr_Activity_Minerals_to_EPA!$B$6:$B$81,0))</f>
        <v>Mining</v>
      </c>
      <c r="T75" s="133">
        <f t="shared" si="15"/>
        <v>0</v>
      </c>
    </row>
    <row r="76" spans="2:20" x14ac:dyDescent="0.35">
      <c r="B76" s="129" t="s">
        <v>696</v>
      </c>
      <c r="C76" s="11">
        <v>2014</v>
      </c>
      <c r="D76" s="87">
        <v>0</v>
      </c>
      <c r="E76" s="87">
        <v>291</v>
      </c>
      <c r="F76" t="s">
        <v>597</v>
      </c>
      <c r="G76" s="130">
        <f>INDEX(Corr_ElemFlows_Minerals_to_EPA!D$5:D$80,MATCH('Mineral Use Compiled'!$B76,Corr_ElemFlows_Minerals_to_EPA!$B$5:$B$80,0))</f>
        <v>1000000</v>
      </c>
      <c r="H76" s="130" t="str">
        <f>INDEX(Corr_ElemFlows_Minerals_to_EPA!E$5:E$80,MATCH('Mineral Use Compiled'!$B76,Corr_ElemFlows_Minerals_to_EPA!$B$5:$B$80,0))</f>
        <v>kg</v>
      </c>
      <c r="I76" s="87">
        <f t="shared" si="13"/>
        <v>0</v>
      </c>
      <c r="J76" s="87">
        <f t="shared" si="11"/>
        <v>291000000</v>
      </c>
      <c r="K76" s="131" t="str">
        <f>INDEX(Corr_ElemFlows_Minerals_to_EPA!L$5:L$80,MATCH('Mineral Use Compiled'!$B76,Corr_ElemFlows_Minerals_to_EPA!$B$5:$B$80,0))</f>
        <v>kg</v>
      </c>
      <c r="L76" s="131" t="str">
        <f>INDEX(Corr_ElemFlows_Minerals_to_EPA!F$5:F$80,MATCH('Mineral Use Compiled'!$B76,Corr_ElemFlows_Minerals_to_EPA!$B$5:$B$80,0))</f>
        <v>Fluorspar</v>
      </c>
      <c r="M76" s="131">
        <f>INDEX(Corr_ElemFlows_Minerals_to_EPA!G$5:G$80,MATCH('Mineral Use Compiled'!$B76,Corr_ElemFlows_Minerals_to_EPA!$B$5:$B$80,0))</f>
        <v>14542235</v>
      </c>
      <c r="N76" s="131" t="str">
        <f>INDEX(Corr_ElemFlows_Minerals_to_EPA!H$5:H$80,MATCH('Mineral Use Compiled'!$B76,Corr_ElemFlows_Minerals_to_EPA!$B$5:$B$80,0))</f>
        <v>resource</v>
      </c>
      <c r="O76" s="131" t="str">
        <f>INDEX(Corr_ElemFlows_Minerals_to_EPA!I$5:I$80,MATCH('Mineral Use Compiled'!$B76,Corr_ElemFlows_Minerals_to_EPA!$B$5:$B$80,0))</f>
        <v>in ground</v>
      </c>
      <c r="P76" s="131" t="str">
        <f>INDEX(Corr_ElemFlows_Minerals_to_EPA!J$5:J$80,MATCH('Mineral Use Compiled'!$B76,Corr_ElemFlows_Minerals_to_EPA!$B$5:$B$80,0))</f>
        <v>08a91e70-3ddc-11dd-97f7-0050c2490048</v>
      </c>
      <c r="Q76" s="132" t="str">
        <f>INDEX(Corr_Activity_Minerals_to_EPA!$D$6:$D$81,MATCH('Mineral Use Compiled'!$B76,Corr_Activity_Minerals_to_EPA!$B$6:$B$81,0))</f>
        <v>Other nonmetallic mineral mining and quarrying</v>
      </c>
      <c r="R76" s="132" t="str">
        <f>INDEX(Corr_Activity_Minerals_to_EPA!$C$6:$C$81,MATCH('Mineral Use Compiled'!$B76,Corr_Activity_Minerals_to_EPA!$B$6:$B$81,0))</f>
        <v>2123A0</v>
      </c>
      <c r="S76" s="132" t="str">
        <f>INDEX(Corr_Activity_Minerals_to_EPA!$E$6:$E$81,MATCH('Mineral Use Compiled'!$B76,Corr_Activity_Minerals_to_EPA!$B$6:$B$81,0))</f>
        <v>Mining</v>
      </c>
      <c r="T76" s="133">
        <f t="shared" si="15"/>
        <v>0</v>
      </c>
    </row>
    <row r="77" spans="2:20" x14ac:dyDescent="0.35">
      <c r="B77" s="129" t="s">
        <v>722</v>
      </c>
      <c r="C77" s="11">
        <v>2014</v>
      </c>
      <c r="D77" s="87">
        <v>0</v>
      </c>
      <c r="E77" s="87">
        <v>38</v>
      </c>
      <c r="F77" t="s">
        <v>597</v>
      </c>
      <c r="G77" s="130">
        <f>INDEX(Corr_ElemFlows_Minerals_to_EPA!D$5:D$80,MATCH('Mineral Use Compiled'!$B77,Corr_ElemFlows_Minerals_to_EPA!$B$5:$B$80,0))</f>
        <v>1000000</v>
      </c>
      <c r="H77" s="130" t="str">
        <f>INDEX(Corr_ElemFlows_Minerals_to_EPA!E$5:E$80,MATCH('Mineral Use Compiled'!$B77,Corr_ElemFlows_Minerals_to_EPA!$B$5:$B$80,0))</f>
        <v>kg</v>
      </c>
      <c r="I77" s="87">
        <f t="shared" si="13"/>
        <v>0</v>
      </c>
      <c r="J77" s="87">
        <f t="shared" si="11"/>
        <v>38000000</v>
      </c>
      <c r="K77" s="131" t="str">
        <f>INDEX(Corr_ElemFlows_Minerals_to_EPA!L$5:L$80,MATCH('Mineral Use Compiled'!$B77,Corr_ElemFlows_Minerals_to_EPA!$B$5:$B$80,0))</f>
        <v>kg</v>
      </c>
      <c r="L77" s="131" t="str">
        <f>INDEX(Corr_ElemFlows_Minerals_to_EPA!F$5:F$80,MATCH('Mineral Use Compiled'!$B77,Corr_ElemFlows_Minerals_to_EPA!$B$5:$B$80,0))</f>
        <v>Fluorspar</v>
      </c>
      <c r="M77" s="131">
        <f>INDEX(Corr_ElemFlows_Minerals_to_EPA!G$5:G$80,MATCH('Mineral Use Compiled'!$B77,Corr_ElemFlows_Minerals_to_EPA!$B$5:$B$80,0))</f>
        <v>14542235</v>
      </c>
      <c r="N77" s="131" t="str">
        <f>INDEX(Corr_ElemFlows_Minerals_to_EPA!H$5:H$80,MATCH('Mineral Use Compiled'!$B77,Corr_ElemFlows_Minerals_to_EPA!$B$5:$B$80,0))</f>
        <v>resource</v>
      </c>
      <c r="O77" s="131" t="str">
        <f>INDEX(Corr_ElemFlows_Minerals_to_EPA!I$5:I$80,MATCH('Mineral Use Compiled'!$B77,Corr_ElemFlows_Minerals_to_EPA!$B$5:$B$80,0))</f>
        <v>in ground</v>
      </c>
      <c r="P77" s="131" t="str">
        <f>INDEX(Corr_ElemFlows_Minerals_to_EPA!J$5:J$80,MATCH('Mineral Use Compiled'!$B77,Corr_ElemFlows_Minerals_to_EPA!$B$5:$B$80,0))</f>
        <v>08a91e70-3ddc-11dd-97f7-0050c2490048</v>
      </c>
      <c r="Q77" s="132" t="str">
        <f>INDEX(Corr_Activity_Minerals_to_EPA!$D$6:$D$81,MATCH('Mineral Use Compiled'!$B77,Corr_Activity_Minerals_to_EPA!$B$6:$B$81,0))</f>
        <v>Other nonmetallic mineral mining and quarrying</v>
      </c>
      <c r="R77" s="132" t="str">
        <f>INDEX(Corr_Activity_Minerals_to_EPA!$C$6:$C$81,MATCH('Mineral Use Compiled'!$B77,Corr_Activity_Minerals_to_EPA!$B$6:$B$81,0))</f>
        <v>2123A0</v>
      </c>
      <c r="S77" s="132" t="str">
        <f>INDEX(Corr_Activity_Minerals_to_EPA!$E$6:$E$81,MATCH('Mineral Use Compiled'!$B77,Corr_Activity_Minerals_to_EPA!$B$6:$B$81,0))</f>
        <v>Mining</v>
      </c>
      <c r="T77" s="133">
        <f t="shared" si="15"/>
        <v>0</v>
      </c>
    </row>
    <row r="78" spans="2:20" x14ac:dyDescent="0.35">
      <c r="B78" s="129" t="s">
        <v>699</v>
      </c>
      <c r="C78" s="11">
        <v>2014</v>
      </c>
      <c r="D78" s="87">
        <v>0</v>
      </c>
      <c r="E78" s="87">
        <v>13</v>
      </c>
      <c r="F78" t="s">
        <v>597</v>
      </c>
      <c r="G78" s="130">
        <f>INDEX(Corr_ElemFlows_Minerals_to_EPA!D$5:D$80,MATCH('Mineral Use Compiled'!$B78,Corr_ElemFlows_Minerals_to_EPA!$B$5:$B$80,0))</f>
        <v>1000000</v>
      </c>
      <c r="H78" s="130" t="str">
        <f>INDEX(Corr_ElemFlows_Minerals_to_EPA!E$5:E$80,MATCH('Mineral Use Compiled'!$B78,Corr_ElemFlows_Minerals_to_EPA!$B$5:$B$80,0))</f>
        <v>kg</v>
      </c>
      <c r="I78" s="87">
        <f t="shared" si="13"/>
        <v>0</v>
      </c>
      <c r="J78" s="87">
        <f t="shared" si="11"/>
        <v>13000000</v>
      </c>
      <c r="K78" s="131" t="str">
        <f>INDEX(Corr_ElemFlows_Minerals_to_EPA!L$5:L$80,MATCH('Mineral Use Compiled'!$B78,Corr_ElemFlows_Minerals_to_EPA!$B$5:$B$80,0))</f>
        <v>kg</v>
      </c>
      <c r="L78" s="131" t="str">
        <f>INDEX(Corr_ElemFlows_Minerals_to_EPA!F$5:F$80,MATCH('Mineral Use Compiled'!$B78,Corr_ElemFlows_Minerals_to_EPA!$B$5:$B$80,0))</f>
        <v>Fluorspar</v>
      </c>
      <c r="M78" s="131">
        <f>INDEX(Corr_ElemFlows_Minerals_to_EPA!G$5:G$80,MATCH('Mineral Use Compiled'!$B78,Corr_ElemFlows_Minerals_to_EPA!$B$5:$B$80,0))</f>
        <v>14542235</v>
      </c>
      <c r="N78" s="131" t="str">
        <f>INDEX(Corr_ElemFlows_Minerals_to_EPA!H$5:H$80,MATCH('Mineral Use Compiled'!$B78,Corr_ElemFlows_Minerals_to_EPA!$B$5:$B$80,0))</f>
        <v>resource</v>
      </c>
      <c r="O78" s="131" t="str">
        <f>INDEX(Corr_ElemFlows_Minerals_to_EPA!I$5:I$80,MATCH('Mineral Use Compiled'!$B78,Corr_ElemFlows_Minerals_to_EPA!$B$5:$B$80,0))</f>
        <v>in ground</v>
      </c>
      <c r="P78" s="131" t="str">
        <f>INDEX(Corr_ElemFlows_Minerals_to_EPA!J$5:J$80,MATCH('Mineral Use Compiled'!$B78,Corr_ElemFlows_Minerals_to_EPA!$B$5:$B$80,0))</f>
        <v>08a91e70-3ddc-11dd-97f7-0050c2490048</v>
      </c>
      <c r="Q78" s="132" t="str">
        <f>INDEX(Corr_Activity_Minerals_to_EPA!$D$6:$D$81,MATCH('Mineral Use Compiled'!$B78,Corr_Activity_Minerals_to_EPA!$B$6:$B$81,0))</f>
        <v>Other nonmetallic mineral mining and quarrying</v>
      </c>
      <c r="R78" s="132" t="str">
        <f>INDEX(Corr_Activity_Minerals_to_EPA!$C$6:$C$81,MATCH('Mineral Use Compiled'!$B78,Corr_Activity_Minerals_to_EPA!$B$6:$B$81,0))</f>
        <v>2123A0</v>
      </c>
      <c r="S78" s="132" t="str">
        <f>INDEX(Corr_Activity_Minerals_to_EPA!$E$6:$E$81,MATCH('Mineral Use Compiled'!$B78,Corr_Activity_Minerals_to_EPA!$B$6:$B$81,0))</f>
        <v>Mining</v>
      </c>
      <c r="T78" s="133">
        <f t="shared" si="15"/>
        <v>0</v>
      </c>
    </row>
    <row r="79" spans="2:20" x14ac:dyDescent="0.35">
      <c r="B79" s="129" t="s">
        <v>698</v>
      </c>
      <c r="C79" s="11">
        <v>2014</v>
      </c>
      <c r="D79" s="87">
        <v>0</v>
      </c>
      <c r="E79" s="87">
        <v>125</v>
      </c>
      <c r="F79" t="s">
        <v>597</v>
      </c>
      <c r="G79" s="130">
        <f>INDEX(Corr_ElemFlows_Minerals_to_EPA!D$5:D$80,MATCH('Mineral Use Compiled'!$B79,Corr_ElemFlows_Minerals_to_EPA!$B$5:$B$80,0))</f>
        <v>1000000</v>
      </c>
      <c r="H79" s="130" t="str">
        <f>INDEX(Corr_ElemFlows_Minerals_to_EPA!E$5:E$80,MATCH('Mineral Use Compiled'!$B79,Corr_ElemFlows_Minerals_to_EPA!$B$5:$B$80,0))</f>
        <v>kg</v>
      </c>
      <c r="I79" s="87">
        <f t="shared" si="13"/>
        <v>0</v>
      </c>
      <c r="J79" s="87">
        <f t="shared" si="11"/>
        <v>125000000</v>
      </c>
      <c r="K79" s="131" t="str">
        <f>INDEX(Corr_ElemFlows_Minerals_to_EPA!L$5:L$80,MATCH('Mineral Use Compiled'!$B79,Corr_ElemFlows_Minerals_to_EPA!$B$5:$B$80,0))</f>
        <v>kg</v>
      </c>
      <c r="L79" s="131" t="str">
        <f>INDEX(Corr_ElemFlows_Minerals_to_EPA!F$5:F$80,MATCH('Mineral Use Compiled'!$B79,Corr_ElemFlows_Minerals_to_EPA!$B$5:$B$80,0))</f>
        <v>Fluorspar</v>
      </c>
      <c r="M79" s="131">
        <f>INDEX(Corr_ElemFlows_Minerals_to_EPA!G$5:G$80,MATCH('Mineral Use Compiled'!$B79,Corr_ElemFlows_Minerals_to_EPA!$B$5:$B$80,0))</f>
        <v>14542235</v>
      </c>
      <c r="N79" s="131" t="str">
        <f>INDEX(Corr_ElemFlows_Minerals_to_EPA!H$5:H$80,MATCH('Mineral Use Compiled'!$B79,Corr_ElemFlows_Minerals_to_EPA!$B$5:$B$80,0))</f>
        <v>resource</v>
      </c>
      <c r="O79" s="131" t="str">
        <f>INDEX(Corr_ElemFlows_Minerals_to_EPA!I$5:I$80,MATCH('Mineral Use Compiled'!$B79,Corr_ElemFlows_Minerals_to_EPA!$B$5:$B$80,0))</f>
        <v>in ground</v>
      </c>
      <c r="P79" s="131" t="str">
        <f>INDEX(Corr_ElemFlows_Minerals_to_EPA!J$5:J$80,MATCH('Mineral Use Compiled'!$B79,Corr_ElemFlows_Minerals_to_EPA!$B$5:$B$80,0))</f>
        <v>08a91e70-3ddc-11dd-97f7-0050c2490048</v>
      </c>
      <c r="Q79" s="132" t="str">
        <f>INDEX(Corr_Activity_Minerals_to_EPA!$D$6:$D$81,MATCH('Mineral Use Compiled'!$B79,Corr_Activity_Minerals_to_EPA!$B$6:$B$81,0))</f>
        <v>Other nonmetallic mineral mining and quarrying</v>
      </c>
      <c r="R79" s="132" t="str">
        <f>INDEX(Corr_Activity_Minerals_to_EPA!$C$6:$C$81,MATCH('Mineral Use Compiled'!$B79,Corr_Activity_Minerals_to_EPA!$B$6:$B$81,0))</f>
        <v>2123A0</v>
      </c>
      <c r="S79" s="132" t="str">
        <f>INDEX(Corr_Activity_Minerals_to_EPA!$E$6:$E$81,MATCH('Mineral Use Compiled'!$B79,Corr_Activity_Minerals_to_EPA!$B$6:$B$81,0))</f>
        <v>Mining</v>
      </c>
      <c r="T79" s="133">
        <f t="shared" si="15"/>
        <v>0</v>
      </c>
    </row>
    <row r="80" spans="2:20" x14ac:dyDescent="0.35">
      <c r="B80" s="129" t="s">
        <v>697</v>
      </c>
      <c r="C80" s="11">
        <v>2014</v>
      </c>
      <c r="D80" s="87">
        <v>0</v>
      </c>
      <c r="E80" s="87">
        <v>123</v>
      </c>
      <c r="F80" t="s">
        <v>597</v>
      </c>
      <c r="G80" s="130">
        <f>INDEX(Corr_ElemFlows_Minerals_to_EPA!D$5:D$80,MATCH('Mineral Use Compiled'!$B80,Corr_ElemFlows_Minerals_to_EPA!$B$5:$B$80,0))</f>
        <v>1000000</v>
      </c>
      <c r="H80" s="130" t="str">
        <f>INDEX(Corr_ElemFlows_Minerals_to_EPA!E$5:E$80,MATCH('Mineral Use Compiled'!$B80,Corr_ElemFlows_Minerals_to_EPA!$B$5:$B$80,0))</f>
        <v>kg</v>
      </c>
      <c r="I80" s="87">
        <f t="shared" si="13"/>
        <v>0</v>
      </c>
      <c r="J80" s="87">
        <f t="shared" si="11"/>
        <v>123000000</v>
      </c>
      <c r="K80" s="131" t="str">
        <f>INDEX(Corr_ElemFlows_Minerals_to_EPA!L$5:L$80,MATCH('Mineral Use Compiled'!$B80,Corr_ElemFlows_Minerals_to_EPA!$B$5:$B$80,0))</f>
        <v>kg</v>
      </c>
      <c r="L80" s="131" t="str">
        <f>INDEX(Corr_ElemFlows_Minerals_to_EPA!F$5:F$80,MATCH('Mineral Use Compiled'!$B80,Corr_ElemFlows_Minerals_to_EPA!$B$5:$B$80,0))</f>
        <v>Fluorspar</v>
      </c>
      <c r="M80" s="131">
        <f>INDEX(Corr_ElemFlows_Minerals_to_EPA!G$5:G$80,MATCH('Mineral Use Compiled'!$B80,Corr_ElemFlows_Minerals_to_EPA!$B$5:$B$80,0))</f>
        <v>14542235</v>
      </c>
      <c r="N80" s="131" t="str">
        <f>INDEX(Corr_ElemFlows_Minerals_to_EPA!H$5:H$80,MATCH('Mineral Use Compiled'!$B80,Corr_ElemFlows_Minerals_to_EPA!$B$5:$B$80,0))</f>
        <v>resource</v>
      </c>
      <c r="O80" s="131" t="str">
        <f>INDEX(Corr_ElemFlows_Minerals_to_EPA!I$5:I$80,MATCH('Mineral Use Compiled'!$B80,Corr_ElemFlows_Minerals_to_EPA!$B$5:$B$80,0))</f>
        <v>in ground</v>
      </c>
      <c r="P80" s="131" t="str">
        <f>INDEX(Corr_ElemFlows_Minerals_to_EPA!J$5:J$80,MATCH('Mineral Use Compiled'!$B80,Corr_ElemFlows_Minerals_to_EPA!$B$5:$B$80,0))</f>
        <v>08a91e70-3ddc-11dd-97f7-0050c2490048</v>
      </c>
      <c r="Q80" s="132" t="str">
        <f>INDEX(Corr_Activity_Minerals_to_EPA!$D$6:$D$81,MATCH('Mineral Use Compiled'!$B80,Corr_Activity_Minerals_to_EPA!$B$6:$B$81,0))</f>
        <v>Other nonmetallic mineral mining and quarrying</v>
      </c>
      <c r="R80" s="132" t="str">
        <f>INDEX(Corr_Activity_Minerals_to_EPA!$C$6:$C$81,MATCH('Mineral Use Compiled'!$B80,Corr_Activity_Minerals_to_EPA!$B$6:$B$81,0))</f>
        <v>2123A0</v>
      </c>
      <c r="S80" s="132" t="str">
        <f>INDEX(Corr_Activity_Minerals_to_EPA!$E$6:$E$81,MATCH('Mineral Use Compiled'!$B80,Corr_Activity_Minerals_to_EPA!$B$6:$B$81,0))</f>
        <v>Mining</v>
      </c>
      <c r="T80" s="133">
        <f t="shared" si="15"/>
        <v>0</v>
      </c>
    </row>
    <row r="81" spans="2:20" x14ac:dyDescent="0.35">
      <c r="B81" s="129" t="s">
        <v>659</v>
      </c>
      <c r="C81" s="11">
        <v>2014</v>
      </c>
      <c r="D81" s="87">
        <v>0</v>
      </c>
      <c r="E81" s="87">
        <v>53900</v>
      </c>
      <c r="F81" t="s">
        <v>660</v>
      </c>
      <c r="G81" s="130">
        <f>INDEX(Corr_ElemFlows_Minerals_to_EPA!D$5:D$80,MATCH('Mineral Use Compiled'!$B81,Corr_ElemFlows_Minerals_to_EPA!$B$5:$B$80,0))</f>
        <v>1</v>
      </c>
      <c r="H81" s="130" t="str">
        <f>INDEX(Corr_ElemFlows_Minerals_to_EPA!E$5:E$80,MATCH('Mineral Use Compiled'!$B81,Corr_ElemFlows_Minerals_to_EPA!$B$5:$B$80,0))</f>
        <v>kg</v>
      </c>
      <c r="I81" s="87">
        <f t="shared" si="13"/>
        <v>0</v>
      </c>
      <c r="J81" s="87">
        <f t="shared" si="11"/>
        <v>53900</v>
      </c>
      <c r="K81" s="131" t="str">
        <f>INDEX(Corr_ElemFlows_Minerals_to_EPA!L$5:L$80,MATCH('Mineral Use Compiled'!$B81,Corr_ElemFlows_Minerals_to_EPA!$B$5:$B$80,0))</f>
        <v>kg</v>
      </c>
      <c r="L81" s="131" t="str">
        <f>INDEX(Corr_ElemFlows_Minerals_to_EPA!F$5:F$80,MATCH('Mineral Use Compiled'!$B81,Corr_ElemFlows_Minerals_to_EPA!$B$5:$B$80,0))</f>
        <v>Gallium</v>
      </c>
      <c r="M81" s="131">
        <f>INDEX(Corr_ElemFlows_Minerals_to_EPA!G$5:G$80,MATCH('Mineral Use Compiled'!$B81,Corr_ElemFlows_Minerals_to_EPA!$B$5:$B$80,0))</f>
        <v>7440553</v>
      </c>
      <c r="N81" s="131" t="str">
        <f>INDEX(Corr_ElemFlows_Minerals_to_EPA!H$5:H$80,MATCH('Mineral Use Compiled'!$B81,Corr_ElemFlows_Minerals_to_EPA!$B$5:$B$80,0))</f>
        <v>resource</v>
      </c>
      <c r="O81" s="131" t="str">
        <f>INDEX(Corr_ElemFlows_Minerals_to_EPA!I$5:I$80,MATCH('Mineral Use Compiled'!$B81,Corr_ElemFlows_Minerals_to_EPA!$B$5:$B$80,0))</f>
        <v>in ground</v>
      </c>
      <c r="P81" s="131" t="str">
        <f>INDEX(Corr_ElemFlows_Minerals_to_EPA!J$5:J$80,MATCH('Mineral Use Compiled'!$B81,Corr_ElemFlows_Minerals_to_EPA!$B$5:$B$80,0))</f>
        <v>9b69a732-a021-42eb-9f38-6cc9d9b83d72</v>
      </c>
      <c r="Q81" s="132" t="str">
        <f>INDEX(Corr_Activity_Minerals_to_EPA!$D$6:$D$81,MATCH('Mineral Use Compiled'!$B81,Corr_Activity_Minerals_to_EPA!$B$6:$B$81,0))</f>
        <v>Other nonmetallic mineral mining and quarrying</v>
      </c>
      <c r="R81" s="132" t="str">
        <f>INDEX(Corr_Activity_Minerals_to_EPA!$C$6:$C$81,MATCH('Mineral Use Compiled'!$B81,Corr_Activity_Minerals_to_EPA!$B$6:$B$81,0))</f>
        <v>2123A0</v>
      </c>
      <c r="S81" s="132" t="str">
        <f>INDEX(Corr_Activity_Minerals_to_EPA!$E$6:$E$81,MATCH('Mineral Use Compiled'!$B81,Corr_Activity_Minerals_to_EPA!$B$6:$B$81,0))</f>
        <v>Mining</v>
      </c>
      <c r="T81" s="133">
        <f t="shared" si="15"/>
        <v>0</v>
      </c>
    </row>
    <row r="82" spans="2:20" x14ac:dyDescent="0.35">
      <c r="B82" s="129" t="s">
        <v>661</v>
      </c>
      <c r="C82" s="11">
        <v>2014</v>
      </c>
      <c r="D82" s="87">
        <v>0</v>
      </c>
      <c r="E82" s="87">
        <v>64</v>
      </c>
      <c r="F82" t="s">
        <v>597</v>
      </c>
      <c r="G82" s="130">
        <f>INDEX(Corr_ElemFlows_Minerals_to_EPA!D$5:D$80,MATCH('Mineral Use Compiled'!$B82,Corr_ElemFlows_Minerals_to_EPA!$B$5:$B$80,0))</f>
        <v>1000000</v>
      </c>
      <c r="H82" s="130" t="str">
        <f>INDEX(Corr_ElemFlows_Minerals_to_EPA!E$5:E$80,MATCH('Mineral Use Compiled'!$B82,Corr_ElemFlows_Minerals_to_EPA!$B$5:$B$80,0))</f>
        <v>kg</v>
      </c>
      <c r="I82" s="87">
        <f t="shared" si="13"/>
        <v>0</v>
      </c>
      <c r="J82" s="87">
        <f t="shared" si="11"/>
        <v>64000000</v>
      </c>
      <c r="K82" s="131" t="str">
        <f>INDEX(Corr_ElemFlows_Minerals_to_EPA!L$5:L$80,MATCH('Mineral Use Compiled'!$B82,Corr_ElemFlows_Minerals_to_EPA!$B$5:$B$80,0))</f>
        <v>kg</v>
      </c>
      <c r="L82" s="131" t="str">
        <f>INDEX(Corr_ElemFlows_Minerals_to_EPA!F$5:F$80,MATCH('Mineral Use Compiled'!$B82,Corr_ElemFlows_Minerals_to_EPA!$B$5:$B$80,0))</f>
        <v>Graphite</v>
      </c>
      <c r="M82" s="131">
        <f>INDEX(Corr_ElemFlows_Minerals_to_EPA!G$5:G$80,MATCH('Mineral Use Compiled'!$B82,Corr_ElemFlows_Minerals_to_EPA!$B$5:$B$80,0))</f>
        <v>7782425</v>
      </c>
      <c r="N82" s="131" t="str">
        <f>INDEX(Corr_ElemFlows_Minerals_to_EPA!H$5:H$80,MATCH('Mineral Use Compiled'!$B82,Corr_ElemFlows_Minerals_to_EPA!$B$5:$B$80,0))</f>
        <v>resource</v>
      </c>
      <c r="O82" s="131" t="str">
        <f>INDEX(Corr_ElemFlows_Minerals_to_EPA!I$5:I$80,MATCH('Mineral Use Compiled'!$B82,Corr_ElemFlows_Minerals_to_EPA!$B$5:$B$80,0))</f>
        <v>in ground</v>
      </c>
      <c r="P82" s="131" t="str">
        <f>INDEX(Corr_ElemFlows_Minerals_to_EPA!J$5:J$80,MATCH('Mineral Use Compiled'!$B82,Corr_ElemFlows_Minerals_to_EPA!$B$5:$B$80,0))</f>
        <v>8f51ae91-a3e8-3d33-ae21-5ee502c074fe</v>
      </c>
      <c r="Q82" s="132" t="str">
        <f>INDEX(Corr_Activity_Minerals_to_EPA!$D$6:$D$81,MATCH('Mineral Use Compiled'!$B82,Corr_Activity_Minerals_to_EPA!$B$6:$B$81,0))</f>
        <v>Other nonmetallic mineral mining and quarrying</v>
      </c>
      <c r="R82" s="132" t="str">
        <f>INDEX(Corr_Activity_Minerals_to_EPA!$C$6:$C$81,MATCH('Mineral Use Compiled'!$B82,Corr_Activity_Minerals_to_EPA!$B$6:$B$81,0))</f>
        <v>2123A0</v>
      </c>
      <c r="S82" s="132" t="str">
        <f>INDEX(Corr_Activity_Minerals_to_EPA!$E$6:$E$81,MATCH('Mineral Use Compiled'!$B82,Corr_Activity_Minerals_to_EPA!$B$6:$B$81,0))</f>
        <v>Mining</v>
      </c>
      <c r="T82" s="133">
        <f t="shared" si="15"/>
        <v>0</v>
      </c>
    </row>
    <row r="83" spans="2:20" x14ac:dyDescent="0.35">
      <c r="B83" s="129" t="s">
        <v>662</v>
      </c>
      <c r="C83" s="11">
        <v>2014</v>
      </c>
      <c r="D83" s="87">
        <v>0</v>
      </c>
      <c r="E83" s="87">
        <v>5360</v>
      </c>
      <c r="F83" t="s">
        <v>663</v>
      </c>
      <c r="G83" s="130">
        <f>INDEX(Corr_ElemFlows_Minerals_to_EPA!D$5:D$80,MATCH('Mineral Use Compiled'!$B83,Corr_ElemFlows_Minerals_to_EPA!$B$5:$B$80,0))</f>
        <v>1000</v>
      </c>
      <c r="H83" s="130" t="str">
        <f>INDEX(Corr_ElemFlows_Minerals_to_EPA!E$5:E$80,MATCH('Mineral Use Compiled'!$B83,Corr_ElemFlows_Minerals_to_EPA!$B$5:$B$80,0))</f>
        <v>kg-I</v>
      </c>
      <c r="I83" s="87">
        <f t="shared" si="13"/>
        <v>0</v>
      </c>
      <c r="J83" s="87">
        <f t="shared" si="11"/>
        <v>5360000</v>
      </c>
      <c r="K83" s="131" t="str">
        <f>INDEX(Corr_ElemFlows_Minerals_to_EPA!L$5:L$80,MATCH('Mineral Use Compiled'!$B83,Corr_ElemFlows_Minerals_to_EPA!$B$5:$B$80,0))</f>
        <v>kg</v>
      </c>
      <c r="L83" s="131" t="str">
        <f>INDEX(Corr_ElemFlows_Minerals_to_EPA!F$5:F$80,MATCH('Mineral Use Compiled'!$B83,Corr_ElemFlows_Minerals_to_EPA!$B$5:$B$80,0))</f>
        <v>Iodine</v>
      </c>
      <c r="M83" s="131">
        <f>INDEX(Corr_ElemFlows_Minerals_to_EPA!G$5:G$80,MATCH('Mineral Use Compiled'!$B83,Corr_ElemFlows_Minerals_to_EPA!$B$5:$B$80,0))</f>
        <v>7553562</v>
      </c>
      <c r="N83" s="131" t="str">
        <f>INDEX(Corr_ElemFlows_Minerals_to_EPA!H$5:H$80,MATCH('Mineral Use Compiled'!$B83,Corr_ElemFlows_Minerals_to_EPA!$B$5:$B$80,0))</f>
        <v>resource</v>
      </c>
      <c r="O83" s="131" t="str">
        <f>INDEX(Corr_ElemFlows_Minerals_to_EPA!I$5:I$80,MATCH('Mineral Use Compiled'!$B83,Corr_ElemFlows_Minerals_to_EPA!$B$5:$B$80,0))</f>
        <v>in ground</v>
      </c>
      <c r="P83" s="131" t="str">
        <f>INDEX(Corr_ElemFlows_Minerals_to_EPA!J$5:J$80,MATCH('Mineral Use Compiled'!$B83,Corr_ElemFlows_Minerals_to_EPA!$B$5:$B$80,0))</f>
        <v>c50538ea-8461-47f0-8f6d-f946dee801d7</v>
      </c>
      <c r="Q83" s="132" t="str">
        <f>INDEX(Corr_Activity_Minerals_to_EPA!$D$6:$D$81,MATCH('Mineral Use Compiled'!$B83,Corr_Activity_Minerals_to_EPA!$B$6:$B$81,0))</f>
        <v>Other nonmetallic mineral mining and quarrying</v>
      </c>
      <c r="R83" s="132" t="str">
        <f>INDEX(Corr_Activity_Minerals_to_EPA!$C$6:$C$81,MATCH('Mineral Use Compiled'!$B83,Corr_Activity_Minerals_to_EPA!$B$6:$B$81,0))</f>
        <v>2123A0</v>
      </c>
      <c r="S83" s="132" t="str">
        <f>INDEX(Corr_Activity_Minerals_to_EPA!$E$6:$E$81,MATCH('Mineral Use Compiled'!$B83,Corr_Activity_Minerals_to_EPA!$B$6:$B$81,0))</f>
        <v>Mining</v>
      </c>
      <c r="T83" s="133">
        <f t="shared" si="15"/>
        <v>0</v>
      </c>
    </row>
    <row r="84" spans="2:20" ht="13.15" thickBot="1" x14ac:dyDescent="0.4">
      <c r="B84" s="137" t="s">
        <v>721</v>
      </c>
      <c r="C84" s="138">
        <v>2014</v>
      </c>
      <c r="D84" s="139">
        <v>0</v>
      </c>
      <c r="E84" s="139">
        <v>503</v>
      </c>
      <c r="F84" s="140" t="s">
        <v>597</v>
      </c>
      <c r="G84" s="141">
        <f>INDEX(Corr_ElemFlows_Minerals_to_EPA!D$5:D$80,MATCH('Mineral Use Compiled'!$B84,Corr_ElemFlows_Minerals_to_EPA!$B$5:$B$80,0))</f>
        <v>1000000</v>
      </c>
      <c r="H84" s="141" t="str">
        <f>INDEX(Corr_ElemFlows_Minerals_to_EPA!E$5:E$80,MATCH('Mineral Use Compiled'!$B84,Corr_ElemFlows_Minerals_to_EPA!$B$5:$B$80,0))</f>
        <v>kg</v>
      </c>
      <c r="I84" s="139">
        <f t="shared" si="13"/>
        <v>0</v>
      </c>
      <c r="J84" s="139">
        <f t="shared" si="11"/>
        <v>503000000</v>
      </c>
      <c r="K84" s="142" t="str">
        <f>INDEX(Corr_ElemFlows_Minerals_to_EPA!L$5:L$80,MATCH('Mineral Use Compiled'!$B84,Corr_ElemFlows_Minerals_to_EPA!$B$5:$B$80,0))</f>
        <v>kg</v>
      </c>
      <c r="L84" s="142" t="str">
        <f>INDEX(Corr_ElemFlows_Minerals_to_EPA!F$5:F$80,MATCH('Mineral Use Compiled'!$B84,Corr_ElemFlows_Minerals_to_EPA!$B$5:$B$80,0))</f>
        <v>Nepheline</v>
      </c>
      <c r="M84" s="142">
        <f>INDEX(Corr_ElemFlows_Minerals_to_EPA!G$5:G$80,MATCH('Mineral Use Compiled'!$B84,Corr_ElemFlows_Minerals_to_EPA!$B$5:$B$80,0))</f>
        <v>12251273</v>
      </c>
      <c r="N84" s="142" t="str">
        <f>INDEX(Corr_ElemFlows_Minerals_to_EPA!H$5:H$80,MATCH('Mineral Use Compiled'!$B84,Corr_ElemFlows_Minerals_to_EPA!$B$5:$B$80,0))</f>
        <v>resource</v>
      </c>
      <c r="O84" s="142" t="str">
        <f>INDEX(Corr_ElemFlows_Minerals_to_EPA!I$5:I$80,MATCH('Mineral Use Compiled'!$B84,Corr_ElemFlows_Minerals_to_EPA!$B$5:$B$80,0))</f>
        <v>in ground</v>
      </c>
      <c r="P84" s="142" t="str">
        <f>INDEX(Corr_ElemFlows_Minerals_to_EPA!J$5:J$80,MATCH('Mineral Use Compiled'!$B84,Corr_ElemFlows_Minerals_to_EPA!$B$5:$B$80,0))</f>
        <v>08a91e70-3ddc-11dd-93f2-0050c2490048</v>
      </c>
      <c r="Q84" s="143" t="str">
        <f>INDEX(Corr_Activity_Minerals_to_EPA!$D$6:$D$81,MATCH('Mineral Use Compiled'!$B84,Corr_Activity_Minerals_to_EPA!$B$6:$B$81,0))</f>
        <v>Other nonmetallic mineral mining and quarrying</v>
      </c>
      <c r="R84" s="143" t="str">
        <f>INDEX(Corr_Activity_Minerals_to_EPA!$C$6:$C$81,MATCH('Mineral Use Compiled'!$B84,Corr_Activity_Minerals_to_EPA!$B$6:$B$81,0))</f>
        <v>2123A0</v>
      </c>
      <c r="S84" s="143" t="str">
        <f>INDEX(Corr_Activity_Minerals_to_EPA!$E$6:$E$81,MATCH('Mineral Use Compiled'!$B84,Corr_Activity_Minerals_to_EPA!$B$6:$B$81,0))</f>
        <v>Mining</v>
      </c>
      <c r="T84" s="144">
        <f t="shared" si="15"/>
        <v>0</v>
      </c>
    </row>
    <row r="85" spans="2:20" ht="39.75" customHeight="1" x14ac:dyDescent="0.35">
      <c r="B85"/>
      <c r="C85"/>
      <c r="D85"/>
      <c r="E85"/>
      <c r="F85"/>
      <c r="G85"/>
      <c r="H85"/>
      <c r="Q85"/>
      <c r="R85"/>
    </row>
    <row r="86" spans="2:20" ht="13.5" thickBot="1" x14ac:dyDescent="0.45">
      <c r="B86" s="124" t="s">
        <v>864</v>
      </c>
      <c r="C86"/>
      <c r="D86"/>
      <c r="E86"/>
      <c r="F86"/>
      <c r="G86"/>
      <c r="H86"/>
      <c r="Q86"/>
      <c r="R86"/>
    </row>
    <row r="87" spans="2:20" x14ac:dyDescent="0.35">
      <c r="B87" s="145" t="s">
        <v>718</v>
      </c>
      <c r="C87" s="146">
        <v>2007</v>
      </c>
      <c r="D87" s="147">
        <v>0</v>
      </c>
      <c r="E87" s="147">
        <v>11200</v>
      </c>
      <c r="F87" s="148" t="s">
        <v>652</v>
      </c>
      <c r="G87" s="149">
        <f>INDEX(Corr_ElemFlows_Minerals_to_EPA!D$5:D$80,MATCH('Mineral Use Compiled'!$B87,Corr_ElemFlows_Minerals_to_EPA!$B$5:$B$80,0))</f>
        <v>1000000</v>
      </c>
      <c r="H87" s="149" t="str">
        <f>INDEX(Corr_ElemFlows_Minerals_to_EPA!E$5:E$80,MATCH('Mineral Use Compiled'!$B87,Corr_ElemFlows_Minerals_to_EPA!$B$5:$B$80,0))</f>
        <v>kg</v>
      </c>
      <c r="I87" s="147">
        <f t="shared" ref="I87" si="16">D87*$G87</f>
        <v>0</v>
      </c>
      <c r="J87" s="147">
        <f t="shared" ref="J87" si="17">E87*$G87</f>
        <v>11200000000</v>
      </c>
      <c r="K87" s="150" t="str">
        <f>INDEX(Corr_ElemFlows_Minerals_to_EPA!L$5:L$80,MATCH('Mineral Use Compiled'!$B87,Corr_ElemFlows_Minerals_to_EPA!$B$5:$B$80,0))</f>
        <v>kg</v>
      </c>
      <c r="L87" s="150" t="str">
        <f>INDEX(Corr_ElemFlows_Minerals_to_EPA!F$5:F$80,MATCH('Mineral Use Compiled'!$B87,Corr_ElemFlows_Minerals_to_EPA!$B$5:$B$80,0))</f>
        <v>Bauxite</v>
      </c>
      <c r="M87" s="150">
        <f>INDEX(Corr_ElemFlows_Minerals_to_EPA!G$5:G$80,MATCH('Mineral Use Compiled'!$B87,Corr_ElemFlows_Minerals_to_EPA!$B$5:$B$80,0))</f>
        <v>1344281</v>
      </c>
      <c r="N87" s="150" t="str">
        <f>INDEX(Corr_ElemFlows_Minerals_to_EPA!H$5:H$80,MATCH('Mineral Use Compiled'!$B87,Corr_ElemFlows_Minerals_to_EPA!$B$5:$B$80,0))</f>
        <v>resource</v>
      </c>
      <c r="O87" s="150" t="str">
        <f>INDEX(Corr_ElemFlows_Minerals_to_EPA!I$5:I$80,MATCH('Mineral Use Compiled'!$B87,Corr_ElemFlows_Minerals_to_EPA!$B$5:$B$80,0))</f>
        <v>in ground</v>
      </c>
      <c r="P87" s="150" t="str">
        <f>INDEX(Corr_ElemFlows_Minerals_to_EPA!J$5:J$80,MATCH('Mineral Use Compiled'!$B87,Corr_ElemFlows_Minerals_to_EPA!$B$5:$B$80,0))</f>
        <v>733b2c7c-60ef-4c1b-b9cb-c010e3fd2275</v>
      </c>
      <c r="Q87" s="151" t="str">
        <f>INDEX(Corr_Activity_Minerals_to_EPA!$D$6:$D$81,MATCH('Mineral Use Compiled'!$B87,Corr_Activity_Minerals_to_EPA!$B$6:$B$81,0))</f>
        <v>Iron, gold, silver, and other metal ore mining</v>
      </c>
      <c r="R87" s="151" t="str">
        <f>INDEX(Corr_Activity_Minerals_to_EPA!$C$6:$C$81,MATCH('Mineral Use Compiled'!$B87,Corr_Activity_Minerals_to_EPA!$B$6:$B$81,0))</f>
        <v>2122A0</v>
      </c>
      <c r="S87" s="151" t="str">
        <f>INDEX(Corr_Activity_Minerals_to_EPA!$E$6:$E$81,MATCH('Mineral Use Compiled'!$B87,Corr_Activity_Minerals_to_EPA!$B$6:$B$81,0))</f>
        <v>Mining</v>
      </c>
      <c r="T87" s="152">
        <f t="shared" ref="T87" si="18">I87/SUM(I87:J87)</f>
        <v>0</v>
      </c>
    </row>
    <row r="88" spans="2:20" x14ac:dyDescent="0.35">
      <c r="B88" s="129" t="s">
        <v>598</v>
      </c>
      <c r="C88" s="11">
        <v>2007</v>
      </c>
      <c r="D88" s="87">
        <v>150</v>
      </c>
      <c r="E88" s="87">
        <v>72</v>
      </c>
      <c r="F88" t="s">
        <v>599</v>
      </c>
      <c r="G88" s="130">
        <f>INDEX(Corr_ElemFlows_Minerals_to_EPA!D$5:D$80,MATCH('Mineral Use Compiled'!$B88,Corr_ElemFlows_Minerals_to_EPA!$B$5:$B$80,0))</f>
        <v>1000</v>
      </c>
      <c r="H88" s="130" t="str">
        <f>INDEX(Corr_ElemFlows_Minerals_to_EPA!E$5:E$80,MATCH('Mineral Use Compiled'!$B88,Corr_ElemFlows_Minerals_to_EPA!$B$5:$B$80,0))</f>
        <v>kg-Be</v>
      </c>
      <c r="I88" s="87">
        <f t="shared" ref="I88:I113" si="19">D88*$G88</f>
        <v>150000</v>
      </c>
      <c r="J88" s="87">
        <f t="shared" ref="J88:J113" si="20">E88*$G88</f>
        <v>72000</v>
      </c>
      <c r="K88" s="131" t="str">
        <f>INDEX(Corr_ElemFlows_Minerals_to_EPA!L$5:L$80,MATCH('Mineral Use Compiled'!$B88,Corr_ElemFlows_Minerals_to_EPA!$B$5:$B$80,0))</f>
        <v>kg</v>
      </c>
      <c r="L88" s="131" t="str">
        <f>INDEX(Corr_ElemFlows_Minerals_to_EPA!F$5:F$80,MATCH('Mineral Use Compiled'!$B88,Corr_ElemFlows_Minerals_to_EPA!$B$5:$B$80,0))</f>
        <v>Beryllium</v>
      </c>
      <c r="M88" s="131">
        <f>INDEX(Corr_ElemFlows_Minerals_to_EPA!G$5:G$80,MATCH('Mineral Use Compiled'!$B88,Corr_ElemFlows_Minerals_to_EPA!$B$5:$B$80,0))</f>
        <v>7440417</v>
      </c>
      <c r="N88" s="131" t="str">
        <f>INDEX(Corr_ElemFlows_Minerals_to_EPA!H$5:H$80,MATCH('Mineral Use Compiled'!$B88,Corr_ElemFlows_Minerals_to_EPA!$B$5:$B$80,0))</f>
        <v>resource</v>
      </c>
      <c r="O88" s="131" t="str">
        <f>INDEX(Corr_ElemFlows_Minerals_to_EPA!I$5:I$80,MATCH('Mineral Use Compiled'!$B88,Corr_ElemFlows_Minerals_to_EPA!$B$5:$B$80,0))</f>
        <v>in ground</v>
      </c>
      <c r="P88" s="131" t="str">
        <f>INDEX(Corr_ElemFlows_Minerals_to_EPA!J$5:J$80,MATCH('Mineral Use Compiled'!$B88,Corr_ElemFlows_Minerals_to_EPA!$B$5:$B$80,0))</f>
        <v>b4da1495-2556-46e0-a4d4-a8c9cc75014e</v>
      </c>
      <c r="Q88" s="132" t="str">
        <f>INDEX(Corr_Activity_Minerals_to_EPA!$D$6:$D$81,MATCH('Mineral Use Compiled'!$B88,Corr_Activity_Minerals_to_EPA!$B$6:$B$81,0))</f>
        <v>Iron, gold, silver, and other metal ore mining</v>
      </c>
      <c r="R88" s="132" t="str">
        <f>INDEX(Corr_Activity_Minerals_to_EPA!$C$6:$C$81,MATCH('Mineral Use Compiled'!$B88,Corr_Activity_Minerals_to_EPA!$B$6:$B$81,0))</f>
        <v>2122A0</v>
      </c>
      <c r="S88" s="132" t="str">
        <f>INDEX(Corr_Activity_Minerals_to_EPA!$E$6:$E$81,MATCH('Mineral Use Compiled'!$B88,Corr_Activity_Minerals_to_EPA!$B$6:$B$81,0))</f>
        <v>Mining</v>
      </c>
      <c r="T88" s="133">
        <f t="shared" ref="T88:T113" si="21">I88/SUM(I88:J88)</f>
        <v>0.67567567567567566</v>
      </c>
    </row>
    <row r="89" spans="2:20" x14ac:dyDescent="0.35">
      <c r="B89" s="129" t="s">
        <v>655</v>
      </c>
      <c r="C89" s="11">
        <v>2007</v>
      </c>
      <c r="D89" s="87">
        <v>0</v>
      </c>
      <c r="E89" s="87">
        <v>0</v>
      </c>
      <c r="F89" t="s">
        <v>656</v>
      </c>
      <c r="G89" s="130">
        <f>INDEX(Corr_ElemFlows_Minerals_to_EPA!D$5:D$80,MATCH('Mineral Use Compiled'!$B89,Corr_ElemFlows_Minerals_to_EPA!$B$5:$B$80,0))</f>
        <v>1000000</v>
      </c>
      <c r="H89" s="130" t="str">
        <f>INDEX(Corr_ElemFlows_Minerals_to_EPA!E$5:E$80,MATCH('Mineral Use Compiled'!$B89,Corr_ElemFlows_Minerals_to_EPA!$B$5:$B$80,0))</f>
        <v>kg-Cr</v>
      </c>
      <c r="I89" s="87">
        <f t="shared" si="19"/>
        <v>0</v>
      </c>
      <c r="J89" s="87">
        <f t="shared" si="20"/>
        <v>0</v>
      </c>
      <c r="K89" s="131" t="str">
        <f>INDEX(Corr_ElemFlows_Minerals_to_EPA!L$5:L$80,MATCH('Mineral Use Compiled'!$B89,Corr_ElemFlows_Minerals_to_EPA!$B$5:$B$80,0))</f>
        <v>kg</v>
      </c>
      <c r="L89" s="131" t="str">
        <f>INDEX(Corr_ElemFlows_Minerals_to_EPA!F$5:F$80,MATCH('Mineral Use Compiled'!$B89,Corr_ElemFlows_Minerals_to_EPA!$B$5:$B$80,0))</f>
        <v>Chromium</v>
      </c>
      <c r="M89" s="131">
        <f>INDEX(Corr_ElemFlows_Minerals_to_EPA!G$5:G$80,MATCH('Mineral Use Compiled'!$B89,Corr_ElemFlows_Minerals_to_EPA!$B$5:$B$80,0))</f>
        <v>7440473</v>
      </c>
      <c r="N89" s="131" t="str">
        <f>INDEX(Corr_ElemFlows_Minerals_to_EPA!H$5:H$80,MATCH('Mineral Use Compiled'!$B89,Corr_ElemFlows_Minerals_to_EPA!$B$5:$B$80,0))</f>
        <v>resource</v>
      </c>
      <c r="O89" s="131" t="str">
        <f>INDEX(Corr_ElemFlows_Minerals_to_EPA!I$5:I$80,MATCH('Mineral Use Compiled'!$B89,Corr_ElemFlows_Minerals_to_EPA!$B$5:$B$80,0))</f>
        <v>in ground</v>
      </c>
      <c r="P89" s="131" t="str">
        <f>INDEX(Corr_ElemFlows_Minerals_to_EPA!J$5:J$80,MATCH('Mineral Use Compiled'!$B89,Corr_ElemFlows_Minerals_to_EPA!$B$5:$B$80,0))</f>
        <v>08a91e70-3ddc-11dd-9f78-0050c2490048</v>
      </c>
      <c r="Q89" s="132" t="str">
        <f>INDEX(Corr_Activity_Minerals_to_EPA!$D$6:$D$81,MATCH('Mineral Use Compiled'!$B89,Corr_Activity_Minerals_to_EPA!$B$6:$B$81,0))</f>
        <v>Iron, gold, silver, and other metal ore mining</v>
      </c>
      <c r="R89" s="132" t="str">
        <f>INDEX(Corr_Activity_Minerals_to_EPA!$C$6:$C$81,MATCH('Mineral Use Compiled'!$B89,Corr_Activity_Minerals_to_EPA!$B$6:$B$81,0))</f>
        <v>2122A0</v>
      </c>
      <c r="S89" s="132" t="str">
        <f>INDEX(Corr_Activity_Minerals_to_EPA!$E$6:$E$81,MATCH('Mineral Use Compiled'!$B89,Corr_Activity_Minerals_to_EPA!$B$6:$B$81,0))</f>
        <v>Mining</v>
      </c>
      <c r="T89" s="133" t="e">
        <f t="shared" si="21"/>
        <v>#DIV/0!</v>
      </c>
    </row>
    <row r="90" spans="2:20" x14ac:dyDescent="0.35">
      <c r="B90" s="129" t="s">
        <v>695</v>
      </c>
      <c r="C90" s="11">
        <v>2007</v>
      </c>
      <c r="D90" s="87">
        <v>0</v>
      </c>
      <c r="E90" s="87">
        <v>10300</v>
      </c>
      <c r="F90" t="s">
        <v>606</v>
      </c>
      <c r="G90" s="130">
        <f>INDEX(Corr_ElemFlows_Minerals_to_EPA!D$5:D$80,MATCH('Mineral Use Compiled'!$B90,Corr_ElemFlows_Minerals_to_EPA!$B$5:$B$80,0))</f>
        <v>1000</v>
      </c>
      <c r="H90" s="130" t="str">
        <f>INDEX(Corr_ElemFlows_Minerals_to_EPA!E$5:E$80,MATCH('Mineral Use Compiled'!$B90,Corr_ElemFlows_Minerals_to_EPA!$B$5:$B$80,0))</f>
        <v>kg-Co</v>
      </c>
      <c r="I90" s="87">
        <f t="shared" si="19"/>
        <v>0</v>
      </c>
      <c r="J90" s="87">
        <f t="shared" si="20"/>
        <v>10300000</v>
      </c>
      <c r="K90" s="131" t="str">
        <f>INDEX(Corr_ElemFlows_Minerals_to_EPA!L$5:L$80,MATCH('Mineral Use Compiled'!$B90,Corr_ElemFlows_Minerals_to_EPA!$B$5:$B$80,0))</f>
        <v>kg</v>
      </c>
      <c r="L90" s="131" t="str">
        <f>INDEX(Corr_ElemFlows_Minerals_to_EPA!F$5:F$80,MATCH('Mineral Use Compiled'!$B90,Corr_ElemFlows_Minerals_to_EPA!$B$5:$B$80,0))</f>
        <v>Cobalt</v>
      </c>
      <c r="M90" s="131">
        <f>INDEX(Corr_ElemFlows_Minerals_to_EPA!G$5:G$80,MATCH('Mineral Use Compiled'!$B90,Corr_ElemFlows_Minerals_to_EPA!$B$5:$B$80,0))</f>
        <v>7440484</v>
      </c>
      <c r="N90" s="131" t="str">
        <f>INDEX(Corr_ElemFlows_Minerals_to_EPA!H$5:H$80,MATCH('Mineral Use Compiled'!$B90,Corr_ElemFlows_Minerals_to_EPA!$B$5:$B$80,0))</f>
        <v>resource</v>
      </c>
      <c r="O90" s="131" t="str">
        <f>INDEX(Corr_ElemFlows_Minerals_to_EPA!I$5:I$80,MATCH('Mineral Use Compiled'!$B90,Corr_ElemFlows_Minerals_to_EPA!$B$5:$B$80,0))</f>
        <v>in ground</v>
      </c>
      <c r="P90" s="131" t="str">
        <f>INDEX(Corr_ElemFlows_Minerals_to_EPA!J$5:J$80,MATCH('Mineral Use Compiled'!$B90,Corr_ElemFlows_Minerals_to_EPA!$B$5:$B$80,0))</f>
        <v>0bd9a952-58ff-42d9-9e02-2d76dff6d120</v>
      </c>
      <c r="Q90" s="132" t="str">
        <f>INDEX(Corr_Activity_Minerals_to_EPA!$D$6:$D$81,MATCH('Mineral Use Compiled'!$B90,Corr_Activity_Minerals_to_EPA!$B$6:$B$81,0))</f>
        <v>Iron, gold, silver, and other metal ore mining</v>
      </c>
      <c r="R90" s="132" t="str">
        <f>INDEX(Corr_Activity_Minerals_to_EPA!$C$6:$C$81,MATCH('Mineral Use Compiled'!$B90,Corr_Activity_Minerals_to_EPA!$B$6:$B$81,0))</f>
        <v>2122A0</v>
      </c>
      <c r="S90" s="132" t="str">
        <f>INDEX(Corr_Activity_Minerals_to_EPA!$E$6:$E$81,MATCH('Mineral Use Compiled'!$B90,Corr_Activity_Minerals_to_EPA!$B$6:$B$81,0))</f>
        <v>Mining</v>
      </c>
      <c r="T90" s="133">
        <f t="shared" si="21"/>
        <v>0</v>
      </c>
    </row>
    <row r="91" spans="2:20" x14ac:dyDescent="0.35">
      <c r="B91" s="129" t="s">
        <v>611</v>
      </c>
      <c r="C91" s="11">
        <v>2007</v>
      </c>
      <c r="D91" s="87">
        <v>238</v>
      </c>
      <c r="E91" s="87">
        <v>170</v>
      </c>
      <c r="F91" t="s">
        <v>612</v>
      </c>
      <c r="G91" s="130">
        <f>INDEX(Corr_ElemFlows_Minerals_to_EPA!D$5:D$80,MATCH('Mineral Use Compiled'!$B91,Corr_ElemFlows_Minerals_to_EPA!$B$5:$B$80,0))</f>
        <v>1000</v>
      </c>
      <c r="H91" s="130" t="str">
        <f>INDEX(Corr_ElemFlows_Minerals_to_EPA!E$5:E$80,MATCH('Mineral Use Compiled'!$B91,Corr_ElemFlows_Minerals_to_EPA!$B$5:$B$80,0))</f>
        <v>kg-Au</v>
      </c>
      <c r="I91" s="87">
        <f t="shared" si="19"/>
        <v>238000</v>
      </c>
      <c r="J91" s="87">
        <f t="shared" si="20"/>
        <v>170000</v>
      </c>
      <c r="K91" s="131" t="str">
        <f>INDEX(Corr_ElemFlows_Minerals_to_EPA!L$5:L$80,MATCH('Mineral Use Compiled'!$B91,Corr_ElemFlows_Minerals_to_EPA!$B$5:$B$80,0))</f>
        <v>kg</v>
      </c>
      <c r="L91" s="131" t="str">
        <f>INDEX(Corr_ElemFlows_Minerals_to_EPA!F$5:F$80,MATCH('Mineral Use Compiled'!$B91,Corr_ElemFlows_Minerals_to_EPA!$B$5:$B$80,0))</f>
        <v>Gold</v>
      </c>
      <c r="M91" s="131">
        <f>INDEX(Corr_ElemFlows_Minerals_to_EPA!G$5:G$80,MATCH('Mineral Use Compiled'!$B91,Corr_ElemFlows_Minerals_to_EPA!$B$5:$B$80,0))</f>
        <v>7440575</v>
      </c>
      <c r="N91" s="131" t="str">
        <f>INDEX(Corr_ElemFlows_Minerals_to_EPA!H$5:H$80,MATCH('Mineral Use Compiled'!$B91,Corr_ElemFlows_Minerals_to_EPA!$B$5:$B$80,0))</f>
        <v>resource</v>
      </c>
      <c r="O91" s="131" t="str">
        <f>INDEX(Corr_ElemFlows_Minerals_to_EPA!I$5:I$80,MATCH('Mineral Use Compiled'!$B91,Corr_ElemFlows_Minerals_to_EPA!$B$5:$B$80,0))</f>
        <v>in ground</v>
      </c>
      <c r="P91" s="131" t="str">
        <f>INDEX(Corr_ElemFlows_Minerals_to_EPA!J$5:J$80,MATCH('Mineral Use Compiled'!$B91,Corr_ElemFlows_Minerals_to_EPA!$B$5:$B$80,0))</f>
        <v>fe0acd60-3ddc-11dd-a2bf-0050c2490048</v>
      </c>
      <c r="Q91" s="132" t="str">
        <f>INDEX(Corr_Activity_Minerals_to_EPA!$D$6:$D$81,MATCH('Mineral Use Compiled'!$B91,Corr_Activity_Minerals_to_EPA!$B$6:$B$81,0))</f>
        <v>Iron, gold, silver, and other metal ore mining</v>
      </c>
      <c r="R91" s="132" t="str">
        <f>INDEX(Corr_Activity_Minerals_to_EPA!$C$6:$C$81,MATCH('Mineral Use Compiled'!$B91,Corr_Activity_Minerals_to_EPA!$B$6:$B$81,0))</f>
        <v>2122A0</v>
      </c>
      <c r="S91" s="132" t="str">
        <f>INDEX(Corr_Activity_Minerals_to_EPA!$E$6:$E$81,MATCH('Mineral Use Compiled'!$B91,Corr_Activity_Minerals_to_EPA!$B$6:$B$81,0))</f>
        <v>Mining</v>
      </c>
      <c r="T91" s="133">
        <f t="shared" si="21"/>
        <v>0.58333333333333337</v>
      </c>
    </row>
    <row r="92" spans="2:20" x14ac:dyDescent="0.35">
      <c r="B92" s="134" t="s">
        <v>839</v>
      </c>
      <c r="C92" s="11">
        <v>2007</v>
      </c>
      <c r="D92" s="135">
        <v>0</v>
      </c>
      <c r="E92" s="135">
        <v>9.4</v>
      </c>
      <c r="F92" t="s">
        <v>614</v>
      </c>
      <c r="G92" s="130">
        <f>INDEX(Corr_ElemFlows_Minerals_to_EPA!D$5:D$80,MATCH('Mineral Use Compiled'!$B92,Corr_ElemFlows_Minerals_to_EPA!$B$5:$B$80,0))</f>
        <v>437576949.62042791</v>
      </c>
      <c r="H92" s="130" t="str">
        <f>INDEX(Corr_ElemFlows_Minerals_to_EPA!E$5:E$80,MATCH('Mineral Use Compiled'!$B92,Corr_ElemFlows_Minerals_to_EPA!$B$5:$B$80,0))</f>
        <v>kg-Fe</v>
      </c>
      <c r="I92" s="87">
        <f t="shared" si="19"/>
        <v>0</v>
      </c>
      <c r="J92" s="87">
        <f t="shared" si="20"/>
        <v>4113223326.4320226</v>
      </c>
      <c r="K92" s="131" t="str">
        <f>INDEX(Corr_ElemFlows_Minerals_to_EPA!L$5:L$80,MATCH('Mineral Use Compiled'!$B92,Corr_ElemFlows_Minerals_to_EPA!$B$5:$B$80,0))</f>
        <v>kg</v>
      </c>
      <c r="L92" s="131" t="str">
        <f>INDEX(Corr_ElemFlows_Minerals_to_EPA!F$5:F$80,MATCH('Mineral Use Compiled'!$B92,Corr_ElemFlows_Minerals_to_EPA!$B$5:$B$80,0))</f>
        <v>Iron</v>
      </c>
      <c r="M92" s="131">
        <f>INDEX(Corr_ElemFlows_Minerals_to_EPA!G$5:G$80,MATCH('Mineral Use Compiled'!$B92,Corr_ElemFlows_Minerals_to_EPA!$B$5:$B$80,0))</f>
        <v>7439896</v>
      </c>
      <c r="N92" s="131" t="str">
        <f>INDEX(Corr_ElemFlows_Minerals_to_EPA!H$5:H$80,MATCH('Mineral Use Compiled'!$B92,Corr_ElemFlows_Minerals_to_EPA!$B$5:$B$80,0))</f>
        <v>resource</v>
      </c>
      <c r="O92" s="131" t="str">
        <f>INDEX(Corr_ElemFlows_Minerals_to_EPA!I$5:I$80,MATCH('Mineral Use Compiled'!$B92,Corr_ElemFlows_Minerals_to_EPA!$B$5:$B$80,0))</f>
        <v>in ground</v>
      </c>
      <c r="P92" s="131" t="str">
        <f>INDEX(Corr_ElemFlows_Minerals_to_EPA!J$5:J$80,MATCH('Mineral Use Compiled'!$B92,Corr_ElemFlows_Minerals_to_EPA!$B$5:$B$80,0))</f>
        <v>08a91e70-3ddc-11dd-959a-0050c2490048</v>
      </c>
      <c r="Q92" s="132" t="str">
        <f>INDEX(Corr_Activity_Minerals_to_EPA!$D$6:$D$81,MATCH('Mineral Use Compiled'!$B92,Corr_Activity_Minerals_to_EPA!$B$6:$B$81,0))</f>
        <v>Iron, gold, silver, and other metal ore mining</v>
      </c>
      <c r="R92" s="132" t="str">
        <f>INDEX(Corr_Activity_Minerals_to_EPA!$C$6:$C$81,MATCH('Mineral Use Compiled'!$B92,Corr_Activity_Minerals_to_EPA!$B$6:$B$81,0))</f>
        <v>2122A0</v>
      </c>
      <c r="S92" s="132" t="str">
        <f>INDEX(Corr_Activity_Minerals_to_EPA!$E$6:$E$81,MATCH('Mineral Use Compiled'!$B92,Corr_Activity_Minerals_to_EPA!$B$6:$B$81,0))</f>
        <v>Mining</v>
      </c>
      <c r="T92" s="133">
        <f t="shared" si="21"/>
        <v>0</v>
      </c>
    </row>
    <row r="93" spans="2:20" x14ac:dyDescent="0.35">
      <c r="B93" s="134" t="s">
        <v>838</v>
      </c>
      <c r="C93" s="11">
        <v>2007</v>
      </c>
      <c r="D93" s="135">
        <v>52.5</v>
      </c>
      <c r="E93" s="87">
        <v>0</v>
      </c>
      <c r="F93" t="s">
        <v>614</v>
      </c>
      <c r="G93" s="130">
        <f>INDEX(Corr_ElemFlows_Minerals_to_EPA!D$5:D$80,MATCH('Mineral Use Compiled'!$B93,Corr_ElemFlows_Minerals_to_EPA!$B$5:$B$80,0))</f>
        <v>304347826.08695656</v>
      </c>
      <c r="H93" s="130" t="str">
        <f>INDEX(Corr_ElemFlows_Minerals_to_EPA!E$5:E$80,MATCH('Mineral Use Compiled'!$B93,Corr_ElemFlows_Minerals_to_EPA!$B$5:$B$80,0))</f>
        <v>kg-Fe</v>
      </c>
      <c r="I93" s="87">
        <f t="shared" si="19"/>
        <v>15978260869.56522</v>
      </c>
      <c r="J93" s="87">
        <f t="shared" si="20"/>
        <v>0</v>
      </c>
      <c r="K93" s="131" t="str">
        <f>INDEX(Corr_ElemFlows_Minerals_to_EPA!L$5:L$80,MATCH('Mineral Use Compiled'!$B93,Corr_ElemFlows_Minerals_to_EPA!$B$5:$B$80,0))</f>
        <v>kg</v>
      </c>
      <c r="L93" s="131" t="str">
        <f>INDEX(Corr_ElemFlows_Minerals_to_EPA!F$5:F$80,MATCH('Mineral Use Compiled'!$B93,Corr_ElemFlows_Minerals_to_EPA!$B$5:$B$80,0))</f>
        <v>Iron</v>
      </c>
      <c r="M93" s="131">
        <f>INDEX(Corr_ElemFlows_Minerals_to_EPA!G$5:G$80,MATCH('Mineral Use Compiled'!$B93,Corr_ElemFlows_Minerals_to_EPA!$B$5:$B$80,0))</f>
        <v>7439896</v>
      </c>
      <c r="N93" s="131" t="str">
        <f>INDEX(Corr_ElemFlows_Minerals_to_EPA!H$5:H$80,MATCH('Mineral Use Compiled'!$B93,Corr_ElemFlows_Minerals_to_EPA!$B$5:$B$80,0))</f>
        <v>resource</v>
      </c>
      <c r="O93" s="131" t="str">
        <f>INDEX(Corr_ElemFlows_Minerals_to_EPA!I$5:I$80,MATCH('Mineral Use Compiled'!$B93,Corr_ElemFlows_Minerals_to_EPA!$B$5:$B$80,0))</f>
        <v>in ground</v>
      </c>
      <c r="P93" s="131" t="str">
        <f>INDEX(Corr_ElemFlows_Minerals_to_EPA!J$5:J$80,MATCH('Mineral Use Compiled'!$B93,Corr_ElemFlows_Minerals_to_EPA!$B$5:$B$80,0))</f>
        <v>08a91e70-3ddc-11dd-959a-0050c2490048</v>
      </c>
      <c r="Q93" s="132" t="str">
        <f>INDEX(Corr_Activity_Minerals_to_EPA!$D$6:$D$81,MATCH('Mineral Use Compiled'!$B93,Corr_Activity_Minerals_to_EPA!$B$6:$B$81,0))</f>
        <v>Iron, gold, silver, and other metal ore mining</v>
      </c>
      <c r="R93" s="132" t="str">
        <f>INDEX(Corr_Activity_Minerals_to_EPA!$C$6:$C$81,MATCH('Mineral Use Compiled'!$B93,Corr_Activity_Minerals_to_EPA!$B$6:$B$81,0))</f>
        <v>2122A0</v>
      </c>
      <c r="S93" s="132" t="str">
        <f>INDEX(Corr_Activity_Minerals_to_EPA!$E$6:$E$81,MATCH('Mineral Use Compiled'!$B93,Corr_Activity_Minerals_to_EPA!$B$6:$B$81,0))</f>
        <v>Mining</v>
      </c>
      <c r="T93" s="133">
        <f t="shared" si="21"/>
        <v>1</v>
      </c>
    </row>
    <row r="94" spans="2:20" x14ac:dyDescent="0.35">
      <c r="B94" s="129" t="s">
        <v>620</v>
      </c>
      <c r="C94" s="11">
        <v>2007</v>
      </c>
      <c r="D94" s="87">
        <v>342</v>
      </c>
      <c r="E94" s="87">
        <v>357</v>
      </c>
      <c r="F94" t="s">
        <v>621</v>
      </c>
      <c r="G94" s="130">
        <f>INDEX(Corr_ElemFlows_Minerals_to_EPA!D$5:D$80,MATCH('Mineral Use Compiled'!$B94,Corr_ElemFlows_Minerals_to_EPA!$B$5:$B$80,0))</f>
        <v>1000000</v>
      </c>
      <c r="H94" s="130" t="str">
        <f>INDEX(Corr_ElemFlows_Minerals_to_EPA!E$5:E$80,MATCH('Mineral Use Compiled'!$B94,Corr_ElemFlows_Minerals_to_EPA!$B$5:$B$80,0))</f>
        <v>kg-Mg</v>
      </c>
      <c r="I94" s="87">
        <f t="shared" si="19"/>
        <v>342000000</v>
      </c>
      <c r="J94" s="87">
        <f t="shared" si="20"/>
        <v>357000000</v>
      </c>
      <c r="K94" s="131" t="str">
        <f>INDEX(Corr_ElemFlows_Minerals_to_EPA!L$5:L$80,MATCH('Mineral Use Compiled'!$B94,Corr_ElemFlows_Minerals_to_EPA!$B$5:$B$80,0))</f>
        <v>kg</v>
      </c>
      <c r="L94" s="131" t="str">
        <f>INDEX(Corr_ElemFlows_Minerals_to_EPA!F$5:F$80,MATCH('Mineral Use Compiled'!$B94,Corr_ElemFlows_Minerals_to_EPA!$B$5:$B$80,0))</f>
        <v>Magnesium</v>
      </c>
      <c r="M94" s="131">
        <f>INDEX(Corr_ElemFlows_Minerals_to_EPA!G$5:G$80,MATCH('Mineral Use Compiled'!$B94,Corr_ElemFlows_Minerals_to_EPA!$B$5:$B$80,0))</f>
        <v>7439954</v>
      </c>
      <c r="N94" s="131" t="str">
        <f>INDEX(Corr_ElemFlows_Minerals_to_EPA!H$5:H$80,MATCH('Mineral Use Compiled'!$B94,Corr_ElemFlows_Minerals_to_EPA!$B$5:$B$80,0))</f>
        <v>resource</v>
      </c>
      <c r="O94" s="131" t="str">
        <f>INDEX(Corr_ElemFlows_Minerals_to_EPA!I$5:I$80,MATCH('Mineral Use Compiled'!$B94,Corr_ElemFlows_Minerals_to_EPA!$B$5:$B$80,0))</f>
        <v>in ground</v>
      </c>
      <c r="P94" s="131" t="str">
        <f>INDEX(Corr_ElemFlows_Minerals_to_EPA!J$5:J$80,MATCH('Mineral Use Compiled'!$B94,Corr_ElemFlows_Minerals_to_EPA!$B$5:$B$80,0))</f>
        <v>fe0acd60-3ddc-11dd-aac3-0050c2490048</v>
      </c>
      <c r="Q94" s="132" t="str">
        <f>INDEX(Corr_Activity_Minerals_to_EPA!$D$6:$D$81,MATCH('Mineral Use Compiled'!$B94,Corr_Activity_Minerals_to_EPA!$B$6:$B$81,0))</f>
        <v>Iron, gold, silver, and other metal ore mining</v>
      </c>
      <c r="R94" s="132" t="str">
        <f>INDEX(Corr_Activity_Minerals_to_EPA!$C$6:$C$81,MATCH('Mineral Use Compiled'!$B94,Corr_Activity_Minerals_to_EPA!$B$6:$B$81,0))</f>
        <v>2122A0</v>
      </c>
      <c r="S94" s="132" t="str">
        <f>INDEX(Corr_Activity_Minerals_to_EPA!$E$6:$E$81,MATCH('Mineral Use Compiled'!$B94,Corr_Activity_Minerals_to_EPA!$B$6:$B$81,0))</f>
        <v>Mining</v>
      </c>
      <c r="T94" s="133">
        <f t="shared" si="21"/>
        <v>0.48927038626609443</v>
      </c>
    </row>
    <row r="95" spans="2:20" x14ac:dyDescent="0.35">
      <c r="B95" s="134" t="s">
        <v>840</v>
      </c>
      <c r="C95" s="11">
        <v>2007</v>
      </c>
      <c r="D95" s="87">
        <v>0</v>
      </c>
      <c r="E95" s="87">
        <v>602</v>
      </c>
      <c r="F95" t="s">
        <v>597</v>
      </c>
      <c r="G95" s="130">
        <f>INDEX(Corr_ElemFlows_Minerals_to_EPA!D$5:D$80,MATCH('Mineral Use Compiled'!$B95,Corr_ElemFlows_Minerals_to_EPA!$B$5:$B$80,0))</f>
        <v>213700</v>
      </c>
      <c r="H95" s="130" t="str">
        <f>INDEX(Corr_ElemFlows_Minerals_to_EPA!E$5:E$80,MATCH('Mineral Use Compiled'!$B95,Corr_ElemFlows_Minerals_to_EPA!$B$5:$B$80,0))</f>
        <v>kg-Mn</v>
      </c>
      <c r="I95" s="87">
        <f t="shared" si="19"/>
        <v>0</v>
      </c>
      <c r="J95" s="87">
        <f t="shared" si="20"/>
        <v>128647400</v>
      </c>
      <c r="K95" s="131" t="str">
        <f>INDEX(Corr_ElemFlows_Minerals_to_EPA!L$5:L$80,MATCH('Mineral Use Compiled'!$B95,Corr_ElemFlows_Minerals_to_EPA!$B$5:$B$80,0))</f>
        <v>kg</v>
      </c>
      <c r="L95" s="131" t="str">
        <f>INDEX(Corr_ElemFlows_Minerals_to_EPA!F$5:F$80,MATCH('Mineral Use Compiled'!$B95,Corr_ElemFlows_Minerals_to_EPA!$B$5:$B$80,0))</f>
        <v>Manganese</v>
      </c>
      <c r="M95" s="131">
        <f>INDEX(Corr_ElemFlows_Minerals_to_EPA!G$5:G$80,MATCH('Mineral Use Compiled'!$B95,Corr_ElemFlows_Minerals_to_EPA!$B$5:$B$80,0))</f>
        <v>7439965</v>
      </c>
      <c r="N95" s="131" t="str">
        <f>INDEX(Corr_ElemFlows_Minerals_to_EPA!H$5:H$80,MATCH('Mineral Use Compiled'!$B95,Corr_ElemFlows_Minerals_to_EPA!$B$5:$B$80,0))</f>
        <v>resource</v>
      </c>
      <c r="O95" s="131" t="str">
        <f>INDEX(Corr_ElemFlows_Minerals_to_EPA!I$5:I$80,MATCH('Mineral Use Compiled'!$B95,Corr_ElemFlows_Minerals_to_EPA!$B$5:$B$80,0))</f>
        <v>in ground</v>
      </c>
      <c r="P95" s="131" t="str">
        <f>INDEX(Corr_ElemFlows_Minerals_to_EPA!J$5:J$80,MATCH('Mineral Use Compiled'!$B95,Corr_ElemFlows_Minerals_to_EPA!$B$5:$B$80,0))</f>
        <v>fe0acd60-3ddc-11dd-9e5c-0050c2490048</v>
      </c>
      <c r="Q95" s="132" t="str">
        <f>INDEX(Corr_Activity_Minerals_to_EPA!$D$6:$D$81,MATCH('Mineral Use Compiled'!$B95,Corr_Activity_Minerals_to_EPA!$B$6:$B$81,0))</f>
        <v>Iron, gold, silver, and other metal ore mining</v>
      </c>
      <c r="R95" s="132" t="str">
        <f>INDEX(Corr_Activity_Minerals_to_EPA!$C$6:$C$81,MATCH('Mineral Use Compiled'!$B95,Corr_Activity_Minerals_to_EPA!$B$6:$B$81,0))</f>
        <v>2122A0</v>
      </c>
      <c r="S95" s="132" t="str">
        <f>INDEX(Corr_Activity_Minerals_to_EPA!$E$6:$E$81,MATCH('Mineral Use Compiled'!$B95,Corr_Activity_Minerals_to_EPA!$B$6:$B$81,0))</f>
        <v>Mining</v>
      </c>
      <c r="T95" s="133">
        <f t="shared" si="21"/>
        <v>0</v>
      </c>
    </row>
    <row r="96" spans="2:20" x14ac:dyDescent="0.35">
      <c r="B96" s="129" t="s">
        <v>623</v>
      </c>
      <c r="C96" s="11">
        <v>2007</v>
      </c>
      <c r="D96" s="136">
        <v>57000</v>
      </c>
      <c r="E96" s="87">
        <v>18300</v>
      </c>
      <c r="F96" t="s">
        <v>624</v>
      </c>
      <c r="G96" s="130">
        <f>INDEX(Corr_ElemFlows_Minerals_to_EPA!D$5:D$80,MATCH('Mineral Use Compiled'!$B96,Corr_ElemFlows_Minerals_to_EPA!$B$5:$B$80,0))</f>
        <v>1000</v>
      </c>
      <c r="H96" s="130" t="str">
        <f>INDEX(Corr_ElemFlows_Minerals_to_EPA!E$5:E$80,MATCH('Mineral Use Compiled'!$B96,Corr_ElemFlows_Minerals_to_EPA!$B$5:$B$80,0))</f>
        <v>kg-Mo</v>
      </c>
      <c r="I96" s="87">
        <f t="shared" si="19"/>
        <v>57000000</v>
      </c>
      <c r="J96" s="87">
        <f t="shared" si="20"/>
        <v>18300000</v>
      </c>
      <c r="K96" s="131" t="str">
        <f>INDEX(Corr_ElemFlows_Minerals_to_EPA!L$5:L$80,MATCH('Mineral Use Compiled'!$B96,Corr_ElemFlows_Minerals_to_EPA!$B$5:$B$80,0))</f>
        <v>kg</v>
      </c>
      <c r="L96" s="131" t="str">
        <f>INDEX(Corr_ElemFlows_Minerals_to_EPA!F$5:F$80,MATCH('Mineral Use Compiled'!$B96,Corr_ElemFlows_Minerals_to_EPA!$B$5:$B$80,0))</f>
        <v>Molybdenum</v>
      </c>
      <c r="M96" s="131">
        <f>INDEX(Corr_ElemFlows_Minerals_to_EPA!G$5:G$80,MATCH('Mineral Use Compiled'!$B96,Corr_ElemFlows_Minerals_to_EPA!$B$5:$B$80,0))</f>
        <v>7439987</v>
      </c>
      <c r="N96" s="131" t="str">
        <f>INDEX(Corr_ElemFlows_Minerals_to_EPA!H$5:H$80,MATCH('Mineral Use Compiled'!$B96,Corr_ElemFlows_Minerals_to_EPA!$B$5:$B$80,0))</f>
        <v>resource</v>
      </c>
      <c r="O96" s="131" t="str">
        <f>INDEX(Corr_ElemFlows_Minerals_to_EPA!I$5:I$80,MATCH('Mineral Use Compiled'!$B96,Corr_ElemFlows_Minerals_to_EPA!$B$5:$B$80,0))</f>
        <v>in ground</v>
      </c>
      <c r="P96" s="131" t="str">
        <f>INDEX(Corr_ElemFlows_Minerals_to_EPA!J$5:J$80,MATCH('Mineral Use Compiled'!$B96,Corr_ElemFlows_Minerals_to_EPA!$B$5:$B$80,0))</f>
        <v>fe0acd60-3ddc-11dd-a2be-0050c2490048</v>
      </c>
      <c r="Q96" s="132" t="str">
        <f>INDEX(Corr_Activity_Minerals_to_EPA!$D$6:$D$81,MATCH('Mineral Use Compiled'!$B96,Corr_Activity_Minerals_to_EPA!$B$6:$B$81,0))</f>
        <v>Iron, gold, silver, and other metal ore mining</v>
      </c>
      <c r="R96" s="132" t="str">
        <f>INDEX(Corr_Activity_Minerals_to_EPA!$C$6:$C$81,MATCH('Mineral Use Compiled'!$B96,Corr_Activity_Minerals_to_EPA!$B$6:$B$81,0))</f>
        <v>2122A0</v>
      </c>
      <c r="S96" s="132" t="str">
        <f>INDEX(Corr_Activity_Minerals_to_EPA!$E$6:$E$81,MATCH('Mineral Use Compiled'!$B96,Corr_Activity_Minerals_to_EPA!$B$6:$B$81,0))</f>
        <v>Mining</v>
      </c>
      <c r="T96" s="133">
        <f t="shared" si="21"/>
        <v>0.75697211155378485</v>
      </c>
    </row>
    <row r="97" spans="1:20" x14ac:dyDescent="0.35">
      <c r="B97" s="129" t="s">
        <v>666</v>
      </c>
      <c r="C97" s="11">
        <v>2007</v>
      </c>
      <c r="D97" s="87">
        <v>0</v>
      </c>
      <c r="E97" s="87">
        <v>10120</v>
      </c>
      <c r="F97" t="s">
        <v>667</v>
      </c>
      <c r="G97" s="130">
        <f>INDEX(Corr_ElemFlows_Minerals_to_EPA!D$5:D$80,MATCH('Mineral Use Compiled'!$B97,Corr_ElemFlows_Minerals_to_EPA!$B$5:$B$80,0))</f>
        <v>1000</v>
      </c>
      <c r="H97" s="130" t="str">
        <f>INDEX(Corr_ElemFlows_Minerals_to_EPA!E$5:E$80,MATCH('Mineral Use Compiled'!$B97,Corr_ElemFlows_Minerals_to_EPA!$B$5:$B$80,0))</f>
        <v>kg-Nb</v>
      </c>
      <c r="I97" s="87">
        <f t="shared" si="19"/>
        <v>0</v>
      </c>
      <c r="J97" s="87">
        <f t="shared" si="20"/>
        <v>10120000</v>
      </c>
      <c r="K97" s="131" t="str">
        <f>INDEX(Corr_ElemFlows_Minerals_to_EPA!L$5:L$80,MATCH('Mineral Use Compiled'!$B97,Corr_ElemFlows_Minerals_to_EPA!$B$5:$B$80,0))</f>
        <v>kg</v>
      </c>
      <c r="L97" s="131" t="str">
        <f>INDEX(Corr_ElemFlows_Minerals_to_EPA!F$5:F$80,MATCH('Mineral Use Compiled'!$B97,Corr_ElemFlows_Minerals_to_EPA!$B$5:$B$80,0))</f>
        <v>Niobium</v>
      </c>
      <c r="M97" s="131">
        <f>INDEX(Corr_ElemFlows_Minerals_to_EPA!G$5:G$80,MATCH('Mineral Use Compiled'!$B97,Corr_ElemFlows_Minerals_to_EPA!$B$5:$B$80,0))</f>
        <v>7440031</v>
      </c>
      <c r="N97" s="131" t="str">
        <f>INDEX(Corr_ElemFlows_Minerals_to_EPA!H$5:H$80,MATCH('Mineral Use Compiled'!$B97,Corr_ElemFlows_Minerals_to_EPA!$B$5:$B$80,0))</f>
        <v>resource</v>
      </c>
      <c r="O97" s="131" t="str">
        <f>INDEX(Corr_ElemFlows_Minerals_to_EPA!I$5:I$80,MATCH('Mineral Use Compiled'!$B97,Corr_ElemFlows_Minerals_to_EPA!$B$5:$B$80,0))</f>
        <v>in ground</v>
      </c>
      <c r="P97" s="131" t="str">
        <f>INDEX(Corr_ElemFlows_Minerals_to_EPA!J$5:J$80,MATCH('Mineral Use Compiled'!$B97,Corr_ElemFlows_Minerals_to_EPA!$B$5:$B$80,0))</f>
        <v>034b3607-09e0-37f5-a792-9efc409663f1</v>
      </c>
      <c r="Q97" s="132" t="str">
        <f>INDEX(Corr_Activity_Minerals_to_EPA!$D$6:$D$81,MATCH('Mineral Use Compiled'!$B97,Corr_Activity_Minerals_to_EPA!$B$6:$B$81,0))</f>
        <v>Iron, gold, silver, and other metal ore mining</v>
      </c>
      <c r="R97" s="132" t="str">
        <f>INDEX(Corr_Activity_Minerals_to_EPA!$C$6:$C$81,MATCH('Mineral Use Compiled'!$B97,Corr_Activity_Minerals_to_EPA!$B$6:$B$81,0))</f>
        <v>2122A0</v>
      </c>
      <c r="S97" s="132" t="str">
        <f>INDEX(Corr_Activity_Minerals_to_EPA!$E$6:$E$81,MATCH('Mineral Use Compiled'!$B97,Corr_Activity_Minerals_to_EPA!$B$6:$B$81,0))</f>
        <v>Mining</v>
      </c>
      <c r="T97" s="133">
        <f t="shared" si="21"/>
        <v>0</v>
      </c>
    </row>
    <row r="98" spans="1:20" x14ac:dyDescent="0.35">
      <c r="B98" s="129" t="s">
        <v>670</v>
      </c>
      <c r="C98" s="11">
        <v>2007</v>
      </c>
      <c r="D98" s="87">
        <v>0</v>
      </c>
      <c r="E98" s="87">
        <v>3410</v>
      </c>
      <c r="F98" t="s">
        <v>2</v>
      </c>
      <c r="G98" s="130">
        <f>INDEX(Corr_ElemFlows_Minerals_to_EPA!D$5:D$80,MATCH('Mineral Use Compiled'!$B98,Corr_ElemFlows_Minerals_to_EPA!$B$5:$B$80,0))</f>
        <v>1</v>
      </c>
      <c r="H98" s="130" t="str">
        <f>INDEX(Corr_ElemFlows_Minerals_to_EPA!E$5:E$80,MATCH('Mineral Use Compiled'!$B98,Corr_ElemFlows_Minerals_to_EPA!$B$5:$B$80,0))</f>
        <v>kg</v>
      </c>
      <c r="I98" s="87">
        <f t="shared" si="19"/>
        <v>0</v>
      </c>
      <c r="J98" s="87">
        <f t="shared" si="20"/>
        <v>3410</v>
      </c>
      <c r="K98" s="131" t="str">
        <f>INDEX(Corr_ElemFlows_Minerals_to_EPA!L$5:L$80,MATCH('Mineral Use Compiled'!$B98,Corr_ElemFlows_Minerals_to_EPA!$B$5:$B$80,0))</f>
        <v>kg</v>
      </c>
      <c r="L98" s="131" t="str">
        <f>INDEX(Corr_ElemFlows_Minerals_to_EPA!F$5:F$80,MATCH('Mineral Use Compiled'!$B98,Corr_ElemFlows_Minerals_to_EPA!$B$5:$B$80,0))</f>
        <v>Iridium</v>
      </c>
      <c r="M98" s="131">
        <f>INDEX(Corr_ElemFlows_Minerals_to_EPA!G$5:G$80,MATCH('Mineral Use Compiled'!$B98,Corr_ElemFlows_Minerals_to_EPA!$B$5:$B$80,0))</f>
        <v>7439885</v>
      </c>
      <c r="N98" s="131" t="str">
        <f>INDEX(Corr_ElemFlows_Minerals_to_EPA!H$5:H$80,MATCH('Mineral Use Compiled'!$B98,Corr_ElemFlows_Minerals_to_EPA!$B$5:$B$80,0))</f>
        <v>resource</v>
      </c>
      <c r="O98" s="131" t="str">
        <f>INDEX(Corr_ElemFlows_Minerals_to_EPA!I$5:I$80,MATCH('Mineral Use Compiled'!$B98,Corr_ElemFlows_Minerals_to_EPA!$B$5:$B$80,0))</f>
        <v>in ground</v>
      </c>
      <c r="P98" s="131" t="str">
        <f>INDEX(Corr_ElemFlows_Minerals_to_EPA!J$5:J$80,MATCH('Mineral Use Compiled'!$B98,Corr_ElemFlows_Minerals_to_EPA!$B$5:$B$80,0))</f>
        <v>afb5140a-1ed1-4c08-becb-6fc27781d831</v>
      </c>
      <c r="Q98" s="132" t="str">
        <f>INDEX(Corr_Activity_Minerals_to_EPA!$D$6:$D$81,MATCH('Mineral Use Compiled'!$B98,Corr_Activity_Minerals_to_EPA!$B$6:$B$81,0))</f>
        <v>Iron, gold, silver, and other metal ore mining</v>
      </c>
      <c r="R98" s="132" t="str">
        <f>INDEX(Corr_Activity_Minerals_to_EPA!$C$6:$C$81,MATCH('Mineral Use Compiled'!$B98,Corr_Activity_Minerals_to_EPA!$B$6:$B$81,0))</f>
        <v>2122A0</v>
      </c>
      <c r="S98" s="132" t="str">
        <f>INDEX(Corr_Activity_Minerals_to_EPA!$E$6:$E$81,MATCH('Mineral Use Compiled'!$B98,Corr_Activity_Minerals_to_EPA!$B$6:$B$81,0))</f>
        <v>Mining</v>
      </c>
      <c r="T98" s="133">
        <f t="shared" si="21"/>
        <v>0</v>
      </c>
    </row>
    <row r="99" spans="1:20" x14ac:dyDescent="0.35">
      <c r="B99" s="129" t="s">
        <v>671</v>
      </c>
      <c r="C99" s="11">
        <v>2007</v>
      </c>
      <c r="D99" s="87">
        <v>0</v>
      </c>
      <c r="E99" s="87">
        <v>23</v>
      </c>
      <c r="F99" t="s">
        <v>2</v>
      </c>
      <c r="G99" s="130">
        <f>INDEX(Corr_ElemFlows_Minerals_to_EPA!D$5:D$80,MATCH('Mineral Use Compiled'!$B99,Corr_ElemFlows_Minerals_to_EPA!$B$5:$B$80,0))</f>
        <v>1</v>
      </c>
      <c r="H99" s="130" t="str">
        <f>INDEX(Corr_ElemFlows_Minerals_to_EPA!E$5:E$80,MATCH('Mineral Use Compiled'!$B99,Corr_ElemFlows_Minerals_to_EPA!$B$5:$B$80,0))</f>
        <v>kg</v>
      </c>
      <c r="I99" s="87">
        <f t="shared" si="19"/>
        <v>0</v>
      </c>
      <c r="J99" s="87">
        <f t="shared" si="20"/>
        <v>23</v>
      </c>
      <c r="K99" s="131" t="str">
        <f>INDEX(Corr_ElemFlows_Minerals_to_EPA!L$5:L$80,MATCH('Mineral Use Compiled'!$B99,Corr_ElemFlows_Minerals_to_EPA!$B$5:$B$80,0))</f>
        <v>kg</v>
      </c>
      <c r="L99" s="131" t="str">
        <f>INDEX(Corr_ElemFlows_Minerals_to_EPA!F$5:F$80,MATCH('Mineral Use Compiled'!$B99,Corr_ElemFlows_Minerals_to_EPA!$B$5:$B$80,0))</f>
        <v>Osmium</v>
      </c>
      <c r="M99" s="131">
        <f>INDEX(Corr_ElemFlows_Minerals_to_EPA!G$5:G$80,MATCH('Mineral Use Compiled'!$B99,Corr_ElemFlows_Minerals_to_EPA!$B$5:$B$80,0))</f>
        <v>7440042</v>
      </c>
      <c r="N99" s="131" t="str">
        <f>INDEX(Corr_ElemFlows_Minerals_to_EPA!H$5:H$80,MATCH('Mineral Use Compiled'!$B99,Corr_ElemFlows_Minerals_to_EPA!$B$5:$B$80,0))</f>
        <v>resource</v>
      </c>
      <c r="O99" s="131" t="str">
        <f>INDEX(Corr_ElemFlows_Minerals_to_EPA!I$5:I$80,MATCH('Mineral Use Compiled'!$B99,Corr_ElemFlows_Minerals_to_EPA!$B$5:$B$80,0))</f>
        <v>in ground</v>
      </c>
      <c r="P99" s="131" t="str">
        <f>INDEX(Corr_ElemFlows_Minerals_to_EPA!J$5:J$80,MATCH('Mineral Use Compiled'!$B99,Corr_ElemFlows_Minerals_to_EPA!$B$5:$B$80,0))</f>
        <v>d4f74ad1-5f43-4b1c-8aa6-d7b8b2c40707</v>
      </c>
      <c r="Q99" s="132" t="str">
        <f>INDEX(Corr_Activity_Minerals_to_EPA!$D$6:$D$81,MATCH('Mineral Use Compiled'!$B99,Corr_Activity_Minerals_to_EPA!$B$6:$B$81,0))</f>
        <v>Iron, gold, silver, and other metal ore mining</v>
      </c>
      <c r="R99" s="132" t="str">
        <f>INDEX(Corr_Activity_Minerals_to_EPA!$C$6:$C$81,MATCH('Mineral Use Compiled'!$B99,Corr_Activity_Minerals_to_EPA!$B$6:$B$81,0))</f>
        <v>2122A0</v>
      </c>
      <c r="S99" s="132" t="str">
        <f>INDEX(Corr_Activity_Minerals_to_EPA!$E$6:$E$81,MATCH('Mineral Use Compiled'!$B99,Corr_Activity_Minerals_to_EPA!$B$6:$B$81,0))</f>
        <v>Mining</v>
      </c>
      <c r="T99" s="133">
        <f t="shared" si="21"/>
        <v>0</v>
      </c>
    </row>
    <row r="100" spans="1:20" ht="13.15" x14ac:dyDescent="0.4">
      <c r="A100" s="124"/>
      <c r="B100" s="129" t="s">
        <v>631</v>
      </c>
      <c r="C100" s="11">
        <v>2007</v>
      </c>
      <c r="D100" s="87">
        <v>12800</v>
      </c>
      <c r="E100" s="87">
        <v>113000</v>
      </c>
      <c r="F100" t="s">
        <v>2</v>
      </c>
      <c r="G100" s="130">
        <f>INDEX(Corr_ElemFlows_Minerals_to_EPA!D$5:D$80,MATCH('Mineral Use Compiled'!$B100,Corr_ElemFlows_Minerals_to_EPA!$B$5:$B$80,0))</f>
        <v>1</v>
      </c>
      <c r="H100" s="130" t="str">
        <f>INDEX(Corr_ElemFlows_Minerals_to_EPA!E$5:E$80,MATCH('Mineral Use Compiled'!$B100,Corr_ElemFlows_Minerals_to_EPA!$B$5:$B$80,0))</f>
        <v>kg</v>
      </c>
      <c r="I100" s="87">
        <f t="shared" si="19"/>
        <v>12800</v>
      </c>
      <c r="J100" s="87">
        <f t="shared" si="20"/>
        <v>113000</v>
      </c>
      <c r="K100" s="131" t="str">
        <f>INDEX(Corr_ElemFlows_Minerals_to_EPA!L$5:L$80,MATCH('Mineral Use Compiled'!$B100,Corr_ElemFlows_Minerals_to_EPA!$B$5:$B$80,0))</f>
        <v>kg</v>
      </c>
      <c r="L100" s="131" t="str">
        <f>INDEX(Corr_ElemFlows_Minerals_to_EPA!F$5:F$80,MATCH('Mineral Use Compiled'!$B100,Corr_ElemFlows_Minerals_to_EPA!$B$5:$B$80,0))</f>
        <v>Palladium</v>
      </c>
      <c r="M100" s="131">
        <f>INDEX(Corr_ElemFlows_Minerals_to_EPA!G$5:G$80,MATCH('Mineral Use Compiled'!$B100,Corr_ElemFlows_Minerals_to_EPA!$B$5:$B$80,0))</f>
        <v>7440053</v>
      </c>
      <c r="N100" s="131" t="str">
        <f>INDEX(Corr_ElemFlows_Minerals_to_EPA!H$5:H$80,MATCH('Mineral Use Compiled'!$B100,Corr_ElemFlows_Minerals_to_EPA!$B$5:$B$80,0))</f>
        <v>resource</v>
      </c>
      <c r="O100" s="131" t="str">
        <f>INDEX(Corr_ElemFlows_Minerals_to_EPA!I$5:I$80,MATCH('Mineral Use Compiled'!$B100,Corr_ElemFlows_Minerals_to_EPA!$B$5:$B$80,0))</f>
        <v>in ground</v>
      </c>
      <c r="P100" s="131" t="str">
        <f>INDEX(Corr_ElemFlows_Minerals_to_EPA!J$5:J$80,MATCH('Mineral Use Compiled'!$B100,Corr_ElemFlows_Minerals_to_EPA!$B$5:$B$80,0))</f>
        <v>e2fb2bc2-6555-11dd-ad8b-0800200c9a66</v>
      </c>
      <c r="Q100" s="132" t="str">
        <f>INDEX(Corr_Activity_Minerals_to_EPA!$D$6:$D$81,MATCH('Mineral Use Compiled'!$B100,Corr_Activity_Minerals_to_EPA!$B$6:$B$81,0))</f>
        <v>Iron, gold, silver, and other metal ore mining</v>
      </c>
      <c r="R100" s="132" t="str">
        <f>INDEX(Corr_Activity_Minerals_to_EPA!$C$6:$C$81,MATCH('Mineral Use Compiled'!$B100,Corr_Activity_Minerals_to_EPA!$B$6:$B$81,0))</f>
        <v>2122A0</v>
      </c>
      <c r="S100" s="132" t="str">
        <f>INDEX(Corr_Activity_Minerals_to_EPA!$E$6:$E$81,MATCH('Mineral Use Compiled'!$B100,Corr_Activity_Minerals_to_EPA!$B$6:$B$81,0))</f>
        <v>Mining</v>
      </c>
      <c r="T100" s="133">
        <f t="shared" si="21"/>
        <v>0.10174880763116058</v>
      </c>
    </row>
    <row r="101" spans="1:20" x14ac:dyDescent="0.35">
      <c r="B101" s="129" t="s">
        <v>630</v>
      </c>
      <c r="C101" s="11">
        <v>2007</v>
      </c>
      <c r="D101" s="87">
        <v>3860</v>
      </c>
      <c r="E101" s="87">
        <v>181000</v>
      </c>
      <c r="F101" t="s">
        <v>2</v>
      </c>
      <c r="G101" s="130">
        <f>INDEX(Corr_ElemFlows_Minerals_to_EPA!D$5:D$80,MATCH('Mineral Use Compiled'!$B101,Corr_ElemFlows_Minerals_to_EPA!$B$5:$B$80,0))</f>
        <v>1</v>
      </c>
      <c r="H101" s="130" t="str">
        <f>INDEX(Corr_ElemFlows_Minerals_to_EPA!E$5:E$80,MATCH('Mineral Use Compiled'!$B101,Corr_ElemFlows_Minerals_to_EPA!$B$5:$B$80,0))</f>
        <v>kg</v>
      </c>
      <c r="I101" s="87">
        <f t="shared" si="19"/>
        <v>3860</v>
      </c>
      <c r="J101" s="87">
        <f t="shared" si="20"/>
        <v>181000</v>
      </c>
      <c r="K101" s="131" t="str">
        <f>INDEX(Corr_ElemFlows_Minerals_to_EPA!L$5:L$80,MATCH('Mineral Use Compiled'!$B101,Corr_ElemFlows_Minerals_to_EPA!$B$5:$B$80,0))</f>
        <v>kg</v>
      </c>
      <c r="L101" s="131" t="str">
        <f>INDEX(Corr_ElemFlows_Minerals_to_EPA!F$5:F$80,MATCH('Mineral Use Compiled'!$B101,Corr_ElemFlows_Minerals_to_EPA!$B$5:$B$80,0))</f>
        <v>Platinum</v>
      </c>
      <c r="M101" s="131">
        <f>INDEX(Corr_ElemFlows_Minerals_to_EPA!G$5:G$80,MATCH('Mineral Use Compiled'!$B101,Corr_ElemFlows_Minerals_to_EPA!$B$5:$B$80,0))</f>
        <v>7440064</v>
      </c>
      <c r="N101" s="131" t="str">
        <f>INDEX(Corr_ElemFlows_Minerals_to_EPA!H$5:H$80,MATCH('Mineral Use Compiled'!$B101,Corr_ElemFlows_Minerals_to_EPA!$B$5:$B$80,0))</f>
        <v>resource</v>
      </c>
      <c r="O101" s="131" t="str">
        <f>INDEX(Corr_ElemFlows_Minerals_to_EPA!I$5:I$80,MATCH('Mineral Use Compiled'!$B101,Corr_ElemFlows_Minerals_to_EPA!$B$5:$B$80,0))</f>
        <v>in ground</v>
      </c>
      <c r="P101" s="131" t="str">
        <f>INDEX(Corr_ElemFlows_Minerals_to_EPA!J$5:J$80,MATCH('Mineral Use Compiled'!$B101,Corr_ElemFlows_Minerals_to_EPA!$B$5:$B$80,0))</f>
        <v>041fab30-6556-11dd-ad8b-0800200c9a66</v>
      </c>
      <c r="Q101" s="132" t="str">
        <f>INDEX(Corr_Activity_Minerals_to_EPA!$D$6:$D$81,MATCH('Mineral Use Compiled'!$B101,Corr_Activity_Minerals_to_EPA!$B$6:$B$81,0))</f>
        <v>Iron, gold, silver, and other metal ore mining</v>
      </c>
      <c r="R101" s="132" t="str">
        <f>INDEX(Corr_Activity_Minerals_to_EPA!$C$6:$C$81,MATCH('Mineral Use Compiled'!$B101,Corr_Activity_Minerals_to_EPA!$B$6:$B$81,0))</f>
        <v>2122A0</v>
      </c>
      <c r="S101" s="132" t="str">
        <f>INDEX(Corr_Activity_Minerals_to_EPA!$E$6:$E$81,MATCH('Mineral Use Compiled'!$B101,Corr_Activity_Minerals_to_EPA!$B$6:$B$81,0))</f>
        <v>Mining</v>
      </c>
      <c r="T101" s="133">
        <f t="shared" si="21"/>
        <v>2.0880666450286703E-2</v>
      </c>
    </row>
    <row r="102" spans="1:20" x14ac:dyDescent="0.35">
      <c r="B102" s="129" t="s">
        <v>668</v>
      </c>
      <c r="C102" s="11">
        <v>2007</v>
      </c>
      <c r="D102" s="87">
        <v>0</v>
      </c>
      <c r="E102" s="87">
        <v>16600</v>
      </c>
      <c r="F102" t="s">
        <v>2</v>
      </c>
      <c r="G102" s="130">
        <f>INDEX(Corr_ElemFlows_Minerals_to_EPA!D$5:D$80,MATCH('Mineral Use Compiled'!$B102,Corr_ElemFlows_Minerals_to_EPA!$B$5:$B$80,0))</f>
        <v>1</v>
      </c>
      <c r="H102" s="130" t="str">
        <f>INDEX(Corr_ElemFlows_Minerals_to_EPA!E$5:E$80,MATCH('Mineral Use Compiled'!$B102,Corr_ElemFlows_Minerals_to_EPA!$B$5:$B$80,0))</f>
        <v>kg</v>
      </c>
      <c r="I102" s="87">
        <f t="shared" si="19"/>
        <v>0</v>
      </c>
      <c r="J102" s="87">
        <f t="shared" si="20"/>
        <v>16600</v>
      </c>
      <c r="K102" s="131" t="str">
        <f>INDEX(Corr_ElemFlows_Minerals_to_EPA!L$5:L$80,MATCH('Mineral Use Compiled'!$B102,Corr_ElemFlows_Minerals_to_EPA!$B$5:$B$80,0))</f>
        <v>kg</v>
      </c>
      <c r="L102" s="131" t="str">
        <f>INDEX(Corr_ElemFlows_Minerals_to_EPA!F$5:F$80,MATCH('Mineral Use Compiled'!$B102,Corr_ElemFlows_Minerals_to_EPA!$B$5:$B$80,0))</f>
        <v>Rhodium</v>
      </c>
      <c r="M102" s="131">
        <f>INDEX(Corr_ElemFlows_Minerals_to_EPA!G$5:G$80,MATCH('Mineral Use Compiled'!$B102,Corr_ElemFlows_Minerals_to_EPA!$B$5:$B$80,0))</f>
        <v>7440166</v>
      </c>
      <c r="N102" s="131" t="str">
        <f>INDEX(Corr_ElemFlows_Minerals_to_EPA!H$5:H$80,MATCH('Mineral Use Compiled'!$B102,Corr_ElemFlows_Minerals_to_EPA!$B$5:$B$80,0))</f>
        <v>resource</v>
      </c>
      <c r="O102" s="131" t="str">
        <f>INDEX(Corr_ElemFlows_Minerals_to_EPA!I$5:I$80,MATCH('Mineral Use Compiled'!$B102,Corr_ElemFlows_Minerals_to_EPA!$B$5:$B$80,0))</f>
        <v>in ground</v>
      </c>
      <c r="P102" s="131" t="str">
        <f>INDEX(Corr_ElemFlows_Minerals_to_EPA!J$5:J$80,MATCH('Mineral Use Compiled'!$B102,Corr_ElemFlows_Minerals_to_EPA!$B$5:$B$80,0))</f>
        <v>1729c889-6556-11dd-ad8b-0800200c9a66</v>
      </c>
      <c r="Q102" s="132" t="str">
        <f>INDEX(Corr_Activity_Minerals_to_EPA!$D$6:$D$81,MATCH('Mineral Use Compiled'!$B102,Corr_Activity_Minerals_to_EPA!$B$6:$B$81,0))</f>
        <v>Iron, gold, silver, and other metal ore mining</v>
      </c>
      <c r="R102" s="132" t="str">
        <f>INDEX(Corr_Activity_Minerals_to_EPA!$C$6:$C$81,MATCH('Mineral Use Compiled'!$B102,Corr_Activity_Minerals_to_EPA!$B$6:$B$81,0))</f>
        <v>2122A0</v>
      </c>
      <c r="S102" s="132" t="str">
        <f>INDEX(Corr_Activity_Minerals_to_EPA!$E$6:$E$81,MATCH('Mineral Use Compiled'!$B102,Corr_Activity_Minerals_to_EPA!$B$6:$B$81,0))</f>
        <v>Mining</v>
      </c>
      <c r="T102" s="133">
        <f t="shared" si="21"/>
        <v>0</v>
      </c>
    </row>
    <row r="103" spans="1:20" x14ac:dyDescent="0.35">
      <c r="B103" s="129" t="s">
        <v>669</v>
      </c>
      <c r="C103" s="11">
        <v>2007</v>
      </c>
      <c r="D103" s="87">
        <v>0</v>
      </c>
      <c r="E103" s="87">
        <v>48700</v>
      </c>
      <c r="F103" t="s">
        <v>2</v>
      </c>
      <c r="G103" s="130">
        <f>INDEX(Corr_ElemFlows_Minerals_to_EPA!D$5:D$80,MATCH('Mineral Use Compiled'!$B103,Corr_ElemFlows_Minerals_to_EPA!$B$5:$B$80,0))</f>
        <v>1</v>
      </c>
      <c r="H103" s="130" t="str">
        <f>INDEX(Corr_ElemFlows_Minerals_to_EPA!E$5:E$80,MATCH('Mineral Use Compiled'!$B103,Corr_ElemFlows_Minerals_to_EPA!$B$5:$B$80,0))</f>
        <v>kg</v>
      </c>
      <c r="I103" s="87">
        <f t="shared" si="19"/>
        <v>0</v>
      </c>
      <c r="J103" s="87">
        <f t="shared" si="20"/>
        <v>48700</v>
      </c>
      <c r="K103" s="131" t="str">
        <f>INDEX(Corr_ElemFlows_Minerals_to_EPA!L$5:L$80,MATCH('Mineral Use Compiled'!$B103,Corr_ElemFlows_Minerals_to_EPA!$B$5:$B$80,0))</f>
        <v>kg</v>
      </c>
      <c r="L103" s="131" t="str">
        <f>INDEX(Corr_ElemFlows_Minerals_to_EPA!F$5:F$80,MATCH('Mineral Use Compiled'!$B103,Corr_ElemFlows_Minerals_to_EPA!$B$5:$B$80,0))</f>
        <v>Ruthenium</v>
      </c>
      <c r="M103" s="131">
        <f>INDEX(Corr_ElemFlows_Minerals_to_EPA!G$5:G$80,MATCH('Mineral Use Compiled'!$B103,Corr_ElemFlows_Minerals_to_EPA!$B$5:$B$80,0))</f>
        <v>7440188</v>
      </c>
      <c r="N103" s="131" t="str">
        <f>INDEX(Corr_ElemFlows_Minerals_to_EPA!H$5:H$80,MATCH('Mineral Use Compiled'!$B103,Corr_ElemFlows_Minerals_to_EPA!$B$5:$B$80,0))</f>
        <v>resource</v>
      </c>
      <c r="O103" s="131" t="str">
        <f>INDEX(Corr_ElemFlows_Minerals_to_EPA!I$5:I$80,MATCH('Mineral Use Compiled'!$B103,Corr_ElemFlows_Minerals_to_EPA!$B$5:$B$80,0))</f>
        <v>in ground</v>
      </c>
      <c r="P103" s="131" t="str">
        <f>INDEX(Corr_ElemFlows_Minerals_to_EPA!J$5:J$80,MATCH('Mineral Use Compiled'!$B103,Corr_ElemFlows_Minerals_to_EPA!$B$5:$B$80,0))</f>
        <v>58693e74-99e3-4562-b7ba-62b2df9616a9</v>
      </c>
      <c r="Q103" s="132" t="str">
        <f>INDEX(Corr_Activity_Minerals_to_EPA!$D$6:$D$81,MATCH('Mineral Use Compiled'!$B103,Corr_Activity_Minerals_to_EPA!$B$6:$B$81,0))</f>
        <v>Iron, gold, silver, and other metal ore mining</v>
      </c>
      <c r="R103" s="132" t="str">
        <f>INDEX(Corr_Activity_Minerals_to_EPA!$C$6:$C$81,MATCH('Mineral Use Compiled'!$B103,Corr_Activity_Minerals_to_EPA!$B$6:$B$81,0))</f>
        <v>2122A0</v>
      </c>
      <c r="S103" s="132" t="str">
        <f>INDEX(Corr_Activity_Minerals_to_EPA!$E$6:$E$81,MATCH('Mineral Use Compiled'!$B103,Corr_Activity_Minerals_to_EPA!$B$6:$B$81,0))</f>
        <v>Mining</v>
      </c>
      <c r="T103" s="133">
        <f t="shared" si="21"/>
        <v>0</v>
      </c>
    </row>
    <row r="104" spans="1:20" x14ac:dyDescent="0.35">
      <c r="B104" s="129" t="s">
        <v>635</v>
      </c>
      <c r="C104" s="11">
        <v>2007</v>
      </c>
      <c r="D104" s="87">
        <v>0</v>
      </c>
      <c r="E104" s="87">
        <v>0</v>
      </c>
      <c r="F104" t="s">
        <v>719</v>
      </c>
      <c r="G104" s="130">
        <f>INDEX(Corr_ElemFlows_Minerals_to_EPA!D$5:D$80,MATCH('Mineral Use Compiled'!$B104,Corr_ElemFlows_Minerals_to_EPA!$B$5:$B$80,0))</f>
        <v>814.08455286820185</v>
      </c>
      <c r="H104" s="130" t="str">
        <f>INDEX(Corr_ElemFlows_Minerals_to_EPA!E$5:E$80,MATCH('Mineral Use Compiled'!$B104,Corr_ElemFlows_Minerals_to_EPA!$B$5:$B$80,0))</f>
        <v>kg-Ce</v>
      </c>
      <c r="I104" s="87">
        <f t="shared" si="19"/>
        <v>0</v>
      </c>
      <c r="J104" s="87">
        <f t="shared" si="20"/>
        <v>0</v>
      </c>
      <c r="K104" s="131" t="str">
        <f>INDEX(Corr_ElemFlows_Minerals_to_EPA!L$5:L$80,MATCH('Mineral Use Compiled'!$B104,Corr_ElemFlows_Minerals_to_EPA!$B$5:$B$80,0))</f>
        <v>kg</v>
      </c>
      <c r="L104" s="131" t="str">
        <f>INDEX(Corr_ElemFlows_Minerals_to_EPA!F$5:F$80,MATCH('Mineral Use Compiled'!$B104,Corr_ElemFlows_Minerals_to_EPA!$B$5:$B$80,0))</f>
        <v>Cerium</v>
      </c>
      <c r="M104" s="131">
        <f>INDEX(Corr_ElemFlows_Minerals_to_EPA!G$5:G$80,MATCH('Mineral Use Compiled'!$B104,Corr_ElemFlows_Minerals_to_EPA!$B$5:$B$80,0))</f>
        <v>7440451</v>
      </c>
      <c r="N104" s="131" t="str">
        <f>INDEX(Corr_ElemFlows_Minerals_to_EPA!H$5:H$80,MATCH('Mineral Use Compiled'!$B104,Corr_ElemFlows_Minerals_to_EPA!$B$5:$B$80,0))</f>
        <v>resource</v>
      </c>
      <c r="O104" s="131" t="str">
        <f>INDEX(Corr_ElemFlows_Minerals_to_EPA!I$5:I$80,MATCH('Mineral Use Compiled'!$B104,Corr_ElemFlows_Minerals_to_EPA!$B$5:$B$80,0))</f>
        <v>in ground</v>
      </c>
      <c r="P104" s="131" t="str">
        <f>INDEX(Corr_ElemFlows_Minerals_to_EPA!J$5:J$80,MATCH('Mineral Use Compiled'!$B104,Corr_ElemFlows_Minerals_to_EPA!$B$5:$B$80,0))</f>
        <v>bdb1d022-b426-48ac-853f-5ae6e5786873</v>
      </c>
      <c r="Q104" s="132" t="str">
        <f>INDEX(Corr_Activity_Minerals_to_EPA!$D$6:$D$81,MATCH('Mineral Use Compiled'!$B104,Corr_Activity_Minerals_to_EPA!$B$6:$B$81,0))</f>
        <v>Iron, gold, silver, and other metal ore mining</v>
      </c>
      <c r="R104" s="132" t="str">
        <f>INDEX(Corr_Activity_Minerals_to_EPA!$C$6:$C$81,MATCH('Mineral Use Compiled'!$B104,Corr_Activity_Minerals_to_EPA!$B$6:$B$81,0))</f>
        <v>2122A0</v>
      </c>
      <c r="S104" s="132" t="str">
        <f>INDEX(Corr_Activity_Minerals_to_EPA!$E$6:$E$81,MATCH('Mineral Use Compiled'!$B104,Corr_Activity_Minerals_to_EPA!$B$6:$B$81,0))</f>
        <v>Mining</v>
      </c>
      <c r="T104" s="133" t="e">
        <f t="shared" si="21"/>
        <v>#DIV/0!</v>
      </c>
    </row>
    <row r="105" spans="1:20" x14ac:dyDescent="0.35">
      <c r="B105" s="129" t="s">
        <v>636</v>
      </c>
      <c r="C105" s="11">
        <v>2007</v>
      </c>
      <c r="D105" s="87">
        <v>7090</v>
      </c>
      <c r="E105" s="87">
        <v>41000</v>
      </c>
      <c r="F105" t="s">
        <v>637</v>
      </c>
      <c r="G105" s="130">
        <f>INDEX(Corr_ElemFlows_Minerals_to_EPA!D$5:D$80,MATCH('Mineral Use Compiled'!$B105,Corr_ElemFlows_Minerals_to_EPA!$B$5:$B$80,0))</f>
        <v>1</v>
      </c>
      <c r="H105" s="130" t="str">
        <f>INDEX(Corr_ElemFlows_Minerals_to_EPA!E$5:E$80,MATCH('Mineral Use Compiled'!$B105,Corr_ElemFlows_Minerals_to_EPA!$B$5:$B$80,0))</f>
        <v>kg</v>
      </c>
      <c r="I105" s="87">
        <f t="shared" si="19"/>
        <v>7090</v>
      </c>
      <c r="J105" s="87">
        <f t="shared" si="20"/>
        <v>41000</v>
      </c>
      <c r="K105" s="131" t="str">
        <f>INDEX(Corr_ElemFlows_Minerals_to_EPA!L$5:L$80,MATCH('Mineral Use Compiled'!$B105,Corr_ElemFlows_Minerals_to_EPA!$B$5:$B$80,0))</f>
        <v>kg</v>
      </c>
      <c r="L105" s="131" t="str">
        <f>INDEX(Corr_ElemFlows_Minerals_to_EPA!F$5:F$80,MATCH('Mineral Use Compiled'!$B105,Corr_ElemFlows_Minerals_to_EPA!$B$5:$B$80,0))</f>
        <v>Rhenium, in crude ore</v>
      </c>
      <c r="M105" s="131">
        <f>INDEX(Corr_ElemFlows_Minerals_to_EPA!G$5:G$80,MATCH('Mineral Use Compiled'!$B105,Corr_ElemFlows_Minerals_to_EPA!$B$5:$B$80,0))</f>
        <v>7440155</v>
      </c>
      <c r="N105" s="131" t="str">
        <f>INDEX(Corr_ElemFlows_Minerals_to_EPA!H$5:H$80,MATCH('Mineral Use Compiled'!$B105,Corr_ElemFlows_Minerals_to_EPA!$B$5:$B$80,0))</f>
        <v>resource</v>
      </c>
      <c r="O105" s="131" t="str">
        <f>INDEX(Corr_ElemFlows_Minerals_to_EPA!I$5:I$80,MATCH('Mineral Use Compiled'!$B105,Corr_ElemFlows_Minerals_to_EPA!$B$5:$B$80,0))</f>
        <v>in ground</v>
      </c>
      <c r="P105" s="131" t="str">
        <f>INDEX(Corr_ElemFlows_Minerals_to_EPA!J$5:J$80,MATCH('Mineral Use Compiled'!$B105,Corr_ElemFlows_Minerals_to_EPA!$B$5:$B$80,0))</f>
        <v>a3930b4d-74da-4489-9a50-d175c25d4fe8</v>
      </c>
      <c r="Q105" s="132" t="str">
        <f>INDEX(Corr_Activity_Minerals_to_EPA!$D$6:$D$81,MATCH('Mineral Use Compiled'!$B105,Corr_Activity_Minerals_to_EPA!$B$6:$B$81,0))</f>
        <v>Iron, gold, silver, and other metal ore mining</v>
      </c>
      <c r="R105" s="132" t="str">
        <f>INDEX(Corr_Activity_Minerals_to_EPA!$C$6:$C$81,MATCH('Mineral Use Compiled'!$B105,Corr_Activity_Minerals_to_EPA!$B$6:$B$81,0))</f>
        <v>2122A0</v>
      </c>
      <c r="S105" s="132" t="str">
        <f>INDEX(Corr_Activity_Minerals_to_EPA!$E$6:$E$81,MATCH('Mineral Use Compiled'!$B105,Corr_Activity_Minerals_to_EPA!$B$6:$B$81,0))</f>
        <v>Mining</v>
      </c>
      <c r="T105" s="133">
        <f t="shared" si="21"/>
        <v>0.14743189852360158</v>
      </c>
    </row>
    <row r="106" spans="1:20" x14ac:dyDescent="0.35">
      <c r="B106" s="129" t="s">
        <v>641</v>
      </c>
      <c r="C106" s="11">
        <v>2007</v>
      </c>
      <c r="D106" s="87">
        <v>1280</v>
      </c>
      <c r="E106" s="87">
        <v>4830</v>
      </c>
      <c r="F106" t="s">
        <v>642</v>
      </c>
      <c r="G106" s="130">
        <f>INDEX(Corr_ElemFlows_Minerals_to_EPA!D$5:D$80,MATCH('Mineral Use Compiled'!$B106,Corr_ElemFlows_Minerals_to_EPA!$B$5:$B$80,0))</f>
        <v>1000</v>
      </c>
      <c r="H106" s="130" t="str">
        <f>INDEX(Corr_ElemFlows_Minerals_to_EPA!E$5:E$80,MATCH('Mineral Use Compiled'!$B106,Corr_ElemFlows_Minerals_to_EPA!$B$5:$B$80,0))</f>
        <v>kg-Ag</v>
      </c>
      <c r="I106" s="87">
        <f t="shared" si="19"/>
        <v>1280000</v>
      </c>
      <c r="J106" s="87">
        <f t="shared" si="20"/>
        <v>4830000</v>
      </c>
      <c r="K106" s="131" t="str">
        <f>INDEX(Corr_ElemFlows_Minerals_to_EPA!L$5:L$80,MATCH('Mineral Use Compiled'!$B106,Corr_ElemFlows_Minerals_to_EPA!$B$5:$B$80,0))</f>
        <v>kg</v>
      </c>
      <c r="L106" s="131" t="str">
        <f>INDEX(Corr_ElemFlows_Minerals_to_EPA!F$5:F$80,MATCH('Mineral Use Compiled'!$B106,Corr_ElemFlows_Minerals_to_EPA!$B$5:$B$80,0))</f>
        <v>Silver</v>
      </c>
      <c r="M106" s="131">
        <f>INDEX(Corr_ElemFlows_Minerals_to_EPA!G$5:G$80,MATCH('Mineral Use Compiled'!$B106,Corr_ElemFlows_Minerals_to_EPA!$B$5:$B$80,0))</f>
        <v>7440224</v>
      </c>
      <c r="N106" s="131" t="str">
        <f>INDEX(Corr_ElemFlows_Minerals_to_EPA!H$5:H$80,MATCH('Mineral Use Compiled'!$B106,Corr_ElemFlows_Minerals_to_EPA!$B$5:$B$80,0))</f>
        <v>resource</v>
      </c>
      <c r="O106" s="131" t="str">
        <f>INDEX(Corr_ElemFlows_Minerals_to_EPA!I$5:I$80,MATCH('Mineral Use Compiled'!$B106,Corr_ElemFlows_Minerals_to_EPA!$B$5:$B$80,0))</f>
        <v>in ground</v>
      </c>
      <c r="P106" s="131" t="str">
        <f>INDEX(Corr_ElemFlows_Minerals_to_EPA!J$5:J$80,MATCH('Mineral Use Compiled'!$B106,Corr_ElemFlows_Minerals_to_EPA!$B$5:$B$80,0))</f>
        <v>172ab2d8-6556-11dd-ad8b-0800200c9a66</v>
      </c>
      <c r="Q106" s="132" t="str">
        <f>INDEX(Corr_Activity_Minerals_to_EPA!$D$6:$D$81,MATCH('Mineral Use Compiled'!$B106,Corr_Activity_Minerals_to_EPA!$B$6:$B$81,0))</f>
        <v>Iron, gold, silver, and other metal ore mining</v>
      </c>
      <c r="R106" s="132" t="str">
        <f>INDEX(Corr_Activity_Minerals_to_EPA!$C$6:$C$81,MATCH('Mineral Use Compiled'!$B106,Corr_Activity_Minerals_to_EPA!$B$6:$B$81,0))</f>
        <v>2122A0</v>
      </c>
      <c r="S106" s="132" t="str">
        <f>INDEX(Corr_Activity_Minerals_to_EPA!$E$6:$E$81,MATCH('Mineral Use Compiled'!$B106,Corr_Activity_Minerals_to_EPA!$B$6:$B$81,0))</f>
        <v>Mining</v>
      </c>
      <c r="T106" s="133">
        <f t="shared" si="21"/>
        <v>0.20949263502454993</v>
      </c>
    </row>
    <row r="107" spans="1:20" x14ac:dyDescent="0.35">
      <c r="B107" s="129" t="s">
        <v>725</v>
      </c>
      <c r="C107" s="11">
        <v>2007</v>
      </c>
      <c r="D107" s="87">
        <v>0</v>
      </c>
      <c r="E107" s="87">
        <v>0</v>
      </c>
      <c r="F107" t="s">
        <v>672</v>
      </c>
      <c r="G107" s="130">
        <f>INDEX(Corr_ElemFlows_Minerals_to_EPA!D$5:D$80,MATCH('Mineral Use Compiled'!$B107,Corr_ElemFlows_Minerals_to_EPA!$B$5:$B$80,0))</f>
        <v>1000</v>
      </c>
      <c r="H107" s="130" t="str">
        <f>INDEX(Corr_ElemFlows_Minerals_to_EPA!E$5:E$80,MATCH('Mineral Use Compiled'!$B107,Corr_ElemFlows_Minerals_to_EPA!$B$5:$B$80,0))</f>
        <v>kg-Sr</v>
      </c>
      <c r="I107" s="87">
        <f t="shared" si="19"/>
        <v>0</v>
      </c>
      <c r="J107" s="87">
        <f t="shared" si="20"/>
        <v>0</v>
      </c>
      <c r="K107" s="131" t="str">
        <f>INDEX(Corr_ElemFlows_Minerals_to_EPA!L$5:L$80,MATCH('Mineral Use Compiled'!$B107,Corr_ElemFlows_Minerals_to_EPA!$B$5:$B$80,0))</f>
        <v>kg</v>
      </c>
      <c r="L107" s="131" t="str">
        <f>INDEX(Corr_ElemFlows_Minerals_to_EPA!F$5:F$80,MATCH('Mineral Use Compiled'!$B107,Corr_ElemFlows_Minerals_to_EPA!$B$5:$B$80,0))</f>
        <v>Strontium</v>
      </c>
      <c r="M107" s="131">
        <f>INDEX(Corr_ElemFlows_Minerals_to_EPA!G$5:G$80,MATCH('Mineral Use Compiled'!$B107,Corr_ElemFlows_Minerals_to_EPA!$B$5:$B$80,0))</f>
        <v>7440246</v>
      </c>
      <c r="N107" s="131" t="str">
        <f>INDEX(Corr_ElemFlows_Minerals_to_EPA!H$5:H$80,MATCH('Mineral Use Compiled'!$B107,Corr_ElemFlows_Minerals_to_EPA!$B$5:$B$80,0))</f>
        <v>resource</v>
      </c>
      <c r="O107" s="131" t="str">
        <f>INDEX(Corr_ElemFlows_Minerals_to_EPA!I$5:I$80,MATCH('Mineral Use Compiled'!$B107,Corr_ElemFlows_Minerals_to_EPA!$B$5:$B$80,0))</f>
        <v>in ground</v>
      </c>
      <c r="P107" s="131" t="str">
        <f>INDEX(Corr_ElemFlows_Minerals_to_EPA!J$5:J$80,MATCH('Mineral Use Compiled'!$B107,Corr_ElemFlows_Minerals_to_EPA!$B$5:$B$80,0))</f>
        <v>f11aaecf-25cf-4fed-9eb7-2cfb900c368c</v>
      </c>
      <c r="Q107" s="132" t="str">
        <f>INDEX(Corr_Activity_Minerals_to_EPA!$D$6:$D$81,MATCH('Mineral Use Compiled'!$B107,Corr_Activity_Minerals_to_EPA!$B$6:$B$81,0))</f>
        <v>Iron, gold, silver, and other metal ore mining</v>
      </c>
      <c r="R107" s="132" t="str">
        <f>INDEX(Corr_Activity_Minerals_to_EPA!$C$6:$C$81,MATCH('Mineral Use Compiled'!$B107,Corr_Activity_Minerals_to_EPA!$B$6:$B$81,0))</f>
        <v>2122A0</v>
      </c>
      <c r="S107" s="132" t="str">
        <f>INDEX(Corr_Activity_Minerals_to_EPA!$E$6:$E$81,MATCH('Mineral Use Compiled'!$B107,Corr_Activity_Minerals_to_EPA!$B$6:$B$81,0))</f>
        <v>Mining</v>
      </c>
      <c r="T107" s="133" t="e">
        <f t="shared" si="21"/>
        <v>#DIV/0!</v>
      </c>
    </row>
    <row r="108" spans="1:20" x14ac:dyDescent="0.35">
      <c r="B108" s="129" t="s">
        <v>726</v>
      </c>
      <c r="C108" s="11">
        <v>2007</v>
      </c>
      <c r="D108" s="87">
        <v>0</v>
      </c>
      <c r="E108" s="87">
        <v>8550</v>
      </c>
      <c r="F108" t="s">
        <v>672</v>
      </c>
      <c r="G108" s="130">
        <f>INDEX(Corr_ElemFlows_Minerals_to_EPA!D$5:D$80,MATCH('Mineral Use Compiled'!$B108,Corr_ElemFlows_Minerals_to_EPA!$B$5:$B$80,0))</f>
        <v>1000</v>
      </c>
      <c r="H108" s="130" t="str">
        <f>INDEX(Corr_ElemFlows_Minerals_to_EPA!E$5:E$80,MATCH('Mineral Use Compiled'!$B108,Corr_ElemFlows_Minerals_to_EPA!$B$5:$B$80,0))</f>
        <v>kg-Sr</v>
      </c>
      <c r="I108" s="87">
        <f t="shared" si="19"/>
        <v>0</v>
      </c>
      <c r="J108" s="87">
        <f t="shared" si="20"/>
        <v>8550000</v>
      </c>
      <c r="K108" s="131" t="str">
        <f>INDEX(Corr_ElemFlows_Minerals_to_EPA!L$5:L$80,MATCH('Mineral Use Compiled'!$B108,Corr_ElemFlows_Minerals_to_EPA!$B$5:$B$80,0))</f>
        <v>kg</v>
      </c>
      <c r="L108" s="131" t="str">
        <f>INDEX(Corr_ElemFlows_Minerals_to_EPA!F$5:F$80,MATCH('Mineral Use Compiled'!$B108,Corr_ElemFlows_Minerals_to_EPA!$B$5:$B$80,0))</f>
        <v>Strontium</v>
      </c>
      <c r="M108" s="131">
        <f>INDEX(Corr_ElemFlows_Minerals_to_EPA!G$5:G$80,MATCH('Mineral Use Compiled'!$B108,Corr_ElemFlows_Minerals_to_EPA!$B$5:$B$80,0))</f>
        <v>7440246</v>
      </c>
      <c r="N108" s="131" t="str">
        <f>INDEX(Corr_ElemFlows_Minerals_to_EPA!H$5:H$80,MATCH('Mineral Use Compiled'!$B108,Corr_ElemFlows_Minerals_to_EPA!$B$5:$B$80,0))</f>
        <v>resource</v>
      </c>
      <c r="O108" s="131" t="str">
        <f>INDEX(Corr_ElemFlows_Minerals_to_EPA!I$5:I$80,MATCH('Mineral Use Compiled'!$B108,Corr_ElemFlows_Minerals_to_EPA!$B$5:$B$80,0))</f>
        <v>in ground</v>
      </c>
      <c r="P108" s="131" t="str">
        <f>INDEX(Corr_ElemFlows_Minerals_to_EPA!J$5:J$80,MATCH('Mineral Use Compiled'!$B108,Corr_ElemFlows_Minerals_to_EPA!$B$5:$B$80,0))</f>
        <v>f11aaecf-25cf-4fed-9eb7-2cfb900c368c</v>
      </c>
      <c r="Q108" s="132" t="str">
        <f>INDEX(Corr_Activity_Minerals_to_EPA!$D$6:$D$81,MATCH('Mineral Use Compiled'!$B108,Corr_Activity_Minerals_to_EPA!$B$6:$B$81,0))</f>
        <v>Iron, gold, silver, and other metal ore mining</v>
      </c>
      <c r="R108" s="132" t="str">
        <f>INDEX(Corr_Activity_Minerals_to_EPA!$C$6:$C$81,MATCH('Mineral Use Compiled'!$B108,Corr_Activity_Minerals_to_EPA!$B$6:$B$81,0))</f>
        <v>2122A0</v>
      </c>
      <c r="S108" s="132" t="str">
        <f>INDEX(Corr_Activity_Minerals_to_EPA!$E$6:$E$81,MATCH('Mineral Use Compiled'!$B108,Corr_Activity_Minerals_to_EPA!$B$6:$B$81,0))</f>
        <v>Mining</v>
      </c>
      <c r="T108" s="133">
        <f t="shared" si="21"/>
        <v>0</v>
      </c>
    </row>
    <row r="109" spans="1:20" x14ac:dyDescent="0.35">
      <c r="B109" s="129" t="s">
        <v>673</v>
      </c>
      <c r="C109" s="11">
        <v>2007</v>
      </c>
      <c r="D109" s="87">
        <v>0</v>
      </c>
      <c r="E109" s="87">
        <v>1160</v>
      </c>
      <c r="F109" t="s">
        <v>674</v>
      </c>
      <c r="G109" s="130">
        <f>INDEX(Corr_ElemFlows_Minerals_to_EPA!D$5:D$80,MATCH('Mineral Use Compiled'!$B109,Corr_ElemFlows_Minerals_to_EPA!$B$5:$B$80,0))</f>
        <v>1000</v>
      </c>
      <c r="H109" s="130" t="str">
        <f>INDEX(Corr_ElemFlows_Minerals_to_EPA!E$5:E$80,MATCH('Mineral Use Compiled'!$B109,Corr_ElemFlows_Minerals_to_EPA!$B$5:$B$80,0))</f>
        <v>kg-Ta</v>
      </c>
      <c r="I109" s="87">
        <f t="shared" si="19"/>
        <v>0</v>
      </c>
      <c r="J109" s="87">
        <f t="shared" si="20"/>
        <v>1160000</v>
      </c>
      <c r="K109" s="131" t="str">
        <f>INDEX(Corr_ElemFlows_Minerals_to_EPA!L$5:L$80,MATCH('Mineral Use Compiled'!$B109,Corr_ElemFlows_Minerals_to_EPA!$B$5:$B$80,0))</f>
        <v>kg</v>
      </c>
      <c r="L109" s="131" t="str">
        <f>INDEX(Corr_ElemFlows_Minerals_to_EPA!F$5:F$80,MATCH('Mineral Use Compiled'!$B109,Corr_ElemFlows_Minerals_to_EPA!$B$5:$B$80,0))</f>
        <v>Tantalum</v>
      </c>
      <c r="M109" s="131">
        <f>INDEX(Corr_ElemFlows_Minerals_to_EPA!G$5:G$80,MATCH('Mineral Use Compiled'!$B109,Corr_ElemFlows_Minerals_to_EPA!$B$5:$B$80,0))</f>
        <v>7440257</v>
      </c>
      <c r="N109" s="131" t="str">
        <f>INDEX(Corr_ElemFlows_Minerals_to_EPA!H$5:H$80,MATCH('Mineral Use Compiled'!$B109,Corr_ElemFlows_Minerals_to_EPA!$B$5:$B$80,0))</f>
        <v>resource</v>
      </c>
      <c r="O109" s="131" t="str">
        <f>INDEX(Corr_ElemFlows_Minerals_to_EPA!I$5:I$80,MATCH('Mineral Use Compiled'!$B109,Corr_ElemFlows_Minerals_to_EPA!$B$5:$B$80,0))</f>
        <v>in ground</v>
      </c>
      <c r="P109" s="131" t="str">
        <f>INDEX(Corr_ElemFlows_Minerals_to_EPA!J$5:J$80,MATCH('Mineral Use Compiled'!$B109,Corr_ElemFlows_Minerals_to_EPA!$B$5:$B$80,0))</f>
        <v>daea7dff-7a8a-447a-b205-f358deddadb9</v>
      </c>
      <c r="Q109" s="132" t="str">
        <f>INDEX(Corr_Activity_Minerals_to_EPA!$D$6:$D$81,MATCH('Mineral Use Compiled'!$B109,Corr_Activity_Minerals_to_EPA!$B$6:$B$81,0))</f>
        <v>Iron, gold, silver, and other metal ore mining</v>
      </c>
      <c r="R109" s="132" t="str">
        <f>INDEX(Corr_Activity_Minerals_to_EPA!$C$6:$C$81,MATCH('Mineral Use Compiled'!$B109,Corr_Activity_Minerals_to_EPA!$B$6:$B$81,0))</f>
        <v>2122A0</v>
      </c>
      <c r="S109" s="132" t="str">
        <f>INDEX(Corr_Activity_Minerals_to_EPA!$E$6:$E$81,MATCH('Mineral Use Compiled'!$B109,Corr_Activity_Minerals_to_EPA!$B$6:$B$81,0))</f>
        <v>Mining</v>
      </c>
      <c r="T109" s="133">
        <f t="shared" si="21"/>
        <v>0</v>
      </c>
    </row>
    <row r="110" spans="1:20" x14ac:dyDescent="0.35">
      <c r="B110" s="129" t="s">
        <v>646</v>
      </c>
      <c r="C110" s="11">
        <v>2007</v>
      </c>
      <c r="D110" s="87">
        <v>300</v>
      </c>
      <c r="E110" s="87">
        <v>1220</v>
      </c>
      <c r="F110" t="s">
        <v>647</v>
      </c>
      <c r="G110" s="130">
        <f>INDEX(Corr_ElemFlows_Minerals_to_EPA!D$5:D$80,MATCH('Mineral Use Compiled'!$B110,Corr_ElemFlows_Minerals_to_EPA!$B$5:$B$80,0))</f>
        <v>599342.89771091007</v>
      </c>
      <c r="H110" s="130" t="str">
        <f>INDEX(Corr_ElemFlows_Minerals_to_EPA!E$5:E$80,MATCH('Mineral Use Compiled'!$B110,Corr_ElemFlows_Minerals_to_EPA!$B$5:$B$80,0))</f>
        <v>kg-Ti</v>
      </c>
      <c r="I110" s="87">
        <f t="shared" si="19"/>
        <v>179802869.31327301</v>
      </c>
      <c r="J110" s="87">
        <f t="shared" si="20"/>
        <v>731198335.20731032</v>
      </c>
      <c r="K110" s="131" t="str">
        <f>INDEX(Corr_ElemFlows_Minerals_to_EPA!L$5:L$80,MATCH('Mineral Use Compiled'!$B110,Corr_ElemFlows_Minerals_to_EPA!$B$5:$B$80,0))</f>
        <v>kg</v>
      </c>
      <c r="L110" s="131" t="str">
        <f>INDEX(Corr_ElemFlows_Minerals_to_EPA!F$5:F$80,MATCH('Mineral Use Compiled'!$B110,Corr_ElemFlows_Minerals_to_EPA!$B$5:$B$80,0))</f>
        <v>Titanium</v>
      </c>
      <c r="M110" s="131">
        <f>INDEX(Corr_ElemFlows_Minerals_to_EPA!G$5:G$80,MATCH('Mineral Use Compiled'!$B110,Corr_ElemFlows_Minerals_to_EPA!$B$5:$B$80,0))</f>
        <v>7440326</v>
      </c>
      <c r="N110" s="131" t="str">
        <f>INDEX(Corr_ElemFlows_Minerals_to_EPA!H$5:H$80,MATCH('Mineral Use Compiled'!$B110,Corr_ElemFlows_Minerals_to_EPA!$B$5:$B$80,0))</f>
        <v>resource</v>
      </c>
      <c r="O110" s="131" t="str">
        <f>INDEX(Corr_ElemFlows_Minerals_to_EPA!I$5:I$80,MATCH('Mineral Use Compiled'!$B110,Corr_ElemFlows_Minerals_to_EPA!$B$5:$B$80,0))</f>
        <v>in ground</v>
      </c>
      <c r="P110" s="131" t="str">
        <f>INDEX(Corr_ElemFlows_Minerals_to_EPA!J$5:J$80,MATCH('Mineral Use Compiled'!$B110,Corr_ElemFlows_Minerals_to_EPA!$B$5:$B$80,0))</f>
        <v>2906898f-6556-11dd-ad8b-0800200c9a66</v>
      </c>
      <c r="Q110" s="132" t="str">
        <f>INDEX(Corr_Activity_Minerals_to_EPA!$D$6:$D$81,MATCH('Mineral Use Compiled'!$B110,Corr_Activity_Minerals_to_EPA!$B$6:$B$81,0))</f>
        <v>Iron, gold, silver, and other metal ore mining</v>
      </c>
      <c r="R110" s="132" t="str">
        <f>INDEX(Corr_Activity_Minerals_to_EPA!$C$6:$C$81,MATCH('Mineral Use Compiled'!$B110,Corr_Activity_Minerals_to_EPA!$B$6:$B$81,0))</f>
        <v>2122A0</v>
      </c>
      <c r="S110" s="132" t="str">
        <f>INDEX(Corr_Activity_Minerals_to_EPA!$E$6:$E$81,MATCH('Mineral Use Compiled'!$B110,Corr_Activity_Minerals_to_EPA!$B$6:$B$81,0))</f>
        <v>Mining</v>
      </c>
      <c r="T110" s="133">
        <f t="shared" si="21"/>
        <v>0.19736842105263155</v>
      </c>
    </row>
    <row r="111" spans="1:20" x14ac:dyDescent="0.35">
      <c r="B111" s="129" t="s">
        <v>675</v>
      </c>
      <c r="C111" s="11">
        <v>2007</v>
      </c>
      <c r="D111" s="87">
        <v>0</v>
      </c>
      <c r="E111" s="87">
        <v>3880</v>
      </c>
      <c r="F111" t="s">
        <v>648</v>
      </c>
      <c r="G111" s="130">
        <f>INDEX(Corr_ElemFlows_Minerals_to_EPA!D$5:D$80,MATCH('Mineral Use Compiled'!$B111,Corr_ElemFlows_Minerals_to_EPA!$B$5:$B$80,0))</f>
        <v>1000</v>
      </c>
      <c r="H111" s="130" t="str">
        <f>INDEX(Corr_ElemFlows_Minerals_to_EPA!E$5:E$80,MATCH('Mineral Use Compiled'!$B111,Corr_ElemFlows_Minerals_to_EPA!$B$5:$B$80,0))</f>
        <v>kg-W</v>
      </c>
      <c r="I111" s="87">
        <f t="shared" si="19"/>
        <v>0</v>
      </c>
      <c r="J111" s="87">
        <f t="shared" si="20"/>
        <v>3880000</v>
      </c>
      <c r="K111" s="131" t="str">
        <f>INDEX(Corr_ElemFlows_Minerals_to_EPA!L$5:L$80,MATCH('Mineral Use Compiled'!$B111,Corr_ElemFlows_Minerals_to_EPA!$B$5:$B$80,0))</f>
        <v>kg</v>
      </c>
      <c r="L111" s="131" t="str">
        <f>INDEX(Corr_ElemFlows_Minerals_to_EPA!F$5:F$80,MATCH('Mineral Use Compiled'!$B111,Corr_ElemFlows_Minerals_to_EPA!$B$5:$B$80,0))</f>
        <v>Tungsten</v>
      </c>
      <c r="M111" s="131">
        <f>INDEX(Corr_ElemFlows_Minerals_to_EPA!G$5:G$80,MATCH('Mineral Use Compiled'!$B111,Corr_ElemFlows_Minerals_to_EPA!$B$5:$B$80,0))</f>
        <v>7440337</v>
      </c>
      <c r="N111" s="131" t="str">
        <f>INDEX(Corr_ElemFlows_Minerals_to_EPA!H$5:H$80,MATCH('Mineral Use Compiled'!$B111,Corr_ElemFlows_Minerals_to_EPA!$B$5:$B$80,0))</f>
        <v>resource</v>
      </c>
      <c r="O111" s="131" t="str">
        <f>INDEX(Corr_ElemFlows_Minerals_to_EPA!I$5:I$80,MATCH('Mineral Use Compiled'!$B111,Corr_ElemFlows_Minerals_to_EPA!$B$5:$B$80,0))</f>
        <v>in ground</v>
      </c>
      <c r="P111" s="131" t="str">
        <f>INDEX(Corr_ElemFlows_Minerals_to_EPA!J$5:J$80,MATCH('Mineral Use Compiled'!$B111,Corr_ElemFlows_Minerals_to_EPA!$B$5:$B$80,0))</f>
        <v>0e8ab9d2-cc60-4fbb-9cd8-2cc9a7e3d56d</v>
      </c>
      <c r="Q111" s="132" t="str">
        <f>INDEX(Corr_Activity_Minerals_to_EPA!$D$6:$D$81,MATCH('Mineral Use Compiled'!$B111,Corr_Activity_Minerals_to_EPA!$B$6:$B$81,0))</f>
        <v>Iron, gold, silver, and other metal ore mining</v>
      </c>
      <c r="R111" s="132" t="str">
        <f>INDEX(Corr_Activity_Minerals_to_EPA!$C$6:$C$81,MATCH('Mineral Use Compiled'!$B111,Corr_Activity_Minerals_to_EPA!$B$6:$B$81,0))</f>
        <v>2122A0</v>
      </c>
      <c r="S111" s="132" t="str">
        <f>INDEX(Corr_Activity_Minerals_to_EPA!$E$6:$E$81,MATCH('Mineral Use Compiled'!$B111,Corr_Activity_Minerals_to_EPA!$B$6:$B$81,0))</f>
        <v>Mining</v>
      </c>
      <c r="T111" s="133">
        <f t="shared" si="21"/>
        <v>0</v>
      </c>
    </row>
    <row r="112" spans="1:20" x14ac:dyDescent="0.35">
      <c r="B112" s="129" t="s">
        <v>705</v>
      </c>
      <c r="C112" s="11">
        <v>2007</v>
      </c>
      <c r="D112" s="87">
        <v>0</v>
      </c>
      <c r="E112" s="87">
        <v>21</v>
      </c>
      <c r="F112" t="s">
        <v>615</v>
      </c>
      <c r="G112" s="130">
        <f>INDEX(Corr_ElemFlows_Minerals_to_EPA!D$5:D$80,MATCH('Mineral Use Compiled'!$B112,Corr_ElemFlows_Minerals_to_EPA!$B$5:$B$80,0))</f>
        <v>1000</v>
      </c>
      <c r="H112" s="130" t="str">
        <f>INDEX(Corr_ElemFlows_Minerals_to_EPA!E$5:E$80,MATCH('Mineral Use Compiled'!$B112,Corr_ElemFlows_Minerals_to_EPA!$B$5:$B$80,0))</f>
        <v>kg</v>
      </c>
      <c r="I112" s="87">
        <f t="shared" si="19"/>
        <v>0</v>
      </c>
      <c r="J112" s="87">
        <f t="shared" si="20"/>
        <v>21000</v>
      </c>
      <c r="K112" s="131" t="str">
        <f>INDEX(Corr_ElemFlows_Minerals_to_EPA!L$5:L$80,MATCH('Mineral Use Compiled'!$B112,Corr_ElemFlows_Minerals_to_EPA!$B$5:$B$80,0))</f>
        <v>kg</v>
      </c>
      <c r="L112" s="131" t="str">
        <f>INDEX(Corr_ElemFlows_Minerals_to_EPA!F$5:F$80,MATCH('Mineral Use Compiled'!$B112,Corr_ElemFlows_Minerals_to_EPA!$B$5:$B$80,0))</f>
        <v>Hafnium</v>
      </c>
      <c r="M112" s="131">
        <f>INDEX(Corr_ElemFlows_Minerals_to_EPA!G$5:G$80,MATCH('Mineral Use Compiled'!$B112,Corr_ElemFlows_Minerals_to_EPA!$B$5:$B$80,0))</f>
        <v>7440586</v>
      </c>
      <c r="N112" s="131" t="str">
        <f>INDEX(Corr_ElemFlows_Minerals_to_EPA!H$5:H$80,MATCH('Mineral Use Compiled'!$B112,Corr_ElemFlows_Minerals_to_EPA!$B$5:$B$80,0))</f>
        <v>resource</v>
      </c>
      <c r="O112" s="131" t="str">
        <f>INDEX(Corr_ElemFlows_Minerals_to_EPA!I$5:I$80,MATCH('Mineral Use Compiled'!$B112,Corr_ElemFlows_Minerals_to_EPA!$B$5:$B$80,0))</f>
        <v>in ground</v>
      </c>
      <c r="P112" s="131" t="str">
        <f>INDEX(Corr_ElemFlows_Minerals_to_EPA!J$5:J$80,MATCH('Mineral Use Compiled'!$B112,Corr_ElemFlows_Minerals_to_EPA!$B$5:$B$80,0))</f>
        <v>ebfbc6fd-57a4-38ac-8ecb-d87d453cb083</v>
      </c>
      <c r="Q112" s="132" t="str">
        <f>INDEX(Corr_Activity_Minerals_to_EPA!$D$6:$D$81,MATCH('Mineral Use Compiled'!$B112,Corr_Activity_Minerals_to_EPA!$B$6:$B$81,0))</f>
        <v>Iron, gold, silver, and other metal ore mining</v>
      </c>
      <c r="R112" s="132" t="str">
        <f>INDEX(Corr_Activity_Minerals_to_EPA!$C$6:$C$81,MATCH('Mineral Use Compiled'!$B112,Corr_Activity_Minerals_to_EPA!$B$6:$B$81,0))</f>
        <v>2122A0</v>
      </c>
      <c r="S112" s="132" t="str">
        <f>INDEX(Corr_Activity_Minerals_to_EPA!$E$6:$E$81,MATCH('Mineral Use Compiled'!$B112,Corr_Activity_Minerals_to_EPA!$B$6:$B$81,0))</f>
        <v>Mining</v>
      </c>
      <c r="T112" s="133">
        <f t="shared" si="21"/>
        <v>0</v>
      </c>
    </row>
    <row r="113" spans="2:20" ht="13.15" thickBot="1" x14ac:dyDescent="0.4">
      <c r="B113" s="137" t="s">
        <v>676</v>
      </c>
      <c r="C113" s="138">
        <v>2007</v>
      </c>
      <c r="D113" s="139">
        <v>60000</v>
      </c>
      <c r="E113" s="139">
        <v>13000</v>
      </c>
      <c r="F113" s="140" t="s">
        <v>677</v>
      </c>
      <c r="G113" s="141">
        <f>INDEX(Corr_ElemFlows_Minerals_to_EPA!D$5:D$80,MATCH('Mineral Use Compiled'!$B113,Corr_ElemFlows_Minerals_to_EPA!$B$5:$B$80,0))</f>
        <v>740.31753863733002</v>
      </c>
      <c r="H113" s="141" t="str">
        <f>INDEX(Corr_ElemFlows_Minerals_to_EPA!E$5:E$80,MATCH('Mineral Use Compiled'!$B113,Corr_ElemFlows_Minerals_to_EPA!$B$5:$B$80,0))</f>
        <v>kg-Zr</v>
      </c>
      <c r="I113" s="139">
        <f t="shared" si="19"/>
        <v>44419052.318239801</v>
      </c>
      <c r="J113" s="139">
        <f t="shared" si="20"/>
        <v>9624128.0022852905</v>
      </c>
      <c r="K113" s="142" t="str">
        <f>INDEX(Corr_ElemFlows_Minerals_to_EPA!L$5:L$80,MATCH('Mineral Use Compiled'!$B113,Corr_ElemFlows_Minerals_to_EPA!$B$5:$B$80,0))</f>
        <v>kg</v>
      </c>
      <c r="L113" s="142" t="str">
        <f>INDEX(Corr_ElemFlows_Minerals_to_EPA!F$5:F$80,MATCH('Mineral Use Compiled'!$B113,Corr_ElemFlows_Minerals_to_EPA!$B$5:$B$80,0))</f>
        <v>Zirconium</v>
      </c>
      <c r="M113" s="142">
        <f>INDEX(Corr_ElemFlows_Minerals_to_EPA!G$5:G$80,MATCH('Mineral Use Compiled'!$B113,Corr_ElemFlows_Minerals_to_EPA!$B$5:$B$80,0))</f>
        <v>7440677</v>
      </c>
      <c r="N113" s="142" t="str">
        <f>INDEX(Corr_ElemFlows_Minerals_to_EPA!H$5:H$80,MATCH('Mineral Use Compiled'!$B113,Corr_ElemFlows_Minerals_to_EPA!$B$5:$B$80,0))</f>
        <v>resource</v>
      </c>
      <c r="O113" s="142" t="str">
        <f>INDEX(Corr_ElemFlows_Minerals_to_EPA!I$5:I$80,MATCH('Mineral Use Compiled'!$B113,Corr_ElemFlows_Minerals_to_EPA!$B$5:$B$80,0))</f>
        <v>in ground</v>
      </c>
      <c r="P113" s="142" t="str">
        <f>INDEX(Corr_ElemFlows_Minerals_to_EPA!J$5:J$80,MATCH('Mineral Use Compiled'!$B113,Corr_ElemFlows_Minerals_to_EPA!$B$5:$B$80,0))</f>
        <v>76bcc22f-224c-40a4-9b22-9621467498cf</v>
      </c>
      <c r="Q113" s="143" t="str">
        <f>INDEX(Corr_Activity_Minerals_to_EPA!$D$6:$D$81,MATCH('Mineral Use Compiled'!$B113,Corr_Activity_Minerals_to_EPA!$B$6:$B$81,0))</f>
        <v>Iron, gold, silver, and other metal ore mining</v>
      </c>
      <c r="R113" s="143" t="str">
        <f>INDEX(Corr_Activity_Minerals_to_EPA!$C$6:$C$81,MATCH('Mineral Use Compiled'!$B113,Corr_Activity_Minerals_to_EPA!$B$6:$B$81,0))</f>
        <v>2122A0</v>
      </c>
      <c r="S113" s="143" t="str">
        <f>INDEX(Corr_Activity_Minerals_to_EPA!$E$6:$E$81,MATCH('Mineral Use Compiled'!$B113,Corr_Activity_Minerals_to_EPA!$B$6:$B$81,0))</f>
        <v>Mining</v>
      </c>
      <c r="T113" s="144">
        <f t="shared" si="21"/>
        <v>0.82191780821917804</v>
      </c>
    </row>
    <row r="114" spans="2:20" x14ac:dyDescent="0.35">
      <c r="B114"/>
      <c r="C114"/>
      <c r="D114"/>
      <c r="E114"/>
      <c r="F114"/>
      <c r="G114"/>
      <c r="H114"/>
    </row>
    <row r="115" spans="2:20" x14ac:dyDescent="0.35">
      <c r="B115"/>
      <c r="C115"/>
      <c r="D115"/>
      <c r="E115"/>
      <c r="F115"/>
      <c r="G115"/>
      <c r="H115"/>
    </row>
    <row r="116" spans="2:20" x14ac:dyDescent="0.35">
      <c r="B116"/>
      <c r="C116"/>
      <c r="D116"/>
      <c r="E116"/>
      <c r="F116"/>
      <c r="G116"/>
      <c r="H116"/>
    </row>
    <row r="117" spans="2:20" x14ac:dyDescent="0.35">
      <c r="B117"/>
      <c r="C117"/>
      <c r="D117"/>
      <c r="E117"/>
      <c r="F117"/>
      <c r="G117"/>
      <c r="H117"/>
    </row>
    <row r="118" spans="2:20" x14ac:dyDescent="0.35">
      <c r="B118"/>
      <c r="C118"/>
      <c r="D118"/>
      <c r="E118"/>
      <c r="F118"/>
      <c r="G118"/>
      <c r="H118"/>
    </row>
    <row r="119" spans="2:20" x14ac:dyDescent="0.35">
      <c r="B119"/>
      <c r="C119"/>
      <c r="D119"/>
      <c r="E119"/>
      <c r="F119"/>
      <c r="G119"/>
      <c r="H119"/>
    </row>
    <row r="120" spans="2:20" x14ac:dyDescent="0.35">
      <c r="B120"/>
      <c r="C120"/>
      <c r="D120"/>
      <c r="E120"/>
      <c r="F120"/>
      <c r="G120"/>
      <c r="H120"/>
    </row>
    <row r="121" spans="2:20" x14ac:dyDescent="0.35">
      <c r="B121"/>
      <c r="C121"/>
      <c r="D121"/>
      <c r="E121"/>
      <c r="F121"/>
      <c r="G121"/>
      <c r="H121"/>
    </row>
    <row r="122" spans="2:20" x14ac:dyDescent="0.35">
      <c r="B122"/>
      <c r="C122"/>
      <c r="D122"/>
      <c r="E122"/>
      <c r="F122"/>
      <c r="G122"/>
      <c r="H122"/>
    </row>
    <row r="123" spans="2:20" x14ac:dyDescent="0.35">
      <c r="B123"/>
      <c r="C123"/>
      <c r="D123"/>
      <c r="E123"/>
      <c r="F123"/>
      <c r="G123"/>
      <c r="H123"/>
    </row>
    <row r="124" spans="2:20" x14ac:dyDescent="0.35">
      <c r="B124"/>
      <c r="C124"/>
      <c r="D124"/>
      <c r="E124"/>
      <c r="F124"/>
      <c r="G124"/>
      <c r="H124"/>
    </row>
    <row r="125" spans="2:20" x14ac:dyDescent="0.35">
      <c r="B125"/>
      <c r="C125"/>
      <c r="D125"/>
      <c r="E125"/>
      <c r="F125"/>
      <c r="G125"/>
      <c r="H125"/>
    </row>
    <row r="126" spans="2:20" x14ac:dyDescent="0.35">
      <c r="B126"/>
      <c r="C126"/>
      <c r="D126"/>
      <c r="E126"/>
      <c r="F126"/>
      <c r="G126"/>
      <c r="H126"/>
    </row>
    <row r="127" spans="2:20" x14ac:dyDescent="0.35">
      <c r="B127"/>
      <c r="C127"/>
      <c r="D127"/>
      <c r="E127"/>
      <c r="F127"/>
      <c r="G127"/>
      <c r="H127"/>
    </row>
    <row r="128" spans="2:20" x14ac:dyDescent="0.35">
      <c r="B128"/>
      <c r="C128"/>
      <c r="D128"/>
      <c r="E128"/>
      <c r="F128"/>
      <c r="G128"/>
      <c r="H128"/>
    </row>
    <row r="129" spans="2:8" x14ac:dyDescent="0.35">
      <c r="B129"/>
      <c r="C129"/>
      <c r="D129"/>
      <c r="E129"/>
      <c r="F129"/>
      <c r="G129"/>
      <c r="H129"/>
    </row>
    <row r="130" spans="2:8" x14ac:dyDescent="0.35">
      <c r="B130"/>
      <c r="C130"/>
      <c r="D130"/>
      <c r="E130"/>
      <c r="F130"/>
      <c r="G130"/>
      <c r="H130"/>
    </row>
    <row r="131" spans="2:8" x14ac:dyDescent="0.35">
      <c r="B131"/>
      <c r="C131"/>
      <c r="D131"/>
      <c r="E131"/>
      <c r="F131"/>
      <c r="G131"/>
      <c r="H131"/>
    </row>
    <row r="132" spans="2:8" x14ac:dyDescent="0.35">
      <c r="B132"/>
      <c r="C132"/>
      <c r="D132"/>
      <c r="E132"/>
      <c r="F132"/>
      <c r="G132"/>
      <c r="H132"/>
    </row>
    <row r="133" spans="2:8" x14ac:dyDescent="0.35">
      <c r="B133"/>
      <c r="C133"/>
      <c r="D133"/>
      <c r="E133"/>
      <c r="F133"/>
      <c r="G133"/>
      <c r="H133"/>
    </row>
    <row r="134" spans="2:8" x14ac:dyDescent="0.35">
      <c r="B134"/>
      <c r="C134"/>
      <c r="D134"/>
      <c r="E134"/>
      <c r="F134"/>
      <c r="G134"/>
      <c r="H134"/>
    </row>
    <row r="135" spans="2:8" x14ac:dyDescent="0.35">
      <c r="B135"/>
      <c r="C135"/>
      <c r="D135"/>
      <c r="E135"/>
      <c r="F135"/>
      <c r="G135"/>
      <c r="H135"/>
    </row>
    <row r="136" spans="2:8" x14ac:dyDescent="0.35">
      <c r="B136"/>
      <c r="C136"/>
      <c r="D136"/>
      <c r="E136"/>
      <c r="F136"/>
      <c r="G136"/>
      <c r="H136"/>
    </row>
    <row r="137" spans="2:8" x14ac:dyDescent="0.35">
      <c r="B137"/>
      <c r="C137"/>
      <c r="D137"/>
      <c r="E137"/>
      <c r="F137"/>
      <c r="G137"/>
      <c r="H137"/>
    </row>
    <row r="138" spans="2:8" x14ac:dyDescent="0.35">
      <c r="B138"/>
      <c r="C138"/>
      <c r="D138"/>
      <c r="E138"/>
      <c r="F138"/>
      <c r="G138"/>
      <c r="H138"/>
    </row>
    <row r="139" spans="2:8" x14ac:dyDescent="0.35">
      <c r="B139"/>
      <c r="C139"/>
      <c r="D139"/>
      <c r="E139"/>
      <c r="F139"/>
      <c r="G139"/>
      <c r="H139"/>
    </row>
    <row r="140" spans="2:8" x14ac:dyDescent="0.35">
      <c r="B140"/>
      <c r="C140"/>
      <c r="D140"/>
      <c r="E140"/>
      <c r="F140"/>
      <c r="G140"/>
      <c r="H140"/>
    </row>
    <row r="141" spans="2:8" x14ac:dyDescent="0.35">
      <c r="B141"/>
      <c r="C141"/>
      <c r="D141"/>
      <c r="E141"/>
      <c r="F141"/>
      <c r="G141"/>
      <c r="H141"/>
    </row>
    <row r="142" spans="2:8" x14ac:dyDescent="0.35">
      <c r="B142"/>
      <c r="C142"/>
      <c r="D142"/>
      <c r="E142"/>
      <c r="F142"/>
      <c r="G142"/>
      <c r="H142"/>
    </row>
    <row r="143" spans="2:8" x14ac:dyDescent="0.35">
      <c r="B143"/>
      <c r="C143"/>
      <c r="D143"/>
      <c r="E143"/>
      <c r="F143"/>
      <c r="G143"/>
      <c r="H143"/>
    </row>
    <row r="144" spans="2:8" x14ac:dyDescent="0.35">
      <c r="B144"/>
      <c r="C144"/>
      <c r="D144"/>
      <c r="E144"/>
      <c r="F144"/>
      <c r="G144"/>
      <c r="H144"/>
    </row>
    <row r="145" spans="2:8" x14ac:dyDescent="0.35">
      <c r="B145"/>
      <c r="C145"/>
      <c r="D145"/>
      <c r="E145"/>
      <c r="F145"/>
      <c r="G145"/>
      <c r="H145"/>
    </row>
    <row r="146" spans="2:8" x14ac:dyDescent="0.35">
      <c r="B146"/>
      <c r="C146"/>
      <c r="D146"/>
      <c r="E146"/>
      <c r="F146"/>
      <c r="G146"/>
      <c r="H146"/>
    </row>
    <row r="147" spans="2:8" x14ac:dyDescent="0.35">
      <c r="B147"/>
      <c r="C147"/>
      <c r="D147"/>
      <c r="E147"/>
      <c r="F147"/>
      <c r="G147"/>
      <c r="H147"/>
    </row>
    <row r="148" spans="2:8" x14ac:dyDescent="0.35">
      <c r="B148"/>
      <c r="C148"/>
      <c r="D148"/>
      <c r="E148"/>
      <c r="F148"/>
      <c r="G148"/>
      <c r="H148"/>
    </row>
    <row r="149" spans="2:8" x14ac:dyDescent="0.35">
      <c r="B149"/>
      <c r="C149"/>
      <c r="D149"/>
      <c r="E149"/>
      <c r="F149"/>
      <c r="G149"/>
      <c r="H149"/>
    </row>
    <row r="150" spans="2:8" x14ac:dyDescent="0.35">
      <c r="B150"/>
      <c r="C150"/>
      <c r="D150"/>
      <c r="E150"/>
      <c r="F150"/>
      <c r="G150"/>
      <c r="H150"/>
    </row>
    <row r="151" spans="2:8" x14ac:dyDescent="0.35">
      <c r="B151"/>
      <c r="C151"/>
      <c r="D151"/>
      <c r="E151"/>
      <c r="F151"/>
      <c r="G151"/>
      <c r="H151"/>
    </row>
    <row r="152" spans="2:8" x14ac:dyDescent="0.35">
      <c r="B152"/>
      <c r="C152"/>
      <c r="D152"/>
      <c r="E152"/>
      <c r="F152"/>
      <c r="G152"/>
      <c r="H152"/>
    </row>
    <row r="153" spans="2:8" x14ac:dyDescent="0.35">
      <c r="B153"/>
      <c r="C153"/>
      <c r="D153"/>
      <c r="E153"/>
      <c r="F153"/>
      <c r="G153"/>
      <c r="H153"/>
    </row>
    <row r="154" spans="2:8" x14ac:dyDescent="0.35">
      <c r="B154"/>
      <c r="C154"/>
      <c r="D154"/>
      <c r="E154"/>
      <c r="F154"/>
      <c r="G154"/>
      <c r="H154"/>
    </row>
    <row r="155" spans="2:8" x14ac:dyDescent="0.35">
      <c r="B155"/>
      <c r="C155"/>
      <c r="D155"/>
      <c r="E155"/>
      <c r="F155"/>
      <c r="G155"/>
      <c r="H155"/>
    </row>
    <row r="156" spans="2:8" x14ac:dyDescent="0.35">
      <c r="B156"/>
      <c r="C156"/>
      <c r="D156"/>
      <c r="E156"/>
      <c r="F156"/>
      <c r="G156"/>
      <c r="H156"/>
    </row>
    <row r="157" spans="2:8" x14ac:dyDescent="0.35">
      <c r="B157"/>
      <c r="C157"/>
      <c r="D157"/>
      <c r="E157"/>
      <c r="F157"/>
      <c r="G157"/>
      <c r="H157"/>
    </row>
    <row r="158" spans="2:8" x14ac:dyDescent="0.35">
      <c r="B158"/>
      <c r="C158"/>
      <c r="D158"/>
      <c r="E158"/>
      <c r="F158"/>
      <c r="G158"/>
      <c r="H158"/>
    </row>
    <row r="159" spans="2:8" x14ac:dyDescent="0.35">
      <c r="B159"/>
      <c r="C159"/>
      <c r="D159"/>
      <c r="E159"/>
      <c r="F159"/>
      <c r="G159"/>
      <c r="H159"/>
    </row>
    <row r="160" spans="2:8" x14ac:dyDescent="0.35">
      <c r="B160"/>
      <c r="C160"/>
      <c r="D160"/>
      <c r="E160"/>
      <c r="F160"/>
      <c r="G160"/>
      <c r="H160"/>
    </row>
    <row r="161" spans="2:8" x14ac:dyDescent="0.35">
      <c r="B161"/>
      <c r="C161"/>
      <c r="D161"/>
      <c r="E161"/>
      <c r="F161"/>
      <c r="G161"/>
      <c r="H161"/>
    </row>
    <row r="162" spans="2:8" x14ac:dyDescent="0.35">
      <c r="B162"/>
      <c r="C162"/>
      <c r="D162"/>
      <c r="E162"/>
      <c r="F162"/>
      <c r="G162"/>
      <c r="H162"/>
    </row>
    <row r="163" spans="2:8" x14ac:dyDescent="0.35">
      <c r="B163"/>
      <c r="C163"/>
      <c r="D163"/>
      <c r="E163"/>
      <c r="F163"/>
      <c r="G163"/>
      <c r="H163"/>
    </row>
    <row r="164" spans="2:8" x14ac:dyDescent="0.35">
      <c r="B164"/>
      <c r="C164"/>
      <c r="D164"/>
      <c r="E164"/>
      <c r="F164"/>
      <c r="G164"/>
      <c r="H164"/>
    </row>
    <row r="165" spans="2:8" x14ac:dyDescent="0.35">
      <c r="B165"/>
      <c r="C165"/>
      <c r="D165"/>
      <c r="E165"/>
      <c r="F165"/>
      <c r="G165"/>
      <c r="H165"/>
    </row>
    <row r="166" spans="2:8" x14ac:dyDescent="0.35">
      <c r="B166"/>
      <c r="C166"/>
      <c r="D166"/>
      <c r="E166"/>
      <c r="F166"/>
      <c r="G166"/>
      <c r="H166"/>
    </row>
    <row r="167" spans="2:8" x14ac:dyDescent="0.35">
      <c r="B167"/>
      <c r="C167"/>
      <c r="D167"/>
      <c r="E167"/>
      <c r="F167"/>
      <c r="G167"/>
      <c r="H167"/>
    </row>
    <row r="168" spans="2:8" x14ac:dyDescent="0.35">
      <c r="B168"/>
      <c r="C168"/>
      <c r="D168"/>
      <c r="E168"/>
      <c r="F168"/>
      <c r="G168"/>
      <c r="H168"/>
    </row>
    <row r="169" spans="2:8" x14ac:dyDescent="0.35">
      <c r="B169"/>
      <c r="C169"/>
      <c r="D169"/>
      <c r="E169"/>
      <c r="F169"/>
      <c r="G169"/>
      <c r="H169"/>
    </row>
    <row r="170" spans="2:8" x14ac:dyDescent="0.35">
      <c r="B170"/>
      <c r="C170"/>
      <c r="D170"/>
      <c r="E170"/>
      <c r="F170"/>
      <c r="G170"/>
      <c r="H170"/>
    </row>
    <row r="171" spans="2:8" x14ac:dyDescent="0.35">
      <c r="B171"/>
      <c r="C171"/>
      <c r="D171"/>
      <c r="E171"/>
      <c r="F171"/>
      <c r="G171"/>
      <c r="H171"/>
    </row>
    <row r="172" spans="2:8" x14ac:dyDescent="0.35">
      <c r="B172"/>
      <c r="C172"/>
      <c r="D172"/>
      <c r="E172"/>
      <c r="F172"/>
      <c r="G172"/>
      <c r="H172"/>
    </row>
    <row r="173" spans="2:8" x14ac:dyDescent="0.35">
      <c r="B173"/>
      <c r="C173"/>
      <c r="D173"/>
      <c r="E173"/>
      <c r="F173"/>
      <c r="G173"/>
      <c r="H173"/>
    </row>
    <row r="174" spans="2:8" x14ac:dyDescent="0.35">
      <c r="B174"/>
      <c r="C174"/>
      <c r="D174"/>
      <c r="E174"/>
      <c r="F174"/>
      <c r="G174"/>
      <c r="H174"/>
    </row>
    <row r="175" spans="2:8" x14ac:dyDescent="0.35">
      <c r="B175"/>
      <c r="C175"/>
      <c r="D175"/>
      <c r="E175"/>
      <c r="F175"/>
      <c r="G175"/>
      <c r="H175"/>
    </row>
    <row r="176" spans="2:8" x14ac:dyDescent="0.35">
      <c r="B176"/>
      <c r="C176"/>
      <c r="D176"/>
      <c r="E176"/>
      <c r="F176"/>
      <c r="G176"/>
      <c r="H176"/>
    </row>
    <row r="177" spans="2:8" x14ac:dyDescent="0.35">
      <c r="B177"/>
      <c r="C177"/>
      <c r="D177"/>
      <c r="E177"/>
      <c r="F177"/>
      <c r="G177"/>
      <c r="H177"/>
    </row>
    <row r="178" spans="2:8" x14ac:dyDescent="0.35">
      <c r="B178"/>
      <c r="C178"/>
      <c r="D178"/>
      <c r="E178"/>
      <c r="F178"/>
      <c r="G178"/>
      <c r="H178"/>
    </row>
    <row r="179" spans="2:8" x14ac:dyDescent="0.35">
      <c r="B179"/>
      <c r="C179"/>
      <c r="D179"/>
      <c r="E179"/>
      <c r="F179"/>
      <c r="G179"/>
      <c r="H179"/>
    </row>
    <row r="180" spans="2:8" x14ac:dyDescent="0.35">
      <c r="B180"/>
      <c r="C180"/>
      <c r="D180"/>
      <c r="E180"/>
      <c r="F180"/>
      <c r="G180"/>
      <c r="H180"/>
    </row>
    <row r="181" spans="2:8" x14ac:dyDescent="0.35">
      <c r="B181"/>
      <c r="C181"/>
      <c r="D181"/>
      <c r="E181"/>
      <c r="F181"/>
      <c r="G181"/>
      <c r="H181"/>
    </row>
    <row r="182" spans="2:8" x14ac:dyDescent="0.35">
      <c r="B182"/>
      <c r="C182"/>
      <c r="D182"/>
      <c r="E182"/>
      <c r="F182"/>
      <c r="G182"/>
      <c r="H182"/>
    </row>
    <row r="183" spans="2:8" x14ac:dyDescent="0.35">
      <c r="B183"/>
      <c r="C183"/>
      <c r="D183"/>
      <c r="E183"/>
      <c r="F183"/>
      <c r="G183"/>
      <c r="H183"/>
    </row>
    <row r="184" spans="2:8" x14ac:dyDescent="0.35">
      <c r="B184"/>
      <c r="C184"/>
      <c r="D184"/>
      <c r="E184"/>
      <c r="F184"/>
      <c r="G184"/>
      <c r="H184"/>
    </row>
    <row r="185" spans="2:8" x14ac:dyDescent="0.35">
      <c r="B185"/>
      <c r="C185"/>
      <c r="D185"/>
      <c r="E185"/>
      <c r="F185"/>
      <c r="G185"/>
      <c r="H185"/>
    </row>
    <row r="186" spans="2:8" x14ac:dyDescent="0.35">
      <c r="B186"/>
      <c r="C186"/>
      <c r="D186"/>
      <c r="E186"/>
      <c r="F186"/>
      <c r="G186"/>
      <c r="H186"/>
    </row>
    <row r="187" spans="2:8" x14ac:dyDescent="0.35">
      <c r="B187"/>
      <c r="C187"/>
      <c r="D187"/>
      <c r="E187"/>
      <c r="F187"/>
      <c r="G187"/>
      <c r="H187"/>
    </row>
    <row r="188" spans="2:8" x14ac:dyDescent="0.35">
      <c r="B188"/>
      <c r="C188"/>
      <c r="D188"/>
      <c r="E188"/>
      <c r="F188"/>
      <c r="G188"/>
      <c r="H188"/>
    </row>
    <row r="189" spans="2:8" x14ac:dyDescent="0.35">
      <c r="B189"/>
      <c r="C189"/>
      <c r="D189"/>
      <c r="E189"/>
      <c r="F189"/>
      <c r="G189"/>
      <c r="H189"/>
    </row>
    <row r="190" spans="2:8" x14ac:dyDescent="0.35">
      <c r="B190"/>
      <c r="C190"/>
      <c r="D190"/>
      <c r="E190"/>
      <c r="F190"/>
      <c r="G190"/>
      <c r="H190"/>
    </row>
    <row r="191" spans="2:8" x14ac:dyDescent="0.35">
      <c r="B191"/>
      <c r="C191"/>
      <c r="D191"/>
      <c r="E191"/>
      <c r="F191"/>
      <c r="G191"/>
      <c r="H191"/>
    </row>
    <row r="192" spans="2:8" x14ac:dyDescent="0.35">
      <c r="B192"/>
      <c r="C192"/>
      <c r="D192"/>
      <c r="E192"/>
      <c r="F192"/>
      <c r="G192"/>
      <c r="H192"/>
    </row>
    <row r="193" spans="2:8" x14ac:dyDescent="0.35">
      <c r="B193"/>
      <c r="C193"/>
      <c r="D193"/>
      <c r="E193"/>
      <c r="F193"/>
      <c r="G193"/>
      <c r="H193"/>
    </row>
    <row r="194" spans="2:8" x14ac:dyDescent="0.35">
      <c r="B194"/>
      <c r="C194"/>
      <c r="D194"/>
      <c r="E194"/>
      <c r="F194"/>
      <c r="G194"/>
      <c r="H194"/>
    </row>
    <row r="195" spans="2:8" x14ac:dyDescent="0.35">
      <c r="B195"/>
      <c r="C195"/>
      <c r="D195"/>
      <c r="E195"/>
      <c r="F195"/>
      <c r="G195"/>
      <c r="H195"/>
    </row>
    <row r="196" spans="2:8" x14ac:dyDescent="0.35">
      <c r="B196"/>
      <c r="C196"/>
      <c r="D196"/>
      <c r="E196"/>
      <c r="F196"/>
      <c r="G196"/>
      <c r="H196"/>
    </row>
    <row r="197" spans="2:8" x14ac:dyDescent="0.35">
      <c r="B197"/>
      <c r="C197"/>
      <c r="D197"/>
      <c r="E197"/>
      <c r="F197"/>
      <c r="G197"/>
      <c r="H197"/>
    </row>
    <row r="198" spans="2:8" x14ac:dyDescent="0.35">
      <c r="B198"/>
      <c r="C198"/>
      <c r="D198"/>
      <c r="E198"/>
      <c r="F198"/>
      <c r="G198"/>
      <c r="H198"/>
    </row>
    <row r="199" spans="2:8" x14ac:dyDescent="0.35">
      <c r="B199"/>
      <c r="C199"/>
      <c r="D199"/>
      <c r="E199"/>
      <c r="F199"/>
      <c r="G199"/>
      <c r="H199"/>
    </row>
    <row r="200" spans="2:8" x14ac:dyDescent="0.35">
      <c r="B200"/>
      <c r="C200"/>
      <c r="D200"/>
      <c r="E200"/>
      <c r="F200"/>
      <c r="G200"/>
      <c r="H200"/>
    </row>
    <row r="201" spans="2:8" x14ac:dyDescent="0.35">
      <c r="B201"/>
      <c r="C201"/>
      <c r="D201"/>
      <c r="E201"/>
      <c r="F201"/>
      <c r="G201"/>
      <c r="H201"/>
    </row>
    <row r="202" spans="2:8" x14ac:dyDescent="0.35">
      <c r="B202"/>
      <c r="C202"/>
      <c r="D202"/>
      <c r="E202"/>
      <c r="F202"/>
      <c r="G202"/>
      <c r="H202"/>
    </row>
    <row r="203" spans="2:8" x14ac:dyDescent="0.35">
      <c r="B203"/>
      <c r="C203"/>
      <c r="D203"/>
      <c r="E203"/>
      <c r="F203"/>
      <c r="G203"/>
      <c r="H203"/>
    </row>
    <row r="204" spans="2:8" x14ac:dyDescent="0.35">
      <c r="B204"/>
      <c r="C204"/>
      <c r="D204"/>
      <c r="E204"/>
      <c r="F204"/>
      <c r="G204"/>
      <c r="H204"/>
    </row>
    <row r="205" spans="2:8" x14ac:dyDescent="0.35">
      <c r="B205"/>
      <c r="C205"/>
      <c r="D205"/>
      <c r="E205"/>
      <c r="F205"/>
      <c r="G205"/>
      <c r="H205"/>
    </row>
    <row r="206" spans="2:8" x14ac:dyDescent="0.35">
      <c r="B206"/>
      <c r="C206"/>
      <c r="D206"/>
      <c r="E206"/>
      <c r="F206"/>
      <c r="G206"/>
      <c r="H206"/>
    </row>
    <row r="207" spans="2:8" x14ac:dyDescent="0.35">
      <c r="B207"/>
      <c r="C207"/>
      <c r="D207"/>
      <c r="E207"/>
      <c r="F207"/>
      <c r="G207"/>
      <c r="H207"/>
    </row>
    <row r="208" spans="2:8" x14ac:dyDescent="0.35">
      <c r="B208"/>
      <c r="C208"/>
      <c r="D208"/>
      <c r="E208"/>
      <c r="F208"/>
      <c r="G208"/>
      <c r="H208"/>
    </row>
    <row r="209" spans="2:8" x14ac:dyDescent="0.35">
      <c r="B209"/>
      <c r="C209"/>
      <c r="D209"/>
      <c r="E209"/>
      <c r="F209"/>
      <c r="G209"/>
      <c r="H209"/>
    </row>
    <row r="210" spans="2:8" x14ac:dyDescent="0.35">
      <c r="B210"/>
      <c r="C210"/>
      <c r="D210"/>
      <c r="E210"/>
      <c r="F210"/>
      <c r="G210"/>
      <c r="H210"/>
    </row>
    <row r="211" spans="2:8" x14ac:dyDescent="0.35">
      <c r="B211"/>
      <c r="C211"/>
      <c r="D211"/>
      <c r="E211"/>
      <c r="F211"/>
      <c r="G211"/>
      <c r="H211"/>
    </row>
    <row r="212" spans="2:8" x14ac:dyDescent="0.35">
      <c r="B212"/>
      <c r="C212"/>
      <c r="D212"/>
      <c r="E212"/>
      <c r="F212"/>
      <c r="G212"/>
      <c r="H212"/>
    </row>
    <row r="213" spans="2:8" x14ac:dyDescent="0.35">
      <c r="B213"/>
      <c r="C213"/>
      <c r="D213"/>
      <c r="E213"/>
      <c r="F213"/>
      <c r="G213"/>
      <c r="H213"/>
    </row>
    <row r="214" spans="2:8" x14ac:dyDescent="0.35">
      <c r="B214"/>
      <c r="C214"/>
      <c r="D214"/>
      <c r="E214"/>
      <c r="F214"/>
      <c r="G214"/>
      <c r="H214"/>
    </row>
    <row r="215" spans="2:8" x14ac:dyDescent="0.35">
      <c r="B215"/>
      <c r="C215"/>
      <c r="D215"/>
      <c r="E215"/>
      <c r="F215"/>
      <c r="G215"/>
      <c r="H215"/>
    </row>
    <row r="216" spans="2:8" x14ac:dyDescent="0.35">
      <c r="B216"/>
      <c r="C216"/>
      <c r="D216"/>
      <c r="E216"/>
      <c r="F216"/>
      <c r="G216"/>
      <c r="H216"/>
    </row>
    <row r="217" spans="2:8" x14ac:dyDescent="0.35">
      <c r="B217"/>
      <c r="C217"/>
      <c r="D217"/>
      <c r="E217"/>
      <c r="F217"/>
      <c r="G217"/>
      <c r="H217"/>
    </row>
    <row r="218" spans="2:8" x14ac:dyDescent="0.35">
      <c r="B218"/>
      <c r="C218"/>
      <c r="D218"/>
      <c r="E218"/>
      <c r="F218"/>
      <c r="G218"/>
      <c r="H218"/>
    </row>
    <row r="219" spans="2:8" x14ac:dyDescent="0.35">
      <c r="D219" s="9"/>
    </row>
    <row r="220" spans="2:8" x14ac:dyDescent="0.35">
      <c r="D220" s="9"/>
    </row>
    <row r="221" spans="2:8" x14ac:dyDescent="0.35">
      <c r="D221" s="9"/>
    </row>
    <row r="222" spans="2:8" x14ac:dyDescent="0.35">
      <c r="D222" s="9"/>
    </row>
    <row r="223" spans="2:8" x14ac:dyDescent="0.35">
      <c r="D223" s="9"/>
    </row>
    <row r="224" spans="2:8" x14ac:dyDescent="0.35">
      <c r="D224" s="9"/>
    </row>
    <row r="225" spans="4:4" x14ac:dyDescent="0.35">
      <c r="D225" s="9"/>
    </row>
    <row r="226" spans="4:4" x14ac:dyDescent="0.35">
      <c r="D226" s="9"/>
    </row>
    <row r="227" spans="4:4" x14ac:dyDescent="0.35">
      <c r="D227" s="9"/>
    </row>
    <row r="228" spans="4:4" x14ac:dyDescent="0.35">
      <c r="D228" s="9"/>
    </row>
    <row r="229" spans="4:4" x14ac:dyDescent="0.35">
      <c r="D229" s="9"/>
    </row>
    <row r="230" spans="4:4" x14ac:dyDescent="0.35">
      <c r="D230" s="9"/>
    </row>
    <row r="231" spans="4:4" x14ac:dyDescent="0.35">
      <c r="D231" s="9"/>
    </row>
    <row r="232" spans="4:4" x14ac:dyDescent="0.35">
      <c r="D232" s="9"/>
    </row>
    <row r="233" spans="4:4" x14ac:dyDescent="0.35">
      <c r="D233" s="9"/>
    </row>
    <row r="234" spans="4:4" x14ac:dyDescent="0.35">
      <c r="D234" s="9"/>
    </row>
    <row r="235" spans="4:4" x14ac:dyDescent="0.35">
      <c r="D235" s="9"/>
    </row>
    <row r="236" spans="4:4" x14ac:dyDescent="0.35">
      <c r="D236" s="9"/>
    </row>
    <row r="237" spans="4:4" x14ac:dyDescent="0.35">
      <c r="D237" s="9"/>
    </row>
    <row r="238" spans="4:4" x14ac:dyDescent="0.35">
      <c r="D238" s="9"/>
    </row>
    <row r="239" spans="4:4" x14ac:dyDescent="0.35">
      <c r="D239" s="9"/>
    </row>
    <row r="240" spans="4:4" x14ac:dyDescent="0.35">
      <c r="D240" s="9"/>
    </row>
    <row r="241" spans="4:4" x14ac:dyDescent="0.35">
      <c r="D241" s="9"/>
    </row>
    <row r="242" spans="4:4" x14ac:dyDescent="0.35">
      <c r="D242" s="9"/>
    </row>
    <row r="243" spans="4:4" x14ac:dyDescent="0.35">
      <c r="D243" s="9"/>
    </row>
    <row r="244" spans="4:4" x14ac:dyDescent="0.35">
      <c r="D244" s="9"/>
    </row>
    <row r="245" spans="4:4" x14ac:dyDescent="0.35">
      <c r="D245" s="9"/>
    </row>
    <row r="246" spans="4:4" x14ac:dyDescent="0.35">
      <c r="D246" s="9"/>
    </row>
    <row r="247" spans="4:4" x14ac:dyDescent="0.35">
      <c r="D247" s="9"/>
    </row>
    <row r="248" spans="4:4" x14ac:dyDescent="0.35">
      <c r="D248" s="9"/>
    </row>
    <row r="249" spans="4:4" x14ac:dyDescent="0.35">
      <c r="D249" s="9"/>
    </row>
    <row r="250" spans="4:4" x14ac:dyDescent="0.35">
      <c r="D250" s="9"/>
    </row>
    <row r="251" spans="4:4" x14ac:dyDescent="0.35">
      <c r="D251" s="9"/>
    </row>
    <row r="252" spans="4:4" x14ac:dyDescent="0.35">
      <c r="D252" s="9"/>
    </row>
    <row r="253" spans="4:4" x14ac:dyDescent="0.35">
      <c r="D253" s="9"/>
    </row>
    <row r="254" spans="4:4" x14ac:dyDescent="0.35">
      <c r="D254" s="9"/>
    </row>
    <row r="255" spans="4:4" x14ac:dyDescent="0.35">
      <c r="D255" s="9"/>
    </row>
    <row r="256" spans="4:4" x14ac:dyDescent="0.35">
      <c r="D256" s="9"/>
    </row>
    <row r="257" spans="4:4" x14ac:dyDescent="0.35">
      <c r="D257" s="9"/>
    </row>
    <row r="258" spans="4:4" x14ac:dyDescent="0.35">
      <c r="D258" s="9"/>
    </row>
    <row r="259" spans="4:4" x14ac:dyDescent="0.35">
      <c r="D259" s="9"/>
    </row>
    <row r="260" spans="4:4" x14ac:dyDescent="0.35">
      <c r="D260" s="9"/>
    </row>
    <row r="261" spans="4:4" x14ac:dyDescent="0.35">
      <c r="D261" s="9"/>
    </row>
    <row r="262" spans="4:4" x14ac:dyDescent="0.35">
      <c r="D262" s="9"/>
    </row>
    <row r="263" spans="4:4" x14ac:dyDescent="0.35">
      <c r="D263" s="9"/>
    </row>
    <row r="264" spans="4:4" x14ac:dyDescent="0.35">
      <c r="D264" s="9"/>
    </row>
    <row r="265" spans="4:4" x14ac:dyDescent="0.35">
      <c r="D265" s="9"/>
    </row>
    <row r="266" spans="4:4" x14ac:dyDescent="0.35">
      <c r="D266" s="9"/>
    </row>
    <row r="267" spans="4:4" x14ac:dyDescent="0.35">
      <c r="D267" s="9"/>
    </row>
    <row r="268" spans="4:4" x14ac:dyDescent="0.35">
      <c r="D268" s="9"/>
    </row>
    <row r="269" spans="4:4" x14ac:dyDescent="0.35">
      <c r="D269" s="9"/>
    </row>
    <row r="270" spans="4:4" x14ac:dyDescent="0.35">
      <c r="D270" s="9"/>
    </row>
    <row r="271" spans="4:4" x14ac:dyDescent="0.35">
      <c r="D271" s="9"/>
    </row>
    <row r="272" spans="4:4" x14ac:dyDescent="0.35">
      <c r="D272" s="9"/>
    </row>
    <row r="273" spans="4:4" x14ac:dyDescent="0.35">
      <c r="D273" s="9"/>
    </row>
    <row r="274" spans="4:4" x14ac:dyDescent="0.35">
      <c r="D274" s="9"/>
    </row>
    <row r="275" spans="4:4" x14ac:dyDescent="0.35">
      <c r="D275" s="9"/>
    </row>
    <row r="276" spans="4:4" x14ac:dyDescent="0.35">
      <c r="D276" s="9"/>
    </row>
    <row r="277" spans="4:4" x14ac:dyDescent="0.35">
      <c r="D277" s="9"/>
    </row>
    <row r="278" spans="4:4" x14ac:dyDescent="0.35">
      <c r="D278" s="9"/>
    </row>
    <row r="279" spans="4:4" x14ac:dyDescent="0.35">
      <c r="D279" s="9"/>
    </row>
    <row r="280" spans="4:4" x14ac:dyDescent="0.35">
      <c r="D280" s="9"/>
    </row>
    <row r="281" spans="4:4" x14ac:dyDescent="0.35">
      <c r="D281" s="9"/>
    </row>
    <row r="282" spans="4:4" x14ac:dyDescent="0.35">
      <c r="D282" s="9"/>
    </row>
    <row r="283" spans="4:4" x14ac:dyDescent="0.35">
      <c r="D283" s="9"/>
    </row>
    <row r="284" spans="4:4" x14ac:dyDescent="0.35">
      <c r="D284" s="9"/>
    </row>
    <row r="285" spans="4:4" x14ac:dyDescent="0.35">
      <c r="D285" s="9"/>
    </row>
    <row r="286" spans="4:4" x14ac:dyDescent="0.35">
      <c r="D286" s="9"/>
    </row>
    <row r="287" spans="4:4" x14ac:dyDescent="0.35">
      <c r="D287" s="9"/>
    </row>
    <row r="288" spans="4:4" x14ac:dyDescent="0.35">
      <c r="D288" s="9"/>
    </row>
    <row r="289" spans="4:4" x14ac:dyDescent="0.35">
      <c r="D289" s="9"/>
    </row>
    <row r="290" spans="4:4" x14ac:dyDescent="0.35">
      <c r="D290" s="9"/>
    </row>
    <row r="291" spans="4:4" x14ac:dyDescent="0.35">
      <c r="D291" s="9"/>
    </row>
    <row r="292" spans="4:4" x14ac:dyDescent="0.35">
      <c r="D292" s="9"/>
    </row>
    <row r="293" spans="4:4" x14ac:dyDescent="0.35">
      <c r="D293" s="9"/>
    </row>
    <row r="294" spans="4:4" x14ac:dyDescent="0.35">
      <c r="D294" s="9"/>
    </row>
    <row r="295" spans="4:4" x14ac:dyDescent="0.35">
      <c r="D295" s="9"/>
    </row>
    <row r="296" spans="4:4" x14ac:dyDescent="0.35">
      <c r="D296" s="9"/>
    </row>
    <row r="297" spans="4:4" x14ac:dyDescent="0.35">
      <c r="D297" s="9"/>
    </row>
    <row r="298" spans="4:4" x14ac:dyDescent="0.35">
      <c r="D298" s="9"/>
    </row>
    <row r="299" spans="4:4" x14ac:dyDescent="0.35">
      <c r="D299" s="9"/>
    </row>
    <row r="300" spans="4:4" x14ac:dyDescent="0.35">
      <c r="D300" s="9"/>
    </row>
    <row r="301" spans="4:4" x14ac:dyDescent="0.35">
      <c r="D301" s="9"/>
    </row>
    <row r="302" spans="4:4" x14ac:dyDescent="0.35">
      <c r="D302" s="9"/>
    </row>
    <row r="303" spans="4:4" x14ac:dyDescent="0.35">
      <c r="D303" s="9"/>
    </row>
    <row r="304" spans="4:4" x14ac:dyDescent="0.35">
      <c r="D304" s="9"/>
    </row>
    <row r="305" spans="4:4" x14ac:dyDescent="0.35">
      <c r="D305" s="9"/>
    </row>
    <row r="306" spans="4:4" x14ac:dyDescent="0.35">
      <c r="D306" s="9"/>
    </row>
    <row r="307" spans="4:4" x14ac:dyDescent="0.35">
      <c r="D307" s="9"/>
    </row>
    <row r="308" spans="4:4" x14ac:dyDescent="0.35">
      <c r="D308" s="9"/>
    </row>
    <row r="309" spans="4:4" x14ac:dyDescent="0.35">
      <c r="D309" s="9"/>
    </row>
    <row r="310" spans="4:4" x14ac:dyDescent="0.35">
      <c r="D310" s="9"/>
    </row>
    <row r="311" spans="4:4" x14ac:dyDescent="0.35">
      <c r="D311" s="9"/>
    </row>
    <row r="312" spans="4:4" x14ac:dyDescent="0.35">
      <c r="D312" s="9"/>
    </row>
    <row r="313" spans="4:4" x14ac:dyDescent="0.35">
      <c r="D313" s="9"/>
    </row>
    <row r="314" spans="4:4" x14ac:dyDescent="0.35">
      <c r="D314" s="9"/>
    </row>
    <row r="315" spans="4:4" x14ac:dyDescent="0.35">
      <c r="D315" s="9"/>
    </row>
    <row r="316" spans="4:4" x14ac:dyDescent="0.35">
      <c r="D316" s="9"/>
    </row>
    <row r="317" spans="4:4" x14ac:dyDescent="0.35">
      <c r="D317" s="9"/>
    </row>
    <row r="318" spans="4:4" x14ac:dyDescent="0.35">
      <c r="D318" s="9"/>
    </row>
    <row r="319" spans="4:4" x14ac:dyDescent="0.35">
      <c r="D319" s="9"/>
    </row>
    <row r="320" spans="4:4" x14ac:dyDescent="0.35">
      <c r="D320" s="9"/>
    </row>
    <row r="321" spans="4:4" x14ac:dyDescent="0.35">
      <c r="D321" s="9"/>
    </row>
    <row r="322" spans="4:4" x14ac:dyDescent="0.35">
      <c r="D322" s="9"/>
    </row>
    <row r="323" spans="4:4" x14ac:dyDescent="0.35">
      <c r="D323" s="9"/>
    </row>
    <row r="324" spans="4:4" x14ac:dyDescent="0.35">
      <c r="D324" s="9"/>
    </row>
    <row r="325" spans="4:4" x14ac:dyDescent="0.35">
      <c r="D325" s="9"/>
    </row>
    <row r="326" spans="4:4" x14ac:dyDescent="0.35">
      <c r="D326" s="9"/>
    </row>
    <row r="327" spans="4:4" x14ac:dyDescent="0.35">
      <c r="D327" s="9"/>
    </row>
    <row r="328" spans="4:4" x14ac:dyDescent="0.35">
      <c r="D328" s="9"/>
    </row>
    <row r="329" spans="4:4" x14ac:dyDescent="0.35">
      <c r="D329" s="9"/>
    </row>
    <row r="330" spans="4:4" x14ac:dyDescent="0.35">
      <c r="D330" s="9"/>
    </row>
    <row r="331" spans="4:4" x14ac:dyDescent="0.35">
      <c r="D331" s="9"/>
    </row>
    <row r="332" spans="4:4" x14ac:dyDescent="0.35">
      <c r="D332" s="9"/>
    </row>
    <row r="333" spans="4:4" x14ac:dyDescent="0.35">
      <c r="D333" s="9"/>
    </row>
    <row r="334" spans="4:4" x14ac:dyDescent="0.35">
      <c r="D334" s="9"/>
    </row>
    <row r="335" spans="4:4" x14ac:dyDescent="0.35">
      <c r="D335" s="9"/>
    </row>
    <row r="336" spans="4:4" x14ac:dyDescent="0.35">
      <c r="D336" s="9"/>
    </row>
    <row r="337" spans="4:4" x14ac:dyDescent="0.35">
      <c r="D337" s="9"/>
    </row>
    <row r="338" spans="4:4" x14ac:dyDescent="0.35">
      <c r="D338" s="9"/>
    </row>
    <row r="339" spans="4:4" x14ac:dyDescent="0.35">
      <c r="D339" s="9"/>
    </row>
    <row r="340" spans="4:4" x14ac:dyDescent="0.35">
      <c r="D340" s="9"/>
    </row>
    <row r="341" spans="4:4" x14ac:dyDescent="0.35">
      <c r="D341" s="9"/>
    </row>
    <row r="342" spans="4:4" x14ac:dyDescent="0.35">
      <c r="D342" s="9"/>
    </row>
    <row r="343" spans="4:4" x14ac:dyDescent="0.35">
      <c r="D343" s="9"/>
    </row>
    <row r="344" spans="4:4" x14ac:dyDescent="0.35">
      <c r="D344" s="9"/>
    </row>
    <row r="345" spans="4:4" x14ac:dyDescent="0.35">
      <c r="D345" s="9"/>
    </row>
    <row r="346" spans="4:4" x14ac:dyDescent="0.35">
      <c r="D346" s="9"/>
    </row>
    <row r="347" spans="4:4" x14ac:dyDescent="0.35">
      <c r="D347" s="9"/>
    </row>
    <row r="348" spans="4:4" x14ac:dyDescent="0.35">
      <c r="D348" s="9"/>
    </row>
    <row r="349" spans="4:4" x14ac:dyDescent="0.35">
      <c r="D349" s="9"/>
    </row>
    <row r="350" spans="4:4" x14ac:dyDescent="0.35">
      <c r="D350" s="9"/>
    </row>
    <row r="351" spans="4:4" x14ac:dyDescent="0.35">
      <c r="D351" s="9"/>
    </row>
    <row r="352" spans="4:4" x14ac:dyDescent="0.35">
      <c r="D352" s="9"/>
    </row>
    <row r="353" spans="4:4" x14ac:dyDescent="0.35">
      <c r="D353" s="9"/>
    </row>
    <row r="354" spans="4:4" x14ac:dyDescent="0.35">
      <c r="D354" s="9"/>
    </row>
    <row r="355" spans="4:4" x14ac:dyDescent="0.35">
      <c r="D355" s="9"/>
    </row>
    <row r="356" spans="4:4" x14ac:dyDescent="0.35">
      <c r="D356" s="9"/>
    </row>
    <row r="357" spans="4:4" x14ac:dyDescent="0.35">
      <c r="D357" s="9"/>
    </row>
    <row r="358" spans="4:4" x14ac:dyDescent="0.35">
      <c r="D358" s="9"/>
    </row>
    <row r="359" spans="4:4" x14ac:dyDescent="0.35">
      <c r="D359" s="9"/>
    </row>
    <row r="360" spans="4:4" x14ac:dyDescent="0.35">
      <c r="D360" s="9"/>
    </row>
    <row r="361" spans="4:4" x14ac:dyDescent="0.35">
      <c r="D361" s="9"/>
    </row>
    <row r="362" spans="4:4" x14ac:dyDescent="0.35">
      <c r="D362" s="9"/>
    </row>
    <row r="363" spans="4:4" x14ac:dyDescent="0.35">
      <c r="D363" s="9"/>
    </row>
    <row r="364" spans="4:4" x14ac:dyDescent="0.35">
      <c r="D364" s="9"/>
    </row>
    <row r="365" spans="4:4" x14ac:dyDescent="0.35">
      <c r="D365" s="9"/>
    </row>
    <row r="366" spans="4:4" x14ac:dyDescent="0.35">
      <c r="D366" s="9"/>
    </row>
    <row r="367" spans="4:4" x14ac:dyDescent="0.35">
      <c r="D367" s="9"/>
    </row>
    <row r="368" spans="4:4" x14ac:dyDescent="0.35">
      <c r="D368" s="9"/>
    </row>
    <row r="369" spans="4:4" x14ac:dyDescent="0.35">
      <c r="D369" s="9"/>
    </row>
    <row r="370" spans="4:4" x14ac:dyDescent="0.35">
      <c r="D370" s="9"/>
    </row>
    <row r="371" spans="4:4" x14ac:dyDescent="0.35">
      <c r="D371" s="9"/>
    </row>
    <row r="372" spans="4:4" x14ac:dyDescent="0.35">
      <c r="D372" s="9"/>
    </row>
    <row r="373" spans="4:4" x14ac:dyDescent="0.35">
      <c r="D373" s="9"/>
    </row>
    <row r="374" spans="4:4" x14ac:dyDescent="0.35">
      <c r="D374" s="9"/>
    </row>
  </sheetData>
  <sortState ref="B90:T116">
    <sortCondition ref="B90:B116"/>
  </sortState>
  <mergeCells count="2">
    <mergeCell ref="B2:E2"/>
    <mergeCell ref="B3:H3"/>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sheetPr>
  <dimension ref="B1:E220"/>
  <sheetViews>
    <sheetView showGridLines="0" zoomScale="85" zoomScaleNormal="85" workbookViewId="0">
      <selection activeCell="A2" sqref="A2"/>
    </sheetView>
  </sheetViews>
  <sheetFormatPr defaultColWidth="8.86328125" defaultRowHeight="13.15" x14ac:dyDescent="0.4"/>
  <cols>
    <col min="1" max="1" width="2.3984375" customWidth="1"/>
    <col min="2" max="2" width="49.73046875" style="162" customWidth="1"/>
    <col min="3" max="3" width="15.1328125" style="161" bestFit="1" customWidth="1"/>
    <col min="4" max="4" width="48" style="161" bestFit="1" customWidth="1"/>
    <col min="5" max="5" width="18.265625" style="160" bestFit="1" customWidth="1"/>
  </cols>
  <sheetData>
    <row r="1" spans="2:5" s="16" customFormat="1" ht="6" customHeight="1" x14ac:dyDescent="0.35">
      <c r="C1" s="39"/>
      <c r="D1" s="39"/>
    </row>
    <row r="2" spans="2:5" s="16" customFormat="1" ht="28.5" customHeight="1" x14ac:dyDescent="0.35">
      <c r="B2" s="207" t="str">
        <f>Contents!B12</f>
        <v>Corr_Activity_Minerals_to_EPA</v>
      </c>
      <c r="C2" s="207"/>
      <c r="D2" s="207"/>
      <c r="E2" s="207"/>
    </row>
    <row r="3" spans="2:5" s="16" customFormat="1" ht="50.25" customHeight="1" x14ac:dyDescent="0.35">
      <c r="B3" s="223" t="str">
        <f>Contents!C12</f>
        <v xml:space="preserve">This table relates the mineral commodities included in the "Mineral Use Compiled" worksheet to the sectors of the USEEIO dataset (activities). </v>
      </c>
      <c r="C3" s="223"/>
      <c r="D3" s="223"/>
      <c r="E3" s="223"/>
    </row>
    <row r="4" spans="2:5" ht="7.5" customHeight="1" x14ac:dyDescent="0.5">
      <c r="B4" s="82"/>
      <c r="C4" s="163"/>
      <c r="D4" s="163"/>
      <c r="E4" s="164"/>
    </row>
    <row r="5" spans="2:5" s="36" customFormat="1" ht="15.75" x14ac:dyDescent="0.5">
      <c r="B5" s="165" t="s">
        <v>595</v>
      </c>
      <c r="C5" s="166" t="s">
        <v>714</v>
      </c>
      <c r="D5" s="166" t="s">
        <v>713</v>
      </c>
      <c r="E5" s="166" t="s">
        <v>715</v>
      </c>
    </row>
    <row r="6" spans="2:5" ht="15.75" x14ac:dyDescent="0.5">
      <c r="B6" s="128" t="s">
        <v>607</v>
      </c>
      <c r="C6" s="167">
        <v>212230</v>
      </c>
      <c r="D6" s="167" t="s">
        <v>167</v>
      </c>
      <c r="E6" s="167" t="s">
        <v>582</v>
      </c>
    </row>
    <row r="7" spans="2:5" ht="15.75" x14ac:dyDescent="0.5">
      <c r="B7" s="128" t="s">
        <v>617</v>
      </c>
      <c r="C7" s="167">
        <v>212230</v>
      </c>
      <c r="D7" s="167" t="s">
        <v>167</v>
      </c>
      <c r="E7" s="167" t="s">
        <v>582</v>
      </c>
    </row>
    <row r="8" spans="2:5" ht="15.75" x14ac:dyDescent="0.5">
      <c r="B8" s="128" t="s">
        <v>625</v>
      </c>
      <c r="C8" s="167">
        <v>212230</v>
      </c>
      <c r="D8" s="167" t="s">
        <v>167</v>
      </c>
      <c r="E8" s="167" t="s">
        <v>582</v>
      </c>
    </row>
    <row r="9" spans="2:5" ht="15.75" x14ac:dyDescent="0.5">
      <c r="B9" s="128" t="s">
        <v>650</v>
      </c>
      <c r="C9" s="167">
        <v>212230</v>
      </c>
      <c r="D9" s="167" t="s">
        <v>167</v>
      </c>
      <c r="E9" s="167" t="s">
        <v>582</v>
      </c>
    </row>
    <row r="10" spans="2:5" ht="15.75" x14ac:dyDescent="0.5">
      <c r="B10" s="128" t="s">
        <v>619</v>
      </c>
      <c r="C10" s="167">
        <v>212310</v>
      </c>
      <c r="D10" s="167" t="s">
        <v>168</v>
      </c>
      <c r="E10" s="167" t="s">
        <v>582</v>
      </c>
    </row>
    <row r="11" spans="2:5" ht="15.75" x14ac:dyDescent="0.5">
      <c r="B11" s="128" t="s">
        <v>639</v>
      </c>
      <c r="C11" s="167">
        <v>212310</v>
      </c>
      <c r="D11" s="167" t="s">
        <v>168</v>
      </c>
      <c r="E11" s="167" t="s">
        <v>582</v>
      </c>
    </row>
    <row r="12" spans="2:5" ht="15.75" x14ac:dyDescent="0.5">
      <c r="B12" s="128" t="s">
        <v>640</v>
      </c>
      <c r="C12" s="167">
        <v>212310</v>
      </c>
      <c r="D12" s="167" t="s">
        <v>168</v>
      </c>
      <c r="E12" s="167" t="s">
        <v>582</v>
      </c>
    </row>
    <row r="13" spans="2:5" ht="15.75" x14ac:dyDescent="0.5">
      <c r="B13" s="128" t="s">
        <v>643</v>
      </c>
      <c r="C13" s="167">
        <v>212310</v>
      </c>
      <c r="D13" s="167" t="s">
        <v>168</v>
      </c>
      <c r="E13" s="167" t="s">
        <v>582</v>
      </c>
    </row>
    <row r="14" spans="2:5" ht="15.75" x14ac:dyDescent="0.5">
      <c r="B14" s="128" t="s">
        <v>644</v>
      </c>
      <c r="C14" s="167">
        <v>212310</v>
      </c>
      <c r="D14" s="167" t="s">
        <v>168</v>
      </c>
      <c r="E14" s="167" t="s">
        <v>582</v>
      </c>
    </row>
    <row r="15" spans="2:5" ht="15.75" x14ac:dyDescent="0.5">
      <c r="B15" s="128" t="s">
        <v>718</v>
      </c>
      <c r="C15" s="167" t="s">
        <v>166</v>
      </c>
      <c r="D15" s="167" t="s">
        <v>165</v>
      </c>
      <c r="E15" s="167" t="s">
        <v>582</v>
      </c>
    </row>
    <row r="16" spans="2:5" ht="15.75" x14ac:dyDescent="0.5">
      <c r="B16" s="128" t="s">
        <v>598</v>
      </c>
      <c r="C16" s="167" t="s">
        <v>166</v>
      </c>
      <c r="D16" s="167" t="s">
        <v>165</v>
      </c>
      <c r="E16" s="167" t="s">
        <v>582</v>
      </c>
    </row>
    <row r="17" spans="2:5" ht="15.75" x14ac:dyDescent="0.5">
      <c r="B17" s="128" t="s">
        <v>655</v>
      </c>
      <c r="C17" s="167" t="s">
        <v>166</v>
      </c>
      <c r="D17" s="167" t="s">
        <v>165</v>
      </c>
      <c r="E17" s="167" t="s">
        <v>582</v>
      </c>
    </row>
    <row r="18" spans="2:5" ht="15.75" x14ac:dyDescent="0.5">
      <c r="B18" s="128" t="s">
        <v>695</v>
      </c>
      <c r="C18" s="167" t="s">
        <v>166</v>
      </c>
      <c r="D18" s="167" t="s">
        <v>165</v>
      </c>
      <c r="E18" s="167" t="s">
        <v>582</v>
      </c>
    </row>
    <row r="19" spans="2:5" ht="15.75" x14ac:dyDescent="0.5">
      <c r="B19" s="128" t="s">
        <v>611</v>
      </c>
      <c r="C19" s="167" t="s">
        <v>166</v>
      </c>
      <c r="D19" s="167" t="s">
        <v>165</v>
      </c>
      <c r="E19" s="167" t="s">
        <v>582</v>
      </c>
    </row>
    <row r="20" spans="2:5" ht="15.75" x14ac:dyDescent="0.5">
      <c r="B20" s="128" t="s">
        <v>839</v>
      </c>
      <c r="C20" s="167" t="s">
        <v>166</v>
      </c>
      <c r="D20" s="167" t="s">
        <v>165</v>
      </c>
      <c r="E20" s="167" t="s">
        <v>582</v>
      </c>
    </row>
    <row r="21" spans="2:5" ht="15.75" x14ac:dyDescent="0.5">
      <c r="B21" s="128" t="s">
        <v>838</v>
      </c>
      <c r="C21" s="167" t="s">
        <v>166</v>
      </c>
      <c r="D21" s="167" t="s">
        <v>165</v>
      </c>
      <c r="E21" s="167" t="s">
        <v>582</v>
      </c>
    </row>
    <row r="22" spans="2:5" ht="15.75" x14ac:dyDescent="0.5">
      <c r="B22" s="128" t="s">
        <v>620</v>
      </c>
      <c r="C22" s="167" t="s">
        <v>166</v>
      </c>
      <c r="D22" s="167" t="s">
        <v>165</v>
      </c>
      <c r="E22" s="167" t="s">
        <v>582</v>
      </c>
    </row>
    <row r="23" spans="2:5" ht="15.75" x14ac:dyDescent="0.5">
      <c r="B23" s="128" t="s">
        <v>840</v>
      </c>
      <c r="C23" s="167" t="s">
        <v>166</v>
      </c>
      <c r="D23" s="167" t="s">
        <v>165</v>
      </c>
      <c r="E23" s="167" t="s">
        <v>582</v>
      </c>
    </row>
    <row r="24" spans="2:5" ht="15.75" x14ac:dyDescent="0.5">
      <c r="B24" s="128" t="s">
        <v>623</v>
      </c>
      <c r="C24" s="167" t="s">
        <v>166</v>
      </c>
      <c r="D24" s="167" t="s">
        <v>165</v>
      </c>
      <c r="E24" s="167" t="s">
        <v>582</v>
      </c>
    </row>
    <row r="25" spans="2:5" ht="15.75" x14ac:dyDescent="0.5">
      <c r="B25" s="128" t="s">
        <v>666</v>
      </c>
      <c r="C25" s="167" t="s">
        <v>166</v>
      </c>
      <c r="D25" s="167" t="s">
        <v>165</v>
      </c>
      <c r="E25" s="167" t="s">
        <v>582</v>
      </c>
    </row>
    <row r="26" spans="2:5" ht="15.75" x14ac:dyDescent="0.5">
      <c r="B26" s="128" t="s">
        <v>670</v>
      </c>
      <c r="C26" s="167" t="s">
        <v>166</v>
      </c>
      <c r="D26" s="167" t="s">
        <v>165</v>
      </c>
      <c r="E26" s="167" t="s">
        <v>582</v>
      </c>
    </row>
    <row r="27" spans="2:5" ht="15.75" x14ac:dyDescent="0.5">
      <c r="B27" s="128" t="s">
        <v>671</v>
      </c>
      <c r="C27" s="167" t="s">
        <v>166</v>
      </c>
      <c r="D27" s="167" t="s">
        <v>165</v>
      </c>
      <c r="E27" s="167" t="s">
        <v>582</v>
      </c>
    </row>
    <row r="28" spans="2:5" ht="15.75" x14ac:dyDescent="0.5">
      <c r="B28" s="128" t="s">
        <v>631</v>
      </c>
      <c r="C28" s="167" t="s">
        <v>166</v>
      </c>
      <c r="D28" s="167" t="s">
        <v>165</v>
      </c>
      <c r="E28" s="167" t="s">
        <v>582</v>
      </c>
    </row>
    <row r="29" spans="2:5" ht="15.75" x14ac:dyDescent="0.5">
      <c r="B29" s="128" t="s">
        <v>630</v>
      </c>
      <c r="C29" s="167" t="s">
        <v>166</v>
      </c>
      <c r="D29" s="167" t="s">
        <v>165</v>
      </c>
      <c r="E29" s="167" t="s">
        <v>582</v>
      </c>
    </row>
    <row r="30" spans="2:5" ht="15.75" x14ac:dyDescent="0.5">
      <c r="B30" s="128" t="s">
        <v>668</v>
      </c>
      <c r="C30" s="167" t="s">
        <v>166</v>
      </c>
      <c r="D30" s="167" t="s">
        <v>165</v>
      </c>
      <c r="E30" s="167" t="s">
        <v>582</v>
      </c>
    </row>
    <row r="31" spans="2:5" ht="15.75" x14ac:dyDescent="0.5">
      <c r="B31" s="128" t="s">
        <v>669</v>
      </c>
      <c r="C31" s="167" t="s">
        <v>166</v>
      </c>
      <c r="D31" s="167" t="s">
        <v>165</v>
      </c>
      <c r="E31" s="167" t="s">
        <v>582</v>
      </c>
    </row>
    <row r="32" spans="2:5" ht="15.75" x14ac:dyDescent="0.5">
      <c r="B32" s="128" t="s">
        <v>635</v>
      </c>
      <c r="C32" s="167" t="s">
        <v>166</v>
      </c>
      <c r="D32" s="167" t="s">
        <v>165</v>
      </c>
      <c r="E32" s="167" t="s">
        <v>582</v>
      </c>
    </row>
    <row r="33" spans="2:5" ht="15.75" x14ac:dyDescent="0.5">
      <c r="B33" s="128" t="s">
        <v>636</v>
      </c>
      <c r="C33" s="167" t="s">
        <v>166</v>
      </c>
      <c r="D33" s="167" t="s">
        <v>165</v>
      </c>
      <c r="E33" s="167" t="s">
        <v>582</v>
      </c>
    </row>
    <row r="34" spans="2:5" ht="15.75" x14ac:dyDescent="0.5">
      <c r="B34" s="128" t="s">
        <v>641</v>
      </c>
      <c r="C34" s="167" t="s">
        <v>166</v>
      </c>
      <c r="D34" s="167" t="s">
        <v>165</v>
      </c>
      <c r="E34" s="167" t="s">
        <v>582</v>
      </c>
    </row>
    <row r="35" spans="2:5" ht="15.75" x14ac:dyDescent="0.5">
      <c r="B35" s="128" t="s">
        <v>725</v>
      </c>
      <c r="C35" s="167" t="s">
        <v>166</v>
      </c>
      <c r="D35" s="167" t="s">
        <v>165</v>
      </c>
      <c r="E35" s="167" t="s">
        <v>582</v>
      </c>
    </row>
    <row r="36" spans="2:5" ht="15.75" x14ac:dyDescent="0.5">
      <c r="B36" s="128" t="s">
        <v>726</v>
      </c>
      <c r="C36" s="167" t="s">
        <v>166</v>
      </c>
      <c r="D36" s="167" t="s">
        <v>165</v>
      </c>
      <c r="E36" s="167" t="s">
        <v>582</v>
      </c>
    </row>
    <row r="37" spans="2:5" ht="15.75" x14ac:dyDescent="0.5">
      <c r="B37" s="128" t="s">
        <v>673</v>
      </c>
      <c r="C37" s="167" t="s">
        <v>166</v>
      </c>
      <c r="D37" s="167" t="s">
        <v>165</v>
      </c>
      <c r="E37" s="167" t="s">
        <v>582</v>
      </c>
    </row>
    <row r="38" spans="2:5" ht="15.75" x14ac:dyDescent="0.5">
      <c r="B38" s="128" t="s">
        <v>646</v>
      </c>
      <c r="C38" s="167" t="s">
        <v>166</v>
      </c>
      <c r="D38" s="167" t="s">
        <v>165</v>
      </c>
      <c r="E38" s="167" t="s">
        <v>582</v>
      </c>
    </row>
    <row r="39" spans="2:5" ht="15.75" x14ac:dyDescent="0.5">
      <c r="B39" s="128" t="s">
        <v>675</v>
      </c>
      <c r="C39" s="167" t="s">
        <v>166</v>
      </c>
      <c r="D39" s="167" t="s">
        <v>165</v>
      </c>
      <c r="E39" s="167" t="s">
        <v>582</v>
      </c>
    </row>
    <row r="40" spans="2:5" ht="15.75" x14ac:dyDescent="0.5">
      <c r="B40" s="128" t="s">
        <v>705</v>
      </c>
      <c r="C40" s="167" t="s">
        <v>166</v>
      </c>
      <c r="D40" s="167" t="s">
        <v>165</v>
      </c>
      <c r="E40" s="167" t="s">
        <v>582</v>
      </c>
    </row>
    <row r="41" spans="2:5" ht="15.75" x14ac:dyDescent="0.5">
      <c r="B41" s="128" t="s">
        <v>676</v>
      </c>
      <c r="C41" s="167" t="s">
        <v>166</v>
      </c>
      <c r="D41" s="167" t="s">
        <v>165</v>
      </c>
      <c r="E41" s="167" t="s">
        <v>582</v>
      </c>
    </row>
    <row r="42" spans="2:5" ht="15.75" x14ac:dyDescent="0.5">
      <c r="B42" s="128" t="s">
        <v>720</v>
      </c>
      <c r="C42" s="167" t="s">
        <v>170</v>
      </c>
      <c r="D42" s="167" t="s">
        <v>169</v>
      </c>
      <c r="E42" s="167" t="s">
        <v>582</v>
      </c>
    </row>
    <row r="43" spans="2:5" ht="15.75" x14ac:dyDescent="0.5">
      <c r="B43" s="128" t="s">
        <v>596</v>
      </c>
      <c r="C43" s="167" t="s">
        <v>170</v>
      </c>
      <c r="D43" s="167" t="s">
        <v>169</v>
      </c>
      <c r="E43" s="167" t="s">
        <v>582</v>
      </c>
    </row>
    <row r="44" spans="2:5" ht="15.75" x14ac:dyDescent="0.5">
      <c r="B44" s="128" t="s">
        <v>729</v>
      </c>
      <c r="C44" s="167" t="s">
        <v>170</v>
      </c>
      <c r="D44" s="167" t="s">
        <v>169</v>
      </c>
      <c r="E44" s="167" t="s">
        <v>582</v>
      </c>
    </row>
    <row r="45" spans="2:5" ht="15.75" x14ac:dyDescent="0.5">
      <c r="B45" s="128" t="s">
        <v>653</v>
      </c>
      <c r="C45" s="167" t="s">
        <v>170</v>
      </c>
      <c r="D45" s="167" t="s">
        <v>169</v>
      </c>
      <c r="E45" s="167" t="s">
        <v>582</v>
      </c>
    </row>
    <row r="46" spans="2:5" ht="15.75" x14ac:dyDescent="0.5">
      <c r="B46" s="128" t="s">
        <v>654</v>
      </c>
      <c r="C46" s="167" t="s">
        <v>170</v>
      </c>
      <c r="D46" s="167" t="s">
        <v>169</v>
      </c>
      <c r="E46" s="167" t="s">
        <v>582</v>
      </c>
    </row>
    <row r="47" spans="2:5" ht="15.75" x14ac:dyDescent="0.5">
      <c r="B47" s="128" t="s">
        <v>657</v>
      </c>
      <c r="C47" s="167" t="s">
        <v>170</v>
      </c>
      <c r="D47" s="167" t="s">
        <v>169</v>
      </c>
      <c r="E47" s="167" t="s">
        <v>582</v>
      </c>
    </row>
    <row r="48" spans="2:5" ht="15.75" x14ac:dyDescent="0.5">
      <c r="B48" s="128" t="s">
        <v>600</v>
      </c>
      <c r="C48" s="167" t="s">
        <v>170</v>
      </c>
      <c r="D48" s="167" t="s">
        <v>169</v>
      </c>
      <c r="E48" s="167" t="s">
        <v>582</v>
      </c>
    </row>
    <row r="49" spans="2:5" ht="15.75" x14ac:dyDescent="0.5">
      <c r="B49" s="128" t="s">
        <v>601</v>
      </c>
      <c r="C49" s="167" t="s">
        <v>170</v>
      </c>
      <c r="D49" s="167" t="s">
        <v>169</v>
      </c>
      <c r="E49" s="167" t="s">
        <v>582</v>
      </c>
    </row>
    <row r="50" spans="2:5" ht="15.75" x14ac:dyDescent="0.5">
      <c r="B50" s="128" t="s">
        <v>602</v>
      </c>
      <c r="C50" s="167" t="s">
        <v>170</v>
      </c>
      <c r="D50" s="167" t="s">
        <v>169</v>
      </c>
      <c r="E50" s="167" t="s">
        <v>582</v>
      </c>
    </row>
    <row r="51" spans="2:5" ht="15.75" x14ac:dyDescent="0.5">
      <c r="B51" s="128" t="s">
        <v>603</v>
      </c>
      <c r="C51" s="167" t="s">
        <v>170</v>
      </c>
      <c r="D51" s="167" t="s">
        <v>169</v>
      </c>
      <c r="E51" s="167" t="s">
        <v>582</v>
      </c>
    </row>
    <row r="52" spans="2:5" ht="15.75" x14ac:dyDescent="0.5">
      <c r="B52" s="128" t="s">
        <v>604</v>
      </c>
      <c r="C52" s="167" t="s">
        <v>170</v>
      </c>
      <c r="D52" s="167" t="s">
        <v>169</v>
      </c>
      <c r="E52" s="167" t="s">
        <v>582</v>
      </c>
    </row>
    <row r="53" spans="2:5" ht="15.75" x14ac:dyDescent="0.5">
      <c r="B53" s="128" t="s">
        <v>605</v>
      </c>
      <c r="C53" s="167" t="s">
        <v>170</v>
      </c>
      <c r="D53" s="167" t="s">
        <v>169</v>
      </c>
      <c r="E53" s="167" t="s">
        <v>582</v>
      </c>
    </row>
    <row r="54" spans="2:5" ht="15.75" x14ac:dyDescent="0.5">
      <c r="B54" s="128" t="s">
        <v>658</v>
      </c>
      <c r="C54" s="167" t="s">
        <v>170</v>
      </c>
      <c r="D54" s="167" t="s">
        <v>169</v>
      </c>
      <c r="E54" s="167" t="s">
        <v>582</v>
      </c>
    </row>
    <row r="55" spans="2:5" ht="15.75" x14ac:dyDescent="0.5">
      <c r="B55" s="128" t="s">
        <v>609</v>
      </c>
      <c r="C55" s="167" t="s">
        <v>170</v>
      </c>
      <c r="D55" s="167" t="s">
        <v>169</v>
      </c>
      <c r="E55" s="167" t="s">
        <v>582</v>
      </c>
    </row>
    <row r="56" spans="2:5" ht="15.75" x14ac:dyDescent="0.5">
      <c r="B56" s="128" t="s">
        <v>610</v>
      </c>
      <c r="C56" s="167" t="s">
        <v>170</v>
      </c>
      <c r="D56" s="167" t="s">
        <v>169</v>
      </c>
      <c r="E56" s="167" t="s">
        <v>582</v>
      </c>
    </row>
    <row r="57" spans="2:5" ht="15.75" x14ac:dyDescent="0.5">
      <c r="B57" s="128" t="s">
        <v>696</v>
      </c>
      <c r="C57" s="167" t="s">
        <v>170</v>
      </c>
      <c r="D57" s="167" t="s">
        <v>169</v>
      </c>
      <c r="E57" s="167" t="s">
        <v>582</v>
      </c>
    </row>
    <row r="58" spans="2:5" ht="15.75" x14ac:dyDescent="0.5">
      <c r="B58" s="128" t="s">
        <v>722</v>
      </c>
      <c r="C58" s="167" t="s">
        <v>170</v>
      </c>
      <c r="D58" s="167" t="s">
        <v>169</v>
      </c>
      <c r="E58" s="167" t="s">
        <v>582</v>
      </c>
    </row>
    <row r="59" spans="2:5" ht="15.75" x14ac:dyDescent="0.5">
      <c r="B59" s="128" t="s">
        <v>699</v>
      </c>
      <c r="C59" s="167" t="s">
        <v>170</v>
      </c>
      <c r="D59" s="167" t="s">
        <v>169</v>
      </c>
      <c r="E59" s="167" t="s">
        <v>582</v>
      </c>
    </row>
    <row r="60" spans="2:5" ht="15.75" x14ac:dyDescent="0.5">
      <c r="B60" s="128" t="s">
        <v>682</v>
      </c>
      <c r="C60" s="167" t="s">
        <v>170</v>
      </c>
      <c r="D60" s="167" t="s">
        <v>169</v>
      </c>
      <c r="E60" s="167" t="s">
        <v>582</v>
      </c>
    </row>
    <row r="61" spans="2:5" ht="15.75" x14ac:dyDescent="0.5">
      <c r="B61" s="128" t="s">
        <v>698</v>
      </c>
      <c r="C61" s="167" t="s">
        <v>170</v>
      </c>
      <c r="D61" s="167" t="s">
        <v>169</v>
      </c>
      <c r="E61" s="167" t="s">
        <v>582</v>
      </c>
    </row>
    <row r="62" spans="2:5" ht="15.75" x14ac:dyDescent="0.5">
      <c r="B62" s="128" t="s">
        <v>697</v>
      </c>
      <c r="C62" s="167" t="s">
        <v>170</v>
      </c>
      <c r="D62" s="167" t="s">
        <v>169</v>
      </c>
      <c r="E62" s="167" t="s">
        <v>582</v>
      </c>
    </row>
    <row r="63" spans="2:5" ht="15.75" x14ac:dyDescent="0.5">
      <c r="B63" s="128" t="s">
        <v>659</v>
      </c>
      <c r="C63" s="167" t="s">
        <v>170</v>
      </c>
      <c r="D63" s="167" t="s">
        <v>169</v>
      </c>
      <c r="E63" s="167" t="s">
        <v>582</v>
      </c>
    </row>
    <row r="64" spans="2:5" ht="15.75" x14ac:dyDescent="0.5">
      <c r="B64" s="128" t="s">
        <v>684</v>
      </c>
      <c r="C64" s="167" t="s">
        <v>170</v>
      </c>
      <c r="D64" s="167" t="s">
        <v>169</v>
      </c>
      <c r="E64" s="167" t="s">
        <v>582</v>
      </c>
    </row>
    <row r="65" spans="2:5" ht="15.75" x14ac:dyDescent="0.5">
      <c r="B65" s="128" t="s">
        <v>661</v>
      </c>
      <c r="C65" s="167" t="s">
        <v>170</v>
      </c>
      <c r="D65" s="167" t="s">
        <v>169</v>
      </c>
      <c r="E65" s="167" t="s">
        <v>582</v>
      </c>
    </row>
    <row r="66" spans="2:5" ht="15.75" x14ac:dyDescent="0.5">
      <c r="B66" s="128" t="s">
        <v>613</v>
      </c>
      <c r="C66" s="167" t="s">
        <v>170</v>
      </c>
      <c r="D66" s="167" t="s">
        <v>169</v>
      </c>
      <c r="E66" s="167" t="s">
        <v>582</v>
      </c>
    </row>
    <row r="67" spans="2:5" ht="15.75" x14ac:dyDescent="0.5">
      <c r="B67" s="128" t="s">
        <v>662</v>
      </c>
      <c r="C67" s="167" t="s">
        <v>170</v>
      </c>
      <c r="D67" s="167" t="s">
        <v>169</v>
      </c>
      <c r="E67" s="167" t="s">
        <v>582</v>
      </c>
    </row>
    <row r="68" spans="2:5" ht="15.75" x14ac:dyDescent="0.5">
      <c r="B68" s="128" t="s">
        <v>616</v>
      </c>
      <c r="C68" s="167" t="s">
        <v>170</v>
      </c>
      <c r="D68" s="167" t="s">
        <v>169</v>
      </c>
      <c r="E68" s="167" t="s">
        <v>582</v>
      </c>
    </row>
    <row r="69" spans="2:5" ht="15.75" x14ac:dyDescent="0.5">
      <c r="B69" s="128" t="s">
        <v>664</v>
      </c>
      <c r="C69" s="167" t="s">
        <v>170</v>
      </c>
      <c r="D69" s="167" t="s">
        <v>169</v>
      </c>
      <c r="E69" s="167" t="s">
        <v>582</v>
      </c>
    </row>
    <row r="70" spans="2:5" ht="15.75" x14ac:dyDescent="0.5">
      <c r="B70" s="128" t="s">
        <v>622</v>
      </c>
      <c r="C70" s="167" t="s">
        <v>170</v>
      </c>
      <c r="D70" s="167" t="s">
        <v>169</v>
      </c>
      <c r="E70" s="167" t="s">
        <v>582</v>
      </c>
    </row>
    <row r="71" spans="2:5" ht="15.75" x14ac:dyDescent="0.5">
      <c r="B71" s="128" t="s">
        <v>721</v>
      </c>
      <c r="C71" s="167" t="s">
        <v>170</v>
      </c>
      <c r="D71" s="167" t="s">
        <v>169</v>
      </c>
      <c r="E71" s="167" t="s">
        <v>582</v>
      </c>
    </row>
    <row r="72" spans="2:5" ht="15.75" x14ac:dyDescent="0.5">
      <c r="B72" s="128" t="s">
        <v>627</v>
      </c>
      <c r="C72" s="167" t="s">
        <v>170</v>
      </c>
      <c r="D72" s="167" t="s">
        <v>169</v>
      </c>
      <c r="E72" s="167" t="s">
        <v>582</v>
      </c>
    </row>
    <row r="73" spans="2:5" ht="15.75" x14ac:dyDescent="0.5">
      <c r="B73" s="128" t="s">
        <v>628</v>
      </c>
      <c r="C73" s="167" t="s">
        <v>170</v>
      </c>
      <c r="D73" s="167" t="s">
        <v>169</v>
      </c>
      <c r="E73" s="167" t="s">
        <v>582</v>
      </c>
    </row>
    <row r="74" spans="2:5" ht="15.75" x14ac:dyDescent="0.5">
      <c r="B74" s="128" t="s">
        <v>629</v>
      </c>
      <c r="C74" s="167" t="s">
        <v>170</v>
      </c>
      <c r="D74" s="167" t="s">
        <v>169</v>
      </c>
      <c r="E74" s="167" t="s">
        <v>582</v>
      </c>
    </row>
    <row r="75" spans="2:5" ht="15.75" x14ac:dyDescent="0.5">
      <c r="B75" s="128" t="s">
        <v>632</v>
      </c>
      <c r="C75" s="167" t="s">
        <v>170</v>
      </c>
      <c r="D75" s="167" t="s">
        <v>169</v>
      </c>
      <c r="E75" s="167" t="s">
        <v>582</v>
      </c>
    </row>
    <row r="76" spans="2:5" ht="15.75" x14ac:dyDescent="0.5">
      <c r="B76" s="128" t="s">
        <v>634</v>
      </c>
      <c r="C76" s="167" t="s">
        <v>170</v>
      </c>
      <c r="D76" s="167" t="s">
        <v>169</v>
      </c>
      <c r="E76" s="167" t="s">
        <v>582</v>
      </c>
    </row>
    <row r="77" spans="2:5" ht="15.75" x14ac:dyDescent="0.5">
      <c r="B77" s="128" t="s">
        <v>638</v>
      </c>
      <c r="C77" s="167" t="s">
        <v>170</v>
      </c>
      <c r="D77" s="167" t="s">
        <v>169</v>
      </c>
      <c r="E77" s="167" t="s">
        <v>582</v>
      </c>
    </row>
    <row r="78" spans="2:5" ht="15.75" x14ac:dyDescent="0.5">
      <c r="B78" s="128" t="s">
        <v>692</v>
      </c>
      <c r="C78" s="167" t="s">
        <v>170</v>
      </c>
      <c r="D78" s="167" t="s">
        <v>169</v>
      </c>
      <c r="E78" s="167" t="s">
        <v>582</v>
      </c>
    </row>
    <row r="79" spans="2:5" ht="15.75" x14ac:dyDescent="0.5">
      <c r="B79" s="128" t="s">
        <v>645</v>
      </c>
      <c r="C79" s="167" t="s">
        <v>170</v>
      </c>
      <c r="D79" s="167" t="s">
        <v>169</v>
      </c>
      <c r="E79" s="167" t="s">
        <v>582</v>
      </c>
    </row>
    <row r="80" spans="2:5" ht="15.75" x14ac:dyDescent="0.5">
      <c r="B80" s="128" t="s">
        <v>649</v>
      </c>
      <c r="C80" s="167" t="s">
        <v>170</v>
      </c>
      <c r="D80" s="167" t="s">
        <v>169</v>
      </c>
      <c r="E80" s="167" t="s">
        <v>582</v>
      </c>
    </row>
    <row r="81" spans="2:5" ht="15.75" x14ac:dyDescent="0.5">
      <c r="B81" s="128" t="s">
        <v>858</v>
      </c>
      <c r="C81" s="167" t="s">
        <v>170</v>
      </c>
      <c r="D81" s="167" t="s">
        <v>169</v>
      </c>
      <c r="E81" s="167" t="s">
        <v>582</v>
      </c>
    </row>
    <row r="82" spans="2:5" x14ac:dyDescent="0.4">
      <c r="B82" s="160"/>
    </row>
    <row r="83" spans="2:5" x14ac:dyDescent="0.4">
      <c r="B83" s="160"/>
    </row>
    <row r="84" spans="2:5" x14ac:dyDescent="0.4">
      <c r="B84" s="160"/>
    </row>
    <row r="85" spans="2:5" x14ac:dyDescent="0.4">
      <c r="B85" s="160"/>
    </row>
    <row r="86" spans="2:5" x14ac:dyDescent="0.4">
      <c r="B86" s="160"/>
    </row>
    <row r="87" spans="2:5" x14ac:dyDescent="0.4">
      <c r="B87" s="160"/>
    </row>
    <row r="88" spans="2:5" x14ac:dyDescent="0.4">
      <c r="B88" s="160"/>
    </row>
    <row r="89" spans="2:5" x14ac:dyDescent="0.4">
      <c r="B89" s="160"/>
    </row>
    <row r="90" spans="2:5" x14ac:dyDescent="0.4">
      <c r="B90" s="160"/>
    </row>
    <row r="91" spans="2:5" x14ac:dyDescent="0.4">
      <c r="B91" s="160"/>
    </row>
    <row r="92" spans="2:5" x14ac:dyDescent="0.4">
      <c r="B92" s="160"/>
    </row>
    <row r="93" spans="2:5" x14ac:dyDescent="0.4">
      <c r="B93" s="160"/>
    </row>
    <row r="94" spans="2:5" x14ac:dyDescent="0.4">
      <c r="B94" s="160"/>
    </row>
    <row r="95" spans="2:5" x14ac:dyDescent="0.4">
      <c r="B95" s="160"/>
    </row>
    <row r="96" spans="2:5" x14ac:dyDescent="0.4">
      <c r="B96" s="160"/>
    </row>
    <row r="97" spans="2:2" x14ac:dyDescent="0.4">
      <c r="B97" s="160"/>
    </row>
    <row r="98" spans="2:2" x14ac:dyDescent="0.4">
      <c r="B98" s="160"/>
    </row>
    <row r="99" spans="2:2" x14ac:dyDescent="0.4">
      <c r="B99" s="160"/>
    </row>
    <row r="100" spans="2:2" x14ac:dyDescent="0.4">
      <c r="B100" s="160"/>
    </row>
    <row r="101" spans="2:2" x14ac:dyDescent="0.4">
      <c r="B101" s="160"/>
    </row>
    <row r="102" spans="2:2" x14ac:dyDescent="0.4">
      <c r="B102" s="160"/>
    </row>
    <row r="103" spans="2:2" x14ac:dyDescent="0.4">
      <c r="B103" s="160"/>
    </row>
    <row r="104" spans="2:2" x14ac:dyDescent="0.4">
      <c r="B104" s="160"/>
    </row>
    <row r="105" spans="2:2" x14ac:dyDescent="0.4">
      <c r="B105" s="160"/>
    </row>
    <row r="106" spans="2:2" x14ac:dyDescent="0.4">
      <c r="B106" s="160"/>
    </row>
    <row r="107" spans="2:2" x14ac:dyDescent="0.4">
      <c r="B107" s="160"/>
    </row>
    <row r="108" spans="2:2" x14ac:dyDescent="0.4">
      <c r="B108" s="160"/>
    </row>
    <row r="109" spans="2:2" x14ac:dyDescent="0.4">
      <c r="B109" s="160"/>
    </row>
    <row r="110" spans="2:2" x14ac:dyDescent="0.4">
      <c r="B110" s="160"/>
    </row>
    <row r="111" spans="2:2" x14ac:dyDescent="0.4">
      <c r="B111" s="160"/>
    </row>
    <row r="112" spans="2:2" x14ac:dyDescent="0.4">
      <c r="B112" s="160"/>
    </row>
    <row r="113" spans="2:2" x14ac:dyDescent="0.4">
      <c r="B113" s="160"/>
    </row>
    <row r="114" spans="2:2" x14ac:dyDescent="0.4">
      <c r="B114" s="160"/>
    </row>
    <row r="115" spans="2:2" x14ac:dyDescent="0.4">
      <c r="B115" s="160"/>
    </row>
    <row r="116" spans="2:2" x14ac:dyDescent="0.4">
      <c r="B116" s="160"/>
    </row>
    <row r="117" spans="2:2" x14ac:dyDescent="0.4">
      <c r="B117" s="160"/>
    </row>
    <row r="118" spans="2:2" x14ac:dyDescent="0.4">
      <c r="B118" s="160"/>
    </row>
    <row r="119" spans="2:2" x14ac:dyDescent="0.4">
      <c r="B119" s="160"/>
    </row>
    <row r="120" spans="2:2" x14ac:dyDescent="0.4">
      <c r="B120" s="160"/>
    </row>
    <row r="121" spans="2:2" x14ac:dyDescent="0.4">
      <c r="B121" s="160"/>
    </row>
    <row r="122" spans="2:2" x14ac:dyDescent="0.4">
      <c r="B122" s="160"/>
    </row>
    <row r="123" spans="2:2" x14ac:dyDescent="0.4">
      <c r="B123" s="160"/>
    </row>
    <row r="124" spans="2:2" x14ac:dyDescent="0.4">
      <c r="B124" s="160"/>
    </row>
    <row r="125" spans="2:2" x14ac:dyDescent="0.4">
      <c r="B125" s="160"/>
    </row>
    <row r="126" spans="2:2" x14ac:dyDescent="0.4">
      <c r="B126" s="160"/>
    </row>
    <row r="127" spans="2:2" x14ac:dyDescent="0.4">
      <c r="B127" s="160"/>
    </row>
    <row r="128" spans="2:2" x14ac:dyDescent="0.4">
      <c r="B128" s="160"/>
    </row>
    <row r="129" spans="2:2" x14ac:dyDescent="0.4">
      <c r="B129" s="160"/>
    </row>
    <row r="130" spans="2:2" x14ac:dyDescent="0.4">
      <c r="B130" s="160"/>
    </row>
    <row r="131" spans="2:2" x14ac:dyDescent="0.4">
      <c r="B131" s="160"/>
    </row>
    <row r="132" spans="2:2" x14ac:dyDescent="0.4">
      <c r="B132" s="160"/>
    </row>
    <row r="133" spans="2:2" x14ac:dyDescent="0.4">
      <c r="B133" s="160"/>
    </row>
    <row r="134" spans="2:2" x14ac:dyDescent="0.4">
      <c r="B134" s="160"/>
    </row>
    <row r="135" spans="2:2" x14ac:dyDescent="0.4">
      <c r="B135" s="160"/>
    </row>
    <row r="136" spans="2:2" x14ac:dyDescent="0.4">
      <c r="B136" s="160"/>
    </row>
    <row r="137" spans="2:2" x14ac:dyDescent="0.4">
      <c r="B137" s="160"/>
    </row>
    <row r="138" spans="2:2" x14ac:dyDescent="0.4">
      <c r="B138" s="160"/>
    </row>
    <row r="139" spans="2:2" x14ac:dyDescent="0.4">
      <c r="B139" s="160"/>
    </row>
    <row r="140" spans="2:2" x14ac:dyDescent="0.4">
      <c r="B140" s="160"/>
    </row>
    <row r="141" spans="2:2" x14ac:dyDescent="0.4">
      <c r="B141" s="160"/>
    </row>
    <row r="142" spans="2:2" x14ac:dyDescent="0.4">
      <c r="B142" s="160"/>
    </row>
    <row r="143" spans="2:2" x14ac:dyDescent="0.4">
      <c r="B143" s="160"/>
    </row>
    <row r="144" spans="2:2" x14ac:dyDescent="0.4">
      <c r="B144" s="160"/>
    </row>
    <row r="145" spans="2:2" x14ac:dyDescent="0.4">
      <c r="B145" s="160"/>
    </row>
    <row r="146" spans="2:2" x14ac:dyDescent="0.4">
      <c r="B146" s="160"/>
    </row>
    <row r="147" spans="2:2" x14ac:dyDescent="0.4">
      <c r="B147" s="160"/>
    </row>
    <row r="148" spans="2:2" x14ac:dyDescent="0.4">
      <c r="B148" s="160"/>
    </row>
    <row r="149" spans="2:2" x14ac:dyDescent="0.4">
      <c r="B149" s="160"/>
    </row>
    <row r="150" spans="2:2" x14ac:dyDescent="0.4">
      <c r="B150" s="160"/>
    </row>
    <row r="151" spans="2:2" x14ac:dyDescent="0.4">
      <c r="B151" s="160"/>
    </row>
    <row r="152" spans="2:2" x14ac:dyDescent="0.4">
      <c r="B152" s="160"/>
    </row>
    <row r="153" spans="2:2" x14ac:dyDescent="0.4">
      <c r="B153" s="160"/>
    </row>
    <row r="154" spans="2:2" x14ac:dyDescent="0.4">
      <c r="B154" s="160"/>
    </row>
    <row r="155" spans="2:2" x14ac:dyDescent="0.4">
      <c r="B155" s="160"/>
    </row>
    <row r="156" spans="2:2" x14ac:dyDescent="0.4">
      <c r="B156" s="160"/>
    </row>
    <row r="157" spans="2:2" x14ac:dyDescent="0.4">
      <c r="B157" s="160"/>
    </row>
    <row r="158" spans="2:2" x14ac:dyDescent="0.4">
      <c r="B158" s="160"/>
    </row>
    <row r="159" spans="2:2" x14ac:dyDescent="0.4">
      <c r="B159" s="160"/>
    </row>
    <row r="160" spans="2:2" x14ac:dyDescent="0.4">
      <c r="B160" s="160"/>
    </row>
    <row r="161" spans="2:2" x14ac:dyDescent="0.4">
      <c r="B161" s="160"/>
    </row>
    <row r="162" spans="2:2" x14ac:dyDescent="0.4">
      <c r="B162" s="160"/>
    </row>
    <row r="163" spans="2:2" x14ac:dyDescent="0.4">
      <c r="B163" s="160"/>
    </row>
    <row r="164" spans="2:2" x14ac:dyDescent="0.4">
      <c r="B164" s="160"/>
    </row>
    <row r="165" spans="2:2" x14ac:dyDescent="0.4">
      <c r="B165" s="160"/>
    </row>
    <row r="166" spans="2:2" x14ac:dyDescent="0.4">
      <c r="B166" s="160"/>
    </row>
    <row r="167" spans="2:2" x14ac:dyDescent="0.4">
      <c r="B167" s="160"/>
    </row>
    <row r="168" spans="2:2" x14ac:dyDescent="0.4">
      <c r="B168" s="160"/>
    </row>
    <row r="169" spans="2:2" x14ac:dyDescent="0.4">
      <c r="B169" s="160"/>
    </row>
    <row r="170" spans="2:2" x14ac:dyDescent="0.4">
      <c r="B170" s="160"/>
    </row>
    <row r="171" spans="2:2" x14ac:dyDescent="0.4">
      <c r="B171" s="160"/>
    </row>
    <row r="172" spans="2:2" x14ac:dyDescent="0.4">
      <c r="B172" s="160"/>
    </row>
    <row r="173" spans="2:2" x14ac:dyDescent="0.4">
      <c r="B173" s="160"/>
    </row>
    <row r="174" spans="2:2" x14ac:dyDescent="0.4">
      <c r="B174" s="160"/>
    </row>
    <row r="175" spans="2:2" x14ac:dyDescent="0.4">
      <c r="B175" s="160"/>
    </row>
    <row r="176" spans="2:2" x14ac:dyDescent="0.4">
      <c r="B176" s="160"/>
    </row>
    <row r="177" spans="2:2" x14ac:dyDescent="0.4">
      <c r="B177" s="160"/>
    </row>
    <row r="178" spans="2:2" x14ac:dyDescent="0.4">
      <c r="B178" s="160"/>
    </row>
    <row r="179" spans="2:2" x14ac:dyDescent="0.4">
      <c r="B179" s="160"/>
    </row>
    <row r="180" spans="2:2" x14ac:dyDescent="0.4">
      <c r="B180" s="160"/>
    </row>
    <row r="181" spans="2:2" x14ac:dyDescent="0.4">
      <c r="B181" s="160"/>
    </row>
    <row r="182" spans="2:2" x14ac:dyDescent="0.4">
      <c r="B182" s="160"/>
    </row>
    <row r="183" spans="2:2" x14ac:dyDescent="0.4">
      <c r="B183" s="160"/>
    </row>
    <row r="184" spans="2:2" x14ac:dyDescent="0.4">
      <c r="B184" s="160"/>
    </row>
    <row r="185" spans="2:2" x14ac:dyDescent="0.4">
      <c r="B185" s="160"/>
    </row>
    <row r="186" spans="2:2" x14ac:dyDescent="0.4">
      <c r="B186" s="160"/>
    </row>
    <row r="187" spans="2:2" x14ac:dyDescent="0.4">
      <c r="B187" s="160"/>
    </row>
    <row r="188" spans="2:2" x14ac:dyDescent="0.4">
      <c r="B188" s="160"/>
    </row>
    <row r="189" spans="2:2" x14ac:dyDescent="0.4">
      <c r="B189" s="160"/>
    </row>
    <row r="190" spans="2:2" x14ac:dyDescent="0.4">
      <c r="B190" s="160"/>
    </row>
    <row r="191" spans="2:2" x14ac:dyDescent="0.4">
      <c r="B191" s="160"/>
    </row>
    <row r="192" spans="2:2" x14ac:dyDescent="0.4">
      <c r="B192" s="160"/>
    </row>
    <row r="193" spans="2:2" x14ac:dyDescent="0.4">
      <c r="B193" s="160"/>
    </row>
    <row r="194" spans="2:2" x14ac:dyDescent="0.4">
      <c r="B194" s="160"/>
    </row>
    <row r="195" spans="2:2" x14ac:dyDescent="0.4">
      <c r="B195" s="160"/>
    </row>
    <row r="196" spans="2:2" x14ac:dyDescent="0.4">
      <c r="B196" s="160"/>
    </row>
    <row r="197" spans="2:2" x14ac:dyDescent="0.4">
      <c r="B197" s="160"/>
    </row>
    <row r="198" spans="2:2" x14ac:dyDescent="0.4">
      <c r="B198" s="160"/>
    </row>
    <row r="199" spans="2:2" x14ac:dyDescent="0.4">
      <c r="B199" s="160"/>
    </row>
    <row r="200" spans="2:2" x14ac:dyDescent="0.4">
      <c r="B200" s="160"/>
    </row>
    <row r="201" spans="2:2" x14ac:dyDescent="0.4">
      <c r="B201" s="160"/>
    </row>
    <row r="202" spans="2:2" x14ac:dyDescent="0.4">
      <c r="B202" s="160"/>
    </row>
    <row r="203" spans="2:2" x14ac:dyDescent="0.4">
      <c r="B203" s="160"/>
    </row>
    <row r="204" spans="2:2" x14ac:dyDescent="0.4">
      <c r="B204" s="160"/>
    </row>
    <row r="205" spans="2:2" x14ac:dyDescent="0.4">
      <c r="B205" s="160"/>
    </row>
    <row r="206" spans="2:2" x14ac:dyDescent="0.4">
      <c r="B206" s="160"/>
    </row>
    <row r="207" spans="2:2" x14ac:dyDescent="0.4">
      <c r="B207" s="160"/>
    </row>
    <row r="208" spans="2:2" x14ac:dyDescent="0.4">
      <c r="B208" s="160"/>
    </row>
    <row r="209" spans="2:2" x14ac:dyDescent="0.4">
      <c r="B209" s="160"/>
    </row>
    <row r="210" spans="2:2" x14ac:dyDescent="0.4">
      <c r="B210" s="160"/>
    </row>
    <row r="211" spans="2:2" x14ac:dyDescent="0.4">
      <c r="B211" s="160"/>
    </row>
    <row r="212" spans="2:2" x14ac:dyDescent="0.4">
      <c r="B212" s="160"/>
    </row>
    <row r="213" spans="2:2" x14ac:dyDescent="0.4">
      <c r="B213" s="160"/>
    </row>
    <row r="214" spans="2:2" x14ac:dyDescent="0.4">
      <c r="B214" s="160"/>
    </row>
    <row r="215" spans="2:2" x14ac:dyDescent="0.4">
      <c r="B215" s="160"/>
    </row>
    <row r="216" spans="2:2" x14ac:dyDescent="0.4">
      <c r="B216" s="160"/>
    </row>
    <row r="217" spans="2:2" x14ac:dyDescent="0.4">
      <c r="B217" s="160"/>
    </row>
    <row r="218" spans="2:2" x14ac:dyDescent="0.4">
      <c r="B218" s="160"/>
    </row>
    <row r="219" spans="2:2" x14ac:dyDescent="0.4">
      <c r="B219" s="160"/>
    </row>
    <row r="220" spans="2:2" x14ac:dyDescent="0.4">
      <c r="B220" s="160"/>
    </row>
  </sheetData>
  <sortState ref="B6:E82">
    <sortCondition ref="C6:C82"/>
    <sortCondition ref="B6:B82"/>
  </sortState>
  <mergeCells count="2">
    <mergeCell ref="B2:E2"/>
    <mergeCell ref="B3: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499984740745262"/>
  </sheetPr>
  <dimension ref="B1:M80"/>
  <sheetViews>
    <sheetView showGridLines="0" workbookViewId="0">
      <pane ySplit="4" topLeftCell="A70" activePane="bottomLeft" state="frozen"/>
      <selection pane="bottomLeft" activeCell="D19" sqref="D19"/>
    </sheetView>
  </sheetViews>
  <sheetFormatPr defaultColWidth="9.1328125" defaultRowHeight="14.25" x14ac:dyDescent="0.45"/>
  <cols>
    <col min="1" max="1" width="4" style="101" customWidth="1"/>
    <col min="2" max="2" width="48" style="101" customWidth="1"/>
    <col min="3" max="3" width="18.3984375" style="101" bestFit="1" customWidth="1"/>
    <col min="4" max="4" width="17" style="102" bestFit="1" customWidth="1"/>
    <col min="5" max="5" width="11" style="101" bestFit="1" customWidth="1"/>
    <col min="6" max="6" width="20.86328125" style="105" bestFit="1" customWidth="1"/>
    <col min="7" max="8" width="9.1328125" style="105"/>
    <col min="9" max="9" width="11.86328125" style="105" bestFit="1" customWidth="1"/>
    <col min="10" max="10" width="36.3984375" style="105" customWidth="1"/>
    <col min="11" max="11" width="8.73046875" style="105" bestFit="1" customWidth="1"/>
    <col min="12" max="12" width="10.1328125" style="105" bestFit="1" customWidth="1"/>
    <col min="13" max="13" width="60.265625" style="101" bestFit="1" customWidth="1"/>
    <col min="14" max="16384" width="9.1328125" style="101"/>
  </cols>
  <sheetData>
    <row r="1" spans="2:13" s="65" customFormat="1" ht="6" customHeight="1" x14ac:dyDescent="0.45">
      <c r="D1" s="88"/>
      <c r="F1" s="104"/>
      <c r="G1" s="66"/>
      <c r="H1" s="66"/>
      <c r="I1" s="66"/>
      <c r="J1" s="66"/>
      <c r="K1" s="66"/>
      <c r="L1" s="66"/>
    </row>
    <row r="2" spans="2:13" s="65" customFormat="1" ht="34.5" customHeight="1" x14ac:dyDescent="0.45">
      <c r="B2" s="207" t="str">
        <f>Contents!B13</f>
        <v>Corr_ElemFlows_Minerals_to_EPA</v>
      </c>
      <c r="C2" s="207"/>
      <c r="D2" s="207"/>
      <c r="F2" s="105"/>
      <c r="G2" s="66"/>
      <c r="H2" s="66"/>
      <c r="I2" s="66"/>
      <c r="J2" s="66"/>
      <c r="K2" s="66"/>
      <c r="L2" s="66"/>
    </row>
    <row r="3" spans="2:13" s="65" customFormat="1" ht="42.75" customHeight="1" x14ac:dyDescent="0.45">
      <c r="B3" s="224" t="str">
        <f>Contents!C13</f>
        <v>This table relates the mineral commodities included in the "Mineral Use Compiled" worksheet to the elementary flows of the USEEIO Model.</v>
      </c>
      <c r="C3" s="224"/>
      <c r="D3" s="224"/>
      <c r="F3" s="105"/>
      <c r="G3" s="66"/>
      <c r="H3" s="66"/>
      <c r="I3" s="66"/>
      <c r="J3" s="66"/>
      <c r="K3" s="66"/>
      <c r="L3" s="66"/>
    </row>
    <row r="4" spans="2:13" s="99" customFormat="1" ht="28.5" x14ac:dyDescent="0.45">
      <c r="B4" s="95" t="s">
        <v>595</v>
      </c>
      <c r="C4" s="95" t="s">
        <v>711</v>
      </c>
      <c r="D4" s="96" t="s">
        <v>712</v>
      </c>
      <c r="E4" s="97" t="s">
        <v>710</v>
      </c>
      <c r="F4" s="106" t="s">
        <v>135</v>
      </c>
      <c r="G4" s="106" t="s">
        <v>127</v>
      </c>
      <c r="H4" s="106" t="s">
        <v>1</v>
      </c>
      <c r="I4" s="106" t="s">
        <v>44</v>
      </c>
      <c r="J4" s="106" t="s">
        <v>137</v>
      </c>
      <c r="K4" s="107" t="s">
        <v>730</v>
      </c>
      <c r="L4" s="106" t="s">
        <v>731</v>
      </c>
      <c r="M4" s="97" t="s">
        <v>717</v>
      </c>
    </row>
    <row r="5" spans="2:13" s="100" customFormat="1" x14ac:dyDescent="0.45">
      <c r="B5" s="89" t="s">
        <v>607</v>
      </c>
      <c r="C5" s="90" t="s">
        <v>608</v>
      </c>
      <c r="D5" s="98">
        <v>1000000</v>
      </c>
      <c r="E5" s="93" t="s">
        <v>681</v>
      </c>
      <c r="F5" s="108" t="s">
        <v>751</v>
      </c>
      <c r="G5" s="63">
        <v>7440508</v>
      </c>
      <c r="H5" s="109" t="s">
        <v>128</v>
      </c>
      <c r="I5" s="109" t="s">
        <v>575</v>
      </c>
      <c r="J5" s="110" t="s">
        <v>752</v>
      </c>
      <c r="K5" s="110" t="s">
        <v>25</v>
      </c>
      <c r="L5" s="63" t="s">
        <v>2</v>
      </c>
      <c r="M5" s="93"/>
    </row>
    <row r="6" spans="2:13" s="100" customFormat="1" x14ac:dyDescent="0.45">
      <c r="B6" s="89" t="s">
        <v>617</v>
      </c>
      <c r="C6" s="90" t="s">
        <v>618</v>
      </c>
      <c r="D6" s="98">
        <v>1000000</v>
      </c>
      <c r="E6" s="93" t="s">
        <v>687</v>
      </c>
      <c r="F6" s="108" t="s">
        <v>772</v>
      </c>
      <c r="G6" s="63">
        <v>7439921</v>
      </c>
      <c r="H6" s="109" t="s">
        <v>128</v>
      </c>
      <c r="I6" s="109" t="s">
        <v>575</v>
      </c>
      <c r="J6" s="110" t="s">
        <v>773</v>
      </c>
      <c r="K6" s="110" t="s">
        <v>25</v>
      </c>
      <c r="L6" s="63" t="s">
        <v>2</v>
      </c>
      <c r="M6" s="93"/>
    </row>
    <row r="7" spans="2:13" s="100" customFormat="1" x14ac:dyDescent="0.45">
      <c r="B7" s="89" t="s">
        <v>625</v>
      </c>
      <c r="C7" s="90" t="s">
        <v>626</v>
      </c>
      <c r="D7" s="98">
        <v>1000</v>
      </c>
      <c r="E7" s="93" t="s">
        <v>690</v>
      </c>
      <c r="F7" s="108" t="s">
        <v>785</v>
      </c>
      <c r="G7" s="63">
        <v>7440020</v>
      </c>
      <c r="H7" s="109" t="s">
        <v>128</v>
      </c>
      <c r="I7" s="109" t="s">
        <v>575</v>
      </c>
      <c r="J7" s="110" t="s">
        <v>786</v>
      </c>
      <c r="K7" s="110" t="s">
        <v>25</v>
      </c>
      <c r="L7" s="63" t="s">
        <v>2</v>
      </c>
      <c r="M7" s="93"/>
    </row>
    <row r="8" spans="2:13" s="100" customFormat="1" x14ac:dyDescent="0.45">
      <c r="B8" s="89" t="s">
        <v>650</v>
      </c>
      <c r="C8" s="90" t="s">
        <v>651</v>
      </c>
      <c r="D8" s="98">
        <v>1000000</v>
      </c>
      <c r="E8" s="93" t="s">
        <v>694</v>
      </c>
      <c r="F8" s="108" t="s">
        <v>828</v>
      </c>
      <c r="G8" s="63">
        <v>7440666</v>
      </c>
      <c r="H8" s="109" t="s">
        <v>128</v>
      </c>
      <c r="I8" s="109" t="s">
        <v>575</v>
      </c>
      <c r="J8" s="110" t="s">
        <v>829</v>
      </c>
      <c r="K8" s="110" t="s">
        <v>25</v>
      </c>
      <c r="L8" s="63" t="s">
        <v>2</v>
      </c>
      <c r="M8" s="93"/>
    </row>
    <row r="9" spans="2:13" s="100" customFormat="1" x14ac:dyDescent="0.45">
      <c r="B9" s="89" t="s">
        <v>619</v>
      </c>
      <c r="C9" s="91" t="s">
        <v>597</v>
      </c>
      <c r="D9" s="98">
        <v>1000000</v>
      </c>
      <c r="E9" s="93" t="s">
        <v>2</v>
      </c>
      <c r="F9" s="110" t="s">
        <v>774</v>
      </c>
      <c r="G9" s="63">
        <v>1317653</v>
      </c>
      <c r="H9" s="63" t="s">
        <v>128</v>
      </c>
      <c r="I9" s="63" t="s">
        <v>575</v>
      </c>
      <c r="J9" s="110" t="s">
        <v>775</v>
      </c>
      <c r="K9" s="110" t="s">
        <v>25</v>
      </c>
      <c r="L9" s="63" t="s">
        <v>2</v>
      </c>
      <c r="M9" s="93"/>
    </row>
    <row r="10" spans="2:13" s="100" customFormat="1" x14ac:dyDescent="0.45">
      <c r="B10" s="89" t="s">
        <v>639</v>
      </c>
      <c r="C10" s="91" t="s">
        <v>614</v>
      </c>
      <c r="D10" s="98">
        <v>1000000000</v>
      </c>
      <c r="E10" s="93" t="s">
        <v>2</v>
      </c>
      <c r="F10" s="111" t="s">
        <v>832</v>
      </c>
      <c r="G10" s="119" t="s">
        <v>586</v>
      </c>
      <c r="H10" s="109" t="s">
        <v>128</v>
      </c>
      <c r="I10" s="109" t="s">
        <v>575</v>
      </c>
      <c r="J10" s="119" t="s">
        <v>874</v>
      </c>
      <c r="K10" s="110" t="s">
        <v>25</v>
      </c>
      <c r="L10" s="63" t="s">
        <v>2</v>
      </c>
      <c r="M10" s="93"/>
    </row>
    <row r="11" spans="2:13" s="100" customFormat="1" x14ac:dyDescent="0.45">
      <c r="B11" s="89" t="s">
        <v>640</v>
      </c>
      <c r="C11" s="90" t="s">
        <v>597</v>
      </c>
      <c r="D11" s="98">
        <v>1000000</v>
      </c>
      <c r="E11" s="93" t="s">
        <v>2</v>
      </c>
      <c r="F11" s="111" t="s">
        <v>832</v>
      </c>
      <c r="G11" s="119" t="s">
        <v>586</v>
      </c>
      <c r="H11" s="109" t="s">
        <v>128</v>
      </c>
      <c r="I11" s="109" t="s">
        <v>575</v>
      </c>
      <c r="J11" s="119" t="s">
        <v>874</v>
      </c>
      <c r="K11" s="110" t="s">
        <v>25</v>
      </c>
      <c r="L11" s="63" t="s">
        <v>2</v>
      </c>
      <c r="M11" s="93"/>
    </row>
    <row r="12" spans="2:13" s="100" customFormat="1" x14ac:dyDescent="0.45">
      <c r="B12" s="89" t="s">
        <v>643</v>
      </c>
      <c r="C12" s="91" t="s">
        <v>614</v>
      </c>
      <c r="D12" s="98">
        <v>1000000000</v>
      </c>
      <c r="E12" s="93" t="s">
        <v>2</v>
      </c>
      <c r="F12" s="108" t="s">
        <v>833</v>
      </c>
      <c r="G12" s="120" t="s">
        <v>586</v>
      </c>
      <c r="H12" s="109" t="s">
        <v>128</v>
      </c>
      <c r="I12" s="109" t="s">
        <v>575</v>
      </c>
      <c r="J12" s="110" t="s">
        <v>814</v>
      </c>
      <c r="K12" s="110" t="s">
        <v>25</v>
      </c>
      <c r="L12" s="63" t="s">
        <v>2</v>
      </c>
      <c r="M12" s="93" t="s">
        <v>834</v>
      </c>
    </row>
    <row r="13" spans="2:13" s="100" customFormat="1" x14ac:dyDescent="0.45">
      <c r="B13" s="89" t="s">
        <v>644</v>
      </c>
      <c r="C13" s="91" t="s">
        <v>597</v>
      </c>
      <c r="D13" s="98">
        <v>1000000</v>
      </c>
      <c r="E13" s="93" t="s">
        <v>2</v>
      </c>
      <c r="F13" s="108" t="s">
        <v>833</v>
      </c>
      <c r="G13" s="120" t="s">
        <v>586</v>
      </c>
      <c r="H13" s="109" t="s">
        <v>128</v>
      </c>
      <c r="I13" s="109" t="s">
        <v>575</v>
      </c>
      <c r="J13" s="110" t="s">
        <v>814</v>
      </c>
      <c r="K13" s="110" t="s">
        <v>25</v>
      </c>
      <c r="L13" s="63" t="s">
        <v>2</v>
      </c>
      <c r="M13" s="93" t="s">
        <v>834</v>
      </c>
    </row>
    <row r="14" spans="2:13" s="100" customFormat="1" x14ac:dyDescent="0.45">
      <c r="B14" s="92" t="s">
        <v>718</v>
      </c>
      <c r="C14" s="91" t="s">
        <v>652</v>
      </c>
      <c r="D14" s="98">
        <v>1000000</v>
      </c>
      <c r="E14" s="93" t="s">
        <v>2</v>
      </c>
      <c r="F14" s="108" t="s">
        <v>718</v>
      </c>
      <c r="G14" s="63">
        <v>1344281</v>
      </c>
      <c r="H14" s="109" t="s">
        <v>128</v>
      </c>
      <c r="I14" s="109" t="s">
        <v>575</v>
      </c>
      <c r="J14" s="110" t="s">
        <v>734</v>
      </c>
      <c r="K14" s="110" t="s">
        <v>25</v>
      </c>
      <c r="L14" s="63" t="s">
        <v>2</v>
      </c>
      <c r="M14" s="93"/>
    </row>
    <row r="15" spans="2:13" s="100" customFormat="1" x14ac:dyDescent="0.45">
      <c r="B15" s="92" t="s">
        <v>598</v>
      </c>
      <c r="C15" s="91" t="s">
        <v>599</v>
      </c>
      <c r="D15" s="98">
        <v>1000</v>
      </c>
      <c r="E15" s="93" t="s">
        <v>678</v>
      </c>
      <c r="F15" s="108" t="s">
        <v>735</v>
      </c>
      <c r="G15" s="63">
        <v>7440417</v>
      </c>
      <c r="H15" s="109" t="s">
        <v>128</v>
      </c>
      <c r="I15" s="109" t="s">
        <v>575</v>
      </c>
      <c r="J15" s="110" t="s">
        <v>736</v>
      </c>
      <c r="K15" s="110" t="s">
        <v>25</v>
      </c>
      <c r="L15" s="63" t="s">
        <v>2</v>
      </c>
      <c r="M15" s="93"/>
    </row>
    <row r="16" spans="2:13" s="100" customFormat="1" x14ac:dyDescent="0.45">
      <c r="B16" s="89" t="s">
        <v>655</v>
      </c>
      <c r="C16" s="91" t="s">
        <v>656</v>
      </c>
      <c r="D16" s="98">
        <v>1000000</v>
      </c>
      <c r="E16" s="93" t="s">
        <v>679</v>
      </c>
      <c r="F16" s="108" t="s">
        <v>741</v>
      </c>
      <c r="G16" s="63">
        <v>7440473</v>
      </c>
      <c r="H16" s="109" t="s">
        <v>128</v>
      </c>
      <c r="I16" s="109" t="s">
        <v>575</v>
      </c>
      <c r="J16" s="110" t="s">
        <v>742</v>
      </c>
      <c r="K16" s="110" t="s">
        <v>25</v>
      </c>
      <c r="L16" s="63" t="s">
        <v>2</v>
      </c>
      <c r="M16" s="93"/>
    </row>
    <row r="17" spans="2:13" s="100" customFormat="1" x14ac:dyDescent="0.45">
      <c r="B17" s="89" t="s">
        <v>695</v>
      </c>
      <c r="C17" s="91" t="s">
        <v>606</v>
      </c>
      <c r="D17" s="98">
        <v>1000</v>
      </c>
      <c r="E17" s="93" t="s">
        <v>680</v>
      </c>
      <c r="F17" s="108" t="s">
        <v>747</v>
      </c>
      <c r="G17" s="63">
        <v>7440484</v>
      </c>
      <c r="H17" s="109" t="s">
        <v>128</v>
      </c>
      <c r="I17" s="109" t="s">
        <v>575</v>
      </c>
      <c r="J17" s="110" t="s">
        <v>748</v>
      </c>
      <c r="K17" s="110" t="s">
        <v>25</v>
      </c>
      <c r="L17" s="63" t="s">
        <v>2</v>
      </c>
      <c r="M17" s="93"/>
    </row>
    <row r="18" spans="2:13" s="100" customFormat="1" x14ac:dyDescent="0.45">
      <c r="B18" s="89" t="s">
        <v>611</v>
      </c>
      <c r="C18" s="91" t="s">
        <v>612</v>
      </c>
      <c r="D18" s="98">
        <v>1000</v>
      </c>
      <c r="E18" s="93" t="s">
        <v>686</v>
      </c>
      <c r="F18" s="108" t="s">
        <v>760</v>
      </c>
      <c r="G18" s="63">
        <v>7440575</v>
      </c>
      <c r="H18" s="109" t="s">
        <v>128</v>
      </c>
      <c r="I18" s="109" t="s">
        <v>575</v>
      </c>
      <c r="J18" s="110" t="s">
        <v>761</v>
      </c>
      <c r="K18" s="110" t="s">
        <v>25</v>
      </c>
      <c r="L18" s="63" t="s">
        <v>2</v>
      </c>
      <c r="M18" s="93"/>
    </row>
    <row r="19" spans="2:13" customFormat="1" x14ac:dyDescent="0.45">
      <c r="B19" s="94" t="s">
        <v>838</v>
      </c>
      <c r="C19" s="94" t="s">
        <v>614</v>
      </c>
      <c r="D19" s="103">
        <f>1000000000*(3500/11500)</f>
        <v>304347826.08695656</v>
      </c>
      <c r="E19" s="94" t="s">
        <v>728</v>
      </c>
      <c r="F19" s="108" t="s">
        <v>768</v>
      </c>
      <c r="G19" s="63">
        <v>7439896</v>
      </c>
      <c r="H19" s="109" t="s">
        <v>128</v>
      </c>
      <c r="I19" s="109" t="s">
        <v>575</v>
      </c>
      <c r="J19" s="110" t="s">
        <v>769</v>
      </c>
      <c r="K19" s="110" t="s">
        <v>25</v>
      </c>
      <c r="L19" s="63" t="s">
        <v>2</v>
      </c>
      <c r="M19" s="62"/>
    </row>
    <row r="20" spans="2:13" customFormat="1" x14ac:dyDescent="0.45">
      <c r="B20" s="94" t="s">
        <v>839</v>
      </c>
      <c r="C20" s="94" t="s">
        <v>614</v>
      </c>
      <c r="D20" s="103">
        <f>1000000000*(0.56*2300/6300+0.35*12000/23000+0.03*2200/3500+0.02*9500/18000+0.04*9500/18000)</f>
        <v>437576949.62042791</v>
      </c>
      <c r="E20" s="94" t="s">
        <v>728</v>
      </c>
      <c r="F20" s="108" t="s">
        <v>768</v>
      </c>
      <c r="G20" s="63">
        <v>7439896</v>
      </c>
      <c r="H20" s="109" t="s">
        <v>128</v>
      </c>
      <c r="I20" s="109" t="s">
        <v>575</v>
      </c>
      <c r="J20" s="110" t="s">
        <v>769</v>
      </c>
      <c r="K20" s="110" t="s">
        <v>25</v>
      </c>
      <c r="L20" s="63" t="s">
        <v>2</v>
      </c>
      <c r="M20" s="62"/>
    </row>
    <row r="21" spans="2:13" s="100" customFormat="1" x14ac:dyDescent="0.45">
      <c r="B21" s="89" t="s">
        <v>620</v>
      </c>
      <c r="C21" s="91" t="s">
        <v>621</v>
      </c>
      <c r="D21" s="98">
        <v>1000000</v>
      </c>
      <c r="E21" s="93" t="s">
        <v>688</v>
      </c>
      <c r="F21" s="108" t="s">
        <v>777</v>
      </c>
      <c r="G21" s="63">
        <v>7439954</v>
      </c>
      <c r="H21" s="109" t="s">
        <v>128</v>
      </c>
      <c r="I21" s="109" t="s">
        <v>575</v>
      </c>
      <c r="J21" s="110" t="s">
        <v>778</v>
      </c>
      <c r="K21" s="110" t="s">
        <v>25</v>
      </c>
      <c r="L21" s="63" t="s">
        <v>2</v>
      </c>
      <c r="M21" s="93"/>
    </row>
    <row r="22" spans="2:13" x14ac:dyDescent="0.45">
      <c r="B22" s="94" t="s">
        <v>840</v>
      </c>
      <c r="C22" s="94" t="s">
        <v>597</v>
      </c>
      <c r="D22" s="79">
        <f>1000000*(0.67*0.21+0.14*0.11+0.12*0.34+0.02*0.24+0.05*0.24)</f>
        <v>213700</v>
      </c>
      <c r="E22" s="94" t="s">
        <v>727</v>
      </c>
      <c r="F22" s="108" t="s">
        <v>779</v>
      </c>
      <c r="G22" s="63">
        <v>7439965</v>
      </c>
      <c r="H22" s="109" t="s">
        <v>128</v>
      </c>
      <c r="I22" s="109" t="s">
        <v>575</v>
      </c>
      <c r="J22" s="110" t="s">
        <v>780</v>
      </c>
      <c r="K22" s="110" t="s">
        <v>25</v>
      </c>
      <c r="L22" s="63" t="s">
        <v>2</v>
      </c>
      <c r="M22" s="94"/>
    </row>
    <row r="23" spans="2:13" x14ac:dyDescent="0.45">
      <c r="B23" s="94" t="s">
        <v>623</v>
      </c>
      <c r="C23" s="94" t="s">
        <v>624</v>
      </c>
      <c r="D23" s="79">
        <v>1000</v>
      </c>
      <c r="E23" s="94" t="s">
        <v>689</v>
      </c>
      <c r="F23" s="108" t="s">
        <v>781</v>
      </c>
      <c r="G23" s="63">
        <v>7439987</v>
      </c>
      <c r="H23" s="109" t="s">
        <v>128</v>
      </c>
      <c r="I23" s="109" t="s">
        <v>575</v>
      </c>
      <c r="J23" s="110" t="s">
        <v>782</v>
      </c>
      <c r="K23" s="110" t="s">
        <v>25</v>
      </c>
      <c r="L23" s="63" t="s">
        <v>2</v>
      </c>
      <c r="M23" s="94"/>
    </row>
    <row r="24" spans="2:13" x14ac:dyDescent="0.45">
      <c r="B24" s="94" t="s">
        <v>666</v>
      </c>
      <c r="C24" s="94" t="s">
        <v>667</v>
      </c>
      <c r="D24" s="79">
        <v>1000</v>
      </c>
      <c r="E24" s="94" t="s">
        <v>702</v>
      </c>
      <c r="F24" s="111" t="s">
        <v>853</v>
      </c>
      <c r="G24" s="111">
        <v>7440031</v>
      </c>
      <c r="H24" s="109" t="s">
        <v>128</v>
      </c>
      <c r="I24" s="109" t="s">
        <v>575</v>
      </c>
      <c r="J24" s="119" t="s">
        <v>871</v>
      </c>
      <c r="K24" s="110" t="s">
        <v>25</v>
      </c>
      <c r="L24" s="63" t="s">
        <v>2</v>
      </c>
      <c r="M24" s="94"/>
    </row>
    <row r="25" spans="2:13" x14ac:dyDescent="0.45">
      <c r="B25" s="94" t="s">
        <v>670</v>
      </c>
      <c r="C25" s="94" t="s">
        <v>2</v>
      </c>
      <c r="D25" s="79">
        <v>1</v>
      </c>
      <c r="E25" s="94" t="s">
        <v>2</v>
      </c>
      <c r="F25" s="108" t="s">
        <v>766</v>
      </c>
      <c r="G25" s="63">
        <v>7439885</v>
      </c>
      <c r="H25" s="109" t="s">
        <v>128</v>
      </c>
      <c r="I25" s="109" t="s">
        <v>575</v>
      </c>
      <c r="J25" s="110" t="s">
        <v>767</v>
      </c>
      <c r="K25" s="110" t="s">
        <v>25</v>
      </c>
      <c r="L25" s="63" t="s">
        <v>2</v>
      </c>
      <c r="M25" s="94"/>
    </row>
    <row r="26" spans="2:13" x14ac:dyDescent="0.45">
      <c r="B26" s="94" t="s">
        <v>671</v>
      </c>
      <c r="C26" s="94" t="s">
        <v>2</v>
      </c>
      <c r="D26" s="79">
        <v>1</v>
      </c>
      <c r="E26" s="94" t="s">
        <v>2</v>
      </c>
      <c r="F26" s="108" t="s">
        <v>787</v>
      </c>
      <c r="G26" s="63">
        <v>7440042</v>
      </c>
      <c r="H26" s="109" t="s">
        <v>128</v>
      </c>
      <c r="I26" s="109" t="s">
        <v>575</v>
      </c>
      <c r="J26" s="110" t="s">
        <v>788</v>
      </c>
      <c r="K26" s="110" t="s">
        <v>25</v>
      </c>
      <c r="L26" s="63" t="s">
        <v>2</v>
      </c>
      <c r="M26" s="94"/>
    </row>
    <row r="27" spans="2:13" x14ac:dyDescent="0.45">
      <c r="B27" s="94" t="s">
        <v>631</v>
      </c>
      <c r="C27" s="94" t="s">
        <v>2</v>
      </c>
      <c r="D27" s="79">
        <v>1</v>
      </c>
      <c r="E27" s="94" t="s">
        <v>2</v>
      </c>
      <c r="F27" s="108" t="s">
        <v>789</v>
      </c>
      <c r="G27" s="63">
        <v>7440053</v>
      </c>
      <c r="H27" s="109" t="s">
        <v>128</v>
      </c>
      <c r="I27" s="109" t="s">
        <v>575</v>
      </c>
      <c r="J27" s="110" t="s">
        <v>790</v>
      </c>
      <c r="K27" s="110" t="s">
        <v>25</v>
      </c>
      <c r="L27" s="63" t="s">
        <v>2</v>
      </c>
      <c r="M27" s="94"/>
    </row>
    <row r="28" spans="2:13" x14ac:dyDescent="0.45">
      <c r="B28" s="94" t="s">
        <v>630</v>
      </c>
      <c r="C28" s="94" t="s">
        <v>2</v>
      </c>
      <c r="D28" s="79">
        <v>1</v>
      </c>
      <c r="E28" s="94" t="s">
        <v>2</v>
      </c>
      <c r="F28" s="108" t="s">
        <v>797</v>
      </c>
      <c r="G28" s="63">
        <v>7440064</v>
      </c>
      <c r="H28" s="109" t="s">
        <v>128</v>
      </c>
      <c r="I28" s="109" t="s">
        <v>575</v>
      </c>
      <c r="J28" s="110" t="s">
        <v>798</v>
      </c>
      <c r="K28" s="110" t="s">
        <v>25</v>
      </c>
      <c r="L28" s="63" t="s">
        <v>2</v>
      </c>
      <c r="M28" s="94"/>
    </row>
    <row r="29" spans="2:13" x14ac:dyDescent="0.45">
      <c r="B29" s="94" t="s">
        <v>668</v>
      </c>
      <c r="C29" s="94" t="s">
        <v>2</v>
      </c>
      <c r="D29" s="79">
        <v>1</v>
      </c>
      <c r="E29" s="94" t="s">
        <v>2</v>
      </c>
      <c r="F29" s="108" t="s">
        <v>805</v>
      </c>
      <c r="G29" s="63">
        <v>7440166</v>
      </c>
      <c r="H29" s="109" t="s">
        <v>128</v>
      </c>
      <c r="I29" s="109" t="s">
        <v>575</v>
      </c>
      <c r="J29" s="110" t="s">
        <v>806</v>
      </c>
      <c r="K29" s="110" t="s">
        <v>25</v>
      </c>
      <c r="L29" s="63" t="s">
        <v>2</v>
      </c>
      <c r="M29" s="94"/>
    </row>
    <row r="30" spans="2:13" x14ac:dyDescent="0.45">
      <c r="B30" s="94" t="s">
        <v>669</v>
      </c>
      <c r="C30" s="94" t="s">
        <v>2</v>
      </c>
      <c r="D30" s="79">
        <v>1</v>
      </c>
      <c r="E30" s="94" t="s">
        <v>2</v>
      </c>
      <c r="F30" s="108" t="s">
        <v>807</v>
      </c>
      <c r="G30" s="63">
        <v>7440188</v>
      </c>
      <c r="H30" s="109" t="s">
        <v>128</v>
      </c>
      <c r="I30" s="109" t="s">
        <v>575</v>
      </c>
      <c r="J30" s="110" t="s">
        <v>808</v>
      </c>
      <c r="K30" s="110" t="s">
        <v>25</v>
      </c>
      <c r="L30" s="63" t="s">
        <v>2</v>
      </c>
      <c r="M30" s="94"/>
    </row>
    <row r="31" spans="2:13" x14ac:dyDescent="0.45">
      <c r="B31" s="94" t="s">
        <v>635</v>
      </c>
      <c r="C31" s="94" t="s">
        <v>719</v>
      </c>
      <c r="D31" s="79">
        <f>1000*140.116/(140.116+2*15.9994)</f>
        <v>814.08455286820185</v>
      </c>
      <c r="E31" s="94" t="s">
        <v>857</v>
      </c>
      <c r="F31" s="108" t="s">
        <v>739</v>
      </c>
      <c r="G31" s="63">
        <v>7440451</v>
      </c>
      <c r="H31" s="109" t="s">
        <v>128</v>
      </c>
      <c r="I31" s="109" t="s">
        <v>575</v>
      </c>
      <c r="J31" s="110" t="s">
        <v>740</v>
      </c>
      <c r="K31" s="110" t="s">
        <v>25</v>
      </c>
      <c r="L31" s="63" t="s">
        <v>2</v>
      </c>
      <c r="M31" s="94"/>
    </row>
    <row r="32" spans="2:13" x14ac:dyDescent="0.45">
      <c r="B32" s="94" t="s">
        <v>636</v>
      </c>
      <c r="C32" s="94" t="s">
        <v>637</v>
      </c>
      <c r="D32" s="79">
        <v>1</v>
      </c>
      <c r="E32" s="94" t="s">
        <v>2</v>
      </c>
      <c r="F32" s="108" t="s">
        <v>803</v>
      </c>
      <c r="G32" s="63">
        <v>7440155</v>
      </c>
      <c r="H32" s="109" t="s">
        <v>128</v>
      </c>
      <c r="I32" s="109" t="s">
        <v>575</v>
      </c>
      <c r="J32" s="110" t="s">
        <v>804</v>
      </c>
      <c r="K32" s="110" t="s">
        <v>25</v>
      </c>
      <c r="L32" s="63" t="s">
        <v>2</v>
      </c>
      <c r="M32" s="94"/>
    </row>
    <row r="33" spans="2:13" x14ac:dyDescent="0.45">
      <c r="B33" s="94" t="s">
        <v>641</v>
      </c>
      <c r="C33" s="94" t="s">
        <v>642</v>
      </c>
      <c r="D33" s="79">
        <v>1000</v>
      </c>
      <c r="E33" s="94" t="s">
        <v>691</v>
      </c>
      <c r="F33" s="108" t="s">
        <v>809</v>
      </c>
      <c r="G33" s="63">
        <v>7440224</v>
      </c>
      <c r="H33" s="109" t="s">
        <v>128</v>
      </c>
      <c r="I33" s="109" t="s">
        <v>575</v>
      </c>
      <c r="J33" s="110" t="s">
        <v>810</v>
      </c>
      <c r="K33" s="110" t="s">
        <v>25</v>
      </c>
      <c r="L33" s="63" t="s">
        <v>2</v>
      </c>
      <c r="M33" s="94"/>
    </row>
    <row r="34" spans="2:13" x14ac:dyDescent="0.45">
      <c r="B34" s="94" t="s">
        <v>725</v>
      </c>
      <c r="C34" s="94" t="s">
        <v>672</v>
      </c>
      <c r="D34" s="79">
        <v>1000</v>
      </c>
      <c r="E34" s="94" t="s">
        <v>703</v>
      </c>
      <c r="F34" s="108" t="s">
        <v>815</v>
      </c>
      <c r="G34" s="63">
        <v>7440246</v>
      </c>
      <c r="H34" s="109" t="s">
        <v>128</v>
      </c>
      <c r="I34" s="109" t="s">
        <v>575</v>
      </c>
      <c r="J34" s="110" t="s">
        <v>816</v>
      </c>
      <c r="K34" s="110" t="s">
        <v>25</v>
      </c>
      <c r="L34" s="63" t="s">
        <v>2</v>
      </c>
      <c r="M34" s="94"/>
    </row>
    <row r="35" spans="2:13" x14ac:dyDescent="0.45">
      <c r="B35" s="94" t="s">
        <v>726</v>
      </c>
      <c r="C35" s="94" t="s">
        <v>672</v>
      </c>
      <c r="D35" s="79">
        <v>1000</v>
      </c>
      <c r="E35" s="94" t="s">
        <v>703</v>
      </c>
      <c r="F35" s="108" t="s">
        <v>815</v>
      </c>
      <c r="G35" s="63">
        <v>7440246</v>
      </c>
      <c r="H35" s="109" t="s">
        <v>128</v>
      </c>
      <c r="I35" s="109" t="s">
        <v>575</v>
      </c>
      <c r="J35" s="110" t="s">
        <v>816</v>
      </c>
      <c r="K35" s="110" t="s">
        <v>25</v>
      </c>
      <c r="L35" s="63" t="s">
        <v>2</v>
      </c>
      <c r="M35" s="94"/>
    </row>
    <row r="36" spans="2:13" x14ac:dyDescent="0.45">
      <c r="B36" s="94" t="s">
        <v>673</v>
      </c>
      <c r="C36" s="94" t="s">
        <v>674</v>
      </c>
      <c r="D36" s="79">
        <v>1000</v>
      </c>
      <c r="E36" s="94" t="s">
        <v>704</v>
      </c>
      <c r="F36" s="108" t="s">
        <v>835</v>
      </c>
      <c r="G36" s="63">
        <v>7440257</v>
      </c>
      <c r="H36" s="109" t="s">
        <v>128</v>
      </c>
      <c r="I36" s="109" t="s">
        <v>575</v>
      </c>
      <c r="J36" s="110" t="s">
        <v>819</v>
      </c>
      <c r="K36" s="110" t="s">
        <v>25</v>
      </c>
      <c r="L36" s="63" t="s">
        <v>2</v>
      </c>
      <c r="M36" s="93" t="s">
        <v>837</v>
      </c>
    </row>
    <row r="37" spans="2:13" x14ac:dyDescent="0.45">
      <c r="B37" s="94" t="s">
        <v>646</v>
      </c>
      <c r="C37" s="94" t="s">
        <v>647</v>
      </c>
      <c r="D37" s="79">
        <f>1000000*47.867/(47.867+15.9994*2)</f>
        <v>599342.89771091007</v>
      </c>
      <c r="E37" s="94" t="s">
        <v>841</v>
      </c>
      <c r="F37" s="112" t="s">
        <v>820</v>
      </c>
      <c r="G37" s="113">
        <v>7440326</v>
      </c>
      <c r="H37" s="114" t="s">
        <v>128</v>
      </c>
      <c r="I37" s="114" t="s">
        <v>575</v>
      </c>
      <c r="J37" s="115" t="s">
        <v>821</v>
      </c>
      <c r="K37" s="115" t="s">
        <v>25</v>
      </c>
      <c r="L37" s="113" t="s">
        <v>2</v>
      </c>
      <c r="M37" s="94"/>
    </row>
    <row r="38" spans="2:13" x14ac:dyDescent="0.45">
      <c r="B38" s="94" t="s">
        <v>675</v>
      </c>
      <c r="C38" s="94" t="s">
        <v>648</v>
      </c>
      <c r="D38" s="79">
        <v>1000</v>
      </c>
      <c r="E38" s="94" t="s">
        <v>693</v>
      </c>
      <c r="F38" s="112" t="s">
        <v>822</v>
      </c>
      <c r="G38" s="113">
        <v>7440337</v>
      </c>
      <c r="H38" s="114" t="s">
        <v>128</v>
      </c>
      <c r="I38" s="114" t="s">
        <v>575</v>
      </c>
      <c r="J38" s="115" t="s">
        <v>823</v>
      </c>
      <c r="K38" s="115" t="s">
        <v>25</v>
      </c>
      <c r="L38" s="113" t="s">
        <v>2</v>
      </c>
      <c r="M38" s="94"/>
    </row>
    <row r="39" spans="2:13" x14ac:dyDescent="0.45">
      <c r="B39" s="94" t="s">
        <v>705</v>
      </c>
      <c r="C39" s="94" t="s">
        <v>615</v>
      </c>
      <c r="D39" s="79">
        <v>1000</v>
      </c>
      <c r="E39" s="94" t="s">
        <v>2</v>
      </c>
      <c r="F39" s="116" t="s">
        <v>842</v>
      </c>
      <c r="G39" s="116">
        <v>7440586</v>
      </c>
      <c r="H39" s="114" t="s">
        <v>128</v>
      </c>
      <c r="I39" s="114" t="s">
        <v>575</v>
      </c>
      <c r="J39" s="122" t="s">
        <v>873</v>
      </c>
      <c r="K39" s="115" t="s">
        <v>25</v>
      </c>
      <c r="L39" s="113" t="s">
        <v>2</v>
      </c>
      <c r="M39" s="94"/>
    </row>
    <row r="40" spans="2:13" x14ac:dyDescent="0.45">
      <c r="B40" s="94" t="s">
        <v>676</v>
      </c>
      <c r="C40" s="94" t="s">
        <v>677</v>
      </c>
      <c r="D40" s="79">
        <f>1000*91.224/(91.224+15.9994*2)</f>
        <v>740.31753863733002</v>
      </c>
      <c r="E40" s="94" t="s">
        <v>852</v>
      </c>
      <c r="F40" s="112" t="s">
        <v>830</v>
      </c>
      <c r="G40" s="113">
        <v>7440677</v>
      </c>
      <c r="H40" s="114" t="s">
        <v>128</v>
      </c>
      <c r="I40" s="114" t="s">
        <v>575</v>
      </c>
      <c r="J40" s="115" t="s">
        <v>831</v>
      </c>
      <c r="K40" s="115" t="s">
        <v>25</v>
      </c>
      <c r="L40" s="113" t="s">
        <v>2</v>
      </c>
      <c r="M40" s="94"/>
    </row>
    <row r="41" spans="2:13" x14ac:dyDescent="0.45">
      <c r="B41" s="94" t="s">
        <v>720</v>
      </c>
      <c r="C41" s="94" t="s">
        <v>615</v>
      </c>
      <c r="D41" s="79">
        <v>1000</v>
      </c>
      <c r="E41" s="94" t="s">
        <v>2</v>
      </c>
      <c r="F41" s="116" t="s">
        <v>836</v>
      </c>
      <c r="G41" s="117">
        <v>1332214</v>
      </c>
      <c r="H41" s="114" t="s">
        <v>128</v>
      </c>
      <c r="I41" s="114" t="s">
        <v>575</v>
      </c>
      <c r="J41" s="122" t="s">
        <v>872</v>
      </c>
      <c r="K41" s="115" t="s">
        <v>25</v>
      </c>
      <c r="L41" s="113" t="s">
        <v>2</v>
      </c>
      <c r="M41" s="94"/>
    </row>
    <row r="42" spans="2:13" x14ac:dyDescent="0.45">
      <c r="B42" s="94" t="s">
        <v>596</v>
      </c>
      <c r="C42" s="94" t="s">
        <v>597</v>
      </c>
      <c r="D42" s="79">
        <v>1000000</v>
      </c>
      <c r="E42" s="94" t="s">
        <v>2</v>
      </c>
      <c r="F42" s="112" t="s">
        <v>732</v>
      </c>
      <c r="G42" s="113">
        <v>7727437</v>
      </c>
      <c r="H42" s="114" t="s">
        <v>128</v>
      </c>
      <c r="I42" s="114" t="s">
        <v>575</v>
      </c>
      <c r="J42" s="115" t="s">
        <v>733</v>
      </c>
      <c r="K42" s="115" t="s">
        <v>25</v>
      </c>
      <c r="L42" s="113" t="s">
        <v>2</v>
      </c>
      <c r="M42" s="94"/>
    </row>
    <row r="43" spans="2:13" x14ac:dyDescent="0.45">
      <c r="B43" s="94" t="s">
        <v>729</v>
      </c>
      <c r="C43" s="94" t="s">
        <v>597</v>
      </c>
      <c r="D43" s="79">
        <v>1000000</v>
      </c>
      <c r="E43" s="94" t="s">
        <v>2</v>
      </c>
      <c r="F43" s="112" t="s">
        <v>729</v>
      </c>
      <c r="G43" s="113">
        <v>7440428</v>
      </c>
      <c r="H43" s="114" t="s">
        <v>128</v>
      </c>
      <c r="I43" s="114" t="s">
        <v>575</v>
      </c>
      <c r="J43" s="115" t="s">
        <v>737</v>
      </c>
      <c r="K43" s="115" t="s">
        <v>25</v>
      </c>
      <c r="L43" s="113" t="s">
        <v>2</v>
      </c>
      <c r="M43" s="94"/>
    </row>
    <row r="44" spans="2:13" x14ac:dyDescent="0.45">
      <c r="B44" s="94" t="s">
        <v>653</v>
      </c>
      <c r="C44" s="94" t="s">
        <v>597</v>
      </c>
      <c r="D44" s="79">
        <v>1000000</v>
      </c>
      <c r="E44" s="94" t="s">
        <v>2</v>
      </c>
      <c r="F44" s="112" t="s">
        <v>749</v>
      </c>
      <c r="G44" s="113">
        <v>1318338</v>
      </c>
      <c r="H44" s="114" t="s">
        <v>128</v>
      </c>
      <c r="I44" s="114" t="s">
        <v>575</v>
      </c>
      <c r="J44" s="115" t="s">
        <v>750</v>
      </c>
      <c r="K44" s="115" t="s">
        <v>25</v>
      </c>
      <c r="L44" s="113" t="s">
        <v>2</v>
      </c>
      <c r="M44" s="94"/>
    </row>
    <row r="45" spans="2:13" x14ac:dyDescent="0.45">
      <c r="B45" s="94" t="s">
        <v>654</v>
      </c>
      <c r="C45" s="94" t="s">
        <v>597</v>
      </c>
      <c r="D45" s="79">
        <v>1000000</v>
      </c>
      <c r="E45" s="94" t="s">
        <v>2</v>
      </c>
      <c r="F45" s="112" t="s">
        <v>824</v>
      </c>
      <c r="G45" s="113">
        <v>1319331</v>
      </c>
      <c r="H45" s="114" t="s">
        <v>128</v>
      </c>
      <c r="I45" s="114" t="s">
        <v>575</v>
      </c>
      <c r="J45" s="115" t="s">
        <v>825</v>
      </c>
      <c r="K45" s="115" t="s">
        <v>25</v>
      </c>
      <c r="L45" s="113" t="s">
        <v>2</v>
      </c>
      <c r="M45" s="94"/>
    </row>
    <row r="46" spans="2:13" x14ac:dyDescent="0.45">
      <c r="B46" s="94" t="s">
        <v>657</v>
      </c>
      <c r="C46" s="94" t="s">
        <v>597</v>
      </c>
      <c r="D46" s="79">
        <v>1000000</v>
      </c>
      <c r="E46" s="94" t="s">
        <v>2</v>
      </c>
      <c r="F46" s="112" t="s">
        <v>745</v>
      </c>
      <c r="G46" s="121" t="s">
        <v>586</v>
      </c>
      <c r="H46" s="114" t="s">
        <v>128</v>
      </c>
      <c r="I46" s="114" t="s">
        <v>575</v>
      </c>
      <c r="J46" s="115" t="s">
        <v>746</v>
      </c>
      <c r="K46" s="115" t="s">
        <v>25</v>
      </c>
      <c r="L46" s="113" t="s">
        <v>2</v>
      </c>
      <c r="M46" s="94"/>
    </row>
    <row r="47" spans="2:13" x14ac:dyDescent="0.45">
      <c r="B47" s="94" t="s">
        <v>600</v>
      </c>
      <c r="C47" s="94" t="s">
        <v>597</v>
      </c>
      <c r="D47" s="79">
        <v>1000000</v>
      </c>
      <c r="E47" s="94" t="s">
        <v>2</v>
      </c>
      <c r="F47" s="112" t="s">
        <v>745</v>
      </c>
      <c r="G47" s="121" t="s">
        <v>586</v>
      </c>
      <c r="H47" s="114" t="s">
        <v>128</v>
      </c>
      <c r="I47" s="114" t="s">
        <v>575</v>
      </c>
      <c r="J47" s="115" t="s">
        <v>746</v>
      </c>
      <c r="K47" s="115" t="s">
        <v>25</v>
      </c>
      <c r="L47" s="113" t="s">
        <v>2</v>
      </c>
      <c r="M47" s="94"/>
    </row>
    <row r="48" spans="2:13" x14ac:dyDescent="0.45">
      <c r="B48" s="94" t="s">
        <v>601</v>
      </c>
      <c r="C48" s="94" t="s">
        <v>597</v>
      </c>
      <c r="D48" s="79">
        <v>1000000</v>
      </c>
      <c r="E48" s="94" t="s">
        <v>2</v>
      </c>
      <c r="F48" s="112" t="s">
        <v>743</v>
      </c>
      <c r="G48" s="113">
        <v>1302789</v>
      </c>
      <c r="H48" s="114" t="s">
        <v>128</v>
      </c>
      <c r="I48" s="114" t="s">
        <v>575</v>
      </c>
      <c r="J48" s="115" t="s">
        <v>744</v>
      </c>
      <c r="K48" s="115" t="s">
        <v>25</v>
      </c>
      <c r="L48" s="113" t="s">
        <v>2</v>
      </c>
      <c r="M48" s="94"/>
    </row>
    <row r="49" spans="2:13" x14ac:dyDescent="0.45">
      <c r="B49" s="94" t="s">
        <v>602</v>
      </c>
      <c r="C49" s="94" t="s">
        <v>597</v>
      </c>
      <c r="D49" s="79">
        <v>1000000</v>
      </c>
      <c r="E49" s="94" t="s">
        <v>2</v>
      </c>
      <c r="F49" s="112" t="s">
        <v>745</v>
      </c>
      <c r="G49" s="121" t="s">
        <v>586</v>
      </c>
      <c r="H49" s="114" t="s">
        <v>128</v>
      </c>
      <c r="I49" s="114" t="s">
        <v>575</v>
      </c>
      <c r="J49" s="115" t="s">
        <v>746</v>
      </c>
      <c r="K49" s="115" t="s">
        <v>25</v>
      </c>
      <c r="L49" s="113" t="s">
        <v>2</v>
      </c>
      <c r="M49" s="94"/>
    </row>
    <row r="50" spans="2:13" x14ac:dyDescent="0.45">
      <c r="B50" s="94" t="s">
        <v>603</v>
      </c>
      <c r="C50" s="94" t="s">
        <v>597</v>
      </c>
      <c r="D50" s="79">
        <v>1000000</v>
      </c>
      <c r="E50" s="94" t="s">
        <v>2</v>
      </c>
      <c r="F50" s="112" t="s">
        <v>745</v>
      </c>
      <c r="G50" s="121" t="s">
        <v>586</v>
      </c>
      <c r="H50" s="114" t="s">
        <v>128</v>
      </c>
      <c r="I50" s="114" t="s">
        <v>575</v>
      </c>
      <c r="J50" s="115" t="s">
        <v>746</v>
      </c>
      <c r="K50" s="115" t="s">
        <v>25</v>
      </c>
      <c r="L50" s="113" t="s">
        <v>2</v>
      </c>
      <c r="M50" s="94"/>
    </row>
    <row r="51" spans="2:13" x14ac:dyDescent="0.45">
      <c r="B51" s="94" t="s">
        <v>604</v>
      </c>
      <c r="C51" s="94" t="s">
        <v>597</v>
      </c>
      <c r="D51" s="79">
        <v>1000000</v>
      </c>
      <c r="E51" s="94" t="s">
        <v>2</v>
      </c>
      <c r="F51" s="112" t="s">
        <v>745</v>
      </c>
      <c r="G51" s="121" t="s">
        <v>586</v>
      </c>
      <c r="H51" s="114" t="s">
        <v>128</v>
      </c>
      <c r="I51" s="114" t="s">
        <v>575</v>
      </c>
      <c r="J51" s="115" t="s">
        <v>746</v>
      </c>
      <c r="K51" s="115" t="s">
        <v>25</v>
      </c>
      <c r="L51" s="113" t="s">
        <v>2</v>
      </c>
      <c r="M51" s="94"/>
    </row>
    <row r="52" spans="2:13" x14ac:dyDescent="0.45">
      <c r="B52" s="94" t="s">
        <v>605</v>
      </c>
      <c r="C52" s="94" t="s">
        <v>597</v>
      </c>
      <c r="D52" s="79">
        <v>1000000</v>
      </c>
      <c r="E52" s="94" t="s">
        <v>2</v>
      </c>
      <c r="F52" s="112" t="s">
        <v>770</v>
      </c>
      <c r="G52" s="113">
        <v>1332587</v>
      </c>
      <c r="H52" s="114" t="s">
        <v>128</v>
      </c>
      <c r="I52" s="114" t="s">
        <v>575</v>
      </c>
      <c r="J52" s="115" t="s">
        <v>771</v>
      </c>
      <c r="K52" s="115" t="s">
        <v>25</v>
      </c>
      <c r="L52" s="113" t="s">
        <v>2</v>
      </c>
      <c r="M52" s="94"/>
    </row>
    <row r="53" spans="2:13" x14ac:dyDescent="0.45">
      <c r="B53" s="94" t="s">
        <v>658</v>
      </c>
      <c r="C53" s="94" t="s">
        <v>597</v>
      </c>
      <c r="D53" s="79">
        <v>1000000</v>
      </c>
      <c r="E53" s="94" t="s">
        <v>2</v>
      </c>
      <c r="F53" s="112" t="s">
        <v>745</v>
      </c>
      <c r="G53" s="121" t="s">
        <v>586</v>
      </c>
      <c r="H53" s="114" t="s">
        <v>128</v>
      </c>
      <c r="I53" s="114" t="s">
        <v>575</v>
      </c>
      <c r="J53" s="115" t="s">
        <v>746</v>
      </c>
      <c r="K53" s="115" t="s">
        <v>25</v>
      </c>
      <c r="L53" s="113" t="s">
        <v>2</v>
      </c>
      <c r="M53" s="94"/>
    </row>
    <row r="54" spans="2:13" x14ac:dyDescent="0.45">
      <c r="B54" s="94" t="s">
        <v>609</v>
      </c>
      <c r="C54" s="94" t="s">
        <v>597</v>
      </c>
      <c r="D54" s="79">
        <v>1000000</v>
      </c>
      <c r="E54" s="94" t="s">
        <v>2</v>
      </c>
      <c r="F54" s="112" t="s">
        <v>753</v>
      </c>
      <c r="G54" s="113">
        <v>68855549</v>
      </c>
      <c r="H54" s="114" t="s">
        <v>128</v>
      </c>
      <c r="I54" s="114" t="s">
        <v>575</v>
      </c>
      <c r="J54" s="115" t="s">
        <v>754</v>
      </c>
      <c r="K54" s="115" t="s">
        <v>25</v>
      </c>
      <c r="L54" s="113" t="s">
        <v>2</v>
      </c>
      <c r="M54" s="94"/>
    </row>
    <row r="55" spans="2:13" x14ac:dyDescent="0.45">
      <c r="B55" s="94" t="s">
        <v>610</v>
      </c>
      <c r="C55" s="94" t="s">
        <v>597</v>
      </c>
      <c r="D55" s="79">
        <v>1000000</v>
      </c>
      <c r="E55" s="94" t="s">
        <v>2</v>
      </c>
      <c r="F55" s="112" t="s">
        <v>755</v>
      </c>
      <c r="G55" s="113">
        <v>68476255</v>
      </c>
      <c r="H55" s="114" t="s">
        <v>128</v>
      </c>
      <c r="I55" s="114" t="s">
        <v>575</v>
      </c>
      <c r="J55" s="115" t="s">
        <v>756</v>
      </c>
      <c r="K55" s="115" t="s">
        <v>25</v>
      </c>
      <c r="L55" s="113" t="s">
        <v>2</v>
      </c>
      <c r="M55" s="94"/>
    </row>
    <row r="56" spans="2:13" x14ac:dyDescent="0.45">
      <c r="B56" s="94" t="s">
        <v>696</v>
      </c>
      <c r="C56" s="94" t="s">
        <v>597</v>
      </c>
      <c r="D56" s="79">
        <v>1000000</v>
      </c>
      <c r="E56" s="94" t="s">
        <v>2</v>
      </c>
      <c r="F56" s="112" t="s">
        <v>757</v>
      </c>
      <c r="G56" s="113">
        <v>14542235</v>
      </c>
      <c r="H56" s="114" t="s">
        <v>128</v>
      </c>
      <c r="I56" s="114" t="s">
        <v>575</v>
      </c>
      <c r="J56" s="115" t="s">
        <v>758</v>
      </c>
      <c r="K56" s="115" t="s">
        <v>25</v>
      </c>
      <c r="L56" s="113" t="s">
        <v>2</v>
      </c>
      <c r="M56" s="94"/>
    </row>
    <row r="57" spans="2:13" x14ac:dyDescent="0.45">
      <c r="B57" s="94" t="s">
        <v>722</v>
      </c>
      <c r="C57" s="94" t="s">
        <v>597</v>
      </c>
      <c r="D57" s="79">
        <v>1000000</v>
      </c>
      <c r="E57" s="94" t="s">
        <v>2</v>
      </c>
      <c r="F57" s="112" t="s">
        <v>757</v>
      </c>
      <c r="G57" s="113">
        <v>14542235</v>
      </c>
      <c r="H57" s="114" t="s">
        <v>128</v>
      </c>
      <c r="I57" s="114" t="s">
        <v>575</v>
      </c>
      <c r="J57" s="115" t="s">
        <v>758</v>
      </c>
      <c r="K57" s="115" t="s">
        <v>25</v>
      </c>
      <c r="L57" s="113" t="s">
        <v>2</v>
      </c>
      <c r="M57" s="94"/>
    </row>
    <row r="58" spans="2:13" x14ac:dyDescent="0.45">
      <c r="B58" s="94" t="s">
        <v>699</v>
      </c>
      <c r="C58" s="94" t="s">
        <v>597</v>
      </c>
      <c r="D58" s="79">
        <v>1000000</v>
      </c>
      <c r="E58" s="94" t="s">
        <v>2</v>
      </c>
      <c r="F58" s="112" t="s">
        <v>757</v>
      </c>
      <c r="G58" s="113">
        <v>14542235</v>
      </c>
      <c r="H58" s="114" t="s">
        <v>128</v>
      </c>
      <c r="I58" s="114" t="s">
        <v>575</v>
      </c>
      <c r="J58" s="115" t="s">
        <v>758</v>
      </c>
      <c r="K58" s="115" t="s">
        <v>25</v>
      </c>
      <c r="L58" s="113" t="s">
        <v>2</v>
      </c>
      <c r="M58" s="94"/>
    </row>
    <row r="59" spans="2:13" x14ac:dyDescent="0.45">
      <c r="B59" s="94" t="s">
        <v>682</v>
      </c>
      <c r="C59" s="94" t="s">
        <v>597</v>
      </c>
      <c r="D59" s="79">
        <v>1000000</v>
      </c>
      <c r="E59" s="94" t="s">
        <v>2</v>
      </c>
      <c r="F59" s="112" t="s">
        <v>757</v>
      </c>
      <c r="G59" s="113">
        <v>14542235</v>
      </c>
      <c r="H59" s="114" t="s">
        <v>128</v>
      </c>
      <c r="I59" s="114" t="s">
        <v>575</v>
      </c>
      <c r="J59" s="115" t="s">
        <v>758</v>
      </c>
      <c r="K59" s="115" t="s">
        <v>25</v>
      </c>
      <c r="L59" s="113" t="s">
        <v>2</v>
      </c>
      <c r="M59" s="94"/>
    </row>
    <row r="60" spans="2:13" x14ac:dyDescent="0.45">
      <c r="B60" s="94" t="s">
        <v>698</v>
      </c>
      <c r="C60" s="94" t="s">
        <v>597</v>
      </c>
      <c r="D60" s="79">
        <v>1000000</v>
      </c>
      <c r="E60" s="94" t="s">
        <v>2</v>
      </c>
      <c r="F60" s="112" t="s">
        <v>757</v>
      </c>
      <c r="G60" s="113">
        <v>14542235</v>
      </c>
      <c r="H60" s="114" t="s">
        <v>128</v>
      </c>
      <c r="I60" s="114" t="s">
        <v>575</v>
      </c>
      <c r="J60" s="115" t="s">
        <v>758</v>
      </c>
      <c r="K60" s="115" t="s">
        <v>25</v>
      </c>
      <c r="L60" s="113" t="s">
        <v>2</v>
      </c>
      <c r="M60" s="94"/>
    </row>
    <row r="61" spans="2:13" x14ac:dyDescent="0.45">
      <c r="B61" s="94" t="s">
        <v>697</v>
      </c>
      <c r="C61" s="94" t="s">
        <v>597</v>
      </c>
      <c r="D61" s="79">
        <v>1000000</v>
      </c>
      <c r="E61" s="94" t="s">
        <v>2</v>
      </c>
      <c r="F61" s="112" t="s">
        <v>757</v>
      </c>
      <c r="G61" s="113">
        <v>14542235</v>
      </c>
      <c r="H61" s="114" t="s">
        <v>128</v>
      </c>
      <c r="I61" s="114" t="s">
        <v>575</v>
      </c>
      <c r="J61" s="115" t="s">
        <v>758</v>
      </c>
      <c r="K61" s="115" t="s">
        <v>25</v>
      </c>
      <c r="L61" s="113" t="s">
        <v>2</v>
      </c>
      <c r="M61" s="94"/>
    </row>
    <row r="62" spans="2:13" x14ac:dyDescent="0.45">
      <c r="B62" s="94" t="s">
        <v>659</v>
      </c>
      <c r="C62" s="94" t="s">
        <v>660</v>
      </c>
      <c r="D62" s="79">
        <v>1</v>
      </c>
      <c r="E62" s="94" t="s">
        <v>2</v>
      </c>
      <c r="F62" s="112" t="s">
        <v>844</v>
      </c>
      <c r="G62" s="113">
        <v>7440553</v>
      </c>
      <c r="H62" s="114" t="s">
        <v>128</v>
      </c>
      <c r="I62" s="114" t="s">
        <v>575</v>
      </c>
      <c r="J62" s="115" t="s">
        <v>759</v>
      </c>
      <c r="K62" s="115" t="s">
        <v>25</v>
      </c>
      <c r="L62" s="113" t="s">
        <v>2</v>
      </c>
      <c r="M62" s="93" t="s">
        <v>843</v>
      </c>
    </row>
    <row r="63" spans="2:13" x14ac:dyDescent="0.45">
      <c r="B63" s="94" t="s">
        <v>684</v>
      </c>
      <c r="C63" s="94" t="s">
        <v>685</v>
      </c>
      <c r="D63" s="79">
        <v>1000</v>
      </c>
      <c r="E63" s="94" t="s">
        <v>683</v>
      </c>
      <c r="F63" s="116" t="s">
        <v>848</v>
      </c>
      <c r="G63" s="121" t="s">
        <v>586</v>
      </c>
      <c r="H63" s="114" t="s">
        <v>128</v>
      </c>
      <c r="I63" s="114" t="s">
        <v>575</v>
      </c>
      <c r="J63" s="122" t="s">
        <v>867</v>
      </c>
      <c r="K63" s="115" t="s">
        <v>25</v>
      </c>
      <c r="L63" s="113" t="s">
        <v>2</v>
      </c>
      <c r="M63" s="94"/>
    </row>
    <row r="64" spans="2:13" x14ac:dyDescent="0.45">
      <c r="B64" s="94" t="s">
        <v>661</v>
      </c>
      <c r="C64" s="94" t="s">
        <v>597</v>
      </c>
      <c r="D64" s="79">
        <v>1000000</v>
      </c>
      <c r="E64" s="94" t="s">
        <v>2</v>
      </c>
      <c r="F64" s="116" t="s">
        <v>845</v>
      </c>
      <c r="G64" s="113">
        <v>7782425</v>
      </c>
      <c r="H64" s="114" t="s">
        <v>128</v>
      </c>
      <c r="I64" s="114" t="s">
        <v>575</v>
      </c>
      <c r="J64" s="122" t="s">
        <v>868</v>
      </c>
      <c r="K64" s="115" t="s">
        <v>25</v>
      </c>
      <c r="L64" s="113" t="s">
        <v>2</v>
      </c>
      <c r="M64" s="94"/>
    </row>
    <row r="65" spans="2:13" x14ac:dyDescent="0.45">
      <c r="B65" s="94" t="s">
        <v>613</v>
      </c>
      <c r="C65" s="94" t="s">
        <v>597</v>
      </c>
      <c r="D65" s="79">
        <v>1000000</v>
      </c>
      <c r="E65" s="94" t="s">
        <v>2</v>
      </c>
      <c r="F65" s="112" t="s">
        <v>762</v>
      </c>
      <c r="G65" s="113">
        <v>13397245</v>
      </c>
      <c r="H65" s="114" t="s">
        <v>128</v>
      </c>
      <c r="I65" s="114" t="s">
        <v>575</v>
      </c>
      <c r="J65" s="115" t="s">
        <v>763</v>
      </c>
      <c r="K65" s="115" t="s">
        <v>25</v>
      </c>
      <c r="L65" s="113" t="s">
        <v>2</v>
      </c>
      <c r="M65" s="94"/>
    </row>
    <row r="66" spans="2:13" x14ac:dyDescent="0.45">
      <c r="B66" s="94" t="s">
        <v>662</v>
      </c>
      <c r="C66" s="94" t="s">
        <v>663</v>
      </c>
      <c r="D66" s="79">
        <v>1000</v>
      </c>
      <c r="E66" s="94" t="s">
        <v>700</v>
      </c>
      <c r="F66" s="112" t="s">
        <v>764</v>
      </c>
      <c r="G66" s="113">
        <v>7553562</v>
      </c>
      <c r="H66" s="114" t="s">
        <v>128</v>
      </c>
      <c r="I66" s="114" t="s">
        <v>575</v>
      </c>
      <c r="J66" s="115" t="s">
        <v>765</v>
      </c>
      <c r="K66" s="115" t="s">
        <v>25</v>
      </c>
      <c r="L66" s="113" t="s">
        <v>2</v>
      </c>
      <c r="M66" s="94"/>
    </row>
    <row r="67" spans="2:13" x14ac:dyDescent="0.45">
      <c r="B67" s="94" t="s">
        <v>616</v>
      </c>
      <c r="C67" s="94" t="s">
        <v>597</v>
      </c>
      <c r="D67" s="79">
        <v>1000000</v>
      </c>
      <c r="E67" s="94" t="s">
        <v>2</v>
      </c>
      <c r="F67" s="116" t="s">
        <v>849</v>
      </c>
      <c r="G67" s="121" t="s">
        <v>586</v>
      </c>
      <c r="H67" s="114" t="s">
        <v>128</v>
      </c>
      <c r="I67" s="114" t="s">
        <v>575</v>
      </c>
      <c r="J67" s="122" t="s">
        <v>869</v>
      </c>
      <c r="K67" s="115" t="s">
        <v>25</v>
      </c>
      <c r="L67" s="113" t="s">
        <v>2</v>
      </c>
      <c r="M67" s="94"/>
    </row>
    <row r="68" spans="2:13" x14ac:dyDescent="0.45">
      <c r="B68" s="94" t="s">
        <v>664</v>
      </c>
      <c r="C68" s="94" t="s">
        <v>665</v>
      </c>
      <c r="D68" s="79">
        <v>1000</v>
      </c>
      <c r="E68" s="94" t="s">
        <v>701</v>
      </c>
      <c r="F68" s="112" t="s">
        <v>846</v>
      </c>
      <c r="G68" s="113">
        <v>7439932</v>
      </c>
      <c r="H68" s="114" t="s">
        <v>128</v>
      </c>
      <c r="I68" s="114" t="s">
        <v>575</v>
      </c>
      <c r="J68" s="115" t="s">
        <v>776</v>
      </c>
      <c r="K68" s="115" t="s">
        <v>25</v>
      </c>
      <c r="L68" s="113" t="s">
        <v>2</v>
      </c>
      <c r="M68" s="93" t="s">
        <v>850</v>
      </c>
    </row>
    <row r="69" spans="2:13" x14ac:dyDescent="0.45">
      <c r="B69" s="94" t="s">
        <v>622</v>
      </c>
      <c r="C69" s="94" t="s">
        <v>615</v>
      </c>
      <c r="D69" s="79">
        <v>1000</v>
      </c>
      <c r="E69" s="94" t="s">
        <v>2</v>
      </c>
      <c r="F69" s="116" t="s">
        <v>847</v>
      </c>
      <c r="G69" s="121" t="s">
        <v>586</v>
      </c>
      <c r="H69" s="114" t="s">
        <v>128</v>
      </c>
      <c r="I69" s="114" t="s">
        <v>575</v>
      </c>
      <c r="J69" s="173" t="s">
        <v>877</v>
      </c>
      <c r="K69" s="115" t="s">
        <v>25</v>
      </c>
      <c r="L69" s="113" t="s">
        <v>2</v>
      </c>
      <c r="M69" s="94"/>
    </row>
    <row r="70" spans="2:13" x14ac:dyDescent="0.45">
      <c r="B70" s="94" t="s">
        <v>721</v>
      </c>
      <c r="C70" s="94" t="s">
        <v>597</v>
      </c>
      <c r="D70" s="79">
        <v>1000000</v>
      </c>
      <c r="E70" s="94" t="s">
        <v>2</v>
      </c>
      <c r="F70" s="112" t="s">
        <v>783</v>
      </c>
      <c r="G70" s="113">
        <v>12251273</v>
      </c>
      <c r="H70" s="114" t="s">
        <v>128</v>
      </c>
      <c r="I70" s="114" t="s">
        <v>575</v>
      </c>
      <c r="J70" s="115" t="s">
        <v>784</v>
      </c>
      <c r="K70" s="115" t="s">
        <v>25</v>
      </c>
      <c r="L70" s="113" t="s">
        <v>2</v>
      </c>
      <c r="M70" s="94"/>
    </row>
    <row r="71" spans="2:13" x14ac:dyDescent="0.45">
      <c r="B71" s="94" t="s">
        <v>627</v>
      </c>
      <c r="C71" s="94" t="s">
        <v>597</v>
      </c>
      <c r="D71" s="79">
        <v>1000000</v>
      </c>
      <c r="E71" s="94" t="s">
        <v>2</v>
      </c>
      <c r="F71" s="112" t="s">
        <v>791</v>
      </c>
      <c r="G71" s="121" t="s">
        <v>586</v>
      </c>
      <c r="H71" s="114" t="s">
        <v>128</v>
      </c>
      <c r="I71" s="114" t="s">
        <v>575</v>
      </c>
      <c r="J71" s="115" t="s">
        <v>792</v>
      </c>
      <c r="K71" s="115" t="s">
        <v>25</v>
      </c>
      <c r="L71" s="113" t="s">
        <v>2</v>
      </c>
      <c r="M71" s="94"/>
    </row>
    <row r="72" spans="2:13" x14ac:dyDescent="0.45">
      <c r="B72" s="94" t="s">
        <v>628</v>
      </c>
      <c r="C72" s="94" t="s">
        <v>597</v>
      </c>
      <c r="D72" s="79">
        <v>1000000</v>
      </c>
      <c r="E72" s="94" t="s">
        <v>2</v>
      </c>
      <c r="F72" s="112" t="s">
        <v>793</v>
      </c>
      <c r="G72" s="121" t="s">
        <v>586</v>
      </c>
      <c r="H72" s="114" t="s">
        <v>128</v>
      </c>
      <c r="I72" s="114" t="s">
        <v>575</v>
      </c>
      <c r="J72" s="115" t="s">
        <v>794</v>
      </c>
      <c r="K72" s="115" t="s">
        <v>25</v>
      </c>
      <c r="L72" s="113" t="s">
        <v>2</v>
      </c>
      <c r="M72" s="94"/>
    </row>
    <row r="73" spans="2:13" x14ac:dyDescent="0.45">
      <c r="B73" s="94" t="s">
        <v>629</v>
      </c>
      <c r="C73" s="94" t="s">
        <v>597</v>
      </c>
      <c r="D73" s="79">
        <v>1000000</v>
      </c>
      <c r="E73" s="94" t="s">
        <v>2</v>
      </c>
      <c r="F73" s="112" t="s">
        <v>795</v>
      </c>
      <c r="G73" s="121" t="s">
        <v>586</v>
      </c>
      <c r="H73" s="114" t="s">
        <v>128</v>
      </c>
      <c r="I73" s="114" t="s">
        <v>575</v>
      </c>
      <c r="J73" s="115" t="s">
        <v>796</v>
      </c>
      <c r="K73" s="115" t="s">
        <v>25</v>
      </c>
      <c r="L73" s="113" t="s">
        <v>2</v>
      </c>
      <c r="M73" s="94"/>
    </row>
    <row r="74" spans="2:13" x14ac:dyDescent="0.45">
      <c r="B74" s="94" t="s">
        <v>632</v>
      </c>
      <c r="C74" s="94" t="s">
        <v>633</v>
      </c>
      <c r="D74" s="79">
        <f>1000000*39.0983*2/(39.0983*2+15.9994)</f>
        <v>830147.7769756678</v>
      </c>
      <c r="E74" s="94" t="s">
        <v>851</v>
      </c>
      <c r="F74" s="112" t="s">
        <v>799</v>
      </c>
      <c r="G74" s="113">
        <v>7440097</v>
      </c>
      <c r="H74" s="114" t="s">
        <v>128</v>
      </c>
      <c r="I74" s="114" t="s">
        <v>575</v>
      </c>
      <c r="J74" s="115" t="s">
        <v>800</v>
      </c>
      <c r="K74" s="115" t="s">
        <v>25</v>
      </c>
      <c r="L74" s="113" t="s">
        <v>2</v>
      </c>
      <c r="M74" s="94"/>
    </row>
    <row r="75" spans="2:13" x14ac:dyDescent="0.45">
      <c r="B75" s="94" t="s">
        <v>634</v>
      </c>
      <c r="C75" s="94" t="s">
        <v>597</v>
      </c>
      <c r="D75" s="79">
        <v>1000000</v>
      </c>
      <c r="E75" s="94" t="s">
        <v>2</v>
      </c>
      <c r="F75" s="112" t="s">
        <v>801</v>
      </c>
      <c r="G75" s="113">
        <v>1332098</v>
      </c>
      <c r="H75" s="114" t="s">
        <v>128</v>
      </c>
      <c r="I75" s="114" t="s">
        <v>575</v>
      </c>
      <c r="J75" s="115" t="s">
        <v>802</v>
      </c>
      <c r="K75" s="115" t="s">
        <v>25</v>
      </c>
      <c r="L75" s="113" t="s">
        <v>2</v>
      </c>
      <c r="M75" s="94"/>
    </row>
    <row r="76" spans="2:13" x14ac:dyDescent="0.45">
      <c r="B76" s="94" t="s">
        <v>638</v>
      </c>
      <c r="C76" s="94" t="s">
        <v>597</v>
      </c>
      <c r="D76" s="79">
        <v>1000000</v>
      </c>
      <c r="E76" s="94" t="s">
        <v>2</v>
      </c>
      <c r="F76" s="112" t="s">
        <v>812</v>
      </c>
      <c r="G76" s="113">
        <v>7647145</v>
      </c>
      <c r="H76" s="114" t="s">
        <v>128</v>
      </c>
      <c r="I76" s="114" t="s">
        <v>738</v>
      </c>
      <c r="J76" s="115" t="s">
        <v>813</v>
      </c>
      <c r="K76" s="115" t="s">
        <v>25</v>
      </c>
      <c r="L76" s="113" t="s">
        <v>2</v>
      </c>
      <c r="M76" s="94"/>
    </row>
    <row r="77" spans="2:13" x14ac:dyDescent="0.45">
      <c r="B77" s="94" t="s">
        <v>692</v>
      </c>
      <c r="C77" s="94" t="s">
        <v>597</v>
      </c>
      <c r="D77" s="79">
        <v>1000000</v>
      </c>
      <c r="E77" s="94" t="s">
        <v>2</v>
      </c>
      <c r="F77" s="112" t="s">
        <v>854</v>
      </c>
      <c r="G77" s="113">
        <v>497198</v>
      </c>
      <c r="H77" s="114" t="s">
        <v>128</v>
      </c>
      <c r="I77" s="114" t="s">
        <v>575</v>
      </c>
      <c r="J77" s="115" t="s">
        <v>811</v>
      </c>
      <c r="K77" s="115" t="s">
        <v>25</v>
      </c>
      <c r="L77" s="113" t="s">
        <v>2</v>
      </c>
      <c r="M77" s="93" t="s">
        <v>855</v>
      </c>
    </row>
    <row r="78" spans="2:13" x14ac:dyDescent="0.45">
      <c r="B78" s="94" t="s">
        <v>645</v>
      </c>
      <c r="C78" s="94" t="s">
        <v>597</v>
      </c>
      <c r="D78" s="79">
        <v>1000000</v>
      </c>
      <c r="E78" s="94" t="s">
        <v>2</v>
      </c>
      <c r="F78" s="112" t="s">
        <v>817</v>
      </c>
      <c r="G78" s="113">
        <v>14807966</v>
      </c>
      <c r="H78" s="114" t="s">
        <v>128</v>
      </c>
      <c r="I78" s="114" t="s">
        <v>575</v>
      </c>
      <c r="J78" s="115" t="s">
        <v>818</v>
      </c>
      <c r="K78" s="115" t="s">
        <v>25</v>
      </c>
      <c r="L78" s="113" t="s">
        <v>2</v>
      </c>
      <c r="M78" s="94"/>
    </row>
    <row r="79" spans="2:13" x14ac:dyDescent="0.45">
      <c r="B79" s="94" t="s">
        <v>649</v>
      </c>
      <c r="C79" s="94" t="s">
        <v>597</v>
      </c>
      <c r="D79" s="79">
        <v>1000000</v>
      </c>
      <c r="E79" s="94" t="s">
        <v>2</v>
      </c>
      <c r="F79" s="112" t="s">
        <v>826</v>
      </c>
      <c r="G79" s="113">
        <v>1318009</v>
      </c>
      <c r="H79" s="114" t="s">
        <v>128</v>
      </c>
      <c r="I79" s="114" t="s">
        <v>575</v>
      </c>
      <c r="J79" s="115" t="s">
        <v>827</v>
      </c>
      <c r="K79" s="115" t="s">
        <v>25</v>
      </c>
      <c r="L79" s="113" t="s">
        <v>2</v>
      </c>
      <c r="M79" s="94"/>
    </row>
    <row r="80" spans="2:13" x14ac:dyDescent="0.45">
      <c r="B80" s="94" t="s">
        <v>858</v>
      </c>
      <c r="C80" s="94" t="s">
        <v>615</v>
      </c>
      <c r="D80" s="79">
        <v>1000</v>
      </c>
      <c r="E80" s="94" t="s">
        <v>2</v>
      </c>
      <c r="F80" s="116" t="s">
        <v>856</v>
      </c>
      <c r="G80" s="116">
        <v>1318021</v>
      </c>
      <c r="H80" s="114" t="s">
        <v>128</v>
      </c>
      <c r="I80" s="114" t="s">
        <v>575</v>
      </c>
      <c r="J80" s="123" t="s">
        <v>870</v>
      </c>
      <c r="K80" s="115" t="s">
        <v>25</v>
      </c>
      <c r="L80" s="113" t="s">
        <v>2</v>
      </c>
      <c r="M80" s="94"/>
    </row>
  </sheetData>
  <mergeCells count="2">
    <mergeCell ref="B2:D2"/>
    <mergeCell ref="B3:D3"/>
  </mergeCells>
  <pageMargins left="0.7" right="0.7" top="0.75" bottom="0.75" header="0.3" footer="0.3"/>
  <pageSetup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l i e n t W i n d o w X M L " > < C u s t o m C o n t e n t > < ! [ C D A T A [ T a b l e 2 - 4 1 f 0 d f 9 7 - f c 9 a - 4 1 3 a - b 3 f 1 - c 9 9 e 5 a c e 2 a b 3 ] ] > < / C u s t o m C o n t e n t > < / G e m i n i > 
</file>

<file path=customXml/item11.xml>��< ? x m l   v e r s i o n = " 1 . 0 "   e n c o d i n g = " U T F - 1 6 " ? > < G e m i n i   x m l n s = " h t t p : / / g e m i n i / p i v o t c u s t o m i z a t i o n / L i n k e d T a b l e s " > < C u s t o m C o n t e n t > < ! [ C D A T A [ < L i n k e d T a b l e s   x m l n s : x s i = " h t t p : / / w w w . w 3 . o r g / 2 0 0 1 / X M L S c h e m a - i n s t a n c e "   x m l n s : x s d = " h t t p : / / w w w . w 3 . o r g / 2 0 0 1 / X M L S c h e m a " > < L i n k e d T a b l e L i s t > < L i n k e d T a b l e I n f o > < E x c e l T a b l e N a m e > T a b l e 1 < / E x c e l T a b l e N a m e > < G e m i n i T a b l e I d > T a b l e 1 - 2 0 e 9 d f 4 c - 8 f 9 1 - 4 4 d c - a d 3 d - 4 c f 2 2 9 8 4 f e f 5 < / G e m i n i T a b l e I d > < L i n k e d C o l u m n L i s t   / > < U p d a t e N e e d e d > f a l s e < / U p d a t e N e e d e d > < R o w C o u n t > 0 < / R o w C o u n t > < / L i n k e d T a b l e I n f o > < L i n k e d T a b l e I n f o > < E x c e l T a b l e N a m e > T a b l e 2 < / E x c e l T a b l e N a m e > < G e m i n i T a b l e I d > T a b l e 2 - 4 1 f 0 d f 9 7 - f c 9 a - 4 1 3 a - b 3 f 1 - c 9 9 e 5 a c e 2 a b 3 < / G e m i n i T a b l e I d > < L i n k e d C o l u m n L i s t   / > < U p d a t e N e e d e d > f a l s e < / U p d a t e N e e d e d > < R o w C o u n t > 0 < / R o w C o u n t > < / L i n k e d T a b l e I n f o > < / L i n k e d T a b l e L i s t > < / L i n k e d T a b l e s > ] ] > < / C u s t o m C o n t e n t > < / G e m i n i > 
</file>

<file path=customXml/item12.xml>��< ? x m l   v e r s i o n = " 1 . 0 "   e n c o d i n g = " U T F - 1 6 " ? > < G e m i n i   x m l n s = " h t t p : / / g e m i n i / p i v o t c u s t o m i z a t i o n / M a n u a l C a l c M o d e " > < 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 2 0 1 6 - 0 4 - 2 6 T 1 6 : 5 3 : 2 7 . 5 7 7 1 3 1 5 - 0 4 : 0 0 < / L a s t P r o c e s s e d T i m e > < / D a t a M o d e l i n g S a n d b o x . S e r i a l i z e d S a n d b o x E r r o r C a c h 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P o w e r P i v o t V e r s i o n " > < C u s t o m C o n t e n t > < ! [ C D A T A [ 2 0 1 1 . 1 1 0 . 2 8 3 0 . 7 7 ] ] > < / 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T a b l e 2 - 4 1 f 0 d f 9 7 - f c 9 a - 4 1 3 a - b 3 f 1 - c 9 9 e 5 a c e 2 a b 3 " > < C u s t o m C o n t e n t > < ! [ C D A T A [ < T a b l e W i d g e t G r i d S e r i a l i z a t i o n   x m l n s : x s i = " h t t p : / / w w w . w 3 . o r g / 2 0 0 1 / X M L S c h e m a - i n s t a n c e "   x m l n s : x s d = " h t t p : / / w w w . w 3 . o r g / 2 0 0 1 / X M L S c h e m a " > < C o l u m n S u g g e s t e d T y p e   / > < C o l u m n F o r m a t   / > < C o l u m n A c c u r a c y   / > < C o l u m n C u r r e n c y S y m b o l   / > < C o l u m n P o s i t i v e P a t t e r n   / > < C o l u m n N e g a t i v e P a t t e r n   / > < C o l u m n W i d t h s > < i t e m > < k e y > < s t r i n g > D e s c r i p t i o n < / s t r i n g > < / k e y > < v a l u e > < i n t > 1 0 5 < / i n t > < / v a l u e > < / i t e m > < i t e m > < k e y > < s t r i n g > A c t i v i t y < / s t r i n g > < / k e y > < v a l u e > < i n t > 7 8 < / i n t > < / v a l u e > < / i t e m > < i t e m > < k e y > < s t r i n g > I O 2 0 0 7   C o d e < / s t r i n g > < / k e y > < v a l u e > < i n t > 1 1 8 < / i n t > < / v a l u e > < / i t e m > < i t e m > < k e y > < s t r i n g > A l l o c a t i o n   f a c t o r < / s t r i n g > < / k e y > < v a l u e > < i n t > 1 3 5 < / i n t > < / v a l u e > < / i t e m > < i t e m > < k e y > < s t r i n g > A l l o c a t i o n   a m o u n t   ( f o r   c a l c u l a t i o n   p u r p o s e s ) < / s t r i n g > < / k e y > < v a l u e > < i n t > 3 1 1 < / i n t > < / v a l u e > < / i t e m > < i t e m > < k e y > < s t r i n g > A l l o c a t i o n   f a c t o r   b a s i s < / s t r i n g > < / k e y > < v a l u e > < i n t > 1 7 2 < / i n t > < / v a l u e > < / i t e m > < / C o l u m n W i d t h s > < C o l u m n D i s p l a y I n d e x > < i t e m > < k e y > < s t r i n g > D e s c r i p t i o n < / s t r i n g > < / k e y > < v a l u e > < i n t > 0 < / i n t > < / v a l u e > < / i t e m > < i t e m > < k e y > < s t r i n g > A c t i v i t y < / s t r i n g > < / k e y > < v a l u e > < i n t > 1 < / i n t > < / v a l u e > < / i t e m > < i t e m > < k e y > < s t r i n g > I O 2 0 0 7   C o d e < / s t r i n g > < / k e y > < v a l u e > < i n t > 2 < / i n t > < / v a l u e > < / i t e m > < i t e m > < k e y > < s t r i n g > A l l o c a t i o n   f a c t o r < / s t r i n g > < / k e y > < v a l u e > < i n t > 3 < / i n t > < / v a l u e > < / i t e m > < i t e m > < k e y > < s t r i n g > A l l o c a t i o n   a m o u n t   ( f o r   c a l c u l a t i o n   p u r p o s e s ) < / s t r i n g > < / k e y > < v a l u e > < i n t > 4 < / i n t > < / v a l u e > < / i t e m > < i t e m > < k e y > < s t r i n g > A l l o c a t i o n   f a c t o r   b a s i s < / 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 T a b l e 1 - 2 0 e 9 d f 4 c - 8 f 9 1 - 4 4 d c - a d 3 d - 4 c f 2 2 9 8 4 f e f 5 < / K e y > < V a l u e   x m l n s : a = " h t t p : / / s c h e m a s . d a t a c o n t r a c t . o r g / 2 0 0 4 / 0 7 / M i c r o s o f t . A n a l y s i s S e r v i c e s . C o m m o n " > < a : H a s F o c u s > f a l s e < / a : H a s F o c u s > < a : S i z e A t D p i 9 6 > 9 9 < / a : S i z e A t D p i 9 6 > < a : V i s i b l e > t r u e < / a : V i s i b l e > < / V a l u e > < / K e y V a l u e O f s t r i n g S a n d b o x E d i t o r . M e a s u r e G r i d S t a t e S c d E 3 5 R y > < K e y V a l u e O f s t r i n g S a n d b o x E d i t o r . M e a s u r e G r i d S t a t e S c d E 3 5 R y > < K e y > T a b l e 2 - 4 1 f 0 d f 9 7 - f c 9 a - 4 1 3 a - b 3 f 1 - c 9 9 e 5 a c e 2 a b 3 < / 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3.xml>��< ? x m l   v e r s i o n = " 1 . 0 "   e n c o d i n g = " U T F - 1 6 " ? > < G e m i n i   x m l n s = " h t t p : / / g e m i n i / p i v o t c u s t o m i z a t i o n / T a b l e C o u n t I n S a n d b o x " > < C u s t o m C o n t e n t > < ! [ C D A T A [ 2 ] ] > < / 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 C o l u m n s \ L a n d   U s e   T y p e < / K e y > < / D i a g r a m O b j e c t K e y > < D i a g r a m O b j e c t K e y > < K e y > C o l u m n s \ R e g i o n < / K e y > < / D i a g r a m O b j e c t K e y > < D i a g r a m O b j e c t K e y > < K e y > C o l u m n s \ Y e a r < / K e y > < / D i a g r a m O b j e c t K e y > < D i a g r a m O b j e c t K e y > < K e y > C o l u m n s \ A m o u n t < / K e y > < / D i a g r a m O b j e c t K e y > < D i a g r a m O b j e c t K e y > < K e y > C o l u m n s \ U n i t s < / K e y > < / D i a g r a m O b j e c t K e y > < D i a g r a m O b j e c t K e y > < K e y > C o l u m n s \ D a t a   S o u r c e < / K e y > < / D i a g r a m O b j e c t K e y > < D i a g r a m O b j e c t K e y > < K e y > C o l u m n s \ N o t e 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 C o l u m n s \ L a n d   U s e   T y p e 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 C o l u m n s \ D a t a   S o u r c e < / K e y > < / a : K e y > < a : V a l u e   i : t y p e = " M e a s u r e G r i d N o d e V i e w S t a t e " > < C o l u m n > 5 < / C o l u m n > < L a y e d O u t > t r u e < / L a y e d O u t > < / a : V a l u e > < / a : K e y V a l u e O f D i a g r a m O b j e c t K e y a n y T y p e z b w N T n L X > < a : K e y V a l u e O f D i a g r a m O b j e c t K e y a n y T y p e z b w N T n L X > < a : K e y > < K e y > C o l u m n s \ N o t e < / K e y > < / a : K e y > < a : V a l u e   i : t y p e = " M e a s u r e G r i d N o d e V i e w S t a t e " > < C o l u m n > 6 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 C o l u m n s \ D e s c r i p t i o n < / K e y > < / D i a g r a m O b j e c t K e y > < D i a g r a m O b j e c t K e y > < K e y > C o l u m n s \ A c t i v i t y < / K e y > < / D i a g r a m O b j e c t K e y > < D i a g r a m O b j e c t K e y > < K e y > C o l u m n s \ I O 2 0 0 7   C o d e < / K e y > < / D i a g r a m O b j e c t K e y > < D i a g r a m O b j e c t K e y > < K e y > C o l u m n s \ A l l o c a t i o n   f a c t o r < / K e y > < / D i a g r a m O b j e c t K e y > < D i a g r a m O b j e c t K e y > < K e y > C o l u m n s \ A l l o c a t i o n   a m o u n t   ( f o r   c a l c u l a t i o n   p u r p o s e s ) < / K e y > < / D i a g r a m O b j e c t K e y > < D i a g r a m O b j e c t K e y > < K e y > C o l u m n s \ A l l o c a t i o n   f a c t o r   b a s i s 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 C o l u m n s \ D e s c r i p t i o n < / K e y > < / a : K e y > < a : V a l u e   i : t y p e = " M e a s u r e G r i d N o d e V i e w S t a t e " > < L a y e d O u t > t r u e < / L a y e d O u t > < / a : V a l u e > < / a : K e y V a l u e O f D i a g r a m O b j e c t K e y a n y T y p e z b w N T n L X > < a : K e y V a l u e O f D i a g r a m O b j e c t K e y a n y T y p e z b w N T n L X > < a : K e y > < K e y > C o l u m n s \ A c t i v i t y < / K e y > < / a : K e y > < a : V a l u e   i : t y p e = " M e a s u r e G r i d N o d e V i e w S t a t e " > < C o l u m n > 1 < / C o l u m n > < L a y e d O u t > t r u e < / L a y e d O u t > < / a : V a l u e > < / a : K e y V a l u e O f D i a g r a m O b j e c t K e y a n y T y p e z b w N T n L X > < a : K e y V a l u e O f D i a g r a m O b j e c t K e y a n y T y p e z b w N T n L X > < a : K e y > < K e y > C o l u m n s \ I O 2 0 0 7   C o d e < / K e y > < / a : K e y > < a : V a l u e   i : t y p e = " M e a s u r e G r i d N o d e V i e w S t a t e " > < C o l u m n > 2 < / C o l u m n > < L a y e d O u t > t r u e < / L a y e d O u t > < / a : V a l u e > < / a : K e y V a l u e O f D i a g r a m O b j e c t K e y a n y T y p e z b w N T n L X > < a : K e y V a l u e O f D i a g r a m O b j e c t K e y a n y T y p e z b w N T n L X > < a : K e y > < K e y > C o l u m n s \ A l l o c a t i o n   f a c t o r < / K e y > < / a : K e y > < a : V a l u e   i : t y p e = " M e a s u r e G r i d N o d e V i e w S t a t e " > < C o l u m n > 3 < / C o l u m n > < L a y e d O u t > t r u e < / L a y e d O u t > < / a : V a l u e > < / a : K e y V a l u e O f D i a g r a m O b j e c t K e y a n y T y p e z b w N T n L X > < a : K e y V a l u e O f D i a g r a m O b j e c t K e y a n y T y p e z b w N T n L X > < a : K e y > < K e y > C o l u m n s \ A l l o c a t i o n   a m o u n t   ( f o r   c a l c u l a t i o n   p u r p o s e s ) < / K e y > < / a : K e y > < a : V a l u e   i : t y p e = " M e a s u r e G r i d N o d e V i e w S t a t e " > < C o l u m n > 4 < / C o l u m n > < L a y e d O u t > t r u e < / L a y e d O u t > < / a : V a l u e > < / a : K e y V a l u e O f D i a g r a m O b j e c t K e y a n y T y p e z b w N T n L X > < a : K e y V a l u e O f D i a g r a m O b j e c t K e y a n y T y p e z b w N T n L X > < a : K e y > < K e y > C o l u m n s \ A l l o c a t i o n   f a c t o r   b a s i s < / K e y > < / a : K e y > < a : V a l u e   i : t y p e = " M e a s u r e G r i d N o d e V i e w S t a t e " > < C o l u m n > 5 < / C o l u m n > < L a y e d O u t > t r u e < / L a y e d O u t > < / a : V a l u 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O r d e r " > < C u s t o m C o n t e n t > < ! [ C D A T A [ T a b l e 1 - 2 0 e 9 d f 4 c - 8 f 9 1 - 4 4 d c - a d 3 d - 4 c f 2 2 9 8 4 f e f 5 , T a b l e 2 - 4 1 f 0 d f 9 7 - f c 9 a - 4 1 3 a - b 3 f 1 - c 9 9 e 5 a c e 2 a b 3 ] ] > < / C u s t o m C o n t e n t > < / G e m i n i > 
</file>

<file path=customXml/item7.xml>��< ? x m l   v e r s i o n = " 1 . 0 "   e n c o d i n g = " U T F - 1 6 " ? > < G e m i n i   x m l n s = " h t t p : / / g e m i n i / p i v o t c u s t o m i z a t i o n / T a b l e X M L _ T a b l e 1 - 2 0 e 9 d f 4 c - 8 f 9 1 - 4 4 d c - a d 3 d - 4 c f 2 2 9 8 4 f e f 5 " > < C u s t o m C o n t e n t > < ! [ C D A T A [ < T a b l e W i d g e t G r i d S e r i a l i z a t i o n   x m l n s : x s i = " h t t p : / / w w w . w 3 . o r g / 2 0 0 1 / X M L S c h e m a - i n s t a n c e "   x m l n s : x s d = " h t t p : / / w w w . w 3 . o r g / 2 0 0 1 / X M L S c h e m a " > < C o l u m n S u g g e s t e d T y p e   / > < C o l u m n F o r m a t   / > < C o l u m n A c c u r a c y   / > < C o l u m n C u r r e n c y S y m b o l   / > < C o l u m n P o s i t i v e P a t t e r n   / > < C o l u m n N e g a t i v e P a t t e r n   / > < C o l u m n W i d t h s > < i t e m > < k e y > < s t r i n g > L a n d   U s e   T y p e < / s t r i n g > < / k e y > < v a l u e > < i n t > 1 2 9 < / i n t > < / v a l u e > < / i t e m > < i t e m > < k e y > < s t r i n g > R e g i o n < / s t r i n g > < / k e y > < v a l u e > < i n t > 7 9 < / i n t > < / v a l u e > < / i t e m > < i t e m > < k e y > < s t r i n g > Y e a r < / s t r i n g > < / k e y > < v a l u e > < i n t > 6 3 < / i n t > < / v a l u e > < / i t e m > < i t e m > < k e y > < s t r i n g > A m o u n t < / s t r i n g > < / k e y > < v a l u e > < i n t > 8 2 < / i n t > < / v a l u e > < / i t e m > < i t e m > < k e y > < s t r i n g > U n i t s < / s t r i n g > < / k e y > < v a l u e > < i n t > 6 5 < / i n t > < / v a l u e > < / i t e m > < i t e m > < k e y > < s t r i n g > D a t a   S o u r c e < / s t r i n g > < / k e y > < v a l u e > < i n t > 1 1 3 < / i n t > < / v a l u e > < / i t e m > < i t e m > < k e y > < s t r i n g > N o t e < / s t r i n g > < / k e y > < v a l u e > < i n t > 6 3 < / i n t > < / v a l u e > < / i t e m > < / C o l u m n W i d t h s > < C o l u m n D i s p l a y I n d e x > < i t e m > < k e y > < s t r i n g > L a n d   U s e   T y p e < / s t r i n g > < / k e y > < v a l u e > < i n t > 0 < / i n t > < / v a l u e > < / i t e m > < i t e m > < k e y > < s t r i n g > R e g i o n < / s t r i n g > < / k e y > < v a l u e > < i n t > 1 < / i n t > < / v a l u e > < / i t e m > < i t e m > < k e y > < s t r i n g > Y e a r < / s t r i n g > < / k e y > < v a l u e > < i n t > 2 < / i n t > < / v a l u e > < / i t e m > < i t e m > < k e y > < s t r i n g > A m o u n t < / s t r i n g > < / k e y > < v a l u e > < i n t > 3 < / i n t > < / v a l u e > < / i t e m > < i t e m > < k e y > < s t r i n g > U n i t s < / s t r i n g > < / k e y > < v a l u e > < i n t > 4 < / i n t > < / v a l u e > < / i t e m > < i t e m > < k e y > < s t r i n g > D a t a   S o u r c e < / s t r i n g > < / k e y > < v a l u e > < i n t > 5 < / i n t > < / v a l u e > < / i t e m > < i t e m > < k e y > < s t r i n g > N o t e < / 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9C437B0A-47C9-4F83-AE7B-8BB5D27101D4}">
  <ds:schemaRefs/>
</ds:datastoreItem>
</file>

<file path=customXml/itemProps10.xml><?xml version="1.0" encoding="utf-8"?>
<ds:datastoreItem xmlns:ds="http://schemas.openxmlformats.org/officeDocument/2006/customXml" ds:itemID="{AE4ED07C-E1EA-47C8-AF59-15B4C1E2CA51}">
  <ds:schemaRefs/>
</ds:datastoreItem>
</file>

<file path=customXml/itemProps11.xml><?xml version="1.0" encoding="utf-8"?>
<ds:datastoreItem xmlns:ds="http://schemas.openxmlformats.org/officeDocument/2006/customXml" ds:itemID="{C92ADB41-47CD-40FD-A7D3-845F106009BD}">
  <ds:schemaRefs/>
</ds:datastoreItem>
</file>

<file path=customXml/itemProps12.xml><?xml version="1.0" encoding="utf-8"?>
<ds:datastoreItem xmlns:ds="http://schemas.openxmlformats.org/officeDocument/2006/customXml" ds:itemID="{E9F04270-6E6F-48DC-9308-ECDF000B6B66}">
  <ds:schemaRefs/>
</ds:datastoreItem>
</file>

<file path=customXml/itemProps13.xml><?xml version="1.0" encoding="utf-8"?>
<ds:datastoreItem xmlns:ds="http://schemas.openxmlformats.org/officeDocument/2006/customXml" ds:itemID="{9005BA96-6D5A-415E-A5B7-336824917089}">
  <ds:schemaRefs/>
</ds:datastoreItem>
</file>

<file path=customXml/itemProps14.xml><?xml version="1.0" encoding="utf-8"?>
<ds:datastoreItem xmlns:ds="http://schemas.openxmlformats.org/officeDocument/2006/customXml" ds:itemID="{6E16E74D-A8C4-4D45-A4F4-019DA00B58FB}">
  <ds:schemaRefs/>
</ds:datastoreItem>
</file>

<file path=customXml/itemProps15.xml><?xml version="1.0" encoding="utf-8"?>
<ds:datastoreItem xmlns:ds="http://schemas.openxmlformats.org/officeDocument/2006/customXml" ds:itemID="{F3C557A2-7ED0-45C5-916E-70CD58B11709}">
  <ds:schemaRefs/>
</ds:datastoreItem>
</file>

<file path=customXml/itemProps16.xml><?xml version="1.0" encoding="utf-8"?>
<ds:datastoreItem xmlns:ds="http://schemas.openxmlformats.org/officeDocument/2006/customXml" ds:itemID="{5A8A5A05-A5E3-48E6-9658-38B44C92CFF3}">
  <ds:schemaRefs/>
</ds:datastoreItem>
</file>

<file path=customXml/itemProps17.xml><?xml version="1.0" encoding="utf-8"?>
<ds:datastoreItem xmlns:ds="http://schemas.openxmlformats.org/officeDocument/2006/customXml" ds:itemID="{53752CDB-31A2-4921-99D8-FC5D470A9370}">
  <ds:schemaRefs/>
</ds:datastoreItem>
</file>

<file path=customXml/itemProps2.xml><?xml version="1.0" encoding="utf-8"?>
<ds:datastoreItem xmlns:ds="http://schemas.openxmlformats.org/officeDocument/2006/customXml" ds:itemID="{720C308F-90FC-4B07-B360-A98CEA972177}">
  <ds:schemaRefs/>
</ds:datastoreItem>
</file>

<file path=customXml/itemProps3.xml><?xml version="1.0" encoding="utf-8"?>
<ds:datastoreItem xmlns:ds="http://schemas.openxmlformats.org/officeDocument/2006/customXml" ds:itemID="{C005E6A2-18C7-4AE2-8C05-1CC34FD4D37D}">
  <ds:schemaRefs/>
</ds:datastoreItem>
</file>

<file path=customXml/itemProps4.xml><?xml version="1.0" encoding="utf-8"?>
<ds:datastoreItem xmlns:ds="http://schemas.openxmlformats.org/officeDocument/2006/customXml" ds:itemID="{55E53EB4-B899-4E7F-8A10-ACABF67C6530}">
  <ds:schemaRefs/>
</ds:datastoreItem>
</file>

<file path=customXml/itemProps5.xml><?xml version="1.0" encoding="utf-8"?>
<ds:datastoreItem xmlns:ds="http://schemas.openxmlformats.org/officeDocument/2006/customXml" ds:itemID="{4E53C2A9-E980-438F-A05C-11D8ED97E566}">
  <ds:schemaRefs/>
</ds:datastoreItem>
</file>

<file path=customXml/itemProps6.xml><?xml version="1.0" encoding="utf-8"?>
<ds:datastoreItem xmlns:ds="http://schemas.openxmlformats.org/officeDocument/2006/customXml" ds:itemID="{CEE06393-E713-4D63-AAB7-D3A9FE990A5B}">
  <ds:schemaRefs/>
</ds:datastoreItem>
</file>

<file path=customXml/itemProps7.xml><?xml version="1.0" encoding="utf-8"?>
<ds:datastoreItem xmlns:ds="http://schemas.openxmlformats.org/officeDocument/2006/customXml" ds:itemID="{AF4365F7-8543-4C9E-AAEC-02EE6334F566}">
  <ds:schemaRefs/>
</ds:datastoreItem>
</file>

<file path=customXml/itemProps8.xml><?xml version="1.0" encoding="utf-8"?>
<ds:datastoreItem xmlns:ds="http://schemas.openxmlformats.org/officeDocument/2006/customXml" ds:itemID="{795BAC80-8FD2-48E5-8C41-7C0FCDFA2F39}">
  <ds:schemaRefs/>
</ds:datastoreItem>
</file>

<file path=customXml/itemProps9.xml><?xml version="1.0" encoding="utf-8"?>
<ds:datastoreItem xmlns:ds="http://schemas.openxmlformats.org/officeDocument/2006/customXml" ds:itemID="{9E73F5DE-3EF7-4006-AA37-BD7B52D816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Contents</vt:lpstr>
      <vt:lpstr>General Information</vt:lpstr>
      <vt:lpstr>Exchanges_2012USD</vt:lpstr>
      <vt:lpstr>matrix</vt:lpstr>
      <vt:lpstr>Sources</vt:lpstr>
      <vt:lpstr>Mineral Use Compiled</vt:lpstr>
      <vt:lpstr>Corr_Activity_Minerals_to_EPA</vt:lpstr>
      <vt:lpstr>Corr_ElemFlows_Minerals_to_EPA</vt:lpstr>
      <vt:lpstr>Sector Output_New</vt:lpstr>
      <vt:lpstr>Activities_new</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2016-01-20T23:24:18Z</dcterms:created>
  <dcterms:modified xsi:type="dcterms:W3CDTF">2019-03-29T20:42:05Z</dcterms:modified>
</cp:coreProperties>
</file>