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Sheet2" sheetId="3" r:id="rId5"/>
    <sheet state="visible" name="IntegrationEvents" sheetId="4" r:id="rId6"/>
    <sheet state="visible" name="Verification" sheetId="5" r:id="rId7"/>
    <sheet state="visible" name="ACS-166_CC_tcarray" sheetId="6" r:id="rId8"/>
    <sheet state="visible" name="ACS-166_CC_taarray" sheetId="7" r:id="rId9"/>
    <sheet state="visible" name="ACS-251_CC_tcarray" sheetId="8" r:id="rId10"/>
    <sheet state="visible" name="ACS-251_CC_taarray" sheetId="9" r:id="rId11"/>
    <sheet state="visible" name="ACS-134-CC_tcarray" sheetId="10" r:id="rId12"/>
    <sheet state="visible" name="ACS-134-CC_taarray" sheetId="11" r:id="rId1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J2">
      <text>
        <t xml:space="preserve">changed from 189
	-Dan Mergens</t>
      </text>
    </comment>
    <comment authorId="0" ref="B35">
      <text>
        <t xml:space="preserve">changed from port 2B to 2D to match existing data
	-Dan Mergens</t>
      </text>
    </comment>
    <comment authorId="0" ref="A42">
      <text>
        <t xml:space="preserve">cal sheet had 00003 instead of 00002
	-Dan Mergens</t>
      </text>
    </comment>
    <comment authorId="0" ref="C42">
      <text>
        <t xml:space="preserve">note in cal to update serial number
	-Dan Mergens
changed to C0075 to match bulk load
	-Dan Mergens</t>
      </text>
    </comment>
    <comment authorId="0" ref="J44">
      <text>
        <t xml:space="preserve">changed from 189
	-Dan Mergens</t>
      </text>
    </comment>
    <comment authorId="0" ref="B52">
      <text>
        <t xml:space="preserve">changed from port 2B to 2D to match existing data
	-Dan Mergens</t>
      </text>
    </comment>
    <comment authorId="0" ref="A53">
      <text>
        <t xml:space="preserve">changed from N00722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36">
      <text>
        <t xml:space="preserve">Removed leading hyphen
	-Dan Mergens</t>
      </text>
    </comment>
    <comment authorId="0" ref="E89">
      <text>
        <t xml:space="preserve">changed from N00721
	-Dan Mergens</t>
      </text>
    </comment>
    <comment authorId="0" ref="E92">
      <text>
        <t xml:space="preserve">changed from N00721
	-Dan Mergens</t>
      </text>
    </comment>
    <comment authorId="0" ref="E103">
      <text>
        <t xml:space="preserve">removed leading hyphen
	-Dan Mergens</t>
      </text>
    </comment>
    <comment authorId="0" ref="E111">
      <text>
        <t xml:space="preserve">removed leading hyphen
	-Dan Mergens</t>
      </text>
    </comment>
    <comment authorId="0" ref="E130">
      <text>
        <t xml:space="preserve">changed from N00724
	-Dan Mergens</t>
      </text>
    </comment>
    <comment authorId="0" ref="E159">
      <text>
        <t xml:space="preserve">removed leading hyphen
	-Dan Mergens</t>
      </text>
    </comment>
    <comment authorId="0" ref="E166">
      <text>
        <t xml:space="preserve">removed leading hyphen
	-Dan Mergens</t>
      </text>
    </comment>
    <comment authorId="0" ref="E180">
      <text>
        <t xml:space="preserve">removed leading hyphen
	-Dan Mergens</t>
      </text>
    </comment>
    <comment authorId="0" ref="E187">
      <text>
        <t xml:space="preserve">removed leading hyphen
	-Dan Mergens</t>
      </text>
    </comment>
    <comment authorId="0" ref="E195">
      <text>
        <t xml:space="preserve">removed leading hyphen
	-Dan Mergens</t>
      </text>
    </comment>
    <comment authorId="0" ref="E196">
      <text>
        <t xml:space="preserve">removed leading hyphen
	-Dan Mergens</t>
      </text>
    </comment>
    <comment authorId="0" ref="A295">
      <text>
        <t xml:space="preserve">should this be the DOSTA?
	-Dan Mergens</t>
      </text>
    </comment>
    <comment authorId="0" ref="A304">
      <text>
        <t xml:space="preserve">Associated DOFSTA302</t>
      </text>
    </comment>
    <comment authorId="0" ref="H325">
      <text>
        <t xml:space="preserve">potential roundoff error?
	-Dan Mergens</t>
      </text>
    </comment>
    <comment authorId="0" ref="E390">
      <text>
        <t xml:space="preserve">changed from N00723
	-Dan Mergens</t>
      </text>
    </comment>
    <comment authorId="0" ref="I200">
      <text>
        <t xml:space="preserve">Has this changed since May 2014?
	-Dan Mergens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13">
      <text>
        <t xml:space="preserve">specified under the CTD
	-Dan Mergens</t>
      </text>
    </comment>
  </commentList>
</comments>
</file>

<file path=xl/sharedStrings.xml><?xml version="1.0" encoding="utf-8"?>
<sst xmlns="http://schemas.openxmlformats.org/spreadsheetml/2006/main" count="1444" uniqueCount="293">
  <si>
    <t>Ref Des</t>
  </si>
  <si>
    <t>ACS-134</t>
  </si>
  <si>
    <t>Mooring OOIBARCODE</t>
  </si>
  <si>
    <t>Mooring Serial Number</t>
  </si>
  <si>
    <t>Deployment Number</t>
  </si>
  <si>
    <t>Sensor OOIBARCODE</t>
  </si>
  <si>
    <t>Sensor Serial Number</t>
  </si>
  <si>
    <t>Calibration Cofficient Name</t>
  </si>
  <si>
    <t>Calibration Cofficient Value</t>
  </si>
  <si>
    <t>Notes</t>
  </si>
  <si>
    <t>CC_ccwo</t>
  </si>
  <si>
    <t>[0.332473, 0.396878, 0.452131, 0.497609, 0.535362, 0.571295, 0.603271, 0.634148, 0.661327, 0.688108, 0.709256, 0.738707, 0.761331, 0.781228, 0.79861, 0.817107, 0.832086, 0.85074, 0.86548, 0.877476, 0.895935, 0.908631, 0.918645, 0.932653, 0.944375, 0.952738, 0.961654, 0.970402, 0.978318, 0.985237, 0.993144, 1.001178, 1.00779, 1.012978, 1.020215, 1.026562, 1.032998, 1.037462, 1.043962, 1.045358, 1.047212, 1.048851, 1.029596, 1.016753, 1.00219, 0.981069, 0.956124, 0.935903, 0.924022, 0.921582, 0.922605, 0.922983, 0.925927, 0.927871, 0.928798, 0.927752, 0.926742, 0.923553, 0.915839, 0.9045, 0.893122, 0.887392, 0.881443, 0.878536, 0.873438, 0.861017, 0.844275, 0.817685, 0.779652, 0.731512, 0.669006, 0.58748, 0.48429, 0.353139, 0.190106, -0.003847, -0.234356, -0.49581, -0.765812, -1.00235, -1.176764, -1.281521, -1.333168]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</si>
  <si>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</si>
  <si>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</si>
  <si>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</si>
  <si>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</si>
  <si>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</si>
  <si>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</si>
  <si>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</si>
  <si>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</si>
  <si>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ATAPL-69839-001-0103</t>
  </si>
  <si>
    <t>RS03AXPS-PC03A</t>
  </si>
  <si>
    <t>SN0103</t>
  </si>
  <si>
    <t>45° 49.8300'N</t>
  </si>
  <si>
    <t>129° 45.2046'W</t>
  </si>
  <si>
    <t>TN-313</t>
  </si>
  <si>
    <t>OOIBARCODE</t>
  </si>
  <si>
    <t>Int_Asset</t>
  </si>
  <si>
    <t>ATAPL-58315-00002</t>
  </si>
  <si>
    <t>RS03AXPS-PC03A-05-ADCPTD302</t>
  </si>
  <si>
    <t>RS03AXPS-PC03A-4A-CTDPFA303</t>
  </si>
  <si>
    <t>ATAPL-58345-00002</t>
  </si>
  <si>
    <t>RS03AXPS-PC03A-06-VADCPA301</t>
  </si>
  <si>
    <t>DESCRIPTION</t>
  </si>
  <si>
    <t>Type</t>
  </si>
  <si>
    <t>serial_number</t>
  </si>
  <si>
    <t>ATAPL-58317-00006</t>
  </si>
  <si>
    <t>RS03AXPS-PC03A-07-CAMDSC302</t>
  </si>
  <si>
    <t>Date</t>
  </si>
  <si>
    <t>comments</t>
  </si>
  <si>
    <t>ATAPL-58324-00004</t>
  </si>
  <si>
    <t>RS03AXPS-PC03A-08-HYDBBA303</t>
  </si>
  <si>
    <t>5/6/15 - Stopped sending data, and has a large ground fault. Attempt power cycle - still no response. Port powered OFF.</t>
  </si>
  <si>
    <t>ATAPL-66662-00004</t>
  </si>
  <si>
    <t>16P71179-7233</t>
  </si>
  <si>
    <t>ATAPL-58320-00006</t>
  </si>
  <si>
    <t>RS03AXPS-PC03A-4A-DOSTAD303</t>
  </si>
  <si>
    <t>CC_frequency_offset</t>
  </si>
  <si>
    <t>ATAPL-58337-00004</t>
  </si>
  <si>
    <t>RS03AXPS-PC03A-4B-PHSENA302</t>
  </si>
  <si>
    <t>SAMI2-P0110</t>
  </si>
  <si>
    <t>ATAPL-58322-00004</t>
  </si>
  <si>
    <t>RS03AXPS-PC03A-4C-FLORDD303</t>
  </si>
  <si>
    <t>ATAPL-69839-001-0106</t>
  </si>
  <si>
    <t>SN0106</t>
  </si>
  <si>
    <t>45° 49.8294' N</t>
  </si>
  <si>
    <t>129° 45.1958' W</t>
  </si>
  <si>
    <t>TN-326</t>
  </si>
  <si>
    <t>ATAPL-66662-00011</t>
  </si>
  <si>
    <t>16-50123</t>
  </si>
  <si>
    <t>ATAPL-58320-00012</t>
  </si>
  <si>
    <t>ATAPL-58337-00001</t>
  </si>
  <si>
    <t>P0059</t>
  </si>
  <si>
    <t>10/2/2015 - port error - left to run on batteries, but on on 9/25, stopped responding to sampling commands. Likely battery is exhausted - disabled port since port power not working.</t>
  </si>
  <si>
    <t>ATAPL-58322-00012</t>
  </si>
  <si>
    <t>ATAPL-58315-00005</t>
  </si>
  <si>
    <t>12/2/2015 - GFD fluctuating 11/10-11/13/2015
1/6/2016 - continued GFD fluctuations</t>
  </si>
  <si>
    <t>ATAPL-58345-00005</t>
  </si>
  <si>
    <t>ATAPL-58317-00003</t>
  </si>
  <si>
    <t>7/2015 - Camera was turned on deck, w/ new interconnect cables, after removal from recovered PC01A</t>
  </si>
  <si>
    <t>ATAPL-58324-00009</t>
  </si>
  <si>
    <t>TN910</t>
  </si>
  <si>
    <t>CC_oxygen_signal_slope</t>
  </si>
  <si>
    <t>ATAPL-58320-00002</t>
  </si>
  <si>
    <t>P0110</t>
  </si>
  <si>
    <t>ATOSU-58317-00007</t>
  </si>
  <si>
    <t>ATAPL-58324-00007</t>
  </si>
  <si>
    <t>ATAPL-68870-001-0142</t>
  </si>
  <si>
    <t>RS03AXPS-SF03A</t>
  </si>
  <si>
    <t>SN0142</t>
  </si>
  <si>
    <t>TN313</t>
  </si>
  <si>
    <t>ATAPL-66662-00003</t>
  </si>
  <si>
    <t>RS03AXPS-SF03A-2A-CTDPFA302</t>
  </si>
  <si>
    <t>16P71179-7232-2484</t>
  </si>
  <si>
    <t>ATAPL-58694-00002</t>
  </si>
  <si>
    <t>RS03AXPS-SF03A-2A-DOFSTA302</t>
  </si>
  <si>
    <t>43-2484</t>
  </si>
  <si>
    <t>ATAPL-58337-00002</t>
  </si>
  <si>
    <t>RS03AXPS-SF03A-2D-PHSENA301</t>
  </si>
  <si>
    <t>CC_residual_temperature_correction_factor_a</t>
  </si>
  <si>
    <t>SAMI2-P0112</t>
  </si>
  <si>
    <t>ATAPL-58322-00002</t>
  </si>
  <si>
    <t>RS03AXPS-SF03A-3A-FLORTD301</t>
  </si>
  <si>
    <t>ATAPL-58332-00002</t>
  </si>
  <si>
    <t>RS03AXPS-SF03A-3B-OPTAAD301</t>
  </si>
  <si>
    <t>ACS-166</t>
  </si>
  <si>
    <t>Dec-14 - Instrument powers on with correct current draw, but no data output after initial banner info
Details provided to vendor (WetLabs), who suspects a premature failure of the bearing/motor shaft interface.</t>
  </si>
  <si>
    <t>ATAPL-66645-00002</t>
  </si>
  <si>
    <t>RS03AXPS-SF03A-3C-PARADA301</t>
  </si>
  <si>
    <t>ATAPL-58341-00002</t>
  </si>
  <si>
    <t>RS03AXPS-SF03A-3D-SPKIRA301</t>
  </si>
  <si>
    <t>ATAPL-68020-00002</t>
  </si>
  <si>
    <t>RS03AXPS-SF03A-4A-NUTNRA301</t>
  </si>
  <si>
    <t>ATAPL-70114-00002</t>
  </si>
  <si>
    <t>RS03AXPS-SF03A-4B-VELPTD302</t>
  </si>
  <si>
    <t>AQS 6334/AQD 11653</t>
  </si>
  <si>
    <t>3/4/15 - Instrument started outputting gibberish and has a large groundfault. 
3/30/15 - After extended power down, instrument powered back up and appeared to report reasonable data values, but data output is inconsistent. Will leave on and monitor for now.
5/1/15 - Instrument stopped outputting data again. Operation is at best intermittent and what data is available looks very noisy. Instrument powered OFF</t>
  </si>
  <si>
    <t>ATAPL-58336-00002</t>
  </si>
  <si>
    <t>CC_residual_temperature_correction_factor_b</t>
  </si>
  <si>
    <t>RS03AXPS-SF03A-4F-PCO2WA301</t>
  </si>
  <si>
    <t>SAMI2-C0075</t>
  </si>
  <si>
    <t>ATAPL-68870-001-0145</t>
  </si>
  <si>
    <t>SN0145</t>
  </si>
  <si>
    <t>TN326</t>
  </si>
  <si>
    <t>ATAPL-58336-00009</t>
  </si>
  <si>
    <t>C0123</t>
  </si>
  <si>
    <t>ATAPL-70114-00007</t>
  </si>
  <si>
    <t>AQS-7340
AQD-12469</t>
  </si>
  <si>
    <t>ATAPL-68020-00007</t>
  </si>
  <si>
    <t>ATAPL-58341-00007</t>
  </si>
  <si>
    <t>ATAPL-66645-00007</t>
  </si>
  <si>
    <t>ATAPL-58332-00006</t>
  </si>
  <si>
    <t>CC_residual_temperature_correction_factor_c</t>
  </si>
  <si>
    <t>11/2/2015 - running at &lt;600 mA, but up to 0.8 to 1.3 A after power cycle
12/2/2015 - no data out since 11/29/15</t>
  </si>
  <si>
    <t>ATAPL-58322-00010</t>
  </si>
  <si>
    <t>GFD</t>
  </si>
  <si>
    <t>ATAPL-58337-00009</t>
  </si>
  <si>
    <t>P0161</t>
  </si>
  <si>
    <t>ATAPL-58694-00006</t>
  </si>
  <si>
    <t>43-3164</t>
  </si>
  <si>
    <t>ATAPL-66662-00010</t>
  </si>
  <si>
    <t>16-50122</t>
  </si>
  <si>
    <t>TN911</t>
  </si>
  <si>
    <t>CC_residual_temperature_correction_factor_e</t>
  </si>
  <si>
    <t>ATAPL-58332-00001</t>
  </si>
  <si>
    <t>ATAPL-58337-00005</t>
  </si>
  <si>
    <t>P0113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</si>
  <si>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</si>
  <si>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</si>
  <si>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</si>
  <si>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</si>
  <si>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</si>
  <si>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</si>
  <si>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</si>
  <si>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</si>
  <si>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</si>
  <si>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</si>
  <si>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</si>
  <si>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</si>
  <si>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</si>
  <si>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</si>
  <si>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</si>
  <si>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</si>
  <si>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</si>
  <si>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</si>
  <si>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</si>
  <si>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</si>
  <si>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</si>
  <si>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</si>
  <si>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</si>
  <si>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</si>
  <si>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</si>
  <si>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</si>
  <si>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</si>
  <si>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</si>
  <si>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</si>
  <si>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</si>
  <si>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</si>
  <si>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</si>
  <si>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</si>
  <si>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</si>
  <si>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</si>
  <si>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</si>
  <si>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 xml:space="preserve">   </t>
  </si>
  <si>
    <t>copy from last deployment - close is ok</t>
  </si>
  <si>
    <t>from 7233.cal - 02-Apr-16</t>
  </si>
  <si>
    <t>CC_ea434</t>
  </si>
  <si>
    <t>CC_eb434</t>
  </si>
  <si>
    <t>CC_ea578</t>
  </si>
  <si>
    <t>CC_eb578</t>
  </si>
  <si>
    <t>CC_ind_slp</t>
  </si>
  <si>
    <t>CC_ind_off</t>
  </si>
  <si>
    <t>CC_psal</t>
  </si>
  <si>
    <t>Same as last year</t>
  </si>
  <si>
    <t>Based on info from Orest</t>
  </si>
  <si>
    <t>from 20160422092329397.pdf</t>
  </si>
  <si>
    <t>copy from last deployment</t>
  </si>
  <si>
    <t>CC_scattering_angle</t>
  </si>
  <si>
    <t>CC_depolarization_ratio</t>
  </si>
  <si>
    <t>CC_measurement_wavelength</t>
  </si>
  <si>
    <t>CC_angular_resolution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</si>
  <si>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</si>
  <si>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</si>
  <si>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</si>
  <si>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</si>
  <si>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</si>
  <si>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</si>
  <si>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</si>
  <si>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</si>
  <si>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</si>
  <si>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</si>
  <si>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Updated per info provided by Wetlabs on 8/24/15</t>
  </si>
  <si>
    <t>NO CHANGE, Don't know where these come from</t>
  </si>
  <si>
    <t>copy from previous deployment</t>
  </si>
  <si>
    <t>nm</t>
  </si>
  <si>
    <t>counts - from FLOR-D - BBFL2W-1131 - 58322-4 - RMA 028870 - JAN 2016.pdf - Scattering</t>
  </si>
  <si>
    <t>counts - from FLOR-D - BBFL2W-1131 - 58322-4 - RMA 028870 - JAN 2016.pdf - CHL</t>
  </si>
  <si>
    <t>counts - from FLOR-D - BBFL2W-1131 - 58322-4 - RMA 028870 - JAN 2016.pdf - CDOM</t>
  </si>
  <si>
    <t>CC_scale_factor1</t>
  </si>
  <si>
    <t>CC_scale_factor2</t>
  </si>
  <si>
    <t>CC_scale_factor3</t>
  </si>
  <si>
    <t>CC_scale_factor4</t>
  </si>
  <si>
    <t>doesn't appear to have changed since last calibration</t>
  </si>
  <si>
    <t>CC_gain</t>
  </si>
  <si>
    <t>Instruments in Default no gain state</t>
  </si>
  <si>
    <t>from C3074_U1292.pdf</t>
  </si>
  <si>
    <t>close is ok</t>
  </si>
  <si>
    <t>from 7232.cal - 24-Mar-16</t>
  </si>
  <si>
    <t>&lt;offset&gt; - Oxygen_SBE43_2484.xml</t>
  </si>
  <si>
    <t>&lt;Soc&gt;</t>
  </si>
  <si>
    <t>&lt;A&gt;</t>
  </si>
  <si>
    <t>&lt;B&gt;</t>
  </si>
  <si>
    <t>&lt;C&gt;</t>
  </si>
  <si>
    <t>&lt;E&gt;</t>
  </si>
  <si>
    <t>from 20160519120756211.pdf</t>
  </si>
  <si>
    <t>copied from last deployment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</si>
  <si>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</si>
  <si>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</si>
  <si>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</si>
  <si>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</si>
  <si>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</si>
  <si>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</si>
  <si>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</si>
  <si>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</si>
  <si>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</si>
  <si>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</si>
  <si>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</si>
  <si>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SheetRef:ACS-166_CC_tcarray</t>
  </si>
  <si>
    <t>CC_taarray</t>
  </si>
  <si>
    <t>SheetRef:ACS-166_CC_taarray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</si>
  <si>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</si>
  <si>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</si>
  <si>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</si>
  <si>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</si>
  <si>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</si>
  <si>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SheetRef:ACS-251_CC_tcarray</t>
  </si>
  <si>
    <t>SheetRef:ACS-251_CC_taarray</t>
  </si>
  <si>
    <t>air04134.cal - C</t>
  </si>
  <si>
    <t>Tcal - CAL SHEET acs134.pdf</t>
  </si>
  <si>
    <t>CC_Im</t>
  </si>
  <si>
    <t>count - Par0463_DigitalPar_InWater_Cal02.pdf</t>
  </si>
  <si>
    <t>μmol photons/m2/s/count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</si>
  <si>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</si>
  <si>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</si>
  <si>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</si>
  <si>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</si>
  <si>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</si>
  <si>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</si>
  <si>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[2147861290.9,2147688068.1,2147476129.6,2147373742.6,2147250146.8,2147821112.3,2147779991.6]</t>
  </si>
  <si>
    <t>[2.07057675235e-007,2.05342578343e-007,2.19203576089e-007,2.07532262285e-007,2.24578514563e-007,2.0995827566e-007,2.23856332595e-007]</t>
  </si>
  <si>
    <t>[1.368,1.410,1.365,1.354,1.372,1.322,1.347]</t>
  </si>
  <si>
    <t>[2148083888.1, 2147044870.5, 2147315352.8, 2146933663.1, 2147528299.4, 2148131988.1, 2147231406.5]</t>
  </si>
  <si>
    <t>from D17244B.cal</t>
  </si>
  <si>
    <t>[2.10859995574e-007, 2.24445605748e-007, 2.23029956354e-007, 2.10374163038e-007, 1.99263106188e-007, 2.12901995712e-007, 2.12669437339e-007]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</si>
  <si>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</si>
  <si>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</si>
  <si>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</si>
  <si>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</si>
  <si>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</si>
  <si>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</si>
  <si>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</si>
  <si>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</si>
  <si>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</si>
  <si>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CC_lower_wavelength_limit_for_spectra_fit</t>
  </si>
  <si>
    <t>Constant for SUNA with 1-cm pathlength probe tip</t>
  </si>
  <si>
    <t>CC_upper_wavelength_limit_for_spectra_fit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</si>
  <si>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</si>
  <si>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</si>
  <si>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</si>
  <si>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</si>
  <si>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from SNA0379G.cal</t>
  </si>
  <si>
    <t>[-0.00332798, -0.00245613, 0.00166693, 0.00662888, 0.01508202, 0.00237601, -0.0009636, 0.00699609, 0.01094126, 0.0022434, 0.00123548, 0.00137995, 0.00423133, -0.0025909, -0.00561675, 0.00132709, -0.0006648, -0.00252658, 0.00156378, 0.00045202, 0.00366677, -0.00074349, 0.00544756, 0.00451184, 0.00687233, 0.007011, 0.00702969, 0.0069162, 0.00668779, 0.00646624, 0.00608563, 0.00577043, 0.00546005, 0.00512686, 0.00476193, 0.0044283, 0.00410155, 0.00375971, 0.00344168, 0.00312144, 0.00283437, 0.00254508, 0.0022704, 0.00201453, 0.00179064, 0.00156526, 0.00137056, 0.00118564, 0.0010287, 0.00087446, 0.00073456, 0.00062246, 0.00052846, 0.00044226, 0.00037076, 0.00029549, 0.00023888, 0.00018944, 0.00015374, 0.00011679, 9.405e-05, 7.263e-05, 4.873e-05, 3.219e-05, 2.489e-05, 8.38e-06, 7.73e-06, -1.83e-06, -1.12e-06, -1.233e-05, -1.07e-05, -1.313e-05, -9.99e-06, -1.934e-05, -2.133e-05, -1.069e-05, -1.791e-05, -9.52e-06, -2.8e-06, 1.36e-06, 5.02e-06, 1.98e-06, 7.59e-06, -7e-08, 1.52e-06, 2.9e-06, 1.909e-05, 1.81e-05, 1.254e-05, 1.149e-05, 1.973e-05, 2.419e-05, 2.403e-05, 3.077e-05, 3.228e-05, 4.33e-05, 3.982e-05, 4.239e-05, 5.12e-05, 5.199e-05, 5.544e-05, 5.27e-05, 5.041e-05, 5.21e-05, 5.537e-05, 5.747e-05, 6.424e-05, 6.678e-05, 6.85e-05, 7.333e-05, 8.584e-05, 8.008e-05, 8.261e-05, 8.984e-05, 8.493e-05, 8.905e-05, 9.019e-05, 0.0001054, 9.892e-05, 0.00011053, 0.00011127, 0.00010533, 0.00010637, 0.00010708, 0.00011897, 0.00012794, 0.00012309, 0.00012669, 0.0001204, 0.00013495, 0.00013537, 0.00013839, 0.00013491, 0.0001423, 0.00013939, 0.00014761, 0.00014616, 0.00015403, 0.00016452, 0.00017176, 0.00016984, 0.00016372, 0.00017872, 0.00017427, 0.0001752, 0.00017611, 0.00017411, 0.00018623, 0.0001861, 0.00018934, 0.00018952, 0.00019409, 0.00019249, 0.00019334, 0.00019703, 0.00019877, 0.00020766, 0.00020214, 0.00021235, 0.00021383, 0.00021471, 0.00022585, 0.0002187, 0.00022205, 0.0002274, 0.00022674, 0.00022485, 0.00023322, 0.00023859, 0.00023872, 0.00024109, 0.00024973, 0.00024621, 0.00024164, 0.00025663, 0.0002533, 0.00025722, 0.00025547, 0.00025921, 0.00025616, 0.00028052, 0.00026851, 0.00027248, 0.00028121, 0.00028481, 0.00028841, 0.0002973, 0.00029292, 0.00030467, 0.00029975, 0.00030339, 0.00029496, 0.00030548, 0.00030484, 0.00030519, 0.00031199, 0.00030842, 0.00032987, 0.00032543, 0.00031952, 0.00033173, 0.00034301, 0.00033815, 0.00034057, 0.00034162, 0.00034307, 0.00035422, 0.00033778, 0.00034745, 0.00035563, 0.00034001, 0.00034906, 0.0003532, 0.00036175, 0.00036332, 0.00037881, 0.00037739, 0.00039007, 0.00038352, 0.00037834, 0.00037543, 0.00038548, 0.00038591, 0.00039384, 0.00040551, 0.00040192, 0.00039637, 0.00039897, 0.00041263, 0.00042795, 0.00042729, 0.00043936, 0.00043086, 0.00043343, 0.00043128, 0.00042893, 0.0004317, 0.00043431, 0.00043121, 0.00045241, 0.00046004, 0.00045092, 0.00046651, 0.00045789, 0.00045138, 0.00045134, 0.00046114, 0.00046254, 0.00046574, 0.00048188, 0.00045941, 0.00047944, 0.00047416, 0.00047362, 0.00046745, 0.00048835]</t>
  </si>
  <si>
    <t>[0.00349775, 0.00486335, -0.00124451, -0.00567015, -0.00516179, 0.00239407, 0.00560929, 0.0020238, 0.00356354, 0.00370689, 0.00508294, 0.01426656, 0.0245937, 0.04663533, 0.05972566, 0.06238704, 0.06795866, 0.0723573, 0.07469491, 0.07715702, 0.07289481, 0.0733192, 0.06790464, 0.06200247, 0.05336213, 0.04499828, 0.03764881, 0.03124755, 0.02568301, 0.02090184, 0.01694811, 0.01362396, 0.01090209, 0.00867836, 0.00688858, 0.00544564, 0.00429549, 0.00336698, 0.00263959, 0.00206743, 0.00161289, 0.00125711, 0.00098492, 0.00076467, 0.00059852, 0.00047769, 0.00038011, 0.00030963, 0.00024811, 0.00020203, 0.00017846, 0.00014719, 0.0001213, 0.00010587, 8.436e-05, 7.338e-05, 6.558e-05, 5.548e-05, 4.264e-05, 4.368e-05, 3.008e-05, 2.556e-05, 2.673e-05, 1.388e-05, 7.34e-06, 7.83e-06, 4.17e-06, 2.45e-06, -5.79e-06, 2.67e-06, -1.193e-05, -6.96e-06, -1.009e-05, -2.53e-06, -2.67e-06, -4.34e-06, -3.92e-06, -6.19e-06, -4.52e-06, -7.9e-07, -6.91e-06, 1.17e-06, -1.013e-05, 1.302e-05, 1.03e-06, 9.4e-06, 9.73e-06, 4.07e-06, 1.758e-05, 1.72e-05, 1.671e-05, 2.718e-05, 1.3e-05, 3.208e-05, 2.075e-05, 2.832e-05, 3.087e-05, 3.709e-05, 3.424e-05, 3.693e-05, 3.533e-05, 4.107e-05, 4.597e-05, 4.711e-05, 4.6e-05, 6.154e-05, 5.587e-05, 5.561e-05, 6.081e-05, 5.765e-05, 5.733e-05, 6.193e-05, 5.458e-05, 5.733e-05, 7.026e-05, 7.164e-05, 7.685e-05, 6.885e-05, 8.943e-05, 7.904e-05, 8.676e-05, 9.712e-05, 8.692e-05, 9.999e-05, 9.295e-05, 9.545e-05, 9.642e-05, 0.00010831, 0.0001193, 0.00011291, 0.00011255, 0.00010799, 0.00012327, 0.00012054, 0.00012916, 0.0001262, 0.0001279, 0.00012753, 0.00013503, 0.00013062, 0.00013504, 0.00014679, 0.00014634, 0.00015593, 0.00016234, 0.0001638, 0.00016418, 0.00017205, 0.00017373, 0.00017282, 0.0001803, 0.00017047, 0.00018946, 0.00018276, 0.00019647, 0.00019743, 0.00020405, 0.00020666, 0.00021187, 0.00021357, 0.00021929, 0.00022058, 0.00022928, 0.00023036, 0.00022855, 0.0002399, 0.00023803, 0.00024531, 0.00024382, 0.00024082, 0.00024595, 0.00025374, 0.00024885, 0.00025594, 0.00025639, 0.00026907, 0.00027415, 0.00028679, 0.00028211, 0.00030428, 0.00028106, 0.0002988, 0.00029629, 0.00029303, 0.00029021, 0.00030908, 0.00031215, 0.0003097, 0.00031216, 0.00031366, 0.00032561, 0.00033312, 0.00033097, 0.00033317, 0.00034878, 0.00034006, 0.00035009, 0.00034861, 0.00035623, 0.00036993, 0.00036545, 0.00035418, 0.00036547, 0.00037458, 0.00037239, 0.00038261, 0.00038717, 0.00039856, 0.00039939, 0.00039294, 0.00041529, 0.00040456, 0.00041711, 0.00040983, 0.00042611, 0.00040804, 0.00041416, 0.0004204, 0.0004254, 0.00043757, 0.00046113, 0.00044575, 0.00046188, 0.00044947, 0.00044984, 0.0004581, 0.00046835, 0.00045713, 0.00045648, 0.00044556, 0.00046766, 0.00048002, 0.00048561, 0.00049386, 0.00050767, 0.00051651, 0.00049824, 0.00050632, 0.0005068, 0.0005008, 0.00050221, 0.00051328, 0.00050355, 0.0005061, 0.00055055, 0.00055203, 0.00054402, 0.00055556, 0.0005552, 0.00052376, 0.00057643, 0.00056807, 0.00054938, 0.00056918, 0.00059656, 0.00054498]</t>
  </si>
  <si>
    <t>[0.00380642, 0.00519173, -0.00130323, -0.00582605, -0.00520271, 0.00236708, 0.00544045, 0.0019255, 0.00332588, 0.00339377, 0.00456496, 0.01256871, 0.02125418, 0.03953524, 0.0496683, 0.05089343, 0.05436951, 0.05678608, 0.0575042, 0.05826839, 0.05398802, 0.05326814, 0.04839474, 0.04333622, 0.03658678, 0.03026467, 0.0248333, 0.02021847, 0.01629752, 0.01300778, 0.0103464, 0.0081567, 0.0064028, 0.00499851, 0.00389114, 0.00301748, 0.00233427, 0.00179441, 0.00137963, 0.00106, 0.000811, 0.00061992, 0.00047632, 0.00036268, 0.0002784, 0.00021791, 0.00017005, 0.00013585, 0.00010676, 8.526e-05, 7.386e-05, 5.974e-05, 4.828e-05, 4.133e-05, 3.23e-05, 2.755e-05, 2.415e-05, 2.003e-05, 1.51e-05, 1.517e-05, 1.024e-05, 8.54e-06, 8.75e-06, 4.46e-06, 2.31e-06, 2.42e-06, 1.26e-06, 7.3e-07, -1.69e-06, 7.6e-07, -3.34e-06, -1.91e-06, -2.72e-06, -6.7e-07, -6.9e-07, -1.1e-06, -9.8e-07, -1.51e-06, -1.08e-06, -1.9e-07, -1.59e-06, 2.6e-07, -2.24e-06, 2.82e-06, 2.2e-07, 1.96e-06, 1.99e-06, 8.2e-07, 3.46e-06, 3.32e-06, 3.16e-06, 5.04e-06, 2.36e-06, 5.72e-06, 3.63e-06, 4.85e-06, 5.19e-06, 6.11e-06, 5.53e-06, 5.85e-06, 5.49e-06, 6.25e-06, 6.86e-06, 6.9e-06, 6.6e-06, 8.66e-06, 7.71e-06, 7.52e-06, 8.07e-06, 7.5e-06, 7.31e-06, 7.74e-06, 6.69e-06, 6.89e-06, 8.28e-06, 8.28e-06, 8.71e-06, 7.65e-06, 9.74e-06, 8.44e-06, 9.08e-06, 9.97e-06, 8.75e-06, 9.86e-06, 8.99e-06, 9.05e-06, 8.96e-06, 9.87e-06, 1.066e-05, 9.89e-06, 9.67e-06, 9.09e-06, 1.018e-05, 9.76e-06, 1.025e-05, 9.82e-06, 9.76e-06, 9.54e-06, 9.9e-06, 9.39e-06, 9.52e-06, 1.014e-05, 9.91e-06, 1.036e-05, 1.057e-05, 1.046e-05, 1.027e-05, 1.056e-05, 1.045e-05, 1.019e-05, 1.043e-05, 9.66e-06, 1.053e-05, 9.96e-06, 1.05e-05, 1.034e-05, 1.048e-05, 1.04e-05, 1.046e-05, 1.033e-05, 1.04e-05, 1.026e-05, 1.045e-05, 1.03e-05, 1.002e-05, 1.031e-05, 1.003e-05, 1.013e-05, 9.87e-06, 9.56e-06, 9.57e-06, 9.68e-06, 9.31e-06, 9.38e-06, 9.22e-06, 9.48e-06, 9.47e-06, 9.71e-06, 9.37e-06, 9.91e-06, 8.97e-06, 9.35e-06, 9.09e-06, 8.81e-06, 8.56e-06, 8.94e-06, 8.85e-06, 8.6e-06, 8.5e-06, 8.38e-06, 8.53e-06, 8.55e-06, 8.33e-06, 8.22e-06, 8.44e-06, 8.06e-06, 8.14e-06, 7.95e-06, 7.96e-06, 8.1e-06, 7.85e-06, 7.46e-06, 7.55e-06, 7.58e-06, 7.39e-06, 7.44e-06, 7.39e-06, 7.45e-06, 7.32e-06, 7.06e-06, 7.32e-06, 6.99e-06, 7.07e-06, 6.81e-06, 6.94e-06, 6.51e-06, 6.48e-06, 6.45e-06, 6.4e-06, 6.45e-06, 6.67e-06, 6.32e-06, 6.42e-06, 6.13e-06, 6.01e-06, 6e-06, 6.02e-06, 5.76e-06, 5.64e-06, 5.4e-06, 5.55e-06, 5.59e-06, 5.54e-06, 5.53e-06, 5.57e-06, 5.56e-06, 5.26e-06, 5.24e-06, 5.14e-06, 4.98e-06, 4.9e-06, 4.91e-06, 4.72e-06, 4.65e-06, 4.96e-06, 4.88e-06, 4.71e-06, 4.72e-06, 4.62e-06, 4.28e-06, 4.61e-06, 4.46e-06, 4.23e-06, 4.3e-06, 4.41e-06, 3.96e-06]</t>
  </si>
  <si>
    <t>We need to update these serial numbers and cal values.</t>
  </si>
  <si>
    <t>CC_ea620</t>
  </si>
  <si>
    <t>CC_eb620</t>
  </si>
  <si>
    <t>CC_calt</t>
  </si>
  <si>
    <t>CC_cala</t>
  </si>
  <si>
    <t>CC_calb</t>
  </si>
  <si>
    <t>CC_calc</t>
  </si>
  <si>
    <t>Hardcoded based on email from Chris Wingard</t>
  </si>
  <si>
    <t>missing calibration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</si>
</sst>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0"/>
    <numFmt numFmtId="165" formatCode="m&quot;/&quot;d&quot;/&quot;yyyy"/>
    <numFmt numFmtId="166" formatCode="0.000000E+00"/>
    <numFmt numFmtId="167" formatCode="0.000E+00"/>
    <numFmt numFmtId="168" formatCode="0.0000E+00"/>
    <numFmt numFmtId="169" formatCode="0.0"/>
  </numFmts>
  <fonts count="8">
    <font>
      <sz val="10.0"/>
      <color rgb="FF000000"/>
      <name val="Arial"/>
    </font>
    <font>
      <sz val="11.0"/>
      <name val="Calibri"/>
    </font>
    <font/>
    <font>
      <sz val="11.0"/>
      <color rgb="FF999999"/>
      <name val="Calibri"/>
    </font>
    <font>
      <b/>
      <sz val="11.0"/>
      <name val="Calibri"/>
    </font>
    <font>
      <sz val="10.0"/>
      <name val="Arial"/>
    </font>
    <font>
      <sz val="11.0"/>
      <color rgb="FFFF000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 wrapText="1"/>
    </xf>
    <xf borderId="0" fillId="0" fontId="1" numFmtId="15" xfId="0" applyAlignment="1" applyFont="1" applyNumberFormat="1">
      <alignment horizontal="center" vertical="center" wrapText="1"/>
    </xf>
    <xf borderId="0" fillId="0" fontId="1" numFmtId="20" xfId="0" applyAlignment="1" applyFont="1" applyNumberFormat="1">
      <alignment horizontal="center" vertical="center" wrapText="1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1" fillId="2" fontId="1" numFmtId="0" xfId="0" applyAlignment="1" applyBorder="1" applyFont="1">
      <alignment horizontal="center" wrapText="1"/>
    </xf>
    <xf borderId="0" fillId="3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wrapText="1"/>
    </xf>
    <xf borderId="0" fillId="0" fontId="1" numFmtId="0" xfId="0" applyAlignment="1" applyBorder="1" applyFont="1">
      <alignment horizontal="center" vertical="center" wrapText="1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1" numFmtId="15" xfId="0" applyAlignment="1" applyFont="1" applyNumberFormat="1">
      <alignment horizontal="center" vertical="center" wrapText="1"/>
    </xf>
    <xf borderId="0" fillId="0" fontId="3" numFmtId="165" xfId="0" applyAlignment="1" applyFont="1" applyNumberFormat="1">
      <alignment horizontal="right"/>
    </xf>
    <xf borderId="0" fillId="0" fontId="1" numFmtId="0" xfId="0" applyAlignment="1" applyFont="1">
      <alignment horizontal="center" vertical="center" wrapText="1"/>
    </xf>
    <xf borderId="0" fillId="0" fontId="1" numFmtId="20" xfId="0" applyAlignment="1" applyFont="1" applyNumberFormat="1">
      <alignment horizontal="center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4" fontId="1" numFmtId="0" xfId="0" applyAlignment="1" applyBorder="1" applyFill="1" applyFont="1">
      <alignment horizontal="center" vertical="center" wrapText="1"/>
    </xf>
    <xf borderId="0" fillId="4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5" fontId="4" numFmtId="0" xfId="0" applyAlignment="1" applyBorder="1" applyFill="1" applyFont="1">
      <alignment horizontal="left"/>
    </xf>
    <xf borderId="0" fillId="5" fontId="4" numFmtId="0" xfId="0" applyAlignment="1" applyBorder="1" applyFont="1">
      <alignment horizontal="center"/>
    </xf>
    <xf borderId="0" fillId="0" fontId="0" numFmtId="0" xfId="0" applyFont="1"/>
    <xf borderId="0" fillId="0" fontId="5" numFmtId="0" xfId="0" applyAlignment="1" applyFont="1">
      <alignment horizontal="center"/>
    </xf>
    <xf borderId="0" fillId="0" fontId="5" numFmtId="0" xfId="0" applyFont="1"/>
    <xf borderId="0" fillId="0" fontId="1" numFmtId="166" xfId="0" applyAlignment="1" applyFont="1" applyNumberFormat="1">
      <alignment horizontal="left" vertical="center"/>
    </xf>
    <xf borderId="0" fillId="0" fontId="0" numFmtId="0" xfId="0" applyAlignment="1" applyFont="1">
      <alignment horizontal="right" vertical="center"/>
    </xf>
    <xf borderId="0" fillId="0" fontId="0" numFmtId="0" xfId="0" applyFont="1"/>
    <xf borderId="0" fillId="0" fontId="6" numFmtId="0" xfId="0" applyAlignment="1" applyFont="1">
      <alignment horizontal="left" vertical="center"/>
    </xf>
    <xf borderId="0" fillId="0" fontId="6" numFmtId="166" xfId="0" applyAlignment="1" applyFont="1" applyNumberFormat="1">
      <alignment horizontal="left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" numFmtId="167" xfId="0" applyAlignment="1" applyFont="1" applyNumberFormat="1">
      <alignment horizontal="left" vertical="center"/>
    </xf>
    <xf borderId="0" fillId="0" fontId="7" numFmtId="0" xfId="0" applyFont="1"/>
    <xf borderId="0" fillId="0" fontId="5" numFmtId="0" xfId="0" applyAlignment="1" applyFont="1">
      <alignment vertical="center"/>
    </xf>
    <xf borderId="0" fillId="0" fontId="1" numFmtId="167" xfId="0" applyAlignment="1" applyFont="1" applyNumberFormat="1">
      <alignment horizontal="left" vertical="center"/>
    </xf>
    <xf borderId="0" fillId="0" fontId="2" numFmtId="11" xfId="0" applyAlignment="1" applyFont="1" applyNumberFormat="1">
      <alignment/>
    </xf>
    <xf borderId="0" fillId="0" fontId="1" numFmtId="0" xfId="0" applyAlignment="1" applyFont="1">
      <alignment horizontal="left" vertical="center" wrapText="1"/>
    </xf>
    <xf borderId="0" fillId="0" fontId="1" numFmtId="11" xfId="0" applyAlignment="1" applyFont="1" applyNumberFormat="1">
      <alignment horizontal="left" vertical="center"/>
    </xf>
    <xf borderId="0" fillId="0" fontId="1" numFmtId="166" xfId="0" applyAlignment="1" applyFont="1" applyNumberFormat="1">
      <alignment horizontal="left" vertical="center"/>
    </xf>
    <xf borderId="0" fillId="0" fontId="1" numFmtId="168" xfId="0" applyAlignment="1" applyFont="1" applyNumberFormat="1">
      <alignment horizontal="left" vertical="center"/>
    </xf>
    <xf borderId="0" fillId="4" fontId="1" numFmtId="0" xfId="0" applyAlignment="1" applyBorder="1" applyFont="1">
      <alignment horizontal="left" vertical="center"/>
    </xf>
    <xf borderId="0" fillId="0" fontId="1" numFmtId="169" xfId="0" applyAlignment="1" applyFont="1" applyNumberFormat="1">
      <alignment horizontal="left" vertical="center"/>
    </xf>
    <xf borderId="0" fillId="0" fontId="1" numFmtId="11" xfId="0" applyAlignment="1" applyFont="1" applyNumberFormat="1">
      <alignment horizontal="left" vertical="center"/>
    </xf>
    <xf borderId="0" fillId="4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2" max="2" width="29.43"/>
    <col customWidth="1" min="3" max="3" width="19.29"/>
    <col customWidth="1" min="4" max="4" width="12.0"/>
    <col customWidth="1" min="5" max="7" width="13.43"/>
    <col customWidth="1" min="8" max="8" width="14.43"/>
    <col customWidth="1" min="9" max="9" width="15.86"/>
    <col customWidth="1" min="10" max="11" width="9.43"/>
    <col customWidth="1" min="12" max="12" width="19.71"/>
    <col customWidth="1" min="13" max="14" width="14.43"/>
  </cols>
  <sheetData>
    <row r="1" ht="30.0" customHeight="1">
      <c r="A1" s="1" t="s">
        <v>2</v>
      </c>
      <c r="B1" s="1" t="s">
        <v>0</v>
      </c>
      <c r="C1" s="1" t="s">
        <v>12</v>
      </c>
      <c r="D1" s="1" t="s">
        <v>4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4" t="s">
        <v>9</v>
      </c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20</v>
      </c>
      <c r="B2" s="7" t="s">
        <v>21</v>
      </c>
      <c r="C2" s="7" t="s">
        <v>22</v>
      </c>
      <c r="D2" s="7">
        <v>1.0</v>
      </c>
      <c r="E2" s="8">
        <v>41909.0</v>
      </c>
      <c r="F2" s="9">
        <v>0.5618055555555556</v>
      </c>
      <c r="G2" s="8">
        <v>42194.0</v>
      </c>
      <c r="H2" s="3" t="s">
        <v>23</v>
      </c>
      <c r="I2" s="3" t="s">
        <v>24</v>
      </c>
      <c r="J2" s="7">
        <v>190.0</v>
      </c>
      <c r="K2" s="7" t="s">
        <v>25</v>
      </c>
      <c r="L2" s="10"/>
      <c r="M2" s="3">
        <f t="shared" ref="M2:M10" si="1">((LEFT(H2,(FIND("°",H2,1)-1)))+(MID(H2,(FIND("°",H2,1)+1),(FIND("'",H2,1))-(FIND("°",H2,1)+1))/60))*(IF(RIGHT(H2,1)="N",1,-1))</f>
        <v>45.8305</v>
      </c>
      <c r="N2" s="3">
        <f t="shared" ref="N2:N10" si="2">((LEFT(I2,(FIND("°",I2,1)-1)))+(MID(I2,(FIND("°",I2,1)+1),(FIND("'",I2,1))-(FIND("°",I2,1)+1))/60))*(IF(RIGHT(I2,1)="E",1,-1))</f>
        <v>-129.75341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 t="s">
        <v>28</v>
      </c>
      <c r="B3" s="7" t="s">
        <v>29</v>
      </c>
      <c r="C3" s="7">
        <v>18974.0</v>
      </c>
      <c r="D3" s="7">
        <v>1.0</v>
      </c>
      <c r="E3" s="8">
        <v>41909.0</v>
      </c>
      <c r="F3" s="9">
        <v>0.5618055555555556</v>
      </c>
      <c r="G3" s="8">
        <v>42194.0</v>
      </c>
      <c r="H3" s="3" t="s">
        <v>23</v>
      </c>
      <c r="I3" s="3" t="s">
        <v>24</v>
      </c>
      <c r="J3" s="7">
        <v>190.0</v>
      </c>
      <c r="K3" s="7" t="s">
        <v>25</v>
      </c>
      <c r="L3" s="10"/>
      <c r="M3" s="3">
        <f t="shared" si="1"/>
        <v>45.8305</v>
      </c>
      <c r="N3" s="3">
        <f t="shared" si="2"/>
        <v>-129.75341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 t="s">
        <v>31</v>
      </c>
      <c r="B4" s="7" t="s">
        <v>32</v>
      </c>
      <c r="C4" s="7">
        <v>19073.0</v>
      </c>
      <c r="D4" s="7">
        <v>1.0</v>
      </c>
      <c r="E4" s="8">
        <v>41909.0</v>
      </c>
      <c r="F4" s="9">
        <v>0.5618055555555556</v>
      </c>
      <c r="G4" s="8">
        <v>42194.0</v>
      </c>
      <c r="H4" s="3" t="s">
        <v>23</v>
      </c>
      <c r="I4" s="3" t="s">
        <v>24</v>
      </c>
      <c r="J4" s="7">
        <v>190.0</v>
      </c>
      <c r="K4" s="7" t="s">
        <v>25</v>
      </c>
      <c r="L4" s="10"/>
      <c r="M4" s="3">
        <f t="shared" si="1"/>
        <v>45.8305</v>
      </c>
      <c r="N4" s="3">
        <f t="shared" si="2"/>
        <v>-129.75341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 t="s">
        <v>36</v>
      </c>
      <c r="B5" s="7" t="s">
        <v>37</v>
      </c>
      <c r="C5" s="15">
        <v>108.0</v>
      </c>
      <c r="D5" s="7">
        <v>1.0</v>
      </c>
      <c r="E5" s="8">
        <v>41909.0</v>
      </c>
      <c r="F5" s="9">
        <v>0.5618055555555556</v>
      </c>
      <c r="G5" s="8">
        <v>42194.0</v>
      </c>
      <c r="H5" s="3" t="s">
        <v>23</v>
      </c>
      <c r="I5" s="3" t="s">
        <v>24</v>
      </c>
      <c r="J5" s="7">
        <v>190.0</v>
      </c>
      <c r="K5" s="7" t="s">
        <v>25</v>
      </c>
      <c r="L5" s="10"/>
      <c r="M5" s="3">
        <f t="shared" si="1"/>
        <v>45.8305</v>
      </c>
      <c r="N5" s="3">
        <f t="shared" si="2"/>
        <v>-129.75341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 t="s">
        <v>40</v>
      </c>
      <c r="B6" s="7" t="s">
        <v>41</v>
      </c>
      <c r="C6" s="7">
        <v>1272.0</v>
      </c>
      <c r="D6" s="7">
        <v>1.0</v>
      </c>
      <c r="E6" s="8">
        <v>41909.0</v>
      </c>
      <c r="F6" s="9">
        <v>0.5618055555555556</v>
      </c>
      <c r="G6" s="8">
        <v>42194.0</v>
      </c>
      <c r="H6" s="3" t="s">
        <v>23</v>
      </c>
      <c r="I6" s="3" t="s">
        <v>24</v>
      </c>
      <c r="J6" s="7">
        <v>190.0</v>
      </c>
      <c r="K6" s="7" t="s">
        <v>25</v>
      </c>
      <c r="L6" s="10" t="s">
        <v>42</v>
      </c>
      <c r="M6" s="3">
        <f t="shared" si="1"/>
        <v>45.8305</v>
      </c>
      <c r="N6" s="3">
        <f t="shared" si="2"/>
        <v>-129.75341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 t="s">
        <v>43</v>
      </c>
      <c r="B7" s="7" t="s">
        <v>30</v>
      </c>
      <c r="C7" s="7" t="s">
        <v>44</v>
      </c>
      <c r="D7" s="7">
        <v>1.0</v>
      </c>
      <c r="E7" s="8">
        <v>41909.0</v>
      </c>
      <c r="F7" s="9">
        <v>0.5618055555555556</v>
      </c>
      <c r="G7" s="8">
        <v>42194.0</v>
      </c>
      <c r="H7" s="3" t="s">
        <v>23</v>
      </c>
      <c r="I7" s="3" t="s">
        <v>24</v>
      </c>
      <c r="J7" s="7">
        <v>190.0</v>
      </c>
      <c r="K7" s="7" t="s">
        <v>25</v>
      </c>
      <c r="L7" s="10"/>
      <c r="M7" s="3">
        <f t="shared" si="1"/>
        <v>45.8305</v>
      </c>
      <c r="N7" s="3">
        <f t="shared" si="2"/>
        <v>-129.75341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 t="s">
        <v>45</v>
      </c>
      <c r="B8" s="7" t="s">
        <v>46</v>
      </c>
      <c r="C8" s="7">
        <v>276.0</v>
      </c>
      <c r="D8" s="7">
        <v>1.0</v>
      </c>
      <c r="E8" s="8">
        <v>41909.0</v>
      </c>
      <c r="F8" s="9">
        <v>0.5618055555555556</v>
      </c>
      <c r="G8" s="8">
        <v>42194.0</v>
      </c>
      <c r="H8" s="3" t="s">
        <v>23</v>
      </c>
      <c r="I8" s="3" t="s">
        <v>24</v>
      </c>
      <c r="J8" s="7">
        <v>190.0</v>
      </c>
      <c r="K8" s="7" t="s">
        <v>25</v>
      </c>
      <c r="L8" s="10"/>
      <c r="M8" s="3">
        <f t="shared" si="1"/>
        <v>45.8305</v>
      </c>
      <c r="N8" s="3">
        <f t="shared" si="2"/>
        <v>-129.75341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 t="s">
        <v>48</v>
      </c>
      <c r="B9" s="7" t="s">
        <v>49</v>
      </c>
      <c r="C9" s="7" t="s">
        <v>50</v>
      </c>
      <c r="D9" s="7">
        <v>1.0</v>
      </c>
      <c r="E9" s="8">
        <v>41909.0</v>
      </c>
      <c r="F9" s="9">
        <v>0.5618055555555556</v>
      </c>
      <c r="G9" s="8">
        <v>42194.0</v>
      </c>
      <c r="H9" s="3" t="s">
        <v>23</v>
      </c>
      <c r="I9" s="3" t="s">
        <v>24</v>
      </c>
      <c r="J9" s="7">
        <v>190.0</v>
      </c>
      <c r="K9" s="7" t="s">
        <v>25</v>
      </c>
      <c r="L9" s="10"/>
      <c r="M9" s="3">
        <f t="shared" si="1"/>
        <v>45.8305</v>
      </c>
      <c r="N9" s="3">
        <f t="shared" si="2"/>
        <v>-129.75341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 t="s">
        <v>51</v>
      </c>
      <c r="B10" s="7" t="s">
        <v>52</v>
      </c>
      <c r="C10" s="7">
        <v>1131.0</v>
      </c>
      <c r="D10" s="7">
        <v>1.0</v>
      </c>
      <c r="E10" s="8">
        <v>41909.0</v>
      </c>
      <c r="F10" s="9">
        <v>0.5618055555555556</v>
      </c>
      <c r="G10" s="8">
        <v>42194.0</v>
      </c>
      <c r="H10" s="3" t="s">
        <v>23</v>
      </c>
      <c r="I10" s="3" t="s">
        <v>24</v>
      </c>
      <c r="J10" s="7">
        <v>190.0</v>
      </c>
      <c r="K10" s="7" t="s">
        <v>25</v>
      </c>
      <c r="L10" s="10"/>
      <c r="M10" s="3">
        <f t="shared" si="1"/>
        <v>45.8305</v>
      </c>
      <c r="N10" s="3">
        <f t="shared" si="2"/>
        <v>-129.75341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/>
      <c r="B11" s="6"/>
      <c r="C11" s="6"/>
      <c r="D11" s="6"/>
      <c r="E11" s="6"/>
      <c r="F11" s="6"/>
      <c r="G11" s="8"/>
      <c r="H11" s="6"/>
      <c r="I11" s="6"/>
      <c r="J11" s="6"/>
      <c r="K11" s="6"/>
      <c r="L11" s="10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 t="s">
        <v>53</v>
      </c>
      <c r="B12" s="7" t="s">
        <v>21</v>
      </c>
      <c r="C12" s="7" t="s">
        <v>54</v>
      </c>
      <c r="D12" s="7">
        <v>2.0</v>
      </c>
      <c r="E12" s="8">
        <v>42194.0</v>
      </c>
      <c r="F12" s="9">
        <v>0.004861111111111111</v>
      </c>
      <c r="G12" s="18">
        <v>42565.0</v>
      </c>
      <c r="H12" s="3" t="s">
        <v>55</v>
      </c>
      <c r="I12" s="3" t="s">
        <v>56</v>
      </c>
      <c r="J12" s="7">
        <v>190.0</v>
      </c>
      <c r="K12" s="7" t="s">
        <v>57</v>
      </c>
      <c r="L12" s="10"/>
      <c r="M12" s="3"/>
      <c r="N12" s="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 t="s">
        <v>58</v>
      </c>
      <c r="B13" s="7" t="s">
        <v>30</v>
      </c>
      <c r="C13" s="7" t="s">
        <v>59</v>
      </c>
      <c r="D13" s="7">
        <v>2.0</v>
      </c>
      <c r="E13" s="8">
        <v>42194.0</v>
      </c>
      <c r="F13" s="9">
        <v>0.004861111111111111</v>
      </c>
      <c r="G13" s="18">
        <v>42565.0</v>
      </c>
      <c r="H13" s="3" t="s">
        <v>55</v>
      </c>
      <c r="I13" s="3" t="s">
        <v>56</v>
      </c>
      <c r="J13" s="7">
        <v>190.0</v>
      </c>
      <c r="K13" s="7" t="s">
        <v>57</v>
      </c>
      <c r="L13" s="10"/>
      <c r="M13" s="3"/>
      <c r="N13" s="3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 t="s">
        <v>60</v>
      </c>
      <c r="B14" s="7" t="s">
        <v>46</v>
      </c>
      <c r="C14" s="7">
        <v>473.0</v>
      </c>
      <c r="D14" s="7">
        <v>2.0</v>
      </c>
      <c r="E14" s="8">
        <v>42194.0</v>
      </c>
      <c r="F14" s="9">
        <v>0.004861111111111111</v>
      </c>
      <c r="G14" s="18">
        <v>42565.0</v>
      </c>
      <c r="H14" s="3" t="s">
        <v>55</v>
      </c>
      <c r="I14" s="3" t="s">
        <v>56</v>
      </c>
      <c r="J14" s="7">
        <v>190.0</v>
      </c>
      <c r="K14" s="7" t="s">
        <v>57</v>
      </c>
      <c r="L14" s="10"/>
      <c r="M14" s="3"/>
      <c r="N14" s="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 t="s">
        <v>61</v>
      </c>
      <c r="B15" s="7" t="s">
        <v>49</v>
      </c>
      <c r="C15" s="7" t="s">
        <v>62</v>
      </c>
      <c r="D15" s="7">
        <v>2.0</v>
      </c>
      <c r="E15" s="8">
        <v>42194.0</v>
      </c>
      <c r="F15" s="9">
        <v>0.004861111111111111</v>
      </c>
      <c r="G15" s="18">
        <v>42565.0</v>
      </c>
      <c r="H15" s="3" t="s">
        <v>55</v>
      </c>
      <c r="I15" s="3" t="s">
        <v>56</v>
      </c>
      <c r="J15" s="7">
        <v>190.0</v>
      </c>
      <c r="K15" s="7" t="s">
        <v>57</v>
      </c>
      <c r="L15" s="10" t="s">
        <v>63</v>
      </c>
      <c r="M15" s="3"/>
      <c r="N15" s="3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6" t="s">
        <v>64</v>
      </c>
      <c r="B16" s="7" t="s">
        <v>52</v>
      </c>
      <c r="C16" s="7">
        <v>1294.0</v>
      </c>
      <c r="D16" s="7">
        <v>2.0</v>
      </c>
      <c r="E16" s="8">
        <v>42194.0</v>
      </c>
      <c r="F16" s="9">
        <v>0.004861111111111111</v>
      </c>
      <c r="G16" s="18">
        <v>42565.0</v>
      </c>
      <c r="H16" s="3" t="s">
        <v>55</v>
      </c>
      <c r="I16" s="3" t="s">
        <v>56</v>
      </c>
      <c r="J16" s="7">
        <v>190.0</v>
      </c>
      <c r="K16" s="7" t="s">
        <v>57</v>
      </c>
      <c r="L16" s="10"/>
      <c r="M16" s="3"/>
      <c r="N16" s="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 t="s">
        <v>65</v>
      </c>
      <c r="B17" s="7" t="s">
        <v>29</v>
      </c>
      <c r="C17" s="7">
        <v>23339.0</v>
      </c>
      <c r="D17" s="7">
        <v>2.0</v>
      </c>
      <c r="E17" s="8">
        <v>42194.0</v>
      </c>
      <c r="F17" s="9">
        <v>0.004861111111111111</v>
      </c>
      <c r="G17" s="18">
        <v>42565.0</v>
      </c>
      <c r="H17" s="3" t="s">
        <v>55</v>
      </c>
      <c r="I17" s="3" t="s">
        <v>56</v>
      </c>
      <c r="J17" s="7">
        <v>190.0</v>
      </c>
      <c r="K17" s="7" t="s">
        <v>57</v>
      </c>
      <c r="L17" s="10" t="s">
        <v>66</v>
      </c>
      <c r="M17" s="3"/>
      <c r="N17" s="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 t="s">
        <v>67</v>
      </c>
      <c r="B18" s="7" t="s">
        <v>32</v>
      </c>
      <c r="C18" s="7">
        <v>23341.0</v>
      </c>
      <c r="D18" s="7">
        <v>2.0</v>
      </c>
      <c r="E18" s="8">
        <v>42194.0</v>
      </c>
      <c r="F18" s="9">
        <v>0.004861111111111111</v>
      </c>
      <c r="G18" s="18">
        <v>42565.0</v>
      </c>
      <c r="H18" s="3" t="s">
        <v>55</v>
      </c>
      <c r="I18" s="3" t="s">
        <v>56</v>
      </c>
      <c r="J18" s="7">
        <v>190.0</v>
      </c>
      <c r="K18" s="7" t="s">
        <v>57</v>
      </c>
      <c r="L18" s="10"/>
      <c r="M18" s="3"/>
      <c r="N18" s="3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 t="s">
        <v>68</v>
      </c>
      <c r="B19" s="7" t="s">
        <v>37</v>
      </c>
      <c r="C19" s="7">
        <v>103.0</v>
      </c>
      <c r="D19" s="7">
        <v>2.0</v>
      </c>
      <c r="E19" s="8">
        <v>42194.0</v>
      </c>
      <c r="F19" s="9">
        <v>0.004861111111111111</v>
      </c>
      <c r="G19" s="18">
        <v>42565.0</v>
      </c>
      <c r="H19" s="3" t="s">
        <v>55</v>
      </c>
      <c r="I19" s="3" t="s">
        <v>56</v>
      </c>
      <c r="J19" s="7">
        <v>190.0</v>
      </c>
      <c r="K19" s="7" t="s">
        <v>57</v>
      </c>
      <c r="L19" s="10" t="s">
        <v>69</v>
      </c>
      <c r="M19" s="3"/>
      <c r="N19" s="3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 t="s">
        <v>70</v>
      </c>
      <c r="B20" s="7" t="s">
        <v>41</v>
      </c>
      <c r="C20" s="7">
        <v>1362.0</v>
      </c>
      <c r="D20" s="7">
        <v>2.0</v>
      </c>
      <c r="E20" s="8">
        <v>42194.0</v>
      </c>
      <c r="F20" s="9">
        <v>0.004861111111111111</v>
      </c>
      <c r="G20" s="18">
        <v>42565.0</v>
      </c>
      <c r="H20" s="3" t="s">
        <v>55</v>
      </c>
      <c r="I20" s="3" t="s">
        <v>56</v>
      </c>
      <c r="J20" s="7">
        <v>190.0</v>
      </c>
      <c r="K20" s="7" t="s">
        <v>57</v>
      </c>
      <c r="L20" s="10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10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 t="s">
        <v>20</v>
      </c>
      <c r="B22" s="7" t="s">
        <v>21</v>
      </c>
      <c r="C22" s="20" t="s">
        <v>22</v>
      </c>
      <c r="D22" s="20">
        <v>3.0</v>
      </c>
      <c r="E22" s="18">
        <v>42565.0</v>
      </c>
      <c r="F22" s="21">
        <v>0.8875</v>
      </c>
      <c r="G22" s="8"/>
      <c r="H22" s="3" t="s">
        <v>55</v>
      </c>
      <c r="I22" s="3" t="s">
        <v>56</v>
      </c>
      <c r="J22" s="7">
        <v>190.0</v>
      </c>
      <c r="K22" s="20" t="s">
        <v>71</v>
      </c>
      <c r="L22" s="22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3" t="s">
        <v>43</v>
      </c>
      <c r="B23" s="20" t="s">
        <v>30</v>
      </c>
      <c r="C23" s="24" t="s">
        <v>44</v>
      </c>
      <c r="D23" s="24">
        <v>3.0</v>
      </c>
      <c r="E23" s="18">
        <v>42565.0</v>
      </c>
      <c r="F23" s="21">
        <v>0.8875</v>
      </c>
      <c r="G23" s="6"/>
      <c r="H23" s="3" t="s">
        <v>55</v>
      </c>
      <c r="I23" s="3" t="s">
        <v>56</v>
      </c>
      <c r="J23" s="7">
        <v>190.0</v>
      </c>
      <c r="K23" s="20" t="s">
        <v>71</v>
      </c>
      <c r="L23" s="10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3" t="s">
        <v>73</v>
      </c>
      <c r="B24" s="20" t="s">
        <v>46</v>
      </c>
      <c r="C24" s="24">
        <v>344.0</v>
      </c>
      <c r="D24" s="24">
        <v>3.0</v>
      </c>
      <c r="E24" s="18">
        <v>42565.0</v>
      </c>
      <c r="F24" s="21">
        <v>0.8875</v>
      </c>
      <c r="G24" s="6"/>
      <c r="H24" s="3" t="s">
        <v>55</v>
      </c>
      <c r="I24" s="3" t="s">
        <v>56</v>
      </c>
      <c r="J24" s="7">
        <v>190.0</v>
      </c>
      <c r="K24" s="20" t="s">
        <v>71</v>
      </c>
      <c r="L24" s="10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3" t="s">
        <v>48</v>
      </c>
      <c r="B25" s="20" t="s">
        <v>49</v>
      </c>
      <c r="C25" s="24" t="s">
        <v>74</v>
      </c>
      <c r="D25" s="24">
        <v>3.0</v>
      </c>
      <c r="E25" s="18">
        <v>42565.0</v>
      </c>
      <c r="F25" s="21">
        <v>0.8875</v>
      </c>
      <c r="G25" s="6"/>
      <c r="H25" s="3" t="s">
        <v>55</v>
      </c>
      <c r="I25" s="3" t="s">
        <v>56</v>
      </c>
      <c r="J25" s="7">
        <v>190.0</v>
      </c>
      <c r="K25" s="20" t="s">
        <v>71</v>
      </c>
      <c r="L25" s="10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3" t="s">
        <v>51</v>
      </c>
      <c r="B26" s="20" t="s">
        <v>52</v>
      </c>
      <c r="C26" s="24">
        <v>1131.0</v>
      </c>
      <c r="D26" s="24">
        <v>3.0</v>
      </c>
      <c r="E26" s="18">
        <v>42565.0</v>
      </c>
      <c r="F26" s="21">
        <v>0.8875</v>
      </c>
      <c r="G26" s="6"/>
      <c r="H26" s="3" t="s">
        <v>55</v>
      </c>
      <c r="I26" s="3" t="s">
        <v>56</v>
      </c>
      <c r="J26" s="7">
        <v>190.0</v>
      </c>
      <c r="K26" s="20" t="s">
        <v>71</v>
      </c>
      <c r="L26" s="10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3" t="s">
        <v>28</v>
      </c>
      <c r="B27" s="20" t="s">
        <v>29</v>
      </c>
      <c r="C27" s="24">
        <v>18974.0</v>
      </c>
      <c r="D27" s="24">
        <v>3.0</v>
      </c>
      <c r="E27" s="18">
        <v>42565.0</v>
      </c>
      <c r="F27" s="21">
        <v>0.8875</v>
      </c>
      <c r="G27" s="6"/>
      <c r="H27" s="3" t="s">
        <v>55</v>
      </c>
      <c r="I27" s="3" t="s">
        <v>56</v>
      </c>
      <c r="J27" s="7">
        <v>190.0</v>
      </c>
      <c r="K27" s="20" t="s">
        <v>71</v>
      </c>
      <c r="L27" s="10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3" t="s">
        <v>31</v>
      </c>
      <c r="B28" s="20" t="s">
        <v>32</v>
      </c>
      <c r="C28" s="24">
        <v>19075.0</v>
      </c>
      <c r="D28" s="24">
        <v>3.0</v>
      </c>
      <c r="E28" s="18">
        <v>42565.0</v>
      </c>
      <c r="F28" s="21">
        <v>0.8875</v>
      </c>
      <c r="G28" s="6"/>
      <c r="H28" s="3" t="s">
        <v>55</v>
      </c>
      <c r="I28" s="3" t="s">
        <v>56</v>
      </c>
      <c r="J28" s="7">
        <v>190.0</v>
      </c>
      <c r="K28" s="20" t="s">
        <v>71</v>
      </c>
      <c r="L28" s="10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3" t="s">
        <v>75</v>
      </c>
      <c r="B29" s="20" t="s">
        <v>37</v>
      </c>
      <c r="C29" s="24">
        <v>100.0</v>
      </c>
      <c r="D29" s="24">
        <v>3.0</v>
      </c>
      <c r="E29" s="18">
        <v>42565.0</v>
      </c>
      <c r="F29" s="21">
        <v>0.8875</v>
      </c>
      <c r="G29" s="6"/>
      <c r="H29" s="3" t="s">
        <v>55</v>
      </c>
      <c r="I29" s="3" t="s">
        <v>56</v>
      </c>
      <c r="J29" s="7">
        <v>190.0</v>
      </c>
      <c r="K29" s="20" t="s">
        <v>71</v>
      </c>
      <c r="L29" s="10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3" t="s">
        <v>76</v>
      </c>
      <c r="B30" s="20" t="s">
        <v>41</v>
      </c>
      <c r="C30" s="24">
        <v>1292.0</v>
      </c>
      <c r="D30" s="24">
        <v>3.0</v>
      </c>
      <c r="E30" s="18">
        <v>42565.0</v>
      </c>
      <c r="F30" s="21">
        <v>0.8875</v>
      </c>
      <c r="G30" s="6"/>
      <c r="H30" s="3" t="s">
        <v>55</v>
      </c>
      <c r="I30" s="3" t="s">
        <v>56</v>
      </c>
      <c r="J30" s="7">
        <v>190.0</v>
      </c>
      <c r="K30" s="20" t="s">
        <v>71</v>
      </c>
      <c r="L30" s="10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/>
      <c r="B31" s="7"/>
      <c r="C31" s="7"/>
      <c r="D31" s="7"/>
      <c r="E31" s="8"/>
      <c r="F31" s="9"/>
      <c r="G31" s="8"/>
      <c r="H31" s="3"/>
      <c r="I31" s="3"/>
      <c r="J31" s="7"/>
      <c r="K31" s="7"/>
      <c r="L31" s="10"/>
      <c r="M31" s="3"/>
      <c r="N31" s="3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 t="s">
        <v>77</v>
      </c>
      <c r="B32" s="7" t="s">
        <v>78</v>
      </c>
      <c r="C32" s="7" t="s">
        <v>79</v>
      </c>
      <c r="D32" s="7">
        <v>1.0</v>
      </c>
      <c r="E32" s="8">
        <v>41909.0</v>
      </c>
      <c r="F32" s="9">
        <v>0.7729166666666667</v>
      </c>
      <c r="G32" s="8">
        <v>42194.0</v>
      </c>
      <c r="H32" s="3" t="s">
        <v>23</v>
      </c>
      <c r="I32" s="3" t="s">
        <v>24</v>
      </c>
      <c r="J32" s="7">
        <v>190.0</v>
      </c>
      <c r="K32" s="7" t="s">
        <v>80</v>
      </c>
      <c r="L32" s="10"/>
      <c r="M32" s="3"/>
      <c r="N32" s="3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 t="s">
        <v>81</v>
      </c>
      <c r="B33" s="7" t="s">
        <v>82</v>
      </c>
      <c r="C33" s="7" t="s">
        <v>83</v>
      </c>
      <c r="D33" s="7">
        <v>1.0</v>
      </c>
      <c r="E33" s="8">
        <v>41909.0</v>
      </c>
      <c r="F33" s="9">
        <v>0.7729166666666667</v>
      </c>
      <c r="G33" s="8">
        <v>42194.0</v>
      </c>
      <c r="H33" s="3" t="s">
        <v>23</v>
      </c>
      <c r="I33" s="3" t="s">
        <v>24</v>
      </c>
      <c r="J33" s="7">
        <v>190.0</v>
      </c>
      <c r="K33" s="7" t="s">
        <v>80</v>
      </c>
      <c r="L33" s="10"/>
      <c r="M33" s="3"/>
      <c r="N33" s="3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 t="s">
        <v>84</v>
      </c>
      <c r="B34" s="7" t="s">
        <v>85</v>
      </c>
      <c r="C34" s="7" t="s">
        <v>86</v>
      </c>
      <c r="D34" s="7">
        <v>1.0</v>
      </c>
      <c r="E34" s="8">
        <v>41909.0</v>
      </c>
      <c r="F34" s="9">
        <v>0.7729166666666667</v>
      </c>
      <c r="G34" s="8">
        <v>42194.0</v>
      </c>
      <c r="H34" s="3" t="s">
        <v>23</v>
      </c>
      <c r="I34" s="3" t="s">
        <v>24</v>
      </c>
      <c r="J34" s="7">
        <v>190.0</v>
      </c>
      <c r="K34" s="7" t="s">
        <v>80</v>
      </c>
      <c r="L34" s="10"/>
      <c r="M34" s="3"/>
      <c r="N34" s="3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 t="s">
        <v>87</v>
      </c>
      <c r="B35" s="25" t="s">
        <v>88</v>
      </c>
      <c r="C35" s="7" t="s">
        <v>90</v>
      </c>
      <c r="D35" s="7">
        <v>1.0</v>
      </c>
      <c r="E35" s="8">
        <v>41909.0</v>
      </c>
      <c r="F35" s="9">
        <v>0.7729166666666667</v>
      </c>
      <c r="G35" s="8">
        <v>42194.0</v>
      </c>
      <c r="H35" s="3" t="s">
        <v>23</v>
      </c>
      <c r="I35" s="3" t="s">
        <v>24</v>
      </c>
      <c r="J35" s="7">
        <v>190.0</v>
      </c>
      <c r="K35" s="7" t="s">
        <v>80</v>
      </c>
      <c r="L35" s="10"/>
      <c r="M35" s="3"/>
      <c r="N35" s="3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 t="s">
        <v>91</v>
      </c>
      <c r="B36" s="7" t="s">
        <v>92</v>
      </c>
      <c r="C36" s="7">
        <v>1129.0</v>
      </c>
      <c r="D36" s="7">
        <v>1.0</v>
      </c>
      <c r="E36" s="8">
        <v>41909.0</v>
      </c>
      <c r="F36" s="9">
        <v>0.7729166666666667</v>
      </c>
      <c r="G36" s="8">
        <v>42194.0</v>
      </c>
      <c r="H36" s="3" t="s">
        <v>23</v>
      </c>
      <c r="I36" s="3" t="s">
        <v>24</v>
      </c>
      <c r="J36" s="7">
        <v>190.0</v>
      </c>
      <c r="K36" s="7" t="s">
        <v>80</v>
      </c>
      <c r="L36" s="10"/>
      <c r="M36" s="3"/>
      <c r="N36" s="3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 t="s">
        <v>93</v>
      </c>
      <c r="B37" s="7" t="s">
        <v>94</v>
      </c>
      <c r="C37" s="7" t="s">
        <v>95</v>
      </c>
      <c r="D37" s="7">
        <v>1.0</v>
      </c>
      <c r="E37" s="8">
        <v>41909.0</v>
      </c>
      <c r="F37" s="9">
        <v>0.7729166666666667</v>
      </c>
      <c r="G37" s="8">
        <v>42194.0</v>
      </c>
      <c r="H37" s="3" t="s">
        <v>23</v>
      </c>
      <c r="I37" s="3" t="s">
        <v>24</v>
      </c>
      <c r="J37" s="7">
        <v>190.0</v>
      </c>
      <c r="K37" s="7" t="s">
        <v>80</v>
      </c>
      <c r="L37" s="10" t="s">
        <v>96</v>
      </c>
      <c r="M37" s="3"/>
      <c r="N37" s="3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 t="s">
        <v>97</v>
      </c>
      <c r="B38" s="7" t="s">
        <v>98</v>
      </c>
      <c r="C38" s="7">
        <v>463.0</v>
      </c>
      <c r="D38" s="7">
        <v>1.0</v>
      </c>
      <c r="E38" s="8">
        <v>41909.0</v>
      </c>
      <c r="F38" s="9">
        <v>0.7729166666666667</v>
      </c>
      <c r="G38" s="8">
        <v>42194.0</v>
      </c>
      <c r="H38" s="3" t="s">
        <v>23</v>
      </c>
      <c r="I38" s="3" t="s">
        <v>24</v>
      </c>
      <c r="J38" s="7">
        <v>190.0</v>
      </c>
      <c r="K38" s="7" t="s">
        <v>80</v>
      </c>
      <c r="L38" s="10"/>
      <c r="M38" s="3"/>
      <c r="N38" s="3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 t="s">
        <v>99</v>
      </c>
      <c r="B39" s="7" t="s">
        <v>100</v>
      </c>
      <c r="C39" s="7">
        <v>244.0</v>
      </c>
      <c r="D39" s="7">
        <v>1.0</v>
      </c>
      <c r="E39" s="8">
        <v>41909.0</v>
      </c>
      <c r="F39" s="9">
        <v>0.7729166666666667</v>
      </c>
      <c r="G39" s="8">
        <v>42194.0</v>
      </c>
      <c r="H39" s="3" t="s">
        <v>23</v>
      </c>
      <c r="I39" s="3" t="s">
        <v>24</v>
      </c>
      <c r="J39" s="7">
        <v>190.0</v>
      </c>
      <c r="K39" s="7" t="s">
        <v>80</v>
      </c>
      <c r="L39" s="10"/>
      <c r="M39" s="3"/>
      <c r="N39" s="3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 t="s">
        <v>101</v>
      </c>
      <c r="B40" s="7" t="s">
        <v>102</v>
      </c>
      <c r="C40" s="7">
        <v>379.0</v>
      </c>
      <c r="D40" s="7">
        <v>1.0</v>
      </c>
      <c r="E40" s="8">
        <v>41909.0</v>
      </c>
      <c r="F40" s="9">
        <v>0.7729166666666667</v>
      </c>
      <c r="G40" s="8">
        <v>42194.0</v>
      </c>
      <c r="H40" s="3" t="s">
        <v>23</v>
      </c>
      <c r="I40" s="3" t="s">
        <v>24</v>
      </c>
      <c r="J40" s="7">
        <v>190.0</v>
      </c>
      <c r="K40" s="7" t="s">
        <v>80</v>
      </c>
      <c r="L40" s="10"/>
      <c r="M40" s="3"/>
      <c r="N40" s="3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 t="s">
        <v>103</v>
      </c>
      <c r="B41" s="7" t="s">
        <v>104</v>
      </c>
      <c r="C41" s="7" t="s">
        <v>105</v>
      </c>
      <c r="D41" s="7">
        <v>1.0</v>
      </c>
      <c r="E41" s="8">
        <v>41909.0</v>
      </c>
      <c r="F41" s="9">
        <v>0.7729166666666667</v>
      </c>
      <c r="G41" s="8">
        <v>42194.0</v>
      </c>
      <c r="H41" s="3" t="s">
        <v>23</v>
      </c>
      <c r="I41" s="3" t="s">
        <v>24</v>
      </c>
      <c r="J41" s="7">
        <v>190.0</v>
      </c>
      <c r="K41" s="7" t="s">
        <v>80</v>
      </c>
      <c r="L41" s="10" t="s">
        <v>106</v>
      </c>
      <c r="M41" s="3"/>
      <c r="N41" s="3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6" t="s">
        <v>107</v>
      </c>
      <c r="B42" s="7" t="s">
        <v>109</v>
      </c>
      <c r="C42" s="25" t="s">
        <v>110</v>
      </c>
      <c r="D42" s="7">
        <v>1.0</v>
      </c>
      <c r="E42" s="8">
        <v>41909.0</v>
      </c>
      <c r="F42" s="9">
        <v>0.7729166666666667</v>
      </c>
      <c r="G42" s="8">
        <v>42194.0</v>
      </c>
      <c r="H42" s="3" t="s">
        <v>23</v>
      </c>
      <c r="I42" s="3" t="s">
        <v>24</v>
      </c>
      <c r="J42" s="7">
        <v>190.0</v>
      </c>
      <c r="K42" s="7" t="s">
        <v>80</v>
      </c>
      <c r="L42" s="10"/>
      <c r="M42" s="3"/>
      <c r="N42" s="3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/>
      <c r="B43" s="7"/>
      <c r="C43" s="7"/>
      <c r="D43" s="7"/>
      <c r="E43" s="8"/>
      <c r="F43" s="9"/>
      <c r="G43" s="8"/>
      <c r="H43" s="3"/>
      <c r="I43" s="3"/>
      <c r="J43" s="7"/>
      <c r="K43" s="7"/>
      <c r="L43" s="10"/>
      <c r="M43" s="3"/>
      <c r="N43" s="3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 t="s">
        <v>111</v>
      </c>
      <c r="B44" s="7" t="s">
        <v>78</v>
      </c>
      <c r="C44" s="7" t="s">
        <v>112</v>
      </c>
      <c r="D44" s="7">
        <v>2.0</v>
      </c>
      <c r="E44" s="8">
        <v>42194.0</v>
      </c>
      <c r="F44" s="9">
        <v>0.17777777777777778</v>
      </c>
      <c r="G44" s="18">
        <v>42565.0</v>
      </c>
      <c r="H44" s="3" t="s">
        <v>55</v>
      </c>
      <c r="I44" s="3" t="s">
        <v>56</v>
      </c>
      <c r="J44" s="7">
        <v>190.0</v>
      </c>
      <c r="K44" s="7" t="s">
        <v>113</v>
      </c>
      <c r="L44" s="10"/>
      <c r="M44" s="3"/>
      <c r="N44" s="3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 t="s">
        <v>114</v>
      </c>
      <c r="B45" s="7" t="s">
        <v>109</v>
      </c>
      <c r="C45" s="7" t="s">
        <v>115</v>
      </c>
      <c r="D45" s="7">
        <v>2.0</v>
      </c>
      <c r="E45" s="8">
        <v>42194.0</v>
      </c>
      <c r="F45" s="9">
        <v>0.17777777777777778</v>
      </c>
      <c r="G45" s="18">
        <v>42565.0</v>
      </c>
      <c r="H45" s="3" t="s">
        <v>55</v>
      </c>
      <c r="I45" s="3" t="s">
        <v>56</v>
      </c>
      <c r="J45" s="7">
        <v>190.0</v>
      </c>
      <c r="K45" s="7" t="s">
        <v>113</v>
      </c>
      <c r="L45" s="10"/>
      <c r="M45" s="3"/>
      <c r="N45" s="3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 t="s">
        <v>116</v>
      </c>
      <c r="B46" s="7" t="s">
        <v>104</v>
      </c>
      <c r="C46" s="7" t="s">
        <v>117</v>
      </c>
      <c r="D46" s="7">
        <v>2.0</v>
      </c>
      <c r="E46" s="8">
        <v>42194.0</v>
      </c>
      <c r="F46" s="9">
        <v>0.17777777777777778</v>
      </c>
      <c r="G46" s="18"/>
      <c r="H46" s="3" t="s">
        <v>55</v>
      </c>
      <c r="I46" s="3" t="s">
        <v>56</v>
      </c>
      <c r="J46" s="7">
        <v>190.0</v>
      </c>
      <c r="K46" s="7" t="s">
        <v>113</v>
      </c>
      <c r="L46" s="10"/>
      <c r="M46" s="3"/>
      <c r="N46" s="3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 t="s">
        <v>118</v>
      </c>
      <c r="B47" s="7" t="s">
        <v>102</v>
      </c>
      <c r="C47" s="7">
        <v>618.0</v>
      </c>
      <c r="D47" s="7">
        <v>2.0</v>
      </c>
      <c r="E47" s="8">
        <v>42194.0</v>
      </c>
      <c r="F47" s="9">
        <v>0.17777777777777778</v>
      </c>
      <c r="G47" s="18">
        <v>42565.0</v>
      </c>
      <c r="H47" s="3" t="s">
        <v>55</v>
      </c>
      <c r="I47" s="3" t="s">
        <v>56</v>
      </c>
      <c r="J47" s="7">
        <v>190.0</v>
      </c>
      <c r="K47" s="7" t="s">
        <v>113</v>
      </c>
      <c r="L47" s="10"/>
      <c r="M47" s="3"/>
      <c r="N47" s="3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 t="s">
        <v>119</v>
      </c>
      <c r="B48" s="7" t="s">
        <v>100</v>
      </c>
      <c r="C48" s="7">
        <v>293.0</v>
      </c>
      <c r="D48" s="7">
        <v>2.0</v>
      </c>
      <c r="E48" s="8">
        <v>42194.0</v>
      </c>
      <c r="F48" s="9">
        <v>0.17777777777777778</v>
      </c>
      <c r="G48" s="18">
        <v>42565.0</v>
      </c>
      <c r="H48" s="3" t="s">
        <v>55</v>
      </c>
      <c r="I48" s="3" t="s">
        <v>56</v>
      </c>
      <c r="J48" s="7">
        <v>190.0</v>
      </c>
      <c r="K48" s="7" t="s">
        <v>113</v>
      </c>
      <c r="L48" s="10"/>
      <c r="M48" s="3"/>
      <c r="N48" s="3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 t="s">
        <v>120</v>
      </c>
      <c r="B49" s="7" t="s">
        <v>98</v>
      </c>
      <c r="C49" s="7">
        <v>557.0</v>
      </c>
      <c r="D49" s="7">
        <v>2.0</v>
      </c>
      <c r="E49" s="8">
        <v>42194.0</v>
      </c>
      <c r="F49" s="9">
        <v>0.17777777777777778</v>
      </c>
      <c r="G49" s="18">
        <v>42565.0</v>
      </c>
      <c r="H49" s="3" t="s">
        <v>55</v>
      </c>
      <c r="I49" s="3" t="s">
        <v>56</v>
      </c>
      <c r="J49" s="7">
        <v>190.0</v>
      </c>
      <c r="K49" s="7" t="s">
        <v>113</v>
      </c>
      <c r="L49" s="10"/>
      <c r="M49" s="3"/>
      <c r="N49" s="3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 t="s">
        <v>121</v>
      </c>
      <c r="B50" s="7" t="s">
        <v>94</v>
      </c>
      <c r="C50" s="7">
        <v>251.0</v>
      </c>
      <c r="D50" s="7">
        <v>2.0</v>
      </c>
      <c r="E50" s="8">
        <v>42194.0</v>
      </c>
      <c r="F50" s="9">
        <v>0.17777777777777778</v>
      </c>
      <c r="G50" s="18">
        <v>42565.0</v>
      </c>
      <c r="H50" s="3" t="s">
        <v>55</v>
      </c>
      <c r="I50" s="3" t="s">
        <v>56</v>
      </c>
      <c r="J50" s="7">
        <v>190.0</v>
      </c>
      <c r="K50" s="7" t="s">
        <v>113</v>
      </c>
      <c r="L50" s="10" t="s">
        <v>123</v>
      </c>
      <c r="M50" s="3"/>
      <c r="N50" s="3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 t="s">
        <v>124</v>
      </c>
      <c r="B51" s="7" t="s">
        <v>92</v>
      </c>
      <c r="C51" s="7">
        <v>1293.0</v>
      </c>
      <c r="D51" s="7">
        <v>2.0</v>
      </c>
      <c r="E51" s="8">
        <v>42194.0</v>
      </c>
      <c r="F51" s="9">
        <v>0.17777777777777778</v>
      </c>
      <c r="G51" s="8"/>
      <c r="H51" s="3" t="s">
        <v>55</v>
      </c>
      <c r="I51" s="3" t="s">
        <v>56</v>
      </c>
      <c r="J51" s="7">
        <v>190.0</v>
      </c>
      <c r="K51" s="7" t="s">
        <v>113</v>
      </c>
      <c r="L51" s="10" t="s">
        <v>125</v>
      </c>
      <c r="M51" s="3"/>
      <c r="N51" s="3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 t="s">
        <v>126</v>
      </c>
      <c r="B52" s="25" t="s">
        <v>88</v>
      </c>
      <c r="C52" s="7" t="s">
        <v>127</v>
      </c>
      <c r="D52" s="7">
        <v>2.0</v>
      </c>
      <c r="E52" s="8">
        <v>42194.0</v>
      </c>
      <c r="F52" s="9">
        <v>0.17777777777777778</v>
      </c>
      <c r="G52" s="18">
        <v>42565.0</v>
      </c>
      <c r="H52" s="3" t="s">
        <v>55</v>
      </c>
      <c r="I52" s="3" t="s">
        <v>56</v>
      </c>
      <c r="J52" s="7">
        <v>190.0</v>
      </c>
      <c r="K52" s="7" t="s">
        <v>113</v>
      </c>
      <c r="L52" s="10"/>
      <c r="M52" s="3"/>
      <c r="N52" s="3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 t="s">
        <v>128</v>
      </c>
      <c r="B53" s="7" t="s">
        <v>85</v>
      </c>
      <c r="C53" s="7" t="s">
        <v>129</v>
      </c>
      <c r="D53" s="7">
        <v>2.0</v>
      </c>
      <c r="E53" s="8">
        <v>42194.0</v>
      </c>
      <c r="F53" s="9">
        <v>0.17777777777777778</v>
      </c>
      <c r="G53" s="18">
        <v>42565.0</v>
      </c>
      <c r="H53" s="3" t="s">
        <v>55</v>
      </c>
      <c r="I53" s="3" t="s">
        <v>56</v>
      </c>
      <c r="J53" s="7">
        <v>190.0</v>
      </c>
      <c r="K53" s="7" t="s">
        <v>113</v>
      </c>
      <c r="L53" s="10"/>
      <c r="M53" s="3"/>
      <c r="N53" s="3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 t="s">
        <v>130</v>
      </c>
      <c r="B54" s="7" t="s">
        <v>82</v>
      </c>
      <c r="C54" s="7" t="s">
        <v>131</v>
      </c>
      <c r="D54" s="7">
        <v>2.0</v>
      </c>
      <c r="E54" s="8">
        <v>42194.0</v>
      </c>
      <c r="F54" s="9">
        <v>0.17777777777777778</v>
      </c>
      <c r="G54" s="18">
        <v>42565.0</v>
      </c>
      <c r="H54" s="3" t="s">
        <v>55</v>
      </c>
      <c r="I54" s="3" t="s">
        <v>56</v>
      </c>
      <c r="J54" s="7">
        <v>190.0</v>
      </c>
      <c r="K54" s="7" t="s">
        <v>113</v>
      </c>
      <c r="L54" s="10"/>
      <c r="M54" s="3"/>
      <c r="N54" s="3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/>
      <c r="B55" s="7"/>
      <c r="C55" s="7"/>
      <c r="D55" s="7"/>
      <c r="E55" s="8"/>
      <c r="F55" s="9"/>
      <c r="G55" s="8"/>
      <c r="H55" s="3"/>
      <c r="I55" s="3"/>
      <c r="J55" s="7"/>
      <c r="K55" s="7"/>
      <c r="L55" s="10"/>
      <c r="M55" s="3"/>
      <c r="N55" s="3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7" t="s">
        <v>77</v>
      </c>
      <c r="B56" s="7" t="s">
        <v>78</v>
      </c>
      <c r="C56" s="24" t="s">
        <v>79</v>
      </c>
      <c r="D56" s="24">
        <v>3.0</v>
      </c>
      <c r="E56" s="18">
        <v>42565.0</v>
      </c>
      <c r="F56" s="21">
        <v>0.8875</v>
      </c>
      <c r="G56" s="3"/>
      <c r="H56" s="3" t="s">
        <v>55</v>
      </c>
      <c r="I56" s="3" t="s">
        <v>56</v>
      </c>
      <c r="J56" s="7">
        <v>190.0</v>
      </c>
      <c r="K56" s="24" t="s">
        <v>132</v>
      </c>
      <c r="L56" s="10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3" t="s">
        <v>107</v>
      </c>
      <c r="B57" s="7" t="s">
        <v>109</v>
      </c>
      <c r="C57" s="28" t="s">
        <v>110</v>
      </c>
      <c r="D57" s="24">
        <v>3.0</v>
      </c>
      <c r="E57" s="18">
        <v>42565.0</v>
      </c>
      <c r="F57" s="21">
        <v>0.8875</v>
      </c>
      <c r="G57" s="3"/>
      <c r="H57" s="3" t="s">
        <v>55</v>
      </c>
      <c r="I57" s="3" t="s">
        <v>56</v>
      </c>
      <c r="J57" s="7">
        <v>190.0</v>
      </c>
      <c r="K57" s="24" t="s">
        <v>132</v>
      </c>
      <c r="L57" s="10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3" t="s">
        <v>101</v>
      </c>
      <c r="B58" s="7" t="s">
        <v>102</v>
      </c>
      <c r="C58" s="24">
        <v>379.0</v>
      </c>
      <c r="D58" s="24">
        <v>3.0</v>
      </c>
      <c r="E58" s="18">
        <v>42565.0</v>
      </c>
      <c r="F58" s="21">
        <v>0.8875</v>
      </c>
      <c r="G58" s="3"/>
      <c r="H58" s="3" t="s">
        <v>55</v>
      </c>
      <c r="I58" s="3" t="s">
        <v>56</v>
      </c>
      <c r="J58" s="7">
        <v>190.0</v>
      </c>
      <c r="K58" s="24" t="s">
        <v>132</v>
      </c>
      <c r="L58" s="10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3" t="s">
        <v>99</v>
      </c>
      <c r="B59" s="7" t="s">
        <v>100</v>
      </c>
      <c r="C59" s="24">
        <v>244.0</v>
      </c>
      <c r="D59" s="24">
        <v>3.0</v>
      </c>
      <c r="E59" s="18">
        <v>42565.0</v>
      </c>
      <c r="F59" s="21">
        <v>0.8875</v>
      </c>
      <c r="G59" s="3"/>
      <c r="H59" s="3" t="s">
        <v>55</v>
      </c>
      <c r="I59" s="3" t="s">
        <v>56</v>
      </c>
      <c r="J59" s="7">
        <v>190.0</v>
      </c>
      <c r="K59" s="24" t="s">
        <v>132</v>
      </c>
      <c r="L59" s="10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3" t="s">
        <v>97</v>
      </c>
      <c r="B60" s="7" t="s">
        <v>98</v>
      </c>
      <c r="C60" s="24">
        <v>463.0</v>
      </c>
      <c r="D60" s="24">
        <v>3.0</v>
      </c>
      <c r="E60" s="18">
        <v>42565.0</v>
      </c>
      <c r="F60" s="21">
        <v>0.8875</v>
      </c>
      <c r="G60" s="3"/>
      <c r="H60" s="3" t="s">
        <v>55</v>
      </c>
      <c r="I60" s="3" t="s">
        <v>56</v>
      </c>
      <c r="J60" s="7">
        <v>190.0</v>
      </c>
      <c r="K60" s="24" t="s">
        <v>132</v>
      </c>
      <c r="L60" s="10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3" t="s">
        <v>134</v>
      </c>
      <c r="B61" s="7" t="s">
        <v>94</v>
      </c>
      <c r="C61" s="24">
        <v>134.0</v>
      </c>
      <c r="D61" s="24">
        <v>3.0</v>
      </c>
      <c r="E61" s="18">
        <v>42565.0</v>
      </c>
      <c r="F61" s="21">
        <v>0.8875</v>
      </c>
      <c r="G61" s="3"/>
      <c r="H61" s="3" t="s">
        <v>55</v>
      </c>
      <c r="I61" s="3" t="s">
        <v>56</v>
      </c>
      <c r="J61" s="7">
        <v>190.0</v>
      </c>
      <c r="K61" s="24" t="s">
        <v>132</v>
      </c>
      <c r="L61" s="10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3" t="s">
        <v>135</v>
      </c>
      <c r="B62" s="7" t="s">
        <v>88</v>
      </c>
      <c r="C62" s="24" t="s">
        <v>136</v>
      </c>
      <c r="D62" s="24">
        <v>3.0</v>
      </c>
      <c r="E62" s="18">
        <v>42565.0</v>
      </c>
      <c r="F62" s="21">
        <v>0.8875</v>
      </c>
      <c r="G62" s="3"/>
      <c r="H62" s="3" t="s">
        <v>55</v>
      </c>
      <c r="I62" s="3" t="s">
        <v>56</v>
      </c>
      <c r="J62" s="7">
        <v>190.0</v>
      </c>
      <c r="K62" s="24" t="s">
        <v>132</v>
      </c>
      <c r="L62" s="10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3" t="s">
        <v>84</v>
      </c>
      <c r="B63" s="7" t="s">
        <v>85</v>
      </c>
      <c r="C63" s="24" t="s">
        <v>86</v>
      </c>
      <c r="D63" s="24">
        <v>3.0</v>
      </c>
      <c r="E63" s="18">
        <v>42565.0</v>
      </c>
      <c r="F63" s="21">
        <v>0.8875</v>
      </c>
      <c r="G63" s="3"/>
      <c r="H63" s="3" t="s">
        <v>55</v>
      </c>
      <c r="I63" s="3" t="s">
        <v>56</v>
      </c>
      <c r="J63" s="7">
        <v>190.0</v>
      </c>
      <c r="K63" s="24" t="s">
        <v>132</v>
      </c>
      <c r="L63" s="10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3" t="s">
        <v>81</v>
      </c>
      <c r="B64" s="7" t="s">
        <v>82</v>
      </c>
      <c r="C64" s="24" t="s">
        <v>83</v>
      </c>
      <c r="D64" s="24">
        <v>3.0</v>
      </c>
      <c r="E64" s="18">
        <v>42565.0</v>
      </c>
      <c r="F64" s="21">
        <v>0.8875</v>
      </c>
      <c r="G64" s="3"/>
      <c r="H64" s="3" t="s">
        <v>55</v>
      </c>
      <c r="I64" s="3" t="s">
        <v>56</v>
      </c>
      <c r="J64" s="7">
        <v>190.0</v>
      </c>
      <c r="K64" s="24" t="s">
        <v>132</v>
      </c>
      <c r="L64" s="10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2">
        <v>0.035378</v>
      </c>
      <c r="B1" s="2">
        <v>0.03404</v>
      </c>
      <c r="C1" s="2">
        <v>0.031474</v>
      </c>
      <c r="D1" s="2">
        <v>0.029863</v>
      </c>
      <c r="E1" s="2">
        <v>0.027455</v>
      </c>
      <c r="F1" s="2">
        <v>0.024999</v>
      </c>
      <c r="G1" s="2">
        <v>0.023962</v>
      </c>
      <c r="H1" s="2">
        <v>0.022659</v>
      </c>
      <c r="I1" s="2">
        <v>0.02132</v>
      </c>
      <c r="J1" s="2">
        <v>0.019694</v>
      </c>
      <c r="K1" s="2">
        <v>0.019593</v>
      </c>
      <c r="L1" s="2">
        <v>0.017147</v>
      </c>
      <c r="M1" s="2">
        <v>0.017877</v>
      </c>
      <c r="N1" s="2">
        <v>0.015496</v>
      </c>
      <c r="O1" s="2">
        <v>0.014724</v>
      </c>
      <c r="P1" s="2">
        <v>0.011809</v>
      </c>
      <c r="Q1" s="2">
        <v>0.010154</v>
      </c>
      <c r="R1" s="2">
        <v>0.009085</v>
      </c>
      <c r="S1" s="2">
        <v>0.010615</v>
      </c>
      <c r="T1" s="2">
        <v>0.007564</v>
      </c>
      <c r="U1" s="2">
        <v>0.003965</v>
      </c>
      <c r="V1" s="2">
        <v>0.005925</v>
      </c>
      <c r="W1" s="2">
        <v>0.004236</v>
      </c>
      <c r="X1" s="2">
        <v>0.003387</v>
      </c>
      <c r="Y1" s="2">
        <v>0.002183</v>
      </c>
      <c r="Z1" s="2">
        <v>0.0</v>
      </c>
      <c r="AA1" s="2">
        <v>-0.002434</v>
      </c>
      <c r="AB1" s="2">
        <v>-0.004148</v>
      </c>
      <c r="AC1" s="2">
        <v>-0.006801</v>
      </c>
      <c r="AD1" s="2">
        <v>-0.009493</v>
      </c>
      <c r="AE1" s="2">
        <v>-0.01123</v>
      </c>
      <c r="AF1" s="2">
        <v>-0.011742</v>
      </c>
      <c r="AG1" s="2">
        <v>-0.010827</v>
      </c>
      <c r="AH1" s="2">
        <v>-0.010877</v>
      </c>
      <c r="AI1" s="2">
        <v>-0.010169</v>
      </c>
    </row>
    <row r="2">
      <c r="A2" s="2">
        <v>0.030765</v>
      </c>
      <c r="B2" s="2">
        <v>0.029439</v>
      </c>
      <c r="C2" s="2">
        <v>0.029158</v>
      </c>
      <c r="D2" s="2">
        <v>0.027356</v>
      </c>
      <c r="E2" s="2">
        <v>0.02516</v>
      </c>
      <c r="F2" s="2">
        <v>0.023761</v>
      </c>
      <c r="G2" s="2">
        <v>0.020892</v>
      </c>
      <c r="H2" s="2">
        <v>0.020538</v>
      </c>
      <c r="I2" s="2">
        <v>0.020243</v>
      </c>
      <c r="J2" s="2">
        <v>0.016446</v>
      </c>
      <c r="K2" s="2">
        <v>0.01655</v>
      </c>
      <c r="L2" s="2">
        <v>0.015827</v>
      </c>
      <c r="M2" s="2">
        <v>0.015282</v>
      </c>
      <c r="N2" s="2">
        <v>0.015164</v>
      </c>
      <c r="O2" s="2">
        <v>0.013499</v>
      </c>
      <c r="P2" s="2">
        <v>0.012327</v>
      </c>
      <c r="Q2" s="2">
        <v>0.009771</v>
      </c>
      <c r="R2" s="2">
        <v>0.009775</v>
      </c>
      <c r="S2" s="2">
        <v>0.008083</v>
      </c>
      <c r="T2" s="2">
        <v>0.007595</v>
      </c>
      <c r="U2" s="2">
        <v>0.004996</v>
      </c>
      <c r="V2" s="2">
        <v>0.006395</v>
      </c>
      <c r="W2" s="2">
        <v>0.00398</v>
      </c>
      <c r="X2" s="2">
        <v>0.004244</v>
      </c>
      <c r="Y2" s="2">
        <v>0.002059</v>
      </c>
      <c r="Z2" s="2">
        <v>0.0</v>
      </c>
      <c r="AA2" s="2">
        <v>-0.00145</v>
      </c>
      <c r="AB2" s="2">
        <v>-0.003462</v>
      </c>
      <c r="AC2" s="2">
        <v>-0.006337</v>
      </c>
      <c r="AD2" s="2">
        <v>-0.006887</v>
      </c>
      <c r="AE2" s="2">
        <v>-0.009551</v>
      </c>
      <c r="AF2" s="2">
        <v>-0.008025</v>
      </c>
      <c r="AG2" s="2">
        <v>-0.00891</v>
      </c>
      <c r="AH2" s="2">
        <v>-0.009427</v>
      </c>
      <c r="AI2" s="2">
        <v>-0.006084</v>
      </c>
    </row>
    <row r="3">
      <c r="A3" s="2">
        <v>0.026502</v>
      </c>
      <c r="B3" s="2">
        <v>0.026066</v>
      </c>
      <c r="C3" s="2">
        <v>0.024773</v>
      </c>
      <c r="D3" s="2">
        <v>0.022502</v>
      </c>
      <c r="E3" s="2">
        <v>0.020234</v>
      </c>
      <c r="F3" s="2">
        <v>0.019819</v>
      </c>
      <c r="G3" s="2">
        <v>0.017381</v>
      </c>
      <c r="H3" s="2">
        <v>0.017218</v>
      </c>
      <c r="I3" s="2">
        <v>0.016294</v>
      </c>
      <c r="J3" s="2">
        <v>0.015712</v>
      </c>
      <c r="K3" s="2">
        <v>0.014433</v>
      </c>
      <c r="L3" s="2">
        <v>0.013611</v>
      </c>
      <c r="M3" s="2">
        <v>0.013426</v>
      </c>
      <c r="N3" s="2">
        <v>0.012531</v>
      </c>
      <c r="O3" s="2">
        <v>0.011973</v>
      </c>
      <c r="P3" s="2">
        <v>0.010976</v>
      </c>
      <c r="Q3" s="2">
        <v>0.009219</v>
      </c>
      <c r="R3" s="2">
        <v>0.008764</v>
      </c>
      <c r="S3" s="2">
        <v>0.006618</v>
      </c>
      <c r="T3" s="2">
        <v>0.006064</v>
      </c>
      <c r="U3" s="2">
        <v>0.003783</v>
      </c>
      <c r="V3" s="2">
        <v>0.004797</v>
      </c>
      <c r="W3" s="2">
        <v>0.003603</v>
      </c>
      <c r="X3" s="2">
        <v>0.003396</v>
      </c>
      <c r="Y3" s="2">
        <v>0.002553</v>
      </c>
      <c r="Z3" s="2">
        <v>0.0</v>
      </c>
      <c r="AA3" s="2">
        <v>-0.001748</v>
      </c>
      <c r="AB3" s="2">
        <v>-0.003142</v>
      </c>
      <c r="AC3" s="2">
        <v>-0.004004</v>
      </c>
      <c r="AD3" s="2">
        <v>-0.006023</v>
      </c>
      <c r="AE3" s="2">
        <v>-0.00723</v>
      </c>
      <c r="AF3" s="2">
        <v>-0.009539</v>
      </c>
      <c r="AG3" s="2">
        <v>-0.00867</v>
      </c>
      <c r="AH3" s="2">
        <v>-0.007231</v>
      </c>
      <c r="AI3" s="2">
        <v>-0.005004</v>
      </c>
    </row>
    <row r="4">
      <c r="A4" s="2">
        <v>0.024092</v>
      </c>
      <c r="B4" s="2">
        <v>0.022596</v>
      </c>
      <c r="C4" s="2">
        <v>0.021049</v>
      </c>
      <c r="D4" s="2">
        <v>0.020157</v>
      </c>
      <c r="E4" s="2">
        <v>0.018862</v>
      </c>
      <c r="F4" s="2">
        <v>0.016746</v>
      </c>
      <c r="G4" s="2">
        <v>0.016474</v>
      </c>
      <c r="H4" s="2">
        <v>0.014487</v>
      </c>
      <c r="I4" s="2">
        <v>0.014175</v>
      </c>
      <c r="J4" s="2">
        <v>0.011818</v>
      </c>
      <c r="K4" s="2">
        <v>0.012246</v>
      </c>
      <c r="L4" s="2">
        <v>0.012261</v>
      </c>
      <c r="M4" s="2">
        <v>0.011173</v>
      </c>
      <c r="N4" s="2">
        <v>0.010939</v>
      </c>
      <c r="O4" s="2">
        <v>0.01005</v>
      </c>
      <c r="P4" s="2">
        <v>0.008678</v>
      </c>
      <c r="Q4" s="2">
        <v>0.007027</v>
      </c>
      <c r="R4" s="2">
        <v>0.006953</v>
      </c>
      <c r="S4" s="2">
        <v>0.006058</v>
      </c>
      <c r="T4" s="2">
        <v>0.004416</v>
      </c>
      <c r="U4" s="2">
        <v>0.00288</v>
      </c>
      <c r="V4" s="2">
        <v>0.003504</v>
      </c>
      <c r="W4" s="2">
        <v>0.003234</v>
      </c>
      <c r="X4" s="2">
        <v>0.002011</v>
      </c>
      <c r="Y4" s="2">
        <v>0.001629</v>
      </c>
      <c r="Z4" s="2">
        <v>0.0</v>
      </c>
      <c r="AA4" s="2">
        <v>-0.001492</v>
      </c>
      <c r="AB4" s="2">
        <v>-0.003023</v>
      </c>
      <c r="AC4" s="2">
        <v>-0.005263</v>
      </c>
      <c r="AD4" s="2">
        <v>-0.007552</v>
      </c>
      <c r="AE4" s="2">
        <v>-0.007879</v>
      </c>
      <c r="AF4" s="2">
        <v>-0.007309</v>
      </c>
      <c r="AG4" s="2">
        <v>-0.007699</v>
      </c>
      <c r="AH4" s="2">
        <v>-0.006687</v>
      </c>
      <c r="AI4" s="2">
        <v>-0.003772</v>
      </c>
    </row>
    <row r="5">
      <c r="A5" s="2">
        <v>0.021823</v>
      </c>
      <c r="B5" s="2">
        <v>0.021243</v>
      </c>
      <c r="C5" s="2">
        <v>0.020661</v>
      </c>
      <c r="D5" s="2">
        <v>0.019257</v>
      </c>
      <c r="E5" s="2">
        <v>0.016945</v>
      </c>
      <c r="F5" s="2">
        <v>0.016607</v>
      </c>
      <c r="G5" s="2">
        <v>0.013782</v>
      </c>
      <c r="H5" s="2">
        <v>0.014038</v>
      </c>
      <c r="I5" s="2">
        <v>0.013236</v>
      </c>
      <c r="J5" s="2">
        <v>0.011844</v>
      </c>
      <c r="K5" s="2">
        <v>0.011422</v>
      </c>
      <c r="L5" s="2">
        <v>0.01118</v>
      </c>
      <c r="M5" s="2">
        <v>0.01138</v>
      </c>
      <c r="N5" s="2">
        <v>0.009899</v>
      </c>
      <c r="O5" s="2">
        <v>0.010086</v>
      </c>
      <c r="P5" s="2">
        <v>0.008819</v>
      </c>
      <c r="Q5" s="2">
        <v>0.006912</v>
      </c>
      <c r="R5" s="2">
        <v>0.006904</v>
      </c>
      <c r="S5" s="2">
        <v>0.006471</v>
      </c>
      <c r="T5" s="2">
        <v>0.005111</v>
      </c>
      <c r="U5" s="2">
        <v>0.003596</v>
      </c>
      <c r="V5" s="2">
        <v>0.003239</v>
      </c>
      <c r="W5" s="2">
        <v>0.002238</v>
      </c>
      <c r="X5" s="2">
        <v>0.002966</v>
      </c>
      <c r="Y5" s="2">
        <v>0.00193</v>
      </c>
      <c r="Z5" s="2">
        <v>0.0</v>
      </c>
      <c r="AA5" s="2">
        <v>-0.001126</v>
      </c>
      <c r="AB5" s="2">
        <v>-0.002526</v>
      </c>
      <c r="AC5" s="2">
        <v>-0.00409</v>
      </c>
      <c r="AD5" s="2">
        <v>-0.005177</v>
      </c>
      <c r="AE5" s="2">
        <v>-0.006745</v>
      </c>
      <c r="AF5" s="2">
        <v>-0.007169</v>
      </c>
      <c r="AG5" s="2">
        <v>-0.006271</v>
      </c>
      <c r="AH5" s="2">
        <v>-0.005443</v>
      </c>
      <c r="AI5" s="2">
        <v>-0.002927</v>
      </c>
    </row>
    <row r="6">
      <c r="A6" s="2">
        <v>0.018939</v>
      </c>
      <c r="B6" s="2">
        <v>0.018261</v>
      </c>
      <c r="C6" s="2">
        <v>0.017459</v>
      </c>
      <c r="D6" s="2">
        <v>0.016089</v>
      </c>
      <c r="E6" s="2">
        <v>0.014565</v>
      </c>
      <c r="F6" s="2">
        <v>0.014206</v>
      </c>
      <c r="G6" s="2">
        <v>0.013578</v>
      </c>
      <c r="H6" s="2">
        <v>0.012466</v>
      </c>
      <c r="I6" s="2">
        <v>0.012239</v>
      </c>
      <c r="J6" s="2">
        <v>0.010757</v>
      </c>
      <c r="K6" s="2">
        <v>0.010801</v>
      </c>
      <c r="L6" s="2">
        <v>0.009063</v>
      </c>
      <c r="M6" s="2">
        <v>0.009059</v>
      </c>
      <c r="N6" s="2">
        <v>0.008521</v>
      </c>
      <c r="O6" s="2">
        <v>0.00879</v>
      </c>
      <c r="P6" s="2">
        <v>0.007317</v>
      </c>
      <c r="Q6" s="2">
        <v>0.006511</v>
      </c>
      <c r="R6" s="2">
        <v>0.006405</v>
      </c>
      <c r="S6" s="2">
        <v>0.004918</v>
      </c>
      <c r="T6" s="2">
        <v>0.004112</v>
      </c>
      <c r="U6" s="2">
        <v>0.002941</v>
      </c>
      <c r="V6" s="2">
        <v>0.004025</v>
      </c>
      <c r="W6" s="2">
        <v>0.002959</v>
      </c>
      <c r="X6" s="2">
        <v>0.002681</v>
      </c>
      <c r="Y6" s="2">
        <v>0.00221</v>
      </c>
      <c r="Z6" s="2">
        <v>0.0</v>
      </c>
      <c r="AA6" s="2">
        <v>-0.001589</v>
      </c>
      <c r="AB6" s="2">
        <v>-0.002409</v>
      </c>
      <c r="AC6" s="2">
        <v>-0.00382</v>
      </c>
      <c r="AD6" s="2">
        <v>-0.00492</v>
      </c>
      <c r="AE6" s="2">
        <v>-0.006496</v>
      </c>
      <c r="AF6" s="2">
        <v>-0.00678</v>
      </c>
      <c r="AG6" s="2">
        <v>-0.005736</v>
      </c>
      <c r="AH6" s="2">
        <v>-0.004514</v>
      </c>
      <c r="AI6" s="2">
        <v>-0.001766</v>
      </c>
    </row>
    <row r="7">
      <c r="A7" s="2">
        <v>0.018107</v>
      </c>
      <c r="B7" s="2">
        <v>0.017364</v>
      </c>
      <c r="C7" s="2">
        <v>0.016613</v>
      </c>
      <c r="D7" s="2">
        <v>0.015855</v>
      </c>
      <c r="E7" s="2">
        <v>0.014613</v>
      </c>
      <c r="F7" s="2">
        <v>0.013296</v>
      </c>
      <c r="G7" s="2">
        <v>0.011936</v>
      </c>
      <c r="H7" s="2">
        <v>0.01136</v>
      </c>
      <c r="I7" s="2">
        <v>0.010434</v>
      </c>
      <c r="J7" s="2">
        <v>0.009324</v>
      </c>
      <c r="K7" s="2">
        <v>0.008975</v>
      </c>
      <c r="L7" s="2">
        <v>0.00948</v>
      </c>
      <c r="M7" s="2">
        <v>0.00921</v>
      </c>
      <c r="N7" s="2">
        <v>0.008673</v>
      </c>
      <c r="O7" s="2">
        <v>0.007176</v>
      </c>
      <c r="P7" s="2">
        <v>0.007025</v>
      </c>
      <c r="Q7" s="2">
        <v>0.005672</v>
      </c>
      <c r="R7" s="2">
        <v>0.00542</v>
      </c>
      <c r="S7" s="2">
        <v>0.004271</v>
      </c>
      <c r="T7" s="2">
        <v>0.003551</v>
      </c>
      <c r="U7" s="2">
        <v>0.002677</v>
      </c>
      <c r="V7" s="2">
        <v>0.002688</v>
      </c>
      <c r="W7" s="2">
        <v>0.001465</v>
      </c>
      <c r="X7" s="2">
        <v>0.001984</v>
      </c>
      <c r="Y7" s="2">
        <v>0.001116</v>
      </c>
      <c r="Z7" s="2">
        <v>0.0</v>
      </c>
      <c r="AA7" s="2">
        <v>-0.001061</v>
      </c>
      <c r="AB7" s="2">
        <v>-0.002225</v>
      </c>
      <c r="AC7" s="2">
        <v>-0.00367</v>
      </c>
      <c r="AD7" s="2">
        <v>-0.004903</v>
      </c>
      <c r="AE7" s="2">
        <v>-0.006131</v>
      </c>
      <c r="AF7" s="2">
        <v>-0.005951</v>
      </c>
      <c r="AG7" s="2">
        <v>-0.005573</v>
      </c>
      <c r="AH7" s="2">
        <v>-0.003898</v>
      </c>
      <c r="AI7" s="2">
        <v>-0.001873</v>
      </c>
    </row>
    <row r="8">
      <c r="A8" s="2">
        <v>0.016206</v>
      </c>
      <c r="B8" s="2">
        <v>0.015673</v>
      </c>
      <c r="C8" s="2">
        <v>0.015115</v>
      </c>
      <c r="D8" s="2">
        <v>0.014036</v>
      </c>
      <c r="E8" s="2">
        <v>0.012457</v>
      </c>
      <c r="F8" s="2">
        <v>0.011679</v>
      </c>
      <c r="G8" s="2">
        <v>0.010233</v>
      </c>
      <c r="H8" s="2">
        <v>0.009923</v>
      </c>
      <c r="I8" s="2">
        <v>0.010167</v>
      </c>
      <c r="J8" s="2">
        <v>0.009086</v>
      </c>
      <c r="K8" s="2">
        <v>0.008295</v>
      </c>
      <c r="L8" s="2">
        <v>0.008147</v>
      </c>
      <c r="M8" s="2">
        <v>0.008096</v>
      </c>
      <c r="N8" s="2">
        <v>0.007815</v>
      </c>
      <c r="O8" s="2">
        <v>0.007453</v>
      </c>
      <c r="P8" s="2">
        <v>0.006762</v>
      </c>
      <c r="Q8" s="2">
        <v>0.006179</v>
      </c>
      <c r="R8" s="2">
        <v>0.005358</v>
      </c>
      <c r="S8" s="2">
        <v>0.004464</v>
      </c>
      <c r="T8" s="2">
        <v>0.003945</v>
      </c>
      <c r="U8" s="2">
        <v>0.002675</v>
      </c>
      <c r="V8" s="2">
        <v>0.003323</v>
      </c>
      <c r="W8" s="2">
        <v>0.002525</v>
      </c>
      <c r="X8" s="2">
        <v>0.002576</v>
      </c>
      <c r="Y8" s="2">
        <v>0.002086</v>
      </c>
      <c r="Z8" s="2">
        <v>0.0</v>
      </c>
      <c r="AA8" s="2">
        <v>-9.86E-4</v>
      </c>
      <c r="AB8" s="2">
        <v>-0.001995</v>
      </c>
      <c r="AC8" s="2">
        <v>-0.002507</v>
      </c>
      <c r="AD8" s="2">
        <v>-0.003881</v>
      </c>
      <c r="AE8" s="2">
        <v>-0.004925</v>
      </c>
      <c r="AF8" s="2">
        <v>-0.004218</v>
      </c>
      <c r="AG8" s="2">
        <v>-0.003725</v>
      </c>
      <c r="AH8" s="2">
        <v>-0.002457</v>
      </c>
      <c r="AI8" s="2">
        <v>2.42E-4</v>
      </c>
    </row>
    <row r="9">
      <c r="A9" s="2">
        <v>0.014943</v>
      </c>
      <c r="B9" s="2">
        <v>0.014056</v>
      </c>
      <c r="C9" s="2">
        <v>0.01298</v>
      </c>
      <c r="D9" s="2">
        <v>0.012101</v>
      </c>
      <c r="E9" s="2">
        <v>0.01091</v>
      </c>
      <c r="F9" s="2">
        <v>0.010483</v>
      </c>
      <c r="G9" s="2">
        <v>0.009669</v>
      </c>
      <c r="H9" s="2">
        <v>0.008844</v>
      </c>
      <c r="I9" s="2">
        <v>0.008778</v>
      </c>
      <c r="J9" s="2">
        <v>0.007661</v>
      </c>
      <c r="K9" s="2">
        <v>0.007742</v>
      </c>
      <c r="L9" s="2">
        <v>0.006751</v>
      </c>
      <c r="M9" s="2">
        <v>0.006955</v>
      </c>
      <c r="N9" s="2">
        <v>0.006672</v>
      </c>
      <c r="O9" s="2">
        <v>0.006116</v>
      </c>
      <c r="P9" s="2">
        <v>0.005395</v>
      </c>
      <c r="Q9" s="2">
        <v>0.004032</v>
      </c>
      <c r="R9" s="2">
        <v>0.003974</v>
      </c>
      <c r="S9" s="2">
        <v>0.00367</v>
      </c>
      <c r="T9" s="2">
        <v>0.002712</v>
      </c>
      <c r="U9" s="2">
        <v>0.002035</v>
      </c>
      <c r="V9" s="2">
        <v>0.002301</v>
      </c>
      <c r="W9" s="2">
        <v>0.001558</v>
      </c>
      <c r="X9" s="2">
        <v>0.001656</v>
      </c>
      <c r="Y9" s="2">
        <v>6.14E-4</v>
      </c>
      <c r="Z9" s="2">
        <v>0.0</v>
      </c>
      <c r="AA9" s="2">
        <v>-0.001187</v>
      </c>
      <c r="AB9" s="2">
        <v>-0.002478</v>
      </c>
      <c r="AC9" s="2">
        <v>-0.003274</v>
      </c>
      <c r="AD9" s="2">
        <v>-0.004693</v>
      </c>
      <c r="AE9" s="2">
        <v>-0.005366</v>
      </c>
      <c r="AF9" s="2">
        <v>-0.005763</v>
      </c>
      <c r="AG9" s="2">
        <v>-0.004723</v>
      </c>
      <c r="AH9" s="2">
        <v>-0.003192</v>
      </c>
      <c r="AI9" s="2">
        <v>2.14E-4</v>
      </c>
    </row>
    <row r="10">
      <c r="A10" s="2">
        <v>0.013441</v>
      </c>
      <c r="B10" s="2">
        <v>0.012718</v>
      </c>
      <c r="C10" s="2">
        <v>0.012577</v>
      </c>
      <c r="D10" s="2">
        <v>0.011733</v>
      </c>
      <c r="E10" s="2">
        <v>0.01068</v>
      </c>
      <c r="F10" s="2">
        <v>0.009675</v>
      </c>
      <c r="G10" s="2">
        <v>0.008768</v>
      </c>
      <c r="H10" s="2">
        <v>0.008398</v>
      </c>
      <c r="I10" s="2">
        <v>0.007709</v>
      </c>
      <c r="J10" s="2">
        <v>0.006905</v>
      </c>
      <c r="K10" s="2">
        <v>0.006413</v>
      </c>
      <c r="L10" s="2">
        <v>0.006607</v>
      </c>
      <c r="M10" s="2">
        <v>0.00621</v>
      </c>
      <c r="N10" s="2">
        <v>0.0057</v>
      </c>
      <c r="O10" s="2">
        <v>0.005539</v>
      </c>
      <c r="P10" s="2">
        <v>0.004773</v>
      </c>
      <c r="Q10" s="2">
        <v>0.004304</v>
      </c>
      <c r="R10" s="2">
        <v>0.004526</v>
      </c>
      <c r="S10" s="2">
        <v>0.003255</v>
      </c>
      <c r="T10" s="2">
        <v>0.003327</v>
      </c>
      <c r="U10" s="2">
        <v>0.00231</v>
      </c>
      <c r="V10" s="2">
        <v>0.00228</v>
      </c>
      <c r="W10" s="2">
        <v>0.0019</v>
      </c>
      <c r="X10" s="2">
        <v>0.001578</v>
      </c>
      <c r="Y10" s="2">
        <v>0.001298</v>
      </c>
      <c r="Z10" s="2">
        <v>0.0</v>
      </c>
      <c r="AA10" s="2">
        <v>-9.16E-4</v>
      </c>
      <c r="AB10" s="2">
        <v>-0.001771</v>
      </c>
      <c r="AC10" s="2">
        <v>-0.002982</v>
      </c>
      <c r="AD10" s="2">
        <v>-0.003331</v>
      </c>
      <c r="AE10" s="2">
        <v>-0.004225</v>
      </c>
      <c r="AF10" s="2">
        <v>-0.00423</v>
      </c>
      <c r="AG10" s="2">
        <v>-0.003512</v>
      </c>
      <c r="AH10" s="2">
        <v>-0.00168</v>
      </c>
      <c r="AI10" s="2">
        <v>0.001045</v>
      </c>
    </row>
    <row r="11">
      <c r="A11" s="2">
        <v>0.012334</v>
      </c>
      <c r="B11" s="2">
        <v>0.011543</v>
      </c>
      <c r="C11" s="2">
        <v>0.010807</v>
      </c>
      <c r="D11" s="2">
        <v>0.009603</v>
      </c>
      <c r="E11" s="2">
        <v>0.008722</v>
      </c>
      <c r="F11" s="2">
        <v>0.007925</v>
      </c>
      <c r="G11" s="2">
        <v>0.006974</v>
      </c>
      <c r="H11" s="2">
        <v>0.007001</v>
      </c>
      <c r="I11" s="2">
        <v>0.006596</v>
      </c>
      <c r="J11" s="2">
        <v>0.006061</v>
      </c>
      <c r="K11" s="2">
        <v>0.005664</v>
      </c>
      <c r="L11" s="2">
        <v>0.004971</v>
      </c>
      <c r="M11" s="2">
        <v>0.005639</v>
      </c>
      <c r="N11" s="2">
        <v>0.004996</v>
      </c>
      <c r="O11" s="2">
        <v>0.005034</v>
      </c>
      <c r="P11" s="2">
        <v>0.004694</v>
      </c>
      <c r="Q11" s="2">
        <v>0.003883</v>
      </c>
      <c r="R11" s="2">
        <v>0.003548</v>
      </c>
      <c r="S11" s="2">
        <v>0.002686</v>
      </c>
      <c r="T11" s="2">
        <v>0.002746</v>
      </c>
      <c r="U11" s="2">
        <v>0.002176</v>
      </c>
      <c r="V11" s="2">
        <v>0.002393</v>
      </c>
      <c r="W11" s="2">
        <v>0.001591</v>
      </c>
      <c r="X11" s="2">
        <v>0.001718</v>
      </c>
      <c r="Y11" s="2">
        <v>0.001291</v>
      </c>
      <c r="Z11" s="2">
        <v>0.0</v>
      </c>
      <c r="AA11" s="2">
        <v>-9.57E-4</v>
      </c>
      <c r="AB11" s="2">
        <v>-0.001566</v>
      </c>
      <c r="AC11" s="2">
        <v>-0.002344</v>
      </c>
      <c r="AD11" s="2">
        <v>-0.003548</v>
      </c>
      <c r="AE11" s="2">
        <v>-0.004229</v>
      </c>
      <c r="AF11" s="2">
        <v>-0.004035</v>
      </c>
      <c r="AG11" s="2">
        <v>-0.003141</v>
      </c>
      <c r="AH11" s="2">
        <v>-0.001773</v>
      </c>
      <c r="AI11" s="2">
        <v>0.00119</v>
      </c>
    </row>
    <row r="12">
      <c r="A12" s="2">
        <v>0.012103</v>
      </c>
      <c r="B12" s="2">
        <v>0.011317</v>
      </c>
      <c r="C12" s="2">
        <v>0.010477</v>
      </c>
      <c r="D12" s="2">
        <v>0.009785</v>
      </c>
      <c r="E12" s="2">
        <v>0.008723</v>
      </c>
      <c r="F12" s="2">
        <v>0.008188</v>
      </c>
      <c r="G12" s="2">
        <v>0.007419</v>
      </c>
      <c r="H12" s="2">
        <v>0.006636</v>
      </c>
      <c r="I12" s="2">
        <v>0.006617</v>
      </c>
      <c r="J12" s="2">
        <v>0.005648</v>
      </c>
      <c r="K12" s="2">
        <v>0.0059</v>
      </c>
      <c r="L12" s="2">
        <v>0.005539</v>
      </c>
      <c r="M12" s="2">
        <v>0.004957</v>
      </c>
      <c r="N12" s="2">
        <v>0.005155</v>
      </c>
      <c r="O12" s="2">
        <v>0.004555</v>
      </c>
      <c r="P12" s="2">
        <v>0.004196</v>
      </c>
      <c r="Q12" s="2">
        <v>0.003382</v>
      </c>
      <c r="R12" s="2">
        <v>0.003106</v>
      </c>
      <c r="S12" s="2">
        <v>0.002837</v>
      </c>
      <c r="T12" s="2">
        <v>0.001962</v>
      </c>
      <c r="U12" s="2">
        <v>0.001613</v>
      </c>
      <c r="V12" s="2">
        <v>0.001629</v>
      </c>
      <c r="W12" s="2">
        <v>0.001282</v>
      </c>
      <c r="X12" s="2">
        <v>0.001226</v>
      </c>
      <c r="Y12" s="2">
        <v>0.001035</v>
      </c>
      <c r="Z12" s="2">
        <v>0.0</v>
      </c>
      <c r="AA12" s="2">
        <v>-9.53E-4</v>
      </c>
      <c r="AB12" s="2">
        <v>-0.001589</v>
      </c>
      <c r="AC12" s="2">
        <v>-0.002388</v>
      </c>
      <c r="AD12" s="2">
        <v>-0.00343</v>
      </c>
      <c r="AE12" s="2">
        <v>-0.003843</v>
      </c>
      <c r="AF12" s="2">
        <v>-0.004216</v>
      </c>
      <c r="AG12" s="2">
        <v>-0.003031</v>
      </c>
      <c r="AH12" s="2">
        <v>-0.001045</v>
      </c>
      <c r="AI12" s="2">
        <v>0.0015</v>
      </c>
    </row>
    <row r="13">
      <c r="A13" s="2">
        <v>0.010401</v>
      </c>
      <c r="B13" s="2">
        <v>0.009781</v>
      </c>
      <c r="C13" s="2">
        <v>0.009569</v>
      </c>
      <c r="D13" s="2">
        <v>0.008808</v>
      </c>
      <c r="E13" s="2">
        <v>0.007653</v>
      </c>
      <c r="F13" s="2">
        <v>0.007087</v>
      </c>
      <c r="G13" s="2">
        <v>0.006085</v>
      </c>
      <c r="H13" s="2">
        <v>0.005836</v>
      </c>
      <c r="I13" s="2">
        <v>0.005314</v>
      </c>
      <c r="J13" s="2">
        <v>0.004883</v>
      </c>
      <c r="K13" s="2">
        <v>0.004493</v>
      </c>
      <c r="L13" s="2">
        <v>0.004687</v>
      </c>
      <c r="M13" s="2">
        <v>0.004729</v>
      </c>
      <c r="N13" s="2">
        <v>0.004332</v>
      </c>
      <c r="O13" s="2">
        <v>0.004153</v>
      </c>
      <c r="P13" s="2">
        <v>0.003995</v>
      </c>
      <c r="Q13" s="2">
        <v>0.003584</v>
      </c>
      <c r="R13" s="2">
        <v>0.003036</v>
      </c>
      <c r="S13" s="2">
        <v>0.002733</v>
      </c>
      <c r="T13" s="2">
        <v>0.002394</v>
      </c>
      <c r="U13" s="2">
        <v>0.00185</v>
      </c>
      <c r="V13" s="2">
        <v>0.001862</v>
      </c>
      <c r="W13" s="2">
        <v>0.001197</v>
      </c>
      <c r="X13" s="2">
        <v>0.001693</v>
      </c>
      <c r="Y13" s="2">
        <v>0.001309</v>
      </c>
      <c r="Z13" s="2">
        <v>0.0</v>
      </c>
      <c r="AA13" s="2">
        <v>-7.4E-4</v>
      </c>
      <c r="AB13" s="2">
        <v>-0.001571</v>
      </c>
      <c r="AC13" s="2">
        <v>-0.002284</v>
      </c>
      <c r="AD13" s="2">
        <v>-0.002901</v>
      </c>
      <c r="AE13" s="2">
        <v>-0.00358</v>
      </c>
      <c r="AF13" s="2">
        <v>-0.003033</v>
      </c>
      <c r="AG13" s="2">
        <v>-0.002289</v>
      </c>
      <c r="AH13" s="2">
        <v>-7.58E-4</v>
      </c>
      <c r="AI13" s="2">
        <v>0.002493</v>
      </c>
    </row>
    <row r="14">
      <c r="A14" s="2">
        <v>0.009176</v>
      </c>
      <c r="B14" s="2">
        <v>0.008507</v>
      </c>
      <c r="C14" s="2">
        <v>0.007993</v>
      </c>
      <c r="D14" s="2">
        <v>0.006933</v>
      </c>
      <c r="E14" s="2">
        <v>0.006216</v>
      </c>
      <c r="F14" s="2">
        <v>0.005984</v>
      </c>
      <c r="G14" s="2">
        <v>0.005144</v>
      </c>
      <c r="H14" s="2">
        <v>0.004907</v>
      </c>
      <c r="I14" s="2">
        <v>0.004772</v>
      </c>
      <c r="J14" s="2">
        <v>0.004171</v>
      </c>
      <c r="K14" s="2">
        <v>0.004166</v>
      </c>
      <c r="L14" s="2">
        <v>0.003667</v>
      </c>
      <c r="M14" s="2">
        <v>0.004024</v>
      </c>
      <c r="N14" s="2">
        <v>0.003754</v>
      </c>
      <c r="O14" s="2">
        <v>0.003632</v>
      </c>
      <c r="P14" s="2">
        <v>0.003465</v>
      </c>
      <c r="Q14" s="2">
        <v>0.002815</v>
      </c>
      <c r="R14" s="2">
        <v>0.002681</v>
      </c>
      <c r="S14" s="2">
        <v>0.002166</v>
      </c>
      <c r="T14" s="2">
        <v>0.001816</v>
      </c>
      <c r="U14" s="2">
        <v>0.001316</v>
      </c>
      <c r="V14" s="2">
        <v>0.001502</v>
      </c>
      <c r="W14" s="2">
        <v>0.001145</v>
      </c>
      <c r="X14" s="2">
        <v>0.001004</v>
      </c>
      <c r="Y14" s="2">
        <v>9.45E-4</v>
      </c>
      <c r="Z14" s="2">
        <v>0.0</v>
      </c>
      <c r="AA14" s="2">
        <v>-7.26E-4</v>
      </c>
      <c r="AB14" s="2">
        <v>-0.001366</v>
      </c>
      <c r="AC14" s="2">
        <v>-0.002181</v>
      </c>
      <c r="AD14" s="2">
        <v>-0.002684</v>
      </c>
      <c r="AE14" s="2">
        <v>-0.00341</v>
      </c>
      <c r="AF14" s="2">
        <v>-0.003524</v>
      </c>
      <c r="AG14" s="2">
        <v>-0.002372</v>
      </c>
      <c r="AH14" s="2">
        <v>-6.72E-4</v>
      </c>
      <c r="AI14" s="2">
        <v>0.002263</v>
      </c>
    </row>
    <row r="15">
      <c r="A15" s="2">
        <v>0.008905</v>
      </c>
      <c r="B15" s="2">
        <v>0.008201</v>
      </c>
      <c r="C15" s="2">
        <v>0.007632</v>
      </c>
      <c r="D15" s="2">
        <v>0.007252</v>
      </c>
      <c r="E15" s="2">
        <v>0.00648</v>
      </c>
      <c r="F15" s="2">
        <v>0.005678</v>
      </c>
      <c r="G15" s="2">
        <v>0.005417</v>
      </c>
      <c r="H15" s="2">
        <v>0.004825</v>
      </c>
      <c r="I15" s="2">
        <v>0.004487</v>
      </c>
      <c r="J15" s="2">
        <v>0.003896</v>
      </c>
      <c r="K15" s="2">
        <v>0.00399</v>
      </c>
      <c r="L15" s="2">
        <v>0.00405</v>
      </c>
      <c r="M15" s="2">
        <v>0.003649</v>
      </c>
      <c r="N15" s="2">
        <v>0.003685</v>
      </c>
      <c r="O15" s="2">
        <v>0.00327</v>
      </c>
      <c r="P15" s="2">
        <v>0.002926</v>
      </c>
      <c r="Q15" s="2">
        <v>0.002604</v>
      </c>
      <c r="R15" s="2">
        <v>0.002444</v>
      </c>
      <c r="S15" s="2">
        <v>0.001793</v>
      </c>
      <c r="T15" s="2">
        <v>0.001851</v>
      </c>
      <c r="U15" s="2">
        <v>0.001325</v>
      </c>
      <c r="V15" s="2">
        <v>0.001399</v>
      </c>
      <c r="W15" s="2">
        <v>0.00123</v>
      </c>
      <c r="X15" s="2">
        <v>0.001155</v>
      </c>
      <c r="Y15" s="2">
        <v>8.55E-4</v>
      </c>
      <c r="Z15" s="2">
        <v>0.0</v>
      </c>
      <c r="AA15" s="2">
        <v>-6.91E-4</v>
      </c>
      <c r="AB15" s="2">
        <v>-0.001347</v>
      </c>
      <c r="AC15" s="2">
        <v>-0.002043</v>
      </c>
      <c r="AD15" s="2">
        <v>-0.002944</v>
      </c>
      <c r="AE15" s="2">
        <v>-0.003177</v>
      </c>
      <c r="AF15" s="2">
        <v>-0.00279</v>
      </c>
      <c r="AG15" s="2">
        <v>-0.0022</v>
      </c>
      <c r="AH15" s="47">
        <v>-6.7E-5</v>
      </c>
      <c r="AI15" s="2">
        <v>0.002574</v>
      </c>
    </row>
    <row r="16">
      <c r="A16" s="2">
        <v>0.007867</v>
      </c>
      <c r="B16" s="2">
        <v>0.007309</v>
      </c>
      <c r="C16" s="2">
        <v>0.007149</v>
      </c>
      <c r="D16" s="2">
        <v>0.006335</v>
      </c>
      <c r="E16" s="2">
        <v>0.00544</v>
      </c>
      <c r="F16" s="2">
        <v>0.005215</v>
      </c>
      <c r="G16" s="2">
        <v>0.00431</v>
      </c>
      <c r="H16" s="2">
        <v>0.004344</v>
      </c>
      <c r="I16" s="2">
        <v>0.004002</v>
      </c>
      <c r="J16" s="2">
        <v>0.003578</v>
      </c>
      <c r="K16" s="2">
        <v>0.003339</v>
      </c>
      <c r="L16" s="2">
        <v>0.003418</v>
      </c>
      <c r="M16" s="2">
        <v>0.003628</v>
      </c>
      <c r="N16" s="2">
        <v>0.003248</v>
      </c>
      <c r="O16" s="2">
        <v>0.003285</v>
      </c>
      <c r="P16" s="2">
        <v>0.003197</v>
      </c>
      <c r="Q16" s="2">
        <v>0.002679</v>
      </c>
      <c r="R16" s="2">
        <v>0.002704</v>
      </c>
      <c r="S16" s="2">
        <v>0.002217</v>
      </c>
      <c r="T16" s="2">
        <v>0.001973</v>
      </c>
      <c r="U16" s="2">
        <v>0.001626</v>
      </c>
      <c r="V16" s="2">
        <v>0.00157</v>
      </c>
      <c r="W16" s="2">
        <v>0.00115</v>
      </c>
      <c r="X16" s="2">
        <v>0.001409</v>
      </c>
      <c r="Y16" s="2">
        <v>0.0012</v>
      </c>
      <c r="Z16" s="2">
        <v>0.0</v>
      </c>
      <c r="AA16" s="2">
        <v>-5.77E-4</v>
      </c>
      <c r="AB16" s="2">
        <v>-0.00103</v>
      </c>
      <c r="AC16" s="2">
        <v>-0.001558</v>
      </c>
      <c r="AD16" s="2">
        <v>-0.002419</v>
      </c>
      <c r="AE16" s="2">
        <v>-0.002996</v>
      </c>
      <c r="AF16" s="2">
        <v>-0.002386</v>
      </c>
      <c r="AG16" s="2">
        <v>-0.001525</v>
      </c>
      <c r="AH16" s="47">
        <v>6.5E-5</v>
      </c>
      <c r="AI16" s="2">
        <v>0.003413</v>
      </c>
    </row>
    <row r="17">
      <c r="A17" s="2">
        <v>0.007434</v>
      </c>
      <c r="B17" s="2">
        <v>0.006721</v>
      </c>
      <c r="C17" s="2">
        <v>0.006152</v>
      </c>
      <c r="D17" s="2">
        <v>0.005447</v>
      </c>
      <c r="E17" s="2">
        <v>0.005087</v>
      </c>
      <c r="F17" s="2">
        <v>0.004834</v>
      </c>
      <c r="G17" s="2">
        <v>0.004272</v>
      </c>
      <c r="H17" s="2">
        <v>0.003749</v>
      </c>
      <c r="I17" s="2">
        <v>0.004046</v>
      </c>
      <c r="J17" s="2">
        <v>0.003342</v>
      </c>
      <c r="K17" s="2">
        <v>0.003531</v>
      </c>
      <c r="L17" s="2">
        <v>0.003173</v>
      </c>
      <c r="M17" s="2">
        <v>0.0032</v>
      </c>
      <c r="N17" s="2">
        <v>0.00295</v>
      </c>
      <c r="O17" s="2">
        <v>0.002828</v>
      </c>
      <c r="P17" s="2">
        <v>0.002678</v>
      </c>
      <c r="Q17" s="2">
        <v>0.002405</v>
      </c>
      <c r="R17" s="2">
        <v>0.002108</v>
      </c>
      <c r="S17" s="2">
        <v>0.001849</v>
      </c>
      <c r="T17" s="2">
        <v>0.001408</v>
      </c>
      <c r="U17" s="2">
        <v>0.001106</v>
      </c>
      <c r="V17" s="2">
        <v>0.001214</v>
      </c>
      <c r="W17" s="2">
        <v>0.001028</v>
      </c>
      <c r="X17" s="2">
        <v>0.001082</v>
      </c>
      <c r="Y17" s="2">
        <v>8.88E-4</v>
      </c>
      <c r="Z17" s="2">
        <v>0.0</v>
      </c>
      <c r="AA17" s="2">
        <v>-6.15E-4</v>
      </c>
      <c r="AB17" s="2">
        <v>-0.001472</v>
      </c>
      <c r="AC17" s="2">
        <v>-0.001767</v>
      </c>
      <c r="AD17" s="2">
        <v>-0.002552</v>
      </c>
      <c r="AE17" s="2">
        <v>-0.002796</v>
      </c>
      <c r="AF17" s="2">
        <v>-0.003176</v>
      </c>
      <c r="AG17" s="2">
        <v>-0.001859</v>
      </c>
      <c r="AH17" s="2">
        <v>2.71E-4</v>
      </c>
      <c r="AI17" s="2">
        <v>0.002791</v>
      </c>
    </row>
    <row r="18">
      <c r="A18" s="2">
        <v>0.007197</v>
      </c>
      <c r="B18" s="2">
        <v>0.006639</v>
      </c>
      <c r="C18" s="2">
        <v>0.006383</v>
      </c>
      <c r="D18" s="2">
        <v>0.006088</v>
      </c>
      <c r="E18" s="2">
        <v>0.005293</v>
      </c>
      <c r="F18" s="2">
        <v>0.004835</v>
      </c>
      <c r="G18" s="2">
        <v>0.004357</v>
      </c>
      <c r="H18" s="2">
        <v>0.00398</v>
      </c>
      <c r="I18" s="2">
        <v>0.003387</v>
      </c>
      <c r="J18" s="2">
        <v>0.003347</v>
      </c>
      <c r="K18" s="2">
        <v>0.003116</v>
      </c>
      <c r="L18" s="2">
        <v>0.003229</v>
      </c>
      <c r="M18" s="2">
        <v>0.002927</v>
      </c>
      <c r="N18" s="2">
        <v>0.00289</v>
      </c>
      <c r="O18" s="2">
        <v>0.00274</v>
      </c>
      <c r="P18" s="2">
        <v>0.002441</v>
      </c>
      <c r="Q18" s="2">
        <v>0.002244</v>
      </c>
      <c r="R18" s="2">
        <v>0.002235</v>
      </c>
      <c r="S18" s="2">
        <v>0.001789</v>
      </c>
      <c r="T18" s="2">
        <v>0.001626</v>
      </c>
      <c r="U18" s="2">
        <v>0.001239</v>
      </c>
      <c r="V18" s="2">
        <v>0.001391</v>
      </c>
      <c r="W18" s="2">
        <v>0.001105</v>
      </c>
      <c r="X18" s="2">
        <v>0.001088</v>
      </c>
      <c r="Y18" s="2">
        <v>8.26E-4</v>
      </c>
      <c r="Z18" s="2">
        <v>0.0</v>
      </c>
      <c r="AA18" s="2">
        <v>-6.15E-4</v>
      </c>
      <c r="AB18" s="2">
        <v>-0.001086</v>
      </c>
      <c r="AC18" s="2">
        <v>-0.001835</v>
      </c>
      <c r="AD18" s="2">
        <v>-0.002244</v>
      </c>
      <c r="AE18" s="2">
        <v>-0.002669</v>
      </c>
      <c r="AF18" s="2">
        <v>-0.002312</v>
      </c>
      <c r="AG18" s="2">
        <v>-0.001488</v>
      </c>
      <c r="AH18" s="2">
        <v>4.17E-4</v>
      </c>
      <c r="AI18" s="2">
        <v>0.003471</v>
      </c>
    </row>
    <row r="19">
      <c r="A19" s="2">
        <v>0.006163</v>
      </c>
      <c r="B19" s="2">
        <v>0.005761</v>
      </c>
      <c r="C19" s="2">
        <v>0.005652</v>
      </c>
      <c r="D19" s="2">
        <v>0.005012</v>
      </c>
      <c r="E19" s="2">
        <v>0.004497</v>
      </c>
      <c r="F19" s="2">
        <v>0.004257</v>
      </c>
      <c r="G19" s="2">
        <v>0.00367</v>
      </c>
      <c r="H19" s="2">
        <v>0.003604</v>
      </c>
      <c r="I19" s="2">
        <v>0.003489</v>
      </c>
      <c r="J19" s="2">
        <v>0.002964</v>
      </c>
      <c r="K19" s="2">
        <v>0.002865</v>
      </c>
      <c r="L19" s="2">
        <v>0.002843</v>
      </c>
      <c r="M19" s="2">
        <v>0.00305</v>
      </c>
      <c r="N19" s="2">
        <v>0.002818</v>
      </c>
      <c r="O19" s="2">
        <v>0.002744</v>
      </c>
      <c r="P19" s="2">
        <v>0.00266</v>
      </c>
      <c r="Q19" s="2">
        <v>0.002268</v>
      </c>
      <c r="R19" s="2">
        <v>0.00182</v>
      </c>
      <c r="S19" s="2">
        <v>0.001695</v>
      </c>
      <c r="T19" s="2">
        <v>0.001522</v>
      </c>
      <c r="U19" s="2">
        <v>0.00129</v>
      </c>
      <c r="V19" s="2">
        <v>0.0012</v>
      </c>
      <c r="W19" s="2">
        <v>9.62E-4</v>
      </c>
      <c r="X19" s="2">
        <v>0.001049</v>
      </c>
      <c r="Y19" s="2">
        <v>6.69E-4</v>
      </c>
      <c r="Z19" s="2">
        <v>0.0</v>
      </c>
      <c r="AA19" s="2">
        <v>-8.07E-4</v>
      </c>
      <c r="AB19" s="2">
        <v>-0.001203</v>
      </c>
      <c r="AC19" s="2">
        <v>-0.001639</v>
      </c>
      <c r="AD19" s="2">
        <v>-0.002188</v>
      </c>
      <c r="AE19" s="2">
        <v>-0.002807</v>
      </c>
      <c r="AF19" s="2">
        <v>-0.002523</v>
      </c>
      <c r="AG19" s="2">
        <v>-0.001594</v>
      </c>
      <c r="AH19" s="2">
        <v>3.88E-4</v>
      </c>
      <c r="AI19" s="2">
        <v>0.003435</v>
      </c>
    </row>
    <row r="20">
      <c r="A20" s="2">
        <v>0.006265</v>
      </c>
      <c r="B20" s="2">
        <v>0.005663</v>
      </c>
      <c r="C20" s="2">
        <v>0.005222</v>
      </c>
      <c r="D20" s="2">
        <v>0.0049</v>
      </c>
      <c r="E20" s="2">
        <v>0.004505</v>
      </c>
      <c r="F20" s="2">
        <v>0.004249</v>
      </c>
      <c r="G20" s="2">
        <v>0.003913</v>
      </c>
      <c r="H20" s="2">
        <v>0.003317</v>
      </c>
      <c r="I20" s="2">
        <v>0.003555</v>
      </c>
      <c r="J20" s="2">
        <v>0.002857</v>
      </c>
      <c r="K20" s="2">
        <v>0.00291</v>
      </c>
      <c r="L20" s="2">
        <v>0.002755</v>
      </c>
      <c r="M20" s="2">
        <v>0.002624</v>
      </c>
      <c r="N20" s="2">
        <v>0.002624</v>
      </c>
      <c r="O20" s="2">
        <v>0.002446</v>
      </c>
      <c r="P20" s="2">
        <v>0.002135</v>
      </c>
      <c r="Q20" s="2">
        <v>0.001779</v>
      </c>
      <c r="R20" s="2">
        <v>0.00183</v>
      </c>
      <c r="S20" s="2">
        <v>0.001608</v>
      </c>
      <c r="T20" s="2">
        <v>0.001255</v>
      </c>
      <c r="U20" s="2">
        <v>0.00111</v>
      </c>
      <c r="V20" s="2">
        <v>0.001212</v>
      </c>
      <c r="W20" s="2">
        <v>8.65E-4</v>
      </c>
      <c r="X20" s="2">
        <v>9.16E-4</v>
      </c>
      <c r="Y20" s="2">
        <v>7.5E-4</v>
      </c>
      <c r="Z20" s="2">
        <v>0.0</v>
      </c>
      <c r="AA20" s="2">
        <v>-6.38E-4</v>
      </c>
      <c r="AB20" s="2">
        <v>-0.001009</v>
      </c>
      <c r="AC20" s="2">
        <v>-0.001644</v>
      </c>
      <c r="AD20" s="2">
        <v>-0.002398</v>
      </c>
      <c r="AE20" s="2">
        <v>-0.002675</v>
      </c>
      <c r="AF20" s="2">
        <v>-0.002482</v>
      </c>
      <c r="AG20" s="2">
        <v>-0.001622</v>
      </c>
      <c r="AH20" s="2">
        <v>4.95E-4</v>
      </c>
      <c r="AI20" s="2">
        <v>0.003489</v>
      </c>
    </row>
    <row r="21">
      <c r="A21" s="2">
        <v>0.006366</v>
      </c>
      <c r="B21" s="2">
        <v>0.005973</v>
      </c>
      <c r="C21" s="2">
        <v>0.005907</v>
      </c>
      <c r="D21" s="2">
        <v>0.005568</v>
      </c>
      <c r="E21" s="2">
        <v>0.004824</v>
      </c>
      <c r="F21" s="2">
        <v>0.004463</v>
      </c>
      <c r="G21" s="2">
        <v>0.003893</v>
      </c>
      <c r="H21" s="2">
        <v>0.00368</v>
      </c>
      <c r="I21" s="2">
        <v>0.003278</v>
      </c>
      <c r="J21" s="2">
        <v>0.003189</v>
      </c>
      <c r="K21" s="2">
        <v>0.002932</v>
      </c>
      <c r="L21" s="2">
        <v>0.003034</v>
      </c>
      <c r="M21" s="2">
        <v>0.003097</v>
      </c>
      <c r="N21" s="2">
        <v>0.002692</v>
      </c>
      <c r="O21" s="2">
        <v>0.002584</v>
      </c>
      <c r="P21" s="2">
        <v>0.002351</v>
      </c>
      <c r="Q21" s="2">
        <v>0.002127</v>
      </c>
      <c r="R21" s="2">
        <v>0.00211</v>
      </c>
      <c r="S21" s="2">
        <v>0.001635</v>
      </c>
      <c r="T21" s="2">
        <v>0.001584</v>
      </c>
      <c r="U21" s="2">
        <v>0.001291</v>
      </c>
      <c r="V21" s="2">
        <v>0.001272</v>
      </c>
      <c r="W21" s="2">
        <v>0.001097</v>
      </c>
      <c r="X21" s="2">
        <v>0.001245</v>
      </c>
      <c r="Y21" s="2">
        <v>7.92E-4</v>
      </c>
      <c r="Z21" s="2">
        <v>0.0</v>
      </c>
      <c r="AA21" s="2">
        <v>-2.96E-4</v>
      </c>
      <c r="AB21" s="2">
        <v>-0.001057</v>
      </c>
      <c r="AC21" s="2">
        <v>-0.001424</v>
      </c>
      <c r="AD21" s="2">
        <v>-0.00188</v>
      </c>
      <c r="AE21" s="2">
        <v>-0.002161</v>
      </c>
      <c r="AF21" s="2">
        <v>-0.001893</v>
      </c>
      <c r="AG21" s="2">
        <v>-8.78E-4</v>
      </c>
      <c r="AH21" s="2">
        <v>0.001014</v>
      </c>
      <c r="AI21" s="2">
        <v>0.003822</v>
      </c>
    </row>
    <row r="22">
      <c r="A22" s="2">
        <v>0.00571</v>
      </c>
      <c r="B22" s="2">
        <v>0.005191</v>
      </c>
      <c r="C22" s="2">
        <v>0.004994</v>
      </c>
      <c r="D22" s="2">
        <v>0.004253</v>
      </c>
      <c r="E22" s="2">
        <v>0.003999</v>
      </c>
      <c r="F22" s="2">
        <v>0.003814</v>
      </c>
      <c r="G22" s="2">
        <v>0.003232</v>
      </c>
      <c r="H22" s="2">
        <v>0.003125</v>
      </c>
      <c r="I22" s="2">
        <v>0.003232</v>
      </c>
      <c r="J22" s="2">
        <v>0.002776</v>
      </c>
      <c r="K22" s="2">
        <v>0.00278</v>
      </c>
      <c r="L22" s="2">
        <v>0.002521</v>
      </c>
      <c r="M22" s="2">
        <v>0.002463</v>
      </c>
      <c r="N22" s="2">
        <v>0.002473</v>
      </c>
      <c r="O22" s="2">
        <v>0.002329</v>
      </c>
      <c r="P22" s="2">
        <v>0.002071</v>
      </c>
      <c r="Q22" s="2">
        <v>0.001761</v>
      </c>
      <c r="R22" s="2">
        <v>0.001479</v>
      </c>
      <c r="S22" s="2">
        <v>0.001236</v>
      </c>
      <c r="T22" s="2">
        <v>0.001284</v>
      </c>
      <c r="U22" s="2">
        <v>9.97E-4</v>
      </c>
      <c r="V22" s="2">
        <v>0.001008</v>
      </c>
      <c r="W22" s="2">
        <v>7.99E-4</v>
      </c>
      <c r="X22" s="2">
        <v>7.63E-4</v>
      </c>
      <c r="Y22" s="2">
        <v>5.32E-4</v>
      </c>
      <c r="Z22" s="2">
        <v>0.0</v>
      </c>
      <c r="AA22" s="2">
        <v>-8.35E-4</v>
      </c>
      <c r="AB22" s="2">
        <v>-0.001116</v>
      </c>
      <c r="AC22" s="2">
        <v>-0.001395</v>
      </c>
      <c r="AD22" s="2">
        <v>-0.001987</v>
      </c>
      <c r="AE22" s="2">
        <v>-0.002496</v>
      </c>
      <c r="AF22" s="2">
        <v>-0.002304</v>
      </c>
      <c r="AG22" s="2">
        <v>-0.001258</v>
      </c>
      <c r="AH22" s="2">
        <v>7.09E-4</v>
      </c>
      <c r="AI22" s="2">
        <v>0.003584</v>
      </c>
    </row>
    <row r="23">
      <c r="A23" s="2">
        <v>0.005968</v>
      </c>
      <c r="B23" s="2">
        <v>0.005468</v>
      </c>
      <c r="C23" s="2">
        <v>0.005197</v>
      </c>
      <c r="D23" s="2">
        <v>0.005143</v>
      </c>
      <c r="E23" s="2">
        <v>0.004633</v>
      </c>
      <c r="F23" s="2">
        <v>0.004291</v>
      </c>
      <c r="G23" s="2">
        <v>0.003872</v>
      </c>
      <c r="H23" s="2">
        <v>0.003416</v>
      </c>
      <c r="I23" s="2">
        <v>0.003378</v>
      </c>
      <c r="J23" s="2">
        <v>0.003</v>
      </c>
      <c r="K23" s="2">
        <v>0.002929</v>
      </c>
      <c r="L23" s="2">
        <v>0.002918</v>
      </c>
      <c r="M23" s="2">
        <v>0.002642</v>
      </c>
      <c r="N23" s="2">
        <v>0.002631</v>
      </c>
      <c r="O23" s="2">
        <v>0.002377</v>
      </c>
      <c r="P23" s="2">
        <v>0.002183</v>
      </c>
      <c r="Q23" s="2">
        <v>0.001844</v>
      </c>
      <c r="R23" s="2">
        <v>0.001778</v>
      </c>
      <c r="S23" s="2">
        <v>0.001416</v>
      </c>
      <c r="T23" s="2">
        <v>0.00122</v>
      </c>
      <c r="U23" s="2">
        <v>0.00103</v>
      </c>
      <c r="V23" s="2">
        <v>0.001076</v>
      </c>
      <c r="W23" s="2">
        <v>9.73E-4</v>
      </c>
      <c r="X23" s="2">
        <v>8.82E-4</v>
      </c>
      <c r="Y23" s="2">
        <v>8.56E-4</v>
      </c>
      <c r="Z23" s="2">
        <v>0.0</v>
      </c>
      <c r="AA23" s="2">
        <v>-4.39E-4</v>
      </c>
      <c r="AB23" s="2">
        <v>-7.96E-4</v>
      </c>
      <c r="AC23" s="2">
        <v>-0.001349</v>
      </c>
      <c r="AD23" s="2">
        <v>-0.00187</v>
      </c>
      <c r="AE23" s="2">
        <v>-0.002133</v>
      </c>
      <c r="AF23" s="2">
        <v>-0.001926</v>
      </c>
      <c r="AG23" s="2">
        <v>-0.001026</v>
      </c>
      <c r="AH23" s="2">
        <v>0.001143</v>
      </c>
      <c r="AI23" s="2">
        <v>0.003833</v>
      </c>
    </row>
    <row r="24">
      <c r="A24" s="2">
        <v>0.005859</v>
      </c>
      <c r="B24" s="2">
        <v>0.005412</v>
      </c>
      <c r="C24" s="2">
        <v>0.005429</v>
      </c>
      <c r="D24" s="2">
        <v>0.00494</v>
      </c>
      <c r="E24" s="2">
        <v>0.004302</v>
      </c>
      <c r="F24" s="2">
        <v>0.003928</v>
      </c>
      <c r="G24" s="2">
        <v>0.003351</v>
      </c>
      <c r="H24" s="2">
        <v>0.003182</v>
      </c>
      <c r="I24" s="2">
        <v>0.002915</v>
      </c>
      <c r="J24" s="2">
        <v>0.002845</v>
      </c>
      <c r="K24" s="2">
        <v>0.00258</v>
      </c>
      <c r="L24" s="2">
        <v>0.002723</v>
      </c>
      <c r="M24" s="2">
        <v>0.002691</v>
      </c>
      <c r="N24" s="2">
        <v>0.002328</v>
      </c>
      <c r="O24" s="2">
        <v>0.002216</v>
      </c>
      <c r="P24" s="2">
        <v>0.001965</v>
      </c>
      <c r="Q24" s="2">
        <v>0.001667</v>
      </c>
      <c r="R24" s="2">
        <v>0.001446</v>
      </c>
      <c r="S24" s="2">
        <v>0.001336</v>
      </c>
      <c r="T24" s="2">
        <v>0.001268</v>
      </c>
      <c r="U24" s="2">
        <v>8.81E-4</v>
      </c>
      <c r="V24" s="2">
        <v>9.8E-4</v>
      </c>
      <c r="W24" s="2">
        <v>6.86E-4</v>
      </c>
      <c r="X24" s="2">
        <v>0.001008</v>
      </c>
      <c r="Y24" s="2">
        <v>6.37E-4</v>
      </c>
      <c r="Z24" s="2">
        <v>0.0</v>
      </c>
      <c r="AA24" s="2">
        <v>-3.9E-4</v>
      </c>
      <c r="AB24" s="2">
        <v>-9.3E-4</v>
      </c>
      <c r="AC24" s="2">
        <v>-0.001355</v>
      </c>
      <c r="AD24" s="2">
        <v>-0.001754</v>
      </c>
      <c r="AE24" s="2">
        <v>-0.002116</v>
      </c>
      <c r="AF24" s="2">
        <v>-0.001669</v>
      </c>
      <c r="AG24" s="2">
        <v>-9.5E-4</v>
      </c>
      <c r="AH24" s="2">
        <v>0.00114</v>
      </c>
      <c r="AI24" s="2">
        <v>0.003984</v>
      </c>
    </row>
    <row r="25">
      <c r="A25" s="2">
        <v>0.006269</v>
      </c>
      <c r="B25" s="2">
        <v>0.005577</v>
      </c>
      <c r="C25" s="2">
        <v>0.005202</v>
      </c>
      <c r="D25" s="2">
        <v>0.004657</v>
      </c>
      <c r="E25" s="2">
        <v>0.004315</v>
      </c>
      <c r="F25" s="2">
        <v>0.004033</v>
      </c>
      <c r="G25" s="2">
        <v>0.00349</v>
      </c>
      <c r="H25" s="2">
        <v>0.003286</v>
      </c>
      <c r="I25" s="2">
        <v>0.003296</v>
      </c>
      <c r="J25" s="2">
        <v>0.00261</v>
      </c>
      <c r="K25" s="2">
        <v>0.002886</v>
      </c>
      <c r="L25" s="2">
        <v>0.002506</v>
      </c>
      <c r="M25" s="2">
        <v>0.002371</v>
      </c>
      <c r="N25" s="2">
        <v>0.002409</v>
      </c>
      <c r="O25" s="2">
        <v>0.00214</v>
      </c>
      <c r="P25" s="2">
        <v>0.001865</v>
      </c>
      <c r="Q25" s="2">
        <v>0.001682</v>
      </c>
      <c r="R25" s="2">
        <v>0.001357</v>
      </c>
      <c r="S25" s="2">
        <v>0.001141</v>
      </c>
      <c r="T25" s="2">
        <v>0.001005</v>
      </c>
      <c r="U25" s="2">
        <v>8.39E-4</v>
      </c>
      <c r="V25" s="2">
        <v>8.53E-4</v>
      </c>
      <c r="W25" s="2">
        <v>9.17E-4</v>
      </c>
      <c r="X25" s="2">
        <v>7.48E-4</v>
      </c>
      <c r="Y25" s="2">
        <v>4.83E-4</v>
      </c>
      <c r="Z25" s="2">
        <v>0.0</v>
      </c>
      <c r="AA25" s="2">
        <v>-5.8E-4</v>
      </c>
      <c r="AB25" s="2">
        <v>-8.56E-4</v>
      </c>
      <c r="AC25" s="2">
        <v>-0.001169</v>
      </c>
      <c r="AD25" s="2">
        <v>-0.001702</v>
      </c>
      <c r="AE25" s="2">
        <v>-0.001999</v>
      </c>
      <c r="AF25" s="2">
        <v>-0.001935</v>
      </c>
      <c r="AG25" s="2">
        <v>-8.18E-4</v>
      </c>
      <c r="AH25" s="2">
        <v>0.001118</v>
      </c>
      <c r="AI25" s="2">
        <v>0.003926</v>
      </c>
    </row>
    <row r="26">
      <c r="A26" s="2">
        <v>0.006094</v>
      </c>
      <c r="B26" s="2">
        <v>0.005528</v>
      </c>
      <c r="C26" s="2">
        <v>0.005244</v>
      </c>
      <c r="D26" s="2">
        <v>0.005044</v>
      </c>
      <c r="E26" s="2">
        <v>0.004409</v>
      </c>
      <c r="F26" s="2">
        <v>0.003907</v>
      </c>
      <c r="G26" s="2">
        <v>0.003537</v>
      </c>
      <c r="H26" s="2">
        <v>0.003097</v>
      </c>
      <c r="I26" s="2">
        <v>0.00291</v>
      </c>
      <c r="J26" s="2">
        <v>0.002754</v>
      </c>
      <c r="K26" s="2">
        <v>0.002481</v>
      </c>
      <c r="L26" s="2">
        <v>0.002538</v>
      </c>
      <c r="M26" s="2">
        <v>0.002352</v>
      </c>
      <c r="N26" s="2">
        <v>0.002286</v>
      </c>
      <c r="O26" s="2">
        <v>0.001962</v>
      </c>
      <c r="P26" s="2">
        <v>0.001709</v>
      </c>
      <c r="Q26" s="2">
        <v>0.001335</v>
      </c>
      <c r="R26" s="2">
        <v>0.001369</v>
      </c>
      <c r="S26" s="2">
        <v>0.001025</v>
      </c>
      <c r="T26" s="2">
        <v>9.51E-4</v>
      </c>
      <c r="U26" s="2">
        <v>6.83E-4</v>
      </c>
      <c r="V26" s="2">
        <v>7.59E-4</v>
      </c>
      <c r="W26" s="2">
        <v>6.26E-4</v>
      </c>
      <c r="X26" s="2">
        <v>7.83E-4</v>
      </c>
      <c r="Y26" s="2">
        <v>7.23E-4</v>
      </c>
      <c r="Z26" s="2">
        <v>0.0</v>
      </c>
      <c r="AA26" s="2">
        <v>-3.89E-4</v>
      </c>
      <c r="AB26" s="2">
        <v>-8.48E-4</v>
      </c>
      <c r="AC26" s="2">
        <v>-0.001205</v>
      </c>
      <c r="AD26" s="2">
        <v>-0.001634</v>
      </c>
      <c r="AE26" s="2">
        <v>-0.001892</v>
      </c>
      <c r="AF26" s="2">
        <v>-0.001563</v>
      </c>
      <c r="AG26" s="2">
        <v>-6.47E-4</v>
      </c>
      <c r="AH26" s="2">
        <v>0.001456</v>
      </c>
      <c r="AI26" s="2">
        <v>0.00413</v>
      </c>
    </row>
    <row r="27">
      <c r="A27" s="2">
        <v>0.005488</v>
      </c>
      <c r="B27" s="2">
        <v>0.004926</v>
      </c>
      <c r="C27" s="2">
        <v>0.004771</v>
      </c>
      <c r="D27" s="2">
        <v>0.00427</v>
      </c>
      <c r="E27" s="2">
        <v>0.003747</v>
      </c>
      <c r="F27" s="2">
        <v>0.003435</v>
      </c>
      <c r="G27" s="2">
        <v>0.002874</v>
      </c>
      <c r="H27" s="2">
        <v>0.002799</v>
      </c>
      <c r="I27" s="2">
        <v>0.002652</v>
      </c>
      <c r="J27" s="2">
        <v>0.002341</v>
      </c>
      <c r="K27" s="2">
        <v>0.002176</v>
      </c>
      <c r="L27" s="2">
        <v>0.002139</v>
      </c>
      <c r="M27" s="2">
        <v>0.00215</v>
      </c>
      <c r="N27" s="2">
        <v>0.001841</v>
      </c>
      <c r="O27" s="2">
        <v>0.001782</v>
      </c>
      <c r="P27" s="2">
        <v>0.001492</v>
      </c>
      <c r="Q27" s="2">
        <v>0.001166</v>
      </c>
      <c r="R27" s="2">
        <v>0.001012</v>
      </c>
      <c r="S27" s="2">
        <v>8.42E-4</v>
      </c>
      <c r="T27" s="2">
        <v>7.85E-4</v>
      </c>
      <c r="U27" s="2">
        <v>5.89E-4</v>
      </c>
      <c r="V27" s="2">
        <v>6.48E-4</v>
      </c>
      <c r="W27" s="2">
        <v>5.05E-4</v>
      </c>
      <c r="X27" s="2">
        <v>7.07E-4</v>
      </c>
      <c r="Y27" s="2">
        <v>5.05E-4</v>
      </c>
      <c r="Z27" s="2">
        <v>0.0</v>
      </c>
      <c r="AA27" s="2">
        <v>-4.73E-4</v>
      </c>
      <c r="AB27" s="2">
        <v>-7.78E-4</v>
      </c>
      <c r="AC27" s="2">
        <v>-0.001099</v>
      </c>
      <c r="AD27" s="2">
        <v>-0.001359</v>
      </c>
      <c r="AE27" s="2">
        <v>-0.001768</v>
      </c>
      <c r="AF27" s="2">
        <v>-0.00152</v>
      </c>
      <c r="AG27" s="2">
        <v>-4.31E-4</v>
      </c>
      <c r="AH27" s="2">
        <v>0.001376</v>
      </c>
      <c r="AI27" s="2">
        <v>0.004366</v>
      </c>
    </row>
    <row r="28">
      <c r="A28" s="2">
        <v>0.004981</v>
      </c>
      <c r="B28" s="2">
        <v>0.004341</v>
      </c>
      <c r="C28" s="2">
        <v>0.004143</v>
      </c>
      <c r="D28" s="2">
        <v>0.003773</v>
      </c>
      <c r="E28" s="2">
        <v>0.003422</v>
      </c>
      <c r="F28" s="2">
        <v>0.003076</v>
      </c>
      <c r="G28" s="2">
        <v>0.002731</v>
      </c>
      <c r="H28" s="2">
        <v>0.002376</v>
      </c>
      <c r="I28" s="2">
        <v>0.002304</v>
      </c>
      <c r="J28" s="2">
        <v>0.001919</v>
      </c>
      <c r="K28" s="2">
        <v>0.002014</v>
      </c>
      <c r="L28" s="2">
        <v>0.001667</v>
      </c>
      <c r="M28" s="2">
        <v>0.001553</v>
      </c>
      <c r="N28" s="2">
        <v>0.001421</v>
      </c>
      <c r="O28" s="2">
        <v>0.001256</v>
      </c>
      <c r="P28" s="2">
        <v>9.7E-4</v>
      </c>
      <c r="Q28" s="2">
        <v>7.6E-4</v>
      </c>
      <c r="R28" s="2">
        <v>6.73E-4</v>
      </c>
      <c r="S28" s="2">
        <v>5.05E-4</v>
      </c>
      <c r="T28" s="2">
        <v>3.18E-4</v>
      </c>
      <c r="U28" s="2">
        <v>2.68E-4</v>
      </c>
      <c r="V28" s="2">
        <v>3.63E-4</v>
      </c>
      <c r="W28" s="2">
        <v>3.78E-4</v>
      </c>
      <c r="X28" s="2">
        <v>4.71E-4</v>
      </c>
      <c r="Y28" s="2">
        <v>3.41E-4</v>
      </c>
      <c r="Z28" s="2">
        <v>0.0</v>
      </c>
      <c r="AA28" s="2">
        <v>-4.92E-4</v>
      </c>
      <c r="AB28" s="2">
        <v>-6.81E-4</v>
      </c>
      <c r="AC28" s="2">
        <v>-0.001024</v>
      </c>
      <c r="AD28" s="2">
        <v>-0.001447</v>
      </c>
      <c r="AE28" s="2">
        <v>-0.001732</v>
      </c>
      <c r="AF28" s="2">
        <v>-0.001429</v>
      </c>
      <c r="AG28" s="2">
        <v>-4.46E-4</v>
      </c>
      <c r="AH28" s="2">
        <v>0.001564</v>
      </c>
      <c r="AI28" s="2">
        <v>0.004252</v>
      </c>
    </row>
    <row r="29">
      <c r="A29" s="2">
        <v>0.004746</v>
      </c>
      <c r="B29" s="2">
        <v>0.004373</v>
      </c>
      <c r="C29" s="2">
        <v>0.004276</v>
      </c>
      <c r="D29" s="2">
        <v>0.003886</v>
      </c>
      <c r="E29" s="2">
        <v>0.00309</v>
      </c>
      <c r="F29" s="2">
        <v>0.002706</v>
      </c>
      <c r="G29" s="2">
        <v>0.002208</v>
      </c>
      <c r="H29" s="2">
        <v>0.001956</v>
      </c>
      <c r="I29" s="2">
        <v>0.001638</v>
      </c>
      <c r="J29" s="2">
        <v>0.001569</v>
      </c>
      <c r="K29" s="2">
        <v>0.001354</v>
      </c>
      <c r="L29" s="2">
        <v>0.00145</v>
      </c>
      <c r="M29" s="2">
        <v>0.001304</v>
      </c>
      <c r="N29" s="2">
        <v>0.001148</v>
      </c>
      <c r="O29" s="2">
        <v>9.71E-4</v>
      </c>
      <c r="P29" s="2">
        <v>7.66E-4</v>
      </c>
      <c r="Q29" s="2">
        <v>4.97E-4</v>
      </c>
      <c r="R29" s="2">
        <v>5.46E-4</v>
      </c>
      <c r="S29" s="2">
        <v>2.6E-4</v>
      </c>
      <c r="T29" s="2">
        <v>2.41E-4</v>
      </c>
      <c r="U29" s="47">
        <v>4.5E-5</v>
      </c>
      <c r="V29" s="2">
        <v>2.94E-4</v>
      </c>
      <c r="W29" s="2">
        <v>3.06E-4</v>
      </c>
      <c r="X29" s="2">
        <v>5.38E-4</v>
      </c>
      <c r="Y29" s="2">
        <v>4.26E-4</v>
      </c>
      <c r="Z29" s="2">
        <v>0.0</v>
      </c>
      <c r="AA29" s="2">
        <v>-2.64E-4</v>
      </c>
      <c r="AB29" s="2">
        <v>-5.64E-4</v>
      </c>
      <c r="AC29" s="2">
        <v>-8.71E-4</v>
      </c>
      <c r="AD29" s="2">
        <v>-0.001127</v>
      </c>
      <c r="AE29" s="2">
        <v>-0.001381</v>
      </c>
      <c r="AF29" s="2">
        <v>-0.001041</v>
      </c>
      <c r="AG29" s="47">
        <v>-1.0E-6</v>
      </c>
      <c r="AH29" s="2">
        <v>0.001961</v>
      </c>
      <c r="AI29" s="2">
        <v>0.004742</v>
      </c>
    </row>
    <row r="30">
      <c r="A30" s="2">
        <v>0.004115</v>
      </c>
      <c r="B30" s="2">
        <v>0.003442</v>
      </c>
      <c r="C30" s="2">
        <v>0.002957</v>
      </c>
      <c r="D30" s="2">
        <v>0.002361</v>
      </c>
      <c r="E30" s="2">
        <v>0.001992</v>
      </c>
      <c r="F30" s="2">
        <v>0.001766</v>
      </c>
      <c r="G30" s="2">
        <v>0.001367</v>
      </c>
      <c r="H30" s="2">
        <v>0.001318</v>
      </c>
      <c r="I30" s="2">
        <v>0.001208</v>
      </c>
      <c r="J30" s="2">
        <v>0.001071</v>
      </c>
      <c r="K30" s="2">
        <v>9.42E-4</v>
      </c>
      <c r="L30" s="2">
        <v>8.3E-4</v>
      </c>
      <c r="M30" s="2">
        <v>8.7E-4</v>
      </c>
      <c r="N30" s="2">
        <v>7.28E-4</v>
      </c>
      <c r="O30" s="2">
        <v>6.55E-4</v>
      </c>
      <c r="P30" s="2">
        <v>5.6E-4</v>
      </c>
      <c r="Q30" s="2">
        <v>3.12E-4</v>
      </c>
      <c r="R30" s="2">
        <v>1.52E-4</v>
      </c>
      <c r="S30" s="2">
        <v>1.98E-4</v>
      </c>
      <c r="T30" s="2">
        <v>1.61E-4</v>
      </c>
      <c r="U30" s="47">
        <v>9.7E-5</v>
      </c>
      <c r="V30" s="2">
        <v>1.79E-4</v>
      </c>
      <c r="W30" s="2">
        <v>1.44E-4</v>
      </c>
      <c r="X30" s="2">
        <v>3.85E-4</v>
      </c>
      <c r="Y30" s="2">
        <v>2.9E-4</v>
      </c>
      <c r="Z30" s="2">
        <v>0.0</v>
      </c>
      <c r="AA30" s="2">
        <v>-3.65E-4</v>
      </c>
      <c r="AB30" s="2">
        <v>-4.81E-4</v>
      </c>
      <c r="AC30" s="2">
        <v>-7.74E-4</v>
      </c>
      <c r="AD30" s="2">
        <v>-0.001006</v>
      </c>
      <c r="AE30" s="2">
        <v>-0.001376</v>
      </c>
      <c r="AF30" s="2">
        <v>-0.001082</v>
      </c>
      <c r="AG30" s="47">
        <v>-6.3E-5</v>
      </c>
      <c r="AH30" s="2">
        <v>0.001994</v>
      </c>
      <c r="AI30" s="2">
        <v>0.004709</v>
      </c>
    </row>
    <row r="31">
      <c r="A31" s="2">
        <v>0.002887</v>
      </c>
      <c r="B31" s="2">
        <v>0.002244</v>
      </c>
      <c r="C31" s="2">
        <v>0.002015</v>
      </c>
      <c r="D31" s="2">
        <v>0.001845</v>
      </c>
      <c r="E31" s="2">
        <v>0.001559</v>
      </c>
      <c r="F31" s="2">
        <v>0.001243</v>
      </c>
      <c r="G31" s="2">
        <v>9.85E-4</v>
      </c>
      <c r="H31" s="2">
        <v>7.13E-4</v>
      </c>
      <c r="I31" s="2">
        <v>8.1E-4</v>
      </c>
      <c r="J31" s="2">
        <v>4.78E-4</v>
      </c>
      <c r="K31" s="2">
        <v>5.02E-4</v>
      </c>
      <c r="L31" s="2">
        <v>4.37E-4</v>
      </c>
      <c r="M31" s="2">
        <v>3.52E-4</v>
      </c>
      <c r="N31" s="2">
        <v>3.51E-4</v>
      </c>
      <c r="O31" s="2">
        <v>1.4E-4</v>
      </c>
      <c r="P31" s="47">
        <v>-1.0E-5</v>
      </c>
      <c r="Q31" s="2">
        <v>-1.09E-4</v>
      </c>
      <c r="R31" s="47">
        <v>-5.1E-5</v>
      </c>
      <c r="S31" s="2">
        <v>-2.6E-4</v>
      </c>
      <c r="T31" s="2">
        <v>-2.63E-4</v>
      </c>
      <c r="U31" s="2">
        <v>-2.91E-4</v>
      </c>
      <c r="V31" s="47">
        <v>-6.6E-5</v>
      </c>
      <c r="W31" s="2">
        <v>1.2E-4</v>
      </c>
      <c r="X31" s="2">
        <v>2.76E-4</v>
      </c>
      <c r="Y31" s="2">
        <v>2.68E-4</v>
      </c>
      <c r="Z31" s="2">
        <v>0.0</v>
      </c>
      <c r="AA31" s="2">
        <v>-2.17E-4</v>
      </c>
      <c r="AB31" s="2">
        <v>-5.1E-4</v>
      </c>
      <c r="AC31" s="2">
        <v>-6.33E-4</v>
      </c>
      <c r="AD31" s="2">
        <v>-9.74E-4</v>
      </c>
      <c r="AE31" s="2">
        <v>-0.001102</v>
      </c>
      <c r="AF31" s="2">
        <v>-8.65E-4</v>
      </c>
      <c r="AG31" s="2">
        <v>1.46E-4</v>
      </c>
      <c r="AH31" s="2">
        <v>0.00222</v>
      </c>
      <c r="AI31" s="2">
        <v>0.004892</v>
      </c>
    </row>
    <row r="32">
      <c r="A32" s="2">
        <v>0.002011</v>
      </c>
      <c r="B32" s="2">
        <v>0.001594</v>
      </c>
      <c r="C32" s="2">
        <v>0.001514</v>
      </c>
      <c r="D32" s="2">
        <v>0.00117</v>
      </c>
      <c r="E32" s="2">
        <v>7.4E-4</v>
      </c>
      <c r="F32" s="2">
        <v>5.5E-4</v>
      </c>
      <c r="G32" s="2">
        <v>2.29E-4</v>
      </c>
      <c r="H32" s="2">
        <v>2.36E-4</v>
      </c>
      <c r="I32" s="47">
        <v>-6.0E-6</v>
      </c>
      <c r="J32" s="47">
        <v>6.8E-5</v>
      </c>
      <c r="K32" s="2">
        <v>-1.41E-4</v>
      </c>
      <c r="L32" s="47">
        <v>5.4E-5</v>
      </c>
      <c r="M32" s="2">
        <v>1.07E-4</v>
      </c>
      <c r="N32" s="47">
        <v>-8.3E-5</v>
      </c>
      <c r="O32" s="2">
        <v>-1.03E-4</v>
      </c>
      <c r="P32" s="2">
        <v>-2.17E-4</v>
      </c>
      <c r="Q32" s="2">
        <v>-3.6E-4</v>
      </c>
      <c r="R32" s="2">
        <v>-2.86E-4</v>
      </c>
      <c r="S32" s="2">
        <v>-3.65E-4</v>
      </c>
      <c r="T32" s="2">
        <v>-3.27E-4</v>
      </c>
      <c r="U32" s="2">
        <v>-3.55E-4</v>
      </c>
      <c r="V32" s="2">
        <v>-1.88E-4</v>
      </c>
      <c r="W32" s="2">
        <v>-1.01E-4</v>
      </c>
      <c r="X32" s="2">
        <v>2.82E-4</v>
      </c>
      <c r="Y32" s="2">
        <v>3.58E-4</v>
      </c>
      <c r="Z32" s="2">
        <v>0.0</v>
      </c>
      <c r="AA32" s="47">
        <v>-7.9E-5</v>
      </c>
      <c r="AB32" s="2">
        <v>-2.41E-4</v>
      </c>
      <c r="AC32" s="2">
        <v>-5.06E-4</v>
      </c>
      <c r="AD32" s="2">
        <v>-7.24E-4</v>
      </c>
      <c r="AE32" s="2">
        <v>-8.97E-4</v>
      </c>
      <c r="AF32" s="2">
        <v>-4.91E-4</v>
      </c>
      <c r="AG32" s="2">
        <v>5.22E-4</v>
      </c>
      <c r="AH32" s="2">
        <v>0.002367</v>
      </c>
      <c r="AI32" s="2">
        <v>0.005181</v>
      </c>
    </row>
    <row r="33">
      <c r="A33" s="2">
        <v>0.001034</v>
      </c>
      <c r="B33" s="2">
        <v>5.09E-4</v>
      </c>
      <c r="C33" s="2">
        <v>3.0E-4</v>
      </c>
      <c r="D33" s="47">
        <v>-1.7E-5</v>
      </c>
      <c r="E33" s="47">
        <v>-7.1E-5</v>
      </c>
      <c r="F33" s="47">
        <v>-8.7E-5</v>
      </c>
      <c r="G33" s="2">
        <v>-3.14E-4</v>
      </c>
      <c r="H33" s="2">
        <v>-3.95E-4</v>
      </c>
      <c r="I33" s="2">
        <v>-2.62E-4</v>
      </c>
      <c r="J33" s="2">
        <v>-5.71E-4</v>
      </c>
      <c r="K33" s="2">
        <v>-4.07E-4</v>
      </c>
      <c r="L33" s="2">
        <v>-5.06E-4</v>
      </c>
      <c r="M33" s="2">
        <v>-4.68E-4</v>
      </c>
      <c r="N33" s="2">
        <v>-4.32E-4</v>
      </c>
      <c r="O33" s="2">
        <v>-3.45E-4</v>
      </c>
      <c r="P33" s="2">
        <v>-3.97E-4</v>
      </c>
      <c r="Q33" s="2">
        <v>-5.96E-4</v>
      </c>
      <c r="R33" s="2">
        <v>-6.14E-4</v>
      </c>
      <c r="S33" s="2">
        <v>-6.29E-4</v>
      </c>
      <c r="T33" s="2">
        <v>-6.12E-4</v>
      </c>
      <c r="U33" s="2">
        <v>-5.69E-4</v>
      </c>
      <c r="V33" s="2">
        <v>-4.29E-4</v>
      </c>
      <c r="W33" s="2">
        <v>-3.01E-4</v>
      </c>
      <c r="X33" s="47">
        <v>4.7E-5</v>
      </c>
      <c r="Y33" s="2">
        <v>1.4E-4</v>
      </c>
      <c r="Z33" s="2">
        <v>0.0</v>
      </c>
      <c r="AA33" s="2">
        <v>-2.33E-4</v>
      </c>
      <c r="AB33" s="2">
        <v>-3.54E-4</v>
      </c>
      <c r="AC33" s="2">
        <v>-4.5E-4</v>
      </c>
      <c r="AD33" s="2">
        <v>-6.73E-4</v>
      </c>
      <c r="AE33" s="2">
        <v>-9.25E-4</v>
      </c>
      <c r="AF33" s="2">
        <v>-5.78E-4</v>
      </c>
      <c r="AG33" s="2">
        <v>4.08E-4</v>
      </c>
      <c r="AH33" s="2">
        <v>0.002435</v>
      </c>
      <c r="AI33" s="2">
        <v>0.005181</v>
      </c>
    </row>
    <row r="34">
      <c r="A34" s="2">
        <v>9.13E-4</v>
      </c>
      <c r="B34" s="2">
        <v>4.38E-4</v>
      </c>
      <c r="C34" s="2">
        <v>2.3E-4</v>
      </c>
      <c r="D34" s="2">
        <v>1.62E-4</v>
      </c>
      <c r="E34" s="2">
        <v>-1.01E-4</v>
      </c>
      <c r="F34" s="2">
        <v>-2.5E-4</v>
      </c>
      <c r="G34" s="2">
        <v>-4.11E-4</v>
      </c>
      <c r="H34" s="2">
        <v>-6.5E-4</v>
      </c>
      <c r="I34" s="2">
        <v>-5.33E-4</v>
      </c>
      <c r="J34" s="2">
        <v>-6.21E-4</v>
      </c>
      <c r="K34" s="2">
        <v>-6.37E-4</v>
      </c>
      <c r="L34" s="2">
        <v>-5.78E-4</v>
      </c>
      <c r="M34" s="2">
        <v>-5.35E-4</v>
      </c>
      <c r="N34" s="2">
        <v>-5.46E-4</v>
      </c>
      <c r="O34" s="2">
        <v>-5.87E-4</v>
      </c>
      <c r="P34" s="2">
        <v>-7.12E-4</v>
      </c>
      <c r="Q34" s="2">
        <v>-7.07E-4</v>
      </c>
      <c r="R34" s="2">
        <v>-6.01E-4</v>
      </c>
      <c r="S34" s="2">
        <v>-7.26E-4</v>
      </c>
      <c r="T34" s="2">
        <v>-6.44E-4</v>
      </c>
      <c r="U34" s="2">
        <v>-6.44E-4</v>
      </c>
      <c r="V34" s="2">
        <v>-3.72E-4</v>
      </c>
      <c r="W34" s="2">
        <v>-1.93E-4</v>
      </c>
      <c r="X34" s="2">
        <v>1.05E-4</v>
      </c>
      <c r="Y34" s="2">
        <v>2.22E-4</v>
      </c>
      <c r="Z34" s="2">
        <v>0.0</v>
      </c>
      <c r="AA34" s="2">
        <v>-1.07E-4</v>
      </c>
      <c r="AB34" s="2">
        <v>-2.33E-4</v>
      </c>
      <c r="AC34" s="2">
        <v>-3.29E-4</v>
      </c>
      <c r="AD34" s="2">
        <v>-6.65E-4</v>
      </c>
      <c r="AE34" s="2">
        <v>-6.81E-4</v>
      </c>
      <c r="AF34" s="2">
        <v>-4.4E-4</v>
      </c>
      <c r="AG34" s="2">
        <v>5.8E-4</v>
      </c>
      <c r="AH34" s="2">
        <v>0.002576</v>
      </c>
      <c r="AI34" s="2">
        <v>0.005191</v>
      </c>
    </row>
    <row r="35">
      <c r="A35" s="47">
        <v>2.6E-5</v>
      </c>
      <c r="B35" s="2">
        <v>-2.06E-4</v>
      </c>
      <c r="C35" s="2">
        <v>-1.53E-4</v>
      </c>
      <c r="D35" s="2">
        <v>-4.81E-4</v>
      </c>
      <c r="E35" s="2">
        <v>-6.36E-4</v>
      </c>
      <c r="F35" s="2">
        <v>-6.85E-4</v>
      </c>
      <c r="G35" s="2">
        <v>-8.99E-4</v>
      </c>
      <c r="H35" s="2">
        <v>-8.55E-4</v>
      </c>
      <c r="I35" s="2">
        <v>-9.59E-4</v>
      </c>
      <c r="J35" s="2">
        <v>-8.47E-4</v>
      </c>
      <c r="K35" s="2">
        <v>-8.76E-4</v>
      </c>
      <c r="L35" s="2">
        <v>-7.12E-4</v>
      </c>
      <c r="M35" s="2">
        <v>-6.18E-4</v>
      </c>
      <c r="N35" s="2">
        <v>-6.12E-4</v>
      </c>
      <c r="O35" s="2">
        <v>-6.69E-4</v>
      </c>
      <c r="P35" s="2">
        <v>-6.15E-4</v>
      </c>
      <c r="Q35" s="2">
        <v>-7.98E-4</v>
      </c>
      <c r="R35" s="2">
        <v>-7.1E-4</v>
      </c>
      <c r="S35" s="2">
        <v>-6.86E-4</v>
      </c>
      <c r="T35" s="2">
        <v>-6.75E-4</v>
      </c>
      <c r="U35" s="2">
        <v>-7.14E-4</v>
      </c>
      <c r="V35" s="2">
        <v>-4.94E-4</v>
      </c>
      <c r="W35" s="2">
        <v>-3.46E-4</v>
      </c>
      <c r="X35" s="47">
        <v>6.2E-5</v>
      </c>
      <c r="Y35" s="2">
        <v>1.2E-4</v>
      </c>
      <c r="Z35" s="2">
        <v>0.0</v>
      </c>
      <c r="AA35" s="47">
        <v>-9.3E-5</v>
      </c>
      <c r="AB35" s="2">
        <v>-2.46E-4</v>
      </c>
      <c r="AC35" s="2">
        <v>-3.67E-4</v>
      </c>
      <c r="AD35" s="2">
        <v>-4.57E-4</v>
      </c>
      <c r="AE35" s="2">
        <v>-6.88E-4</v>
      </c>
      <c r="AF35" s="2">
        <v>-3.02E-4</v>
      </c>
      <c r="AG35" s="2">
        <v>7.04E-4</v>
      </c>
      <c r="AH35" s="2">
        <v>0.002602</v>
      </c>
      <c r="AI35" s="2">
        <v>0.005331</v>
      </c>
    </row>
    <row r="36">
      <c r="A36" s="2">
        <v>-4.45E-4</v>
      </c>
      <c r="B36" s="2">
        <v>-7.85E-4</v>
      </c>
      <c r="C36" s="2">
        <v>-8.59E-4</v>
      </c>
      <c r="D36" s="2">
        <v>-9.85E-4</v>
      </c>
      <c r="E36" s="2">
        <v>-9.22E-4</v>
      </c>
      <c r="F36" s="2">
        <v>-8.69E-4</v>
      </c>
      <c r="G36" s="2">
        <v>-0.001078</v>
      </c>
      <c r="H36" s="2">
        <v>-0.001044</v>
      </c>
      <c r="I36" s="2">
        <v>-9.16E-4</v>
      </c>
      <c r="J36" s="2">
        <v>-0.001079</v>
      </c>
      <c r="K36" s="2">
        <v>-9.12E-4</v>
      </c>
      <c r="L36" s="2">
        <v>-9.54E-4</v>
      </c>
      <c r="M36" s="2">
        <v>-8.53E-4</v>
      </c>
      <c r="N36" s="2">
        <v>-7.53E-4</v>
      </c>
      <c r="O36" s="2">
        <v>-7.01E-4</v>
      </c>
      <c r="P36" s="2">
        <v>-7.58E-4</v>
      </c>
      <c r="Q36" s="2">
        <v>-7.44E-4</v>
      </c>
      <c r="R36" s="2">
        <v>-7.83E-4</v>
      </c>
      <c r="S36" s="2">
        <v>-7.78E-4</v>
      </c>
      <c r="T36" s="2">
        <v>-8.44E-4</v>
      </c>
      <c r="U36" s="2">
        <v>-6.84E-4</v>
      </c>
      <c r="V36" s="2">
        <v>-5.01E-4</v>
      </c>
      <c r="W36" s="2">
        <v>-2.99E-4</v>
      </c>
      <c r="X36" s="47">
        <v>1.3E-5</v>
      </c>
      <c r="Y36" s="2">
        <v>1.81E-4</v>
      </c>
      <c r="Z36" s="2">
        <v>0.0</v>
      </c>
      <c r="AA36" s="2">
        <v>-2.04E-4</v>
      </c>
      <c r="AB36" s="2">
        <v>-2.39E-4</v>
      </c>
      <c r="AC36" s="2">
        <v>-3.08E-4</v>
      </c>
      <c r="AD36" s="2">
        <v>-5.31E-4</v>
      </c>
      <c r="AE36" s="2">
        <v>-6.84E-4</v>
      </c>
      <c r="AF36" s="2">
        <v>-4.13E-4</v>
      </c>
      <c r="AG36" s="2">
        <v>5.8E-4</v>
      </c>
      <c r="AH36" s="2">
        <v>0.002599</v>
      </c>
      <c r="AI36" s="2">
        <v>0.005199</v>
      </c>
    </row>
    <row r="37">
      <c r="A37" s="2">
        <v>-7.81E-4</v>
      </c>
      <c r="B37" s="2">
        <v>-9.57E-4</v>
      </c>
      <c r="C37" s="2">
        <v>-8.01E-4</v>
      </c>
      <c r="D37" s="2">
        <v>-7.57E-4</v>
      </c>
      <c r="E37" s="2">
        <v>-8.85E-4</v>
      </c>
      <c r="F37" s="2">
        <v>-9.6E-4</v>
      </c>
      <c r="G37" s="2">
        <v>-0.001101</v>
      </c>
      <c r="H37" s="2">
        <v>-0.001156</v>
      </c>
      <c r="I37" s="2">
        <v>-0.001075</v>
      </c>
      <c r="J37" s="2">
        <v>-0.001084</v>
      </c>
      <c r="K37" s="2">
        <v>-0.001095</v>
      </c>
      <c r="L37" s="2">
        <v>-8.44E-4</v>
      </c>
      <c r="M37" s="2">
        <v>-8.54E-4</v>
      </c>
      <c r="N37" s="2">
        <v>-8.11E-4</v>
      </c>
      <c r="O37" s="2">
        <v>-8.42E-4</v>
      </c>
      <c r="P37" s="2">
        <v>-8.56E-4</v>
      </c>
      <c r="Q37" s="2">
        <v>-8.72E-4</v>
      </c>
      <c r="R37" s="2">
        <v>-7.44E-4</v>
      </c>
      <c r="S37" s="2">
        <v>-8.08E-4</v>
      </c>
      <c r="T37" s="2">
        <v>-7.67E-4</v>
      </c>
      <c r="U37" s="2">
        <v>-7.67E-4</v>
      </c>
      <c r="V37" s="2">
        <v>-5.3E-4</v>
      </c>
      <c r="W37" s="2">
        <v>-3.6E-4</v>
      </c>
      <c r="X37" s="47">
        <v>6.9E-5</v>
      </c>
      <c r="Y37" s="2">
        <v>1.99E-4</v>
      </c>
      <c r="Z37" s="2">
        <v>0.0</v>
      </c>
      <c r="AA37" s="47">
        <v>-6.1E-5</v>
      </c>
      <c r="AB37" s="2">
        <v>-2.86E-4</v>
      </c>
      <c r="AC37" s="2">
        <v>-3.37E-4</v>
      </c>
      <c r="AD37" s="2">
        <v>-6.12E-4</v>
      </c>
      <c r="AE37" s="2">
        <v>-6.88E-4</v>
      </c>
      <c r="AF37" s="2">
        <v>-3.35E-4</v>
      </c>
      <c r="AG37" s="2">
        <v>6.09E-4</v>
      </c>
      <c r="AH37" s="2">
        <v>0.002497</v>
      </c>
      <c r="AI37" s="2">
        <v>0.005127</v>
      </c>
    </row>
    <row r="38">
      <c r="A38" s="2">
        <v>-3.9E-4</v>
      </c>
      <c r="B38" s="2">
        <v>-5.97E-4</v>
      </c>
      <c r="C38" s="2">
        <v>-5.7E-4</v>
      </c>
      <c r="D38" s="2">
        <v>-8.59E-4</v>
      </c>
      <c r="E38" s="2">
        <v>-8.35E-4</v>
      </c>
      <c r="F38" s="2">
        <v>-8.55E-4</v>
      </c>
      <c r="G38" s="2">
        <v>-0.001038</v>
      </c>
      <c r="H38" s="2">
        <v>-9.92E-4</v>
      </c>
      <c r="I38" s="2">
        <v>-9.7E-4</v>
      </c>
      <c r="J38" s="2">
        <v>-8.9E-4</v>
      </c>
      <c r="K38" s="2">
        <v>-7.81E-4</v>
      </c>
      <c r="L38" s="2">
        <v>-7.18E-4</v>
      </c>
      <c r="M38" s="2">
        <v>-5.62E-4</v>
      </c>
      <c r="N38" s="2">
        <v>-5.76E-4</v>
      </c>
      <c r="O38" s="2">
        <v>-5.16E-4</v>
      </c>
      <c r="P38" s="2">
        <v>-5.12E-4</v>
      </c>
      <c r="Q38" s="2">
        <v>-6.42E-4</v>
      </c>
      <c r="R38" s="2">
        <v>-5.9E-4</v>
      </c>
      <c r="S38" s="2">
        <v>-5.86E-4</v>
      </c>
      <c r="T38" s="2">
        <v>-5.75E-4</v>
      </c>
      <c r="U38" s="2">
        <v>-5.17E-4</v>
      </c>
      <c r="V38" s="2">
        <v>-4.11E-4</v>
      </c>
      <c r="W38" s="2">
        <v>-2.65E-4</v>
      </c>
      <c r="X38" s="2">
        <v>1.21E-4</v>
      </c>
      <c r="Y38" s="2">
        <v>1.52E-4</v>
      </c>
      <c r="Z38" s="2">
        <v>0.0</v>
      </c>
      <c r="AA38" s="2">
        <v>-1.17E-4</v>
      </c>
      <c r="AB38" s="2">
        <v>-2.07E-4</v>
      </c>
      <c r="AC38" s="2">
        <v>-4.4E-4</v>
      </c>
      <c r="AD38" s="2">
        <v>-5.6E-4</v>
      </c>
      <c r="AE38" s="2">
        <v>-7.28E-4</v>
      </c>
      <c r="AF38" s="2">
        <v>-4.26E-4</v>
      </c>
      <c r="AG38" s="2">
        <v>6.12E-4</v>
      </c>
      <c r="AH38" s="2">
        <v>0.002397</v>
      </c>
      <c r="AI38" s="2">
        <v>0.005086</v>
      </c>
    </row>
    <row r="39">
      <c r="A39" s="2">
        <v>-2.59E-4</v>
      </c>
      <c r="B39" s="2">
        <v>-5.05E-4</v>
      </c>
      <c r="C39" s="2">
        <v>-5.2E-4</v>
      </c>
      <c r="D39" s="2">
        <v>-5.51E-4</v>
      </c>
      <c r="E39" s="2">
        <v>-5.05E-4</v>
      </c>
      <c r="F39" s="2">
        <v>-5.53E-4</v>
      </c>
      <c r="G39" s="2">
        <v>-6.97E-4</v>
      </c>
      <c r="H39" s="2">
        <v>-7.44E-4</v>
      </c>
      <c r="I39" s="2">
        <v>-5.7E-4</v>
      </c>
      <c r="J39" s="2">
        <v>-6.99E-4</v>
      </c>
      <c r="K39" s="2">
        <v>-6.22E-4</v>
      </c>
      <c r="L39" s="2">
        <v>-5.87E-4</v>
      </c>
      <c r="M39" s="2">
        <v>-5.26E-4</v>
      </c>
      <c r="N39" s="2">
        <v>-4.58E-4</v>
      </c>
      <c r="O39" s="2">
        <v>-4.53E-4</v>
      </c>
      <c r="P39" s="2">
        <v>-4.84E-4</v>
      </c>
      <c r="Q39" s="2">
        <v>-4.79E-4</v>
      </c>
      <c r="R39" s="2">
        <v>-5.43E-4</v>
      </c>
      <c r="S39" s="2">
        <v>-4.9E-4</v>
      </c>
      <c r="T39" s="2">
        <v>-5.21E-4</v>
      </c>
      <c r="U39" s="2">
        <v>-4.75E-4</v>
      </c>
      <c r="V39" s="2">
        <v>-2.52E-4</v>
      </c>
      <c r="W39" s="47">
        <v>-8.4E-5</v>
      </c>
      <c r="X39" s="2">
        <v>1.31E-4</v>
      </c>
      <c r="Y39" s="2">
        <v>2.21E-4</v>
      </c>
      <c r="Z39" s="2">
        <v>0.0</v>
      </c>
      <c r="AA39" s="2">
        <v>-1.65E-4</v>
      </c>
      <c r="AB39" s="2">
        <v>-3.11E-4</v>
      </c>
      <c r="AC39" s="2">
        <v>-4.28E-4</v>
      </c>
      <c r="AD39" s="2">
        <v>-7.25E-4</v>
      </c>
      <c r="AE39" s="2">
        <v>-8.57E-4</v>
      </c>
      <c r="AF39" s="2">
        <v>-5.6E-4</v>
      </c>
      <c r="AG39" s="2">
        <v>3.13E-4</v>
      </c>
      <c r="AH39" s="2">
        <v>0.002337</v>
      </c>
      <c r="AI39" s="2">
        <v>0.004879</v>
      </c>
    </row>
    <row r="40">
      <c r="A40" s="2">
        <v>1.44E-4</v>
      </c>
      <c r="B40" s="47">
        <v>6.0E-6</v>
      </c>
      <c r="C40" s="2">
        <v>1.29E-4</v>
      </c>
      <c r="D40" s="47">
        <v>-2.4E-5</v>
      </c>
      <c r="E40" s="2">
        <v>-2.02E-4</v>
      </c>
      <c r="F40" s="2">
        <v>-2.56E-4</v>
      </c>
      <c r="G40" s="2">
        <v>-4.18E-4</v>
      </c>
      <c r="H40" s="2">
        <v>-4.89E-4</v>
      </c>
      <c r="I40" s="2">
        <v>-4.73E-4</v>
      </c>
      <c r="J40" s="2">
        <v>-4.04E-4</v>
      </c>
      <c r="K40" s="2">
        <v>-3.94E-4</v>
      </c>
      <c r="L40" s="2">
        <v>-2.39E-4</v>
      </c>
      <c r="M40" s="2">
        <v>-2.35E-4</v>
      </c>
      <c r="N40" s="2">
        <v>-2.44E-4</v>
      </c>
      <c r="O40" s="2">
        <v>-2.28E-4</v>
      </c>
      <c r="P40" s="2">
        <v>-2.53E-4</v>
      </c>
      <c r="Q40" s="2">
        <v>-3.49E-4</v>
      </c>
      <c r="R40" s="2">
        <v>-2.31E-4</v>
      </c>
      <c r="S40" s="2">
        <v>-3.09E-4</v>
      </c>
      <c r="T40" s="2">
        <v>-2.35E-4</v>
      </c>
      <c r="U40" s="2">
        <v>-2.74E-4</v>
      </c>
      <c r="V40" s="2">
        <v>-1.71E-4</v>
      </c>
      <c r="W40" s="47">
        <v>-5.1E-5</v>
      </c>
      <c r="X40" s="2">
        <v>2.85E-4</v>
      </c>
      <c r="Y40" s="2">
        <v>2.84E-4</v>
      </c>
      <c r="Z40" s="2">
        <v>0.0</v>
      </c>
      <c r="AA40" s="47">
        <v>-8.4E-5</v>
      </c>
      <c r="AB40" s="2">
        <v>-2.94E-4</v>
      </c>
      <c r="AC40" s="2">
        <v>-4.45E-4</v>
      </c>
      <c r="AD40" s="2">
        <v>-6.21E-4</v>
      </c>
      <c r="AE40" s="2">
        <v>-8.29E-4</v>
      </c>
      <c r="AF40" s="2">
        <v>-5.41E-4</v>
      </c>
      <c r="AG40" s="2">
        <v>4.44E-4</v>
      </c>
      <c r="AH40" s="2">
        <v>0.002264</v>
      </c>
      <c r="AI40" s="2">
        <v>0.004796</v>
      </c>
    </row>
    <row r="41">
      <c r="A41" s="2">
        <v>1.95E-4</v>
      </c>
      <c r="B41" s="47">
        <v>-9.1E-5</v>
      </c>
      <c r="C41" s="2">
        <v>-1.21E-4</v>
      </c>
      <c r="D41" s="2">
        <v>-3.11E-4</v>
      </c>
      <c r="E41" s="2">
        <v>-1.93E-4</v>
      </c>
      <c r="F41" s="2">
        <v>-1.58E-4</v>
      </c>
      <c r="G41" s="2">
        <v>-2.88E-4</v>
      </c>
      <c r="H41" s="2">
        <v>-2.41E-4</v>
      </c>
      <c r="I41" s="2">
        <v>-2.03E-4</v>
      </c>
      <c r="J41" s="2">
        <v>-2.62E-4</v>
      </c>
      <c r="K41" s="2">
        <v>-1.83E-4</v>
      </c>
      <c r="L41" s="2">
        <v>-1.71E-4</v>
      </c>
      <c r="M41" s="47">
        <v>-6.3E-5</v>
      </c>
      <c r="N41" s="47">
        <v>-3.5E-5</v>
      </c>
      <c r="O41" s="47">
        <v>1.5E-5</v>
      </c>
      <c r="P41" s="47">
        <v>-5.2E-5</v>
      </c>
      <c r="Q41" s="2">
        <v>-1.56E-4</v>
      </c>
      <c r="R41" s="2">
        <v>-1.21E-4</v>
      </c>
      <c r="S41" s="2">
        <v>-1.69E-4</v>
      </c>
      <c r="T41" s="2">
        <v>-2.19E-4</v>
      </c>
      <c r="U41" s="2">
        <v>-1.35E-4</v>
      </c>
      <c r="V41" s="47">
        <v>-6.5E-5</v>
      </c>
      <c r="W41" s="47">
        <v>3.5E-5</v>
      </c>
      <c r="X41" s="2">
        <v>3.04E-4</v>
      </c>
      <c r="Y41" s="2">
        <v>2.07E-4</v>
      </c>
      <c r="Z41" s="2">
        <v>0.0</v>
      </c>
      <c r="AA41" s="2">
        <v>-2.76E-4</v>
      </c>
      <c r="AB41" s="2">
        <v>-4.06E-4</v>
      </c>
      <c r="AC41" s="2">
        <v>-6.01E-4</v>
      </c>
      <c r="AD41" s="2">
        <v>-7.76E-4</v>
      </c>
      <c r="AE41" s="2">
        <v>-0.001043</v>
      </c>
      <c r="AF41" s="2">
        <v>-7.18E-4</v>
      </c>
      <c r="AG41" s="2">
        <v>2.04E-4</v>
      </c>
      <c r="AH41" s="2">
        <v>0.002062</v>
      </c>
      <c r="AI41" s="2">
        <v>0.004656</v>
      </c>
    </row>
    <row r="42">
      <c r="A42" s="2">
        <v>-3.71E-4</v>
      </c>
      <c r="B42" s="2">
        <v>-6.87E-4</v>
      </c>
      <c r="C42" s="2">
        <v>-5.85E-4</v>
      </c>
      <c r="D42" s="2">
        <v>-3.51E-4</v>
      </c>
      <c r="E42" s="2">
        <v>-2.39E-4</v>
      </c>
      <c r="F42" s="2">
        <v>-1.57E-4</v>
      </c>
      <c r="G42" s="2">
        <v>-2.38E-4</v>
      </c>
      <c r="H42" s="2">
        <v>-2.82E-4</v>
      </c>
      <c r="I42" s="2">
        <v>-1.31E-4</v>
      </c>
      <c r="J42" s="2">
        <v>-2.17E-4</v>
      </c>
      <c r="K42" s="2">
        <v>-1.87E-4</v>
      </c>
      <c r="L42" s="2">
        <v>-1.24E-4</v>
      </c>
      <c r="M42" s="47">
        <v>-7.5E-5</v>
      </c>
      <c r="N42" s="47">
        <v>-5.8E-5</v>
      </c>
      <c r="O42" s="47">
        <v>-2.6E-5</v>
      </c>
      <c r="P42" s="47">
        <v>-7.6E-5</v>
      </c>
      <c r="Q42" s="47">
        <v>-5.2E-5</v>
      </c>
      <c r="R42" s="47">
        <v>2.3E-5</v>
      </c>
      <c r="S42" s="47">
        <v>-6.4E-5</v>
      </c>
      <c r="T42" s="47">
        <v>-7.4E-5</v>
      </c>
      <c r="U42" s="47">
        <v>-1.1E-5</v>
      </c>
      <c r="V42" s="47">
        <v>8.7E-5</v>
      </c>
      <c r="W42" s="2">
        <v>1.9E-4</v>
      </c>
      <c r="X42" s="2">
        <v>3.79E-4</v>
      </c>
      <c r="Y42" s="2">
        <v>3.5E-4</v>
      </c>
      <c r="Z42" s="2">
        <v>0.0</v>
      </c>
      <c r="AA42" s="2">
        <v>-2.57E-4</v>
      </c>
      <c r="AB42" s="2">
        <v>-4.09E-4</v>
      </c>
      <c r="AC42" s="2">
        <v>-5.94E-4</v>
      </c>
      <c r="AD42" s="2">
        <v>-8.84E-4</v>
      </c>
      <c r="AE42" s="2">
        <v>-0.001004</v>
      </c>
      <c r="AF42" s="2">
        <v>-7.81E-4</v>
      </c>
      <c r="AG42" s="2">
        <v>1.26E-4</v>
      </c>
      <c r="AH42" s="2">
        <v>0.002051</v>
      </c>
      <c r="AI42" s="2">
        <v>0.004428</v>
      </c>
    </row>
    <row r="43">
      <c r="A43" s="2">
        <v>0.006697</v>
      </c>
      <c r="B43" s="2">
        <v>0.006007</v>
      </c>
      <c r="C43" s="2">
        <v>0.005271</v>
      </c>
      <c r="D43" s="2">
        <v>0.004407</v>
      </c>
      <c r="E43" s="2">
        <v>0.003633</v>
      </c>
      <c r="F43" s="2">
        <v>0.003181</v>
      </c>
      <c r="G43" s="2">
        <v>0.002697</v>
      </c>
      <c r="H43" s="2">
        <v>0.002403</v>
      </c>
      <c r="I43" s="2">
        <v>0.002289</v>
      </c>
      <c r="J43" s="2">
        <v>0.002101</v>
      </c>
      <c r="K43" s="2">
        <v>0.002012</v>
      </c>
      <c r="L43" s="2">
        <v>0.002028</v>
      </c>
      <c r="M43" s="2">
        <v>0.001909</v>
      </c>
      <c r="N43" s="2">
        <v>0.001808</v>
      </c>
      <c r="O43" s="2">
        <v>0.001777</v>
      </c>
      <c r="P43" s="2">
        <v>0.001685</v>
      </c>
      <c r="Q43" s="2">
        <v>0.001576</v>
      </c>
      <c r="R43" s="2">
        <v>0.001629</v>
      </c>
      <c r="S43" s="2">
        <v>0.001521</v>
      </c>
      <c r="T43" s="2">
        <v>0.001488</v>
      </c>
      <c r="U43" s="2">
        <v>0.00138</v>
      </c>
      <c r="V43" s="2">
        <v>0.00134</v>
      </c>
      <c r="W43" s="2">
        <v>0.001181</v>
      </c>
      <c r="X43" s="2">
        <v>0.001109</v>
      </c>
      <c r="Y43" s="2">
        <v>6.82E-4</v>
      </c>
      <c r="Z43" s="2">
        <v>0.0</v>
      </c>
      <c r="AA43" s="2">
        <v>-5.16E-4</v>
      </c>
      <c r="AB43" s="2">
        <v>-9.06E-4</v>
      </c>
      <c r="AC43" s="2">
        <v>-0.001288</v>
      </c>
      <c r="AD43" s="2">
        <v>-0.001701</v>
      </c>
      <c r="AE43" s="2">
        <v>-0.001925</v>
      </c>
      <c r="AF43" s="2">
        <v>-0.001709</v>
      </c>
      <c r="AG43" s="2">
        <v>-9.18E-4</v>
      </c>
      <c r="AH43" s="2">
        <v>8.9E-4</v>
      </c>
      <c r="AI43" s="2">
        <v>0.003346</v>
      </c>
    </row>
    <row r="44">
      <c r="A44" s="2">
        <v>0.007094</v>
      </c>
      <c r="B44" s="2">
        <v>0.006322</v>
      </c>
      <c r="C44" s="2">
        <v>0.005639</v>
      </c>
      <c r="D44" s="2">
        <v>0.004708</v>
      </c>
      <c r="E44" s="2">
        <v>0.003856</v>
      </c>
      <c r="F44" s="2">
        <v>0.003331</v>
      </c>
      <c r="G44" s="2">
        <v>0.002858</v>
      </c>
      <c r="H44" s="2">
        <v>0.002585</v>
      </c>
      <c r="I44" s="2">
        <v>0.002383</v>
      </c>
      <c r="J44" s="2">
        <v>0.00225</v>
      </c>
      <c r="K44" s="2">
        <v>0.002073</v>
      </c>
      <c r="L44" s="2">
        <v>0.002047</v>
      </c>
      <c r="M44" s="2">
        <v>0.001999</v>
      </c>
      <c r="N44" s="2">
        <v>0.001893</v>
      </c>
      <c r="O44" s="2">
        <v>0.001848</v>
      </c>
      <c r="P44" s="2">
        <v>0.001774</v>
      </c>
      <c r="Q44" s="2">
        <v>0.001659</v>
      </c>
      <c r="R44" s="2">
        <v>0.001613</v>
      </c>
      <c r="S44" s="2">
        <v>0.001538</v>
      </c>
      <c r="T44" s="2">
        <v>0.001481</v>
      </c>
      <c r="U44" s="2">
        <v>0.001349</v>
      </c>
      <c r="V44" s="2">
        <v>0.001262</v>
      </c>
      <c r="W44" s="2">
        <v>0.00115</v>
      </c>
      <c r="X44" s="2">
        <v>0.001037</v>
      </c>
      <c r="Y44" s="2">
        <v>5.63E-4</v>
      </c>
      <c r="Z44" s="2">
        <v>0.0</v>
      </c>
      <c r="AA44" s="2">
        <v>-5.25E-4</v>
      </c>
      <c r="AB44" s="2">
        <v>-9.4E-4</v>
      </c>
      <c r="AC44" s="2">
        <v>-0.001343</v>
      </c>
      <c r="AD44" s="2">
        <v>-0.001656</v>
      </c>
      <c r="AE44" s="2">
        <v>-0.001988</v>
      </c>
      <c r="AF44" s="2">
        <v>-0.001812</v>
      </c>
      <c r="AG44" s="2">
        <v>-9.05E-4</v>
      </c>
      <c r="AH44" s="2">
        <v>8.13E-4</v>
      </c>
      <c r="AI44" s="2">
        <v>0.003275</v>
      </c>
    </row>
    <row r="45">
      <c r="A45" s="2">
        <v>0.007398</v>
      </c>
      <c r="B45" s="2">
        <v>0.00654</v>
      </c>
      <c r="C45" s="2">
        <v>0.005711</v>
      </c>
      <c r="D45" s="2">
        <v>0.00477</v>
      </c>
      <c r="E45" s="2">
        <v>0.004007</v>
      </c>
      <c r="F45" s="2">
        <v>0.003512</v>
      </c>
      <c r="G45" s="2">
        <v>0.003067</v>
      </c>
      <c r="H45" s="2">
        <v>0.002768</v>
      </c>
      <c r="I45" s="2">
        <v>0.002638</v>
      </c>
      <c r="J45" s="2">
        <v>0.002338</v>
      </c>
      <c r="K45" s="2">
        <v>0.002359</v>
      </c>
      <c r="L45" s="2">
        <v>0.002175</v>
      </c>
      <c r="M45" s="2">
        <v>0.002126</v>
      </c>
      <c r="N45" s="2">
        <v>0.002061</v>
      </c>
      <c r="O45" s="2">
        <v>0.001964</v>
      </c>
      <c r="P45" s="2">
        <v>0.001869</v>
      </c>
      <c r="Q45" s="2">
        <v>0.001779</v>
      </c>
      <c r="R45" s="2">
        <v>0.00176</v>
      </c>
      <c r="S45" s="2">
        <v>0.001645</v>
      </c>
      <c r="T45" s="2">
        <v>0.00147</v>
      </c>
      <c r="U45" s="2">
        <v>0.001377</v>
      </c>
      <c r="V45" s="2">
        <v>0.001339</v>
      </c>
      <c r="W45" s="2">
        <v>0.001214</v>
      </c>
      <c r="X45" s="2">
        <v>0.001078</v>
      </c>
      <c r="Y45" s="2">
        <v>6.12E-4</v>
      </c>
      <c r="Z45" s="2">
        <v>0.0</v>
      </c>
      <c r="AA45" s="2">
        <v>-5.74E-4</v>
      </c>
      <c r="AB45" s="2">
        <v>-9.98E-4</v>
      </c>
      <c r="AC45" s="2">
        <v>-0.00133</v>
      </c>
      <c r="AD45" s="2">
        <v>-0.001765</v>
      </c>
      <c r="AE45" s="2">
        <v>-0.001984</v>
      </c>
      <c r="AF45" s="2">
        <v>-0.00189</v>
      </c>
      <c r="AG45" s="2">
        <v>-0.001079</v>
      </c>
      <c r="AH45" s="2">
        <v>7.3E-4</v>
      </c>
      <c r="AI45" s="2">
        <v>0.003132</v>
      </c>
    </row>
    <row r="46">
      <c r="A46" s="2">
        <v>0.007169</v>
      </c>
      <c r="B46" s="2">
        <v>0.006354</v>
      </c>
      <c r="C46" s="2">
        <v>0.005738</v>
      </c>
      <c r="D46" s="2">
        <v>0.004938</v>
      </c>
      <c r="E46" s="2">
        <v>0.004149</v>
      </c>
      <c r="F46" s="2">
        <v>0.00363</v>
      </c>
      <c r="G46" s="2">
        <v>0.003104</v>
      </c>
      <c r="H46" s="2">
        <v>0.002787</v>
      </c>
      <c r="I46" s="2">
        <v>0.002614</v>
      </c>
      <c r="J46" s="2">
        <v>0.002446</v>
      </c>
      <c r="K46" s="2">
        <v>0.002267</v>
      </c>
      <c r="L46" s="2">
        <v>0.002268</v>
      </c>
      <c r="M46" s="2">
        <v>0.00218</v>
      </c>
      <c r="N46" s="2">
        <v>0.002004</v>
      </c>
      <c r="O46" s="2">
        <v>0.001963</v>
      </c>
      <c r="P46" s="2">
        <v>0.001875</v>
      </c>
      <c r="Q46" s="2">
        <v>0.001769</v>
      </c>
      <c r="R46" s="2">
        <v>0.001787</v>
      </c>
      <c r="S46" s="2">
        <v>0.001662</v>
      </c>
      <c r="T46" s="2">
        <v>0.001588</v>
      </c>
      <c r="U46" s="2">
        <v>0.001477</v>
      </c>
      <c r="V46" s="2">
        <v>0.001412</v>
      </c>
      <c r="W46" s="2">
        <v>0.001265</v>
      </c>
      <c r="X46" s="2">
        <v>0.001115</v>
      </c>
      <c r="Y46" s="2">
        <v>6.6E-4</v>
      </c>
      <c r="Z46" s="2">
        <v>0.0</v>
      </c>
      <c r="AA46" s="2">
        <v>-4.82E-4</v>
      </c>
      <c r="AB46" s="2">
        <v>-9.26E-4</v>
      </c>
      <c r="AC46" s="2">
        <v>-0.001282</v>
      </c>
      <c r="AD46" s="2">
        <v>-0.001665</v>
      </c>
      <c r="AE46" s="2">
        <v>-0.001931</v>
      </c>
      <c r="AF46" s="2">
        <v>-0.001733</v>
      </c>
      <c r="AG46" s="2">
        <v>-9.45E-4</v>
      </c>
      <c r="AH46" s="2">
        <v>7.69E-4</v>
      </c>
      <c r="AI46" s="2">
        <v>0.003232</v>
      </c>
    </row>
    <row r="47">
      <c r="A47" s="2">
        <v>0.007343</v>
      </c>
      <c r="B47" s="2">
        <v>0.006517</v>
      </c>
      <c r="C47" s="2">
        <v>0.005675</v>
      </c>
      <c r="D47" s="2">
        <v>0.004657</v>
      </c>
      <c r="E47" s="2">
        <v>0.003818</v>
      </c>
      <c r="F47" s="2">
        <v>0.003285</v>
      </c>
      <c r="G47" s="2">
        <v>0.002773</v>
      </c>
      <c r="H47" s="2">
        <v>0.002522</v>
      </c>
      <c r="I47" s="2">
        <v>0.00236</v>
      </c>
      <c r="J47" s="2">
        <v>0.002122</v>
      </c>
      <c r="K47" s="2">
        <v>0.002047</v>
      </c>
      <c r="L47" s="2">
        <v>0.00198</v>
      </c>
      <c r="M47" s="2">
        <v>0.001928</v>
      </c>
      <c r="N47" s="2">
        <v>0.001903</v>
      </c>
      <c r="O47" s="2">
        <v>0.001827</v>
      </c>
      <c r="P47" s="2">
        <v>0.001782</v>
      </c>
      <c r="Q47" s="2">
        <v>0.001708</v>
      </c>
      <c r="R47" s="2">
        <v>0.001691</v>
      </c>
      <c r="S47" s="2">
        <v>0.001626</v>
      </c>
      <c r="T47" s="2">
        <v>0.001483</v>
      </c>
      <c r="U47" s="2">
        <v>0.001332</v>
      </c>
      <c r="V47" s="2">
        <v>0.001277</v>
      </c>
      <c r="W47" s="2">
        <v>0.0012</v>
      </c>
      <c r="X47" s="2">
        <v>0.001056</v>
      </c>
      <c r="Y47" s="2">
        <v>6.13E-4</v>
      </c>
      <c r="Z47" s="2">
        <v>0.0</v>
      </c>
      <c r="AA47" s="2">
        <v>-5.27E-4</v>
      </c>
      <c r="AB47" s="2">
        <v>-9.0E-4</v>
      </c>
      <c r="AC47" s="2">
        <v>-0.001243</v>
      </c>
      <c r="AD47" s="2">
        <v>-0.001605</v>
      </c>
      <c r="AE47" s="2">
        <v>-0.001926</v>
      </c>
      <c r="AF47" s="2">
        <v>-0.001758</v>
      </c>
      <c r="AG47" s="2">
        <v>-9.63E-4</v>
      </c>
      <c r="AH47" s="2">
        <v>7.8E-4</v>
      </c>
      <c r="AI47" s="2">
        <v>0.003175</v>
      </c>
    </row>
    <row r="48">
      <c r="A48" s="2">
        <v>0.006974</v>
      </c>
      <c r="B48" s="2">
        <v>0.006185</v>
      </c>
      <c r="C48" s="2">
        <v>0.005486</v>
      </c>
      <c r="D48" s="2">
        <v>0.004704</v>
      </c>
      <c r="E48" s="2">
        <v>0.003984</v>
      </c>
      <c r="F48" s="2">
        <v>0.003487</v>
      </c>
      <c r="G48" s="2">
        <v>0.002992</v>
      </c>
      <c r="H48" s="2">
        <v>0.002676</v>
      </c>
      <c r="I48" s="2">
        <v>0.002555</v>
      </c>
      <c r="J48" s="2">
        <v>0.002334</v>
      </c>
      <c r="K48" s="2">
        <v>0.002299</v>
      </c>
      <c r="L48" s="2">
        <v>0.00217</v>
      </c>
      <c r="M48" s="2">
        <v>0.002094</v>
      </c>
      <c r="N48" s="2">
        <v>0.001994</v>
      </c>
      <c r="O48" s="2">
        <v>0.001922</v>
      </c>
      <c r="P48" s="2">
        <v>0.001876</v>
      </c>
      <c r="Q48" s="2">
        <v>0.001712</v>
      </c>
      <c r="R48" s="2">
        <v>0.001716</v>
      </c>
      <c r="S48" s="2">
        <v>0.001591</v>
      </c>
      <c r="T48" s="2">
        <v>0.001486</v>
      </c>
      <c r="U48" s="2">
        <v>0.00138</v>
      </c>
      <c r="V48" s="2">
        <v>0.001318</v>
      </c>
      <c r="W48" s="2">
        <v>0.00118</v>
      </c>
      <c r="X48" s="2">
        <v>0.00105</v>
      </c>
      <c r="Y48" s="2">
        <v>5.88E-4</v>
      </c>
      <c r="Z48" s="2">
        <v>0.0</v>
      </c>
      <c r="AA48" s="2">
        <v>-5.19E-4</v>
      </c>
      <c r="AB48" s="2">
        <v>-9.51E-4</v>
      </c>
      <c r="AC48" s="2">
        <v>-0.001244</v>
      </c>
      <c r="AD48" s="2">
        <v>-0.001646</v>
      </c>
      <c r="AE48" s="2">
        <v>-0.001878</v>
      </c>
      <c r="AF48" s="2">
        <v>-0.001712</v>
      </c>
      <c r="AG48" s="2">
        <v>-9.35E-4</v>
      </c>
      <c r="AH48" s="2">
        <v>7.78E-4</v>
      </c>
      <c r="AI48" s="2">
        <v>0.003173</v>
      </c>
    </row>
    <row r="49">
      <c r="A49" s="2">
        <v>0.00649</v>
      </c>
      <c r="B49" s="2">
        <v>0.005835</v>
      </c>
      <c r="C49" s="2">
        <v>0.005291</v>
      </c>
      <c r="D49" s="2">
        <v>0.004534</v>
      </c>
      <c r="E49" s="2">
        <v>0.003763</v>
      </c>
      <c r="F49" s="2">
        <v>0.003305</v>
      </c>
      <c r="G49" s="2">
        <v>0.00279</v>
      </c>
      <c r="H49" s="2">
        <v>0.002505</v>
      </c>
      <c r="I49" s="2">
        <v>0.002316</v>
      </c>
      <c r="J49" s="2">
        <v>0.002176</v>
      </c>
      <c r="K49" s="2">
        <v>0.002068</v>
      </c>
      <c r="L49" s="2">
        <v>0.002056</v>
      </c>
      <c r="M49" s="2">
        <v>0.002012</v>
      </c>
      <c r="N49" s="2">
        <v>0.001943</v>
      </c>
      <c r="O49" s="2">
        <v>0.001854</v>
      </c>
      <c r="P49" s="2">
        <v>0.001782</v>
      </c>
      <c r="Q49" s="2">
        <v>0.001701</v>
      </c>
      <c r="R49" s="2">
        <v>0.001695</v>
      </c>
      <c r="S49" s="2">
        <v>0.001592</v>
      </c>
      <c r="T49" s="2">
        <v>0.001511</v>
      </c>
      <c r="U49" s="2">
        <v>0.001403</v>
      </c>
      <c r="V49" s="2">
        <v>0.001321</v>
      </c>
      <c r="W49" s="2">
        <v>0.001201</v>
      </c>
      <c r="X49" s="2">
        <v>0.001072</v>
      </c>
      <c r="Y49" s="2">
        <v>6.48E-4</v>
      </c>
      <c r="Z49" s="2">
        <v>0.0</v>
      </c>
      <c r="AA49" s="2">
        <v>-4.42E-4</v>
      </c>
      <c r="AB49" s="2">
        <v>-8.66E-4</v>
      </c>
      <c r="AC49" s="2">
        <v>-0.001202</v>
      </c>
      <c r="AD49" s="2">
        <v>-0.001564</v>
      </c>
      <c r="AE49" s="2">
        <v>-0.001801</v>
      </c>
      <c r="AF49" s="2">
        <v>-0.001588</v>
      </c>
      <c r="AG49" s="2">
        <v>-8.36E-4</v>
      </c>
      <c r="AH49" s="2">
        <v>8.81E-4</v>
      </c>
      <c r="AI49" s="2">
        <v>0.003206</v>
      </c>
    </row>
    <row r="50">
      <c r="A50" s="2">
        <v>0.005925</v>
      </c>
      <c r="B50" s="2">
        <v>0.005335</v>
      </c>
      <c r="C50" s="2">
        <v>0.004928</v>
      </c>
      <c r="D50" s="2">
        <v>0.004218</v>
      </c>
      <c r="E50" s="2">
        <v>0.003612</v>
      </c>
      <c r="F50" s="2">
        <v>0.003122</v>
      </c>
      <c r="G50" s="2">
        <v>0.002694</v>
      </c>
      <c r="H50" s="2">
        <v>0.002399</v>
      </c>
      <c r="I50" s="2">
        <v>0.002263</v>
      </c>
      <c r="J50" s="2">
        <v>0.002088</v>
      </c>
      <c r="K50" s="2">
        <v>0.002038</v>
      </c>
      <c r="L50" s="2">
        <v>0.001969</v>
      </c>
      <c r="M50" s="2">
        <v>0.001922</v>
      </c>
      <c r="N50" s="2">
        <v>0.001851</v>
      </c>
      <c r="O50" s="2">
        <v>0.001792</v>
      </c>
      <c r="P50" s="2">
        <v>0.001725</v>
      </c>
      <c r="Q50" s="2">
        <v>0.001601</v>
      </c>
      <c r="R50" s="2">
        <v>0.001584</v>
      </c>
      <c r="S50" s="2">
        <v>0.001505</v>
      </c>
      <c r="T50" s="2">
        <v>0.001384</v>
      </c>
      <c r="U50" s="2">
        <v>0.001233</v>
      </c>
      <c r="V50" s="2">
        <v>0.001173</v>
      </c>
      <c r="W50" s="2">
        <v>0.001074</v>
      </c>
      <c r="X50" s="2">
        <v>9.82E-4</v>
      </c>
      <c r="Y50" s="2">
        <v>5.85E-4</v>
      </c>
      <c r="Z50" s="2">
        <v>0.0</v>
      </c>
      <c r="AA50" s="2">
        <v>-5.12E-4</v>
      </c>
      <c r="AB50" s="2">
        <v>-8.84E-4</v>
      </c>
      <c r="AC50" s="2">
        <v>-0.001195</v>
      </c>
      <c r="AD50" s="2">
        <v>-0.001527</v>
      </c>
      <c r="AE50" s="2">
        <v>-0.00175</v>
      </c>
      <c r="AF50" s="2">
        <v>-0.001625</v>
      </c>
      <c r="AG50" s="2">
        <v>-8.32E-4</v>
      </c>
      <c r="AH50" s="2">
        <v>8.21E-4</v>
      </c>
      <c r="AI50" s="2">
        <v>0.003204</v>
      </c>
    </row>
    <row r="51">
      <c r="A51" s="2">
        <v>0.005566</v>
      </c>
      <c r="B51" s="2">
        <v>0.005114</v>
      </c>
      <c r="C51" s="2">
        <v>0.004706</v>
      </c>
      <c r="D51" s="2">
        <v>0.004135</v>
      </c>
      <c r="E51" s="2">
        <v>0.003563</v>
      </c>
      <c r="F51" s="2">
        <v>0.003144</v>
      </c>
      <c r="G51" s="2">
        <v>0.002689</v>
      </c>
      <c r="H51" s="2">
        <v>0.002395</v>
      </c>
      <c r="I51" s="2">
        <v>0.002208</v>
      </c>
      <c r="J51" s="2">
        <v>0.002084</v>
      </c>
      <c r="K51" s="2">
        <v>0.002015</v>
      </c>
      <c r="L51" s="2">
        <v>0.001961</v>
      </c>
      <c r="M51" s="2">
        <v>0.001928</v>
      </c>
      <c r="N51" s="2">
        <v>0.001824</v>
      </c>
      <c r="O51" s="2">
        <v>0.001769</v>
      </c>
      <c r="P51" s="2">
        <v>0.001677</v>
      </c>
      <c r="Q51" s="2">
        <v>0.001569</v>
      </c>
      <c r="R51" s="2">
        <v>0.001586</v>
      </c>
      <c r="S51" s="2">
        <v>0.001487</v>
      </c>
      <c r="T51" s="2">
        <v>0.001372</v>
      </c>
      <c r="U51" s="2">
        <v>0.001272</v>
      </c>
      <c r="V51" s="2">
        <v>0.001225</v>
      </c>
      <c r="W51" s="2">
        <v>0.001081</v>
      </c>
      <c r="X51" s="2">
        <v>0.001012</v>
      </c>
      <c r="Y51" s="2">
        <v>5.81E-4</v>
      </c>
      <c r="Z51" s="2">
        <v>0.0</v>
      </c>
      <c r="AA51" s="2">
        <v>-4.43E-4</v>
      </c>
      <c r="AB51" s="2">
        <v>-8.4E-4</v>
      </c>
      <c r="AC51" s="2">
        <v>-0.001142</v>
      </c>
      <c r="AD51" s="2">
        <v>-0.001495</v>
      </c>
      <c r="AE51" s="2">
        <v>-0.001714</v>
      </c>
      <c r="AF51" s="2">
        <v>-0.001538</v>
      </c>
      <c r="AG51" s="2">
        <v>-7.89E-4</v>
      </c>
      <c r="AH51" s="2">
        <v>9.03E-4</v>
      </c>
      <c r="AI51" s="2">
        <v>0.003193</v>
      </c>
    </row>
    <row r="52">
      <c r="A52" s="2">
        <v>0.005239</v>
      </c>
      <c r="B52" s="2">
        <v>0.004972</v>
      </c>
      <c r="C52" s="2">
        <v>0.004754</v>
      </c>
      <c r="D52" s="2">
        <v>0.004194</v>
      </c>
      <c r="E52" s="2">
        <v>0.003538</v>
      </c>
      <c r="F52" s="2">
        <v>0.003105</v>
      </c>
      <c r="G52" s="2">
        <v>0.002684</v>
      </c>
      <c r="H52" s="2">
        <v>0.002405</v>
      </c>
      <c r="I52" s="2">
        <v>0.002269</v>
      </c>
      <c r="J52" s="2">
        <v>0.002114</v>
      </c>
      <c r="K52" s="2">
        <v>0.001996</v>
      </c>
      <c r="L52" s="2">
        <v>0.001955</v>
      </c>
      <c r="M52" s="2">
        <v>0.001916</v>
      </c>
      <c r="N52" s="2">
        <v>0.001818</v>
      </c>
      <c r="O52" s="2">
        <v>0.001765</v>
      </c>
      <c r="P52" s="2">
        <v>0.001725</v>
      </c>
      <c r="Q52" s="2">
        <v>0.001599</v>
      </c>
      <c r="R52" s="2">
        <v>0.001568</v>
      </c>
      <c r="S52" s="2">
        <v>0.001414</v>
      </c>
      <c r="T52" s="2">
        <v>0.001307</v>
      </c>
      <c r="U52" s="2">
        <v>0.001184</v>
      </c>
      <c r="V52" s="2">
        <v>0.001104</v>
      </c>
      <c r="W52" s="2">
        <v>0.001032</v>
      </c>
      <c r="X52" s="2">
        <v>9.53E-4</v>
      </c>
      <c r="Y52" s="2">
        <v>5.55E-4</v>
      </c>
      <c r="Z52" s="2">
        <v>0.0</v>
      </c>
      <c r="AA52" s="2">
        <v>-4.59E-4</v>
      </c>
      <c r="AB52" s="2">
        <v>-7.89E-4</v>
      </c>
      <c r="AC52" s="2">
        <v>-0.001109</v>
      </c>
      <c r="AD52" s="2">
        <v>-0.001429</v>
      </c>
      <c r="AE52" s="2">
        <v>-0.001632</v>
      </c>
      <c r="AF52" s="2">
        <v>-0.001498</v>
      </c>
      <c r="AG52" s="2">
        <v>-7.2E-4</v>
      </c>
      <c r="AH52" s="2">
        <v>9.23E-4</v>
      </c>
      <c r="AI52" s="2">
        <v>0.003267</v>
      </c>
    </row>
    <row r="53">
      <c r="A53" s="2">
        <v>0.005229</v>
      </c>
      <c r="B53" s="2">
        <v>0.004896</v>
      </c>
      <c r="C53" s="2">
        <v>0.00482</v>
      </c>
      <c r="D53" s="2">
        <v>0.004313</v>
      </c>
      <c r="E53" s="2">
        <v>0.003786</v>
      </c>
      <c r="F53" s="2">
        <v>0.003343</v>
      </c>
      <c r="G53" s="2">
        <v>0.002818</v>
      </c>
      <c r="H53" s="2">
        <v>0.002517</v>
      </c>
      <c r="I53" s="2">
        <v>0.002338</v>
      </c>
      <c r="J53" s="2">
        <v>0.002167</v>
      </c>
      <c r="K53" s="2">
        <v>0.002104</v>
      </c>
      <c r="L53" s="2">
        <v>0.002003</v>
      </c>
      <c r="M53" s="2">
        <v>0.001981</v>
      </c>
      <c r="N53" s="2">
        <v>0.001882</v>
      </c>
      <c r="O53" s="2">
        <v>0.001794</v>
      </c>
      <c r="P53" s="2">
        <v>0.00168</v>
      </c>
      <c r="Q53" s="2">
        <v>0.001548</v>
      </c>
      <c r="R53" s="2">
        <v>0.001506</v>
      </c>
      <c r="S53" s="2">
        <v>0.00139</v>
      </c>
      <c r="T53" s="2">
        <v>0.001269</v>
      </c>
      <c r="U53" s="2">
        <v>0.001166</v>
      </c>
      <c r="V53" s="2">
        <v>0.00107</v>
      </c>
      <c r="W53" s="2">
        <v>9.67E-4</v>
      </c>
      <c r="X53" s="2">
        <v>9.11E-4</v>
      </c>
      <c r="Y53" s="2">
        <v>5.51E-4</v>
      </c>
      <c r="Z53" s="2">
        <v>0.0</v>
      </c>
      <c r="AA53" s="2">
        <v>-4.36E-4</v>
      </c>
      <c r="AB53" s="2">
        <v>-7.93E-4</v>
      </c>
      <c r="AC53" s="2">
        <v>-0.001083</v>
      </c>
      <c r="AD53" s="2">
        <v>-0.001419</v>
      </c>
      <c r="AE53" s="2">
        <v>-0.001639</v>
      </c>
      <c r="AF53" s="2">
        <v>-0.00151</v>
      </c>
      <c r="AG53" s="2">
        <v>-7.03E-4</v>
      </c>
      <c r="AH53" s="2">
        <v>9.47E-4</v>
      </c>
      <c r="AI53" s="2">
        <v>0.003228</v>
      </c>
    </row>
    <row r="54">
      <c r="A54" s="2">
        <v>0.005351</v>
      </c>
      <c r="B54" s="2">
        <v>0.005134</v>
      </c>
      <c r="C54" s="2">
        <v>0.005034</v>
      </c>
      <c r="D54" s="2">
        <v>0.004534</v>
      </c>
      <c r="E54" s="2">
        <v>0.00397</v>
      </c>
      <c r="F54" s="2">
        <v>0.003545</v>
      </c>
      <c r="G54" s="2">
        <v>0.003049</v>
      </c>
      <c r="H54" s="2">
        <v>0.002651</v>
      </c>
      <c r="I54" s="2">
        <v>0.002487</v>
      </c>
      <c r="J54" s="2">
        <v>0.002309</v>
      </c>
      <c r="K54" s="2">
        <v>0.002165</v>
      </c>
      <c r="L54" s="2">
        <v>0.002143</v>
      </c>
      <c r="M54" s="2">
        <v>0.002069</v>
      </c>
      <c r="N54" s="2">
        <v>0.00198</v>
      </c>
      <c r="O54" s="2">
        <v>0.001871</v>
      </c>
      <c r="P54" s="2">
        <v>0.001727</v>
      </c>
      <c r="Q54" s="2">
        <v>0.001584</v>
      </c>
      <c r="R54" s="2">
        <v>0.001493</v>
      </c>
      <c r="S54" s="2">
        <v>0.001374</v>
      </c>
      <c r="T54" s="2">
        <v>0.001258</v>
      </c>
      <c r="U54" s="2">
        <v>0.001108</v>
      </c>
      <c r="V54" s="2">
        <v>0.001036</v>
      </c>
      <c r="W54" s="2">
        <v>9.44E-4</v>
      </c>
      <c r="X54" s="2">
        <v>9.07E-4</v>
      </c>
      <c r="Y54" s="2">
        <v>5.31E-4</v>
      </c>
      <c r="Z54" s="2">
        <v>0.0</v>
      </c>
      <c r="AA54" s="2">
        <v>-3.99E-4</v>
      </c>
      <c r="AB54" s="2">
        <v>-7.39E-4</v>
      </c>
      <c r="AC54" s="2">
        <v>-0.001056</v>
      </c>
      <c r="AD54" s="2">
        <v>-0.001347</v>
      </c>
      <c r="AE54" s="2">
        <v>-0.00158</v>
      </c>
      <c r="AF54" s="2">
        <v>-0.001401</v>
      </c>
      <c r="AG54" s="2">
        <v>-6.16E-4</v>
      </c>
      <c r="AH54" s="2">
        <v>0.001007</v>
      </c>
      <c r="AI54" s="2">
        <v>0.003248</v>
      </c>
    </row>
    <row r="55">
      <c r="A55" s="2">
        <v>0.005634</v>
      </c>
      <c r="B55" s="2">
        <v>0.005371</v>
      </c>
      <c r="C55" s="2">
        <v>0.005195</v>
      </c>
      <c r="D55" s="2">
        <v>0.004733</v>
      </c>
      <c r="E55" s="2">
        <v>0.004096</v>
      </c>
      <c r="F55" s="2">
        <v>0.003573</v>
      </c>
      <c r="G55" s="2">
        <v>0.003132</v>
      </c>
      <c r="H55" s="2">
        <v>0.002851</v>
      </c>
      <c r="I55" s="2">
        <v>0.002652</v>
      </c>
      <c r="J55" s="2">
        <v>0.002418</v>
      </c>
      <c r="K55" s="2">
        <v>0.002333</v>
      </c>
      <c r="L55" s="2">
        <v>0.002225</v>
      </c>
      <c r="M55" s="2">
        <v>0.002137</v>
      </c>
      <c r="N55" s="2">
        <v>0.002002</v>
      </c>
      <c r="O55" s="2">
        <v>0.001881</v>
      </c>
      <c r="P55" s="2">
        <v>0.001731</v>
      </c>
      <c r="Q55" s="2">
        <v>0.001592</v>
      </c>
      <c r="R55" s="2">
        <v>0.001507</v>
      </c>
      <c r="S55" s="2">
        <v>0.00135</v>
      </c>
      <c r="T55" s="2">
        <v>0.001213</v>
      </c>
      <c r="U55" s="2">
        <v>0.001085</v>
      </c>
      <c r="V55" s="2">
        <v>0.001034</v>
      </c>
      <c r="W55" s="2">
        <v>9.22E-4</v>
      </c>
      <c r="X55" s="2">
        <v>8.47E-4</v>
      </c>
      <c r="Y55" s="2">
        <v>4.8E-4</v>
      </c>
      <c r="Z55" s="2">
        <v>0.0</v>
      </c>
      <c r="AA55" s="2">
        <v>-4.48E-4</v>
      </c>
      <c r="AB55" s="2">
        <v>-7.23E-4</v>
      </c>
      <c r="AC55" s="2">
        <v>-0.00102</v>
      </c>
      <c r="AD55" s="2">
        <v>-0.001341</v>
      </c>
      <c r="AE55" s="2">
        <v>-0.001572</v>
      </c>
      <c r="AF55" s="2">
        <v>-0.001366</v>
      </c>
      <c r="AG55" s="2">
        <v>-6.23E-4</v>
      </c>
      <c r="AH55" s="2">
        <v>9.94E-4</v>
      </c>
      <c r="AI55" s="2">
        <v>0.003261</v>
      </c>
    </row>
    <row r="56">
      <c r="A56" s="2">
        <v>0.005656</v>
      </c>
      <c r="B56" s="2">
        <v>0.005396</v>
      </c>
      <c r="C56" s="2">
        <v>0.005171</v>
      </c>
      <c r="D56" s="2">
        <v>0.004617</v>
      </c>
      <c r="E56" s="2">
        <v>0.004017</v>
      </c>
      <c r="F56" s="2">
        <v>0.0036</v>
      </c>
      <c r="G56" s="2">
        <v>0.003119</v>
      </c>
      <c r="H56" s="2">
        <v>0.002832</v>
      </c>
      <c r="I56" s="2">
        <v>0.002621</v>
      </c>
      <c r="J56" s="2">
        <v>0.002429</v>
      </c>
      <c r="K56" s="2">
        <v>0.002281</v>
      </c>
      <c r="L56" s="2">
        <v>0.002222</v>
      </c>
      <c r="M56" s="2">
        <v>0.002122</v>
      </c>
      <c r="N56" s="2">
        <v>0.00198</v>
      </c>
      <c r="O56" s="2">
        <v>0.001854</v>
      </c>
      <c r="P56" s="2">
        <v>0.001682</v>
      </c>
      <c r="Q56" s="2">
        <v>0.00152</v>
      </c>
      <c r="R56" s="2">
        <v>0.001432</v>
      </c>
      <c r="S56" s="2">
        <v>0.001288</v>
      </c>
      <c r="T56" s="2">
        <v>0.00117</v>
      </c>
      <c r="U56" s="2">
        <v>0.001021</v>
      </c>
      <c r="V56" s="2">
        <v>9.45E-4</v>
      </c>
      <c r="W56" s="2">
        <v>8.54E-4</v>
      </c>
      <c r="X56" s="2">
        <v>8.05E-4</v>
      </c>
      <c r="Y56" s="2">
        <v>4.75E-4</v>
      </c>
      <c r="Z56" s="2">
        <v>0.0</v>
      </c>
      <c r="AA56" s="2">
        <v>-3.71E-4</v>
      </c>
      <c r="AB56" s="2">
        <v>-6.59E-4</v>
      </c>
      <c r="AC56" s="2">
        <v>-9.32E-4</v>
      </c>
      <c r="AD56" s="2">
        <v>-0.001241</v>
      </c>
      <c r="AE56" s="2">
        <v>-0.001418</v>
      </c>
      <c r="AF56" s="2">
        <v>-0.001239</v>
      </c>
      <c r="AG56" s="2">
        <v>-5.15E-4</v>
      </c>
      <c r="AH56" s="2">
        <v>0.001082</v>
      </c>
      <c r="AI56" s="2">
        <v>0.003308</v>
      </c>
    </row>
    <row r="57">
      <c r="A57" s="2">
        <v>0.00544</v>
      </c>
      <c r="B57" s="2">
        <v>0.00503</v>
      </c>
      <c r="C57" s="2">
        <v>0.004834</v>
      </c>
      <c r="D57" s="2">
        <v>0.004319</v>
      </c>
      <c r="E57" s="2">
        <v>0.003768</v>
      </c>
      <c r="F57" s="2">
        <v>0.003326</v>
      </c>
      <c r="G57" s="2">
        <v>0.002888</v>
      </c>
      <c r="H57" s="2">
        <v>0.002606</v>
      </c>
      <c r="I57" s="2">
        <v>0.002465</v>
      </c>
      <c r="J57" s="2">
        <v>0.002248</v>
      </c>
      <c r="K57" s="2">
        <v>0.002178</v>
      </c>
      <c r="L57" s="2">
        <v>0.002027</v>
      </c>
      <c r="M57" s="2">
        <v>0.001978</v>
      </c>
      <c r="N57" s="2">
        <v>0.001846</v>
      </c>
      <c r="O57" s="2">
        <v>0.001707</v>
      </c>
      <c r="P57" s="2">
        <v>0.001575</v>
      </c>
      <c r="Q57" s="2">
        <v>0.001389</v>
      </c>
      <c r="R57" s="2">
        <v>0.001309</v>
      </c>
      <c r="S57" s="2">
        <v>0.001176</v>
      </c>
      <c r="T57" s="2">
        <v>0.001021</v>
      </c>
      <c r="U57" s="2">
        <v>8.68E-4</v>
      </c>
      <c r="V57" s="2">
        <v>8.48E-4</v>
      </c>
      <c r="W57" s="2">
        <v>7.8E-4</v>
      </c>
      <c r="X57" s="2">
        <v>7.33E-4</v>
      </c>
      <c r="Y57" s="2">
        <v>4.38E-4</v>
      </c>
      <c r="Z57" s="2">
        <v>0.0</v>
      </c>
      <c r="AA57" s="2">
        <v>-3.66E-4</v>
      </c>
      <c r="AB57" s="2">
        <v>-6.52E-4</v>
      </c>
      <c r="AC57" s="2">
        <v>-9.06E-4</v>
      </c>
      <c r="AD57" s="2">
        <v>-0.001184</v>
      </c>
      <c r="AE57" s="2">
        <v>-0.001381</v>
      </c>
      <c r="AF57" s="2">
        <v>-0.001203</v>
      </c>
      <c r="AG57" s="2">
        <v>-4.05E-4</v>
      </c>
      <c r="AH57" s="2">
        <v>0.001156</v>
      </c>
      <c r="AI57" s="2">
        <v>0.003383</v>
      </c>
    </row>
    <row r="58">
      <c r="A58" s="2">
        <v>0.00488</v>
      </c>
      <c r="B58" s="2">
        <v>0.004483</v>
      </c>
      <c r="C58" s="2">
        <v>0.004238</v>
      </c>
      <c r="D58" s="2">
        <v>0.003797</v>
      </c>
      <c r="E58" s="2">
        <v>0.003254</v>
      </c>
      <c r="F58" s="2">
        <v>0.002847</v>
      </c>
      <c r="G58" s="2">
        <v>0.002409</v>
      </c>
      <c r="H58" s="2">
        <v>0.002163</v>
      </c>
      <c r="I58" s="2">
        <v>0.002005</v>
      </c>
      <c r="J58" s="2">
        <v>0.001811</v>
      </c>
      <c r="K58" s="2">
        <v>0.001733</v>
      </c>
      <c r="L58" s="2">
        <v>0.001682</v>
      </c>
      <c r="M58" s="2">
        <v>0.001574</v>
      </c>
      <c r="N58" s="2">
        <v>0.001473</v>
      </c>
      <c r="O58" s="2">
        <v>0.001367</v>
      </c>
      <c r="P58" s="2">
        <v>0.001206</v>
      </c>
      <c r="Q58" s="2">
        <v>0.001079</v>
      </c>
      <c r="R58" s="2">
        <v>0.001062</v>
      </c>
      <c r="S58" s="2">
        <v>8.85E-4</v>
      </c>
      <c r="T58" s="2">
        <v>8.14E-4</v>
      </c>
      <c r="U58" s="2">
        <v>7.24E-4</v>
      </c>
      <c r="V58" s="2">
        <v>6.66E-4</v>
      </c>
      <c r="W58" s="2">
        <v>6.31E-4</v>
      </c>
      <c r="X58" s="2">
        <v>6.48E-4</v>
      </c>
      <c r="Y58" s="2">
        <v>4.3E-4</v>
      </c>
      <c r="Z58" s="2">
        <v>0.0</v>
      </c>
      <c r="AA58" s="2">
        <v>-3.29E-4</v>
      </c>
      <c r="AB58" s="2">
        <v>-5.88E-4</v>
      </c>
      <c r="AC58" s="2">
        <v>-8.23E-4</v>
      </c>
      <c r="AD58" s="2">
        <v>-0.001074</v>
      </c>
      <c r="AE58" s="2">
        <v>-0.001254</v>
      </c>
      <c r="AF58" s="2">
        <v>-0.00102</v>
      </c>
      <c r="AG58" s="2">
        <v>-3.03E-4</v>
      </c>
      <c r="AH58" s="2">
        <v>0.001295</v>
      </c>
      <c r="AI58" s="2">
        <v>0.003493</v>
      </c>
    </row>
    <row r="59">
      <c r="A59" s="2">
        <v>0.003922</v>
      </c>
      <c r="B59" s="2">
        <v>0.003462</v>
      </c>
      <c r="C59" s="2">
        <v>0.003168</v>
      </c>
      <c r="D59" s="2">
        <v>0.002646</v>
      </c>
      <c r="E59" s="2">
        <v>0.002162</v>
      </c>
      <c r="F59" s="2">
        <v>0.001826</v>
      </c>
      <c r="G59" s="2">
        <v>0.001486</v>
      </c>
      <c r="H59" s="2">
        <v>0.001384</v>
      </c>
      <c r="I59" s="2">
        <v>0.001246</v>
      </c>
      <c r="J59" s="2">
        <v>0.001162</v>
      </c>
      <c r="K59" s="2">
        <v>0.001087</v>
      </c>
      <c r="L59" s="2">
        <v>0.001073</v>
      </c>
      <c r="M59" s="2">
        <v>0.001059</v>
      </c>
      <c r="N59" s="2">
        <v>9.93E-4</v>
      </c>
      <c r="O59" s="2">
        <v>9.5E-4</v>
      </c>
      <c r="P59" s="2">
        <v>8.88E-4</v>
      </c>
      <c r="Q59" s="2">
        <v>8.03E-4</v>
      </c>
      <c r="R59" s="2">
        <v>7.83E-4</v>
      </c>
      <c r="S59" s="2">
        <v>6.92E-4</v>
      </c>
      <c r="T59" s="2">
        <v>6.59E-4</v>
      </c>
      <c r="U59" s="2">
        <v>5.87E-4</v>
      </c>
      <c r="V59" s="2">
        <v>5.48E-4</v>
      </c>
      <c r="W59" s="2">
        <v>5.54E-4</v>
      </c>
      <c r="X59" s="2">
        <v>5.7E-4</v>
      </c>
      <c r="Y59" s="2">
        <v>3.58E-4</v>
      </c>
      <c r="Z59" s="2">
        <v>0.0</v>
      </c>
      <c r="AA59" s="2">
        <v>-2.87E-4</v>
      </c>
      <c r="AB59" s="2">
        <v>-5.47E-4</v>
      </c>
      <c r="AC59" s="2">
        <v>-7.67E-4</v>
      </c>
      <c r="AD59" s="2">
        <v>-9.84E-4</v>
      </c>
      <c r="AE59" s="2">
        <v>-0.001155</v>
      </c>
      <c r="AF59" s="2">
        <v>-8.89E-4</v>
      </c>
      <c r="AG59" s="2">
        <v>-1.37E-4</v>
      </c>
      <c r="AH59" s="2">
        <v>0.001417</v>
      </c>
      <c r="AI59" s="2">
        <v>0.003643</v>
      </c>
    </row>
    <row r="60">
      <c r="A60" s="2">
        <v>0.00315</v>
      </c>
      <c r="B60" s="2">
        <v>0.002729</v>
      </c>
      <c r="C60" s="2">
        <v>0.002466</v>
      </c>
      <c r="D60" s="2">
        <v>0.002055</v>
      </c>
      <c r="E60" s="2">
        <v>0.001701</v>
      </c>
      <c r="F60" s="2">
        <v>0.001404</v>
      </c>
      <c r="G60" s="2">
        <v>0.001058</v>
      </c>
      <c r="H60" s="2">
        <v>8.38E-4</v>
      </c>
      <c r="I60" s="2">
        <v>8.2E-4</v>
      </c>
      <c r="J60" s="2">
        <v>6.38E-4</v>
      </c>
      <c r="K60" s="2">
        <v>6.91E-4</v>
      </c>
      <c r="L60" s="2">
        <v>6.59E-4</v>
      </c>
      <c r="M60" s="2">
        <v>6.84E-4</v>
      </c>
      <c r="N60" s="2">
        <v>6.45E-4</v>
      </c>
      <c r="O60" s="2">
        <v>5.99E-4</v>
      </c>
      <c r="P60" s="2">
        <v>5.7E-4</v>
      </c>
      <c r="Q60" s="2">
        <v>4.72E-4</v>
      </c>
      <c r="R60" s="2">
        <v>4.85E-4</v>
      </c>
      <c r="S60" s="2">
        <v>4.05E-4</v>
      </c>
      <c r="T60" s="2">
        <v>3.75E-4</v>
      </c>
      <c r="U60" s="2">
        <v>3.24E-4</v>
      </c>
      <c r="V60" s="2">
        <v>3.9E-4</v>
      </c>
      <c r="W60" s="2">
        <v>3.72E-4</v>
      </c>
      <c r="X60" s="2">
        <v>4.37E-4</v>
      </c>
      <c r="Y60" s="2">
        <v>3.32E-4</v>
      </c>
      <c r="Z60" s="2">
        <v>0.0</v>
      </c>
      <c r="AA60" s="2">
        <v>-2.66E-4</v>
      </c>
      <c r="AB60" s="2">
        <v>-4.94E-4</v>
      </c>
      <c r="AC60" s="2">
        <v>-6.16E-4</v>
      </c>
      <c r="AD60" s="2">
        <v>-8.72E-4</v>
      </c>
      <c r="AE60" s="2">
        <v>-9.49E-4</v>
      </c>
      <c r="AF60" s="2">
        <v>-7.66E-4</v>
      </c>
      <c r="AG60" s="47">
        <v>-2.4E-5</v>
      </c>
      <c r="AH60" s="2">
        <v>0.001547</v>
      </c>
      <c r="AI60" s="2">
        <v>0.003793</v>
      </c>
    </row>
    <row r="61">
      <c r="A61" s="2">
        <v>0.00236</v>
      </c>
      <c r="B61" s="2">
        <v>0.001801</v>
      </c>
      <c r="C61" s="2">
        <v>0.001514</v>
      </c>
      <c r="D61" s="2">
        <v>0.001206</v>
      </c>
      <c r="E61" s="2">
        <v>8.54E-4</v>
      </c>
      <c r="F61" s="2">
        <v>6.27E-4</v>
      </c>
      <c r="G61" s="2">
        <v>3.62E-4</v>
      </c>
      <c r="H61" s="2">
        <v>2.2E-4</v>
      </c>
      <c r="I61" s="2">
        <v>2.15E-4</v>
      </c>
      <c r="J61" s="2">
        <v>1.13E-4</v>
      </c>
      <c r="K61" s="2">
        <v>1.37E-4</v>
      </c>
      <c r="L61" s="2">
        <v>2.32E-4</v>
      </c>
      <c r="M61" s="2">
        <v>2.49E-4</v>
      </c>
      <c r="N61" s="2">
        <v>2.56E-4</v>
      </c>
      <c r="O61" s="2">
        <v>2.74E-4</v>
      </c>
      <c r="P61" s="2">
        <v>2.66E-4</v>
      </c>
      <c r="Q61" s="2">
        <v>2.73E-4</v>
      </c>
      <c r="R61" s="2">
        <v>3.09E-4</v>
      </c>
      <c r="S61" s="2">
        <v>2.83E-4</v>
      </c>
      <c r="T61" s="2">
        <v>2.98E-4</v>
      </c>
      <c r="U61" s="2">
        <v>2.87E-4</v>
      </c>
      <c r="V61" s="2">
        <v>3.07E-4</v>
      </c>
      <c r="W61" s="2">
        <v>2.97E-4</v>
      </c>
      <c r="X61" s="2">
        <v>4.19E-4</v>
      </c>
      <c r="Y61" s="2">
        <v>2.95E-4</v>
      </c>
      <c r="Z61" s="2">
        <v>0.0</v>
      </c>
      <c r="AA61" s="2">
        <v>-1.81E-4</v>
      </c>
      <c r="AB61" s="2">
        <v>-3.95E-4</v>
      </c>
      <c r="AC61" s="2">
        <v>-5.41E-4</v>
      </c>
      <c r="AD61" s="2">
        <v>-7.95E-4</v>
      </c>
      <c r="AE61" s="2">
        <v>-9.0E-4</v>
      </c>
      <c r="AF61" s="2">
        <v>-6.19E-4</v>
      </c>
      <c r="AG61" s="2">
        <v>1.67E-4</v>
      </c>
      <c r="AH61" s="2">
        <v>0.001672</v>
      </c>
      <c r="AI61" s="2">
        <v>0.003817</v>
      </c>
    </row>
    <row r="62">
      <c r="A62" s="2">
        <v>0.001613</v>
      </c>
      <c r="B62" s="2">
        <v>0.001224</v>
      </c>
      <c r="C62" s="2">
        <v>0.00104</v>
      </c>
      <c r="D62" s="2">
        <v>6.45E-4</v>
      </c>
      <c r="E62" s="2">
        <v>4.08E-4</v>
      </c>
      <c r="F62" s="2">
        <v>1.97E-4</v>
      </c>
      <c r="G62" s="47">
        <v>-3.1E-5</v>
      </c>
      <c r="H62" s="47">
        <v>-9.7E-5</v>
      </c>
      <c r="I62" s="2">
        <v>-1.09E-4</v>
      </c>
      <c r="J62" s="2">
        <v>-1.26E-4</v>
      </c>
      <c r="K62" s="47">
        <v>-8.3E-5</v>
      </c>
      <c r="L62" s="47">
        <v>-8.0E-6</v>
      </c>
      <c r="M62" s="47">
        <v>9.5E-5</v>
      </c>
      <c r="N62" s="2">
        <v>1.36E-4</v>
      </c>
      <c r="O62" s="2">
        <v>1.93E-4</v>
      </c>
      <c r="P62" s="2">
        <v>2.1E-4</v>
      </c>
      <c r="Q62" s="2">
        <v>1.62E-4</v>
      </c>
      <c r="R62" s="2">
        <v>2.29E-4</v>
      </c>
      <c r="S62" s="2">
        <v>1.78E-4</v>
      </c>
      <c r="T62" s="2">
        <v>1.65E-4</v>
      </c>
      <c r="U62" s="2">
        <v>1.26E-4</v>
      </c>
      <c r="V62" s="2">
        <v>2.06E-4</v>
      </c>
      <c r="W62" s="2">
        <v>2.17E-4</v>
      </c>
      <c r="X62" s="2">
        <v>3.25E-4</v>
      </c>
      <c r="Y62" s="2">
        <v>2.39E-4</v>
      </c>
      <c r="Z62" s="2">
        <v>0.0</v>
      </c>
      <c r="AA62" s="2">
        <v>-2.47E-4</v>
      </c>
      <c r="AB62" s="2">
        <v>-3.9E-4</v>
      </c>
      <c r="AC62" s="2">
        <v>-5.33E-4</v>
      </c>
      <c r="AD62" s="2">
        <v>-6.63E-4</v>
      </c>
      <c r="AE62" s="2">
        <v>-7.82E-4</v>
      </c>
      <c r="AF62" s="2">
        <v>-6.2E-4</v>
      </c>
      <c r="AG62" s="2">
        <v>1.69E-4</v>
      </c>
      <c r="AH62" s="2">
        <v>0.001687</v>
      </c>
      <c r="AI62" s="2">
        <v>0.003865</v>
      </c>
    </row>
    <row r="63">
      <c r="A63" s="2">
        <v>0.001412</v>
      </c>
      <c r="B63" s="2">
        <v>0.001095</v>
      </c>
      <c r="C63" s="2">
        <v>9.51E-4</v>
      </c>
      <c r="D63" s="2">
        <v>7.49E-4</v>
      </c>
      <c r="E63" s="2">
        <v>5.44E-4</v>
      </c>
      <c r="F63" s="2">
        <v>3.6E-4</v>
      </c>
      <c r="G63" s="2">
        <v>1.06E-4</v>
      </c>
      <c r="H63" s="47">
        <v>-3.4E-5</v>
      </c>
      <c r="I63" s="47">
        <v>3.1E-5</v>
      </c>
      <c r="J63" s="2">
        <v>-1.2E-4</v>
      </c>
      <c r="K63" s="47">
        <v>3.4E-5</v>
      </c>
      <c r="L63" s="47">
        <v>-2.5E-5</v>
      </c>
      <c r="M63" s="2">
        <v>1.48E-4</v>
      </c>
      <c r="N63" s="2">
        <v>1.73E-4</v>
      </c>
      <c r="O63" s="2">
        <v>1.47E-4</v>
      </c>
      <c r="P63" s="2">
        <v>2.33E-4</v>
      </c>
      <c r="Q63" s="2">
        <v>2.16E-4</v>
      </c>
      <c r="R63" s="2">
        <v>2.16E-4</v>
      </c>
      <c r="S63" s="2">
        <v>1.77E-4</v>
      </c>
      <c r="T63" s="2">
        <v>1.48E-4</v>
      </c>
      <c r="U63" s="2">
        <v>1.52E-4</v>
      </c>
      <c r="V63" s="2">
        <v>2.24E-4</v>
      </c>
      <c r="W63" s="2">
        <v>2.01E-4</v>
      </c>
      <c r="X63" s="2">
        <v>3.34E-4</v>
      </c>
      <c r="Y63" s="2">
        <v>2.74E-4</v>
      </c>
      <c r="Z63" s="2">
        <v>0.0</v>
      </c>
      <c r="AA63" s="2">
        <v>-1.87E-4</v>
      </c>
      <c r="AB63" s="2">
        <v>-3.55E-4</v>
      </c>
      <c r="AC63" s="2">
        <v>-4.93E-4</v>
      </c>
      <c r="AD63" s="2">
        <v>-7.01E-4</v>
      </c>
      <c r="AE63" s="2">
        <v>-7.88E-4</v>
      </c>
      <c r="AF63" s="2">
        <v>-5.81E-4</v>
      </c>
      <c r="AG63" s="2">
        <v>1.63E-4</v>
      </c>
      <c r="AH63" s="2">
        <v>0.00171</v>
      </c>
      <c r="AI63" s="2">
        <v>0.003826</v>
      </c>
    </row>
    <row r="64">
      <c r="A64" s="2">
        <v>0.001386</v>
      </c>
      <c r="B64" s="2">
        <v>0.001215</v>
      </c>
      <c r="C64" s="2">
        <v>0.001233</v>
      </c>
      <c r="D64" s="2">
        <v>9.92E-4</v>
      </c>
      <c r="E64" s="2">
        <v>7.14E-4</v>
      </c>
      <c r="F64" s="2">
        <v>5.3E-4</v>
      </c>
      <c r="G64" s="2">
        <v>2.18E-4</v>
      </c>
      <c r="H64" s="2">
        <v>1.84E-4</v>
      </c>
      <c r="I64" s="2">
        <v>1.1E-4</v>
      </c>
      <c r="J64" s="2">
        <v>1.46E-4</v>
      </c>
      <c r="K64" s="2">
        <v>1.08E-4</v>
      </c>
      <c r="L64" s="2">
        <v>2.92E-4</v>
      </c>
      <c r="M64" s="2">
        <v>3.21E-4</v>
      </c>
      <c r="N64" s="2">
        <v>3.07E-4</v>
      </c>
      <c r="O64" s="2">
        <v>3.62E-4</v>
      </c>
      <c r="P64" s="2">
        <v>2.95E-4</v>
      </c>
      <c r="Q64" s="2">
        <v>2.93E-4</v>
      </c>
      <c r="R64" s="2">
        <v>3.39E-4</v>
      </c>
      <c r="S64" s="2">
        <v>2.72E-4</v>
      </c>
      <c r="T64" s="2">
        <v>2.28E-4</v>
      </c>
      <c r="U64" s="2">
        <v>2.49E-4</v>
      </c>
      <c r="V64" s="2">
        <v>2.2E-4</v>
      </c>
      <c r="W64" s="2">
        <v>2.58E-4</v>
      </c>
      <c r="X64" s="2">
        <v>3.63E-4</v>
      </c>
      <c r="Y64" s="2">
        <v>3.36E-4</v>
      </c>
      <c r="Z64" s="2">
        <v>0.0</v>
      </c>
      <c r="AA64" s="2">
        <v>-1.26E-4</v>
      </c>
      <c r="AB64" s="2">
        <v>-3.08E-4</v>
      </c>
      <c r="AC64" s="2">
        <v>-4.5E-4</v>
      </c>
      <c r="AD64" s="2">
        <v>-6.01E-4</v>
      </c>
      <c r="AE64" s="2">
        <v>-7.54E-4</v>
      </c>
      <c r="AF64" s="2">
        <v>-4.72E-4</v>
      </c>
      <c r="AG64" s="2">
        <v>2.26E-4</v>
      </c>
      <c r="AH64" s="2">
        <v>0.001734</v>
      </c>
      <c r="AI64" s="2">
        <v>0.003867</v>
      </c>
    </row>
    <row r="65">
      <c r="A65" s="2">
        <v>0.001805</v>
      </c>
      <c r="B65" s="2">
        <v>0.001626</v>
      </c>
      <c r="C65" s="2">
        <v>0.001549</v>
      </c>
      <c r="D65" s="2">
        <v>0.001204</v>
      </c>
      <c r="E65" s="2">
        <v>0.001044</v>
      </c>
      <c r="F65" s="2">
        <v>8.29E-4</v>
      </c>
      <c r="G65" s="2">
        <v>6.29E-4</v>
      </c>
      <c r="H65" s="2">
        <v>4.27E-4</v>
      </c>
      <c r="I65" s="2">
        <v>4.61E-4</v>
      </c>
      <c r="J65" s="2">
        <v>3.55E-4</v>
      </c>
      <c r="K65" s="2">
        <v>4.25E-4</v>
      </c>
      <c r="L65" s="2">
        <v>3.8E-4</v>
      </c>
      <c r="M65" s="2">
        <v>5.19E-4</v>
      </c>
      <c r="N65" s="2">
        <v>5.57E-4</v>
      </c>
      <c r="O65" s="2">
        <v>4.93E-4</v>
      </c>
      <c r="P65" s="2">
        <v>5.09E-4</v>
      </c>
      <c r="Q65" s="2">
        <v>3.77E-4</v>
      </c>
      <c r="R65" s="2">
        <v>3.36E-4</v>
      </c>
      <c r="S65" s="2">
        <v>2.87E-4</v>
      </c>
      <c r="T65" s="2">
        <v>2.06E-4</v>
      </c>
      <c r="U65" s="2">
        <v>1.19E-4</v>
      </c>
      <c r="V65" s="2">
        <v>1.96E-4</v>
      </c>
      <c r="W65" s="2">
        <v>1.9E-4</v>
      </c>
      <c r="X65" s="2">
        <v>2.64E-4</v>
      </c>
      <c r="Y65" s="2">
        <v>2.0E-4</v>
      </c>
      <c r="Z65" s="2">
        <v>0.0</v>
      </c>
      <c r="AA65" s="2">
        <v>-2.9E-4</v>
      </c>
      <c r="AB65" s="2">
        <v>-3.64E-4</v>
      </c>
      <c r="AC65" s="2">
        <v>-5.18E-4</v>
      </c>
      <c r="AD65" s="2">
        <v>-6.64E-4</v>
      </c>
      <c r="AE65" s="2">
        <v>-7.32E-4</v>
      </c>
      <c r="AF65" s="2">
        <v>-5.94E-4</v>
      </c>
      <c r="AG65" s="2">
        <v>2.21E-4</v>
      </c>
      <c r="AH65" s="2">
        <v>0.001645</v>
      </c>
      <c r="AI65" s="2">
        <v>0.00374</v>
      </c>
    </row>
    <row r="66">
      <c r="A66" s="2">
        <v>0.001706</v>
      </c>
      <c r="B66" s="2">
        <v>0.001637</v>
      </c>
      <c r="C66" s="2">
        <v>0.001716</v>
      </c>
      <c r="D66" s="2">
        <v>0.001671</v>
      </c>
      <c r="E66" s="2">
        <v>0.001438</v>
      </c>
      <c r="F66" s="2">
        <v>0.001262</v>
      </c>
      <c r="G66" s="2">
        <v>9.22E-4</v>
      </c>
      <c r="H66" s="2">
        <v>7.86E-4</v>
      </c>
      <c r="I66" s="2">
        <v>7.84E-4</v>
      </c>
      <c r="J66" s="2">
        <v>6.12E-4</v>
      </c>
      <c r="K66" s="2">
        <v>7.31E-4</v>
      </c>
      <c r="L66" s="2">
        <v>7.64E-4</v>
      </c>
      <c r="M66" s="2">
        <v>7.44E-4</v>
      </c>
      <c r="N66" s="2">
        <v>7.03E-4</v>
      </c>
      <c r="O66" s="2">
        <v>6.78E-4</v>
      </c>
      <c r="P66" s="2">
        <v>5.34E-4</v>
      </c>
      <c r="Q66" s="2">
        <v>4.86E-4</v>
      </c>
      <c r="R66" s="2">
        <v>4.62E-4</v>
      </c>
      <c r="S66" s="2">
        <v>3.2E-4</v>
      </c>
      <c r="T66" s="2">
        <v>2.83E-4</v>
      </c>
      <c r="U66" s="2">
        <v>1.9E-4</v>
      </c>
      <c r="V66" s="2">
        <v>2.4E-4</v>
      </c>
      <c r="W66" s="2">
        <v>1.95E-4</v>
      </c>
      <c r="X66" s="2">
        <v>3.37E-4</v>
      </c>
      <c r="Y66" s="2">
        <v>2.63E-4</v>
      </c>
      <c r="Z66" s="2">
        <v>0.0</v>
      </c>
      <c r="AA66" s="2">
        <v>-1.31E-4</v>
      </c>
      <c r="AB66" s="2">
        <v>-3.46E-4</v>
      </c>
      <c r="AC66" s="2">
        <v>-4.22E-4</v>
      </c>
      <c r="AD66" s="2">
        <v>-6.8E-4</v>
      </c>
      <c r="AE66" s="2">
        <v>-7.03E-4</v>
      </c>
      <c r="AF66" s="2">
        <v>-5.05E-4</v>
      </c>
      <c r="AG66" s="2">
        <v>2.09E-4</v>
      </c>
      <c r="AH66" s="2">
        <v>0.001659</v>
      </c>
      <c r="AI66" s="2">
        <v>0.00372</v>
      </c>
    </row>
    <row r="67">
      <c r="A67" s="2">
        <v>0.001771</v>
      </c>
      <c r="B67" s="2">
        <v>0.001839</v>
      </c>
      <c r="C67" s="2">
        <v>0.002015</v>
      </c>
      <c r="D67" s="2">
        <v>0.001784</v>
      </c>
      <c r="E67" s="2">
        <v>0.001534</v>
      </c>
      <c r="F67" s="2">
        <v>0.001328</v>
      </c>
      <c r="G67" s="2">
        <v>0.00102</v>
      </c>
      <c r="H67" s="2">
        <v>9.16E-4</v>
      </c>
      <c r="I67" s="2">
        <v>8.67E-4</v>
      </c>
      <c r="J67" s="2">
        <v>8.07E-4</v>
      </c>
      <c r="K67" s="2">
        <v>7.39E-4</v>
      </c>
      <c r="L67" s="2">
        <v>8.7E-4</v>
      </c>
      <c r="M67" s="2">
        <v>8.52E-4</v>
      </c>
      <c r="N67" s="2">
        <v>8.02E-4</v>
      </c>
      <c r="O67" s="2">
        <v>7.76E-4</v>
      </c>
      <c r="P67" s="2">
        <v>7.01E-4</v>
      </c>
      <c r="Q67" s="2">
        <v>5.65E-4</v>
      </c>
      <c r="R67" s="2">
        <v>4.61E-4</v>
      </c>
      <c r="S67" s="2">
        <v>3.38E-4</v>
      </c>
      <c r="T67" s="2">
        <v>3.35E-4</v>
      </c>
      <c r="U67" s="2">
        <v>2.32E-4</v>
      </c>
      <c r="V67" s="2">
        <v>1.53E-4</v>
      </c>
      <c r="W67" s="2">
        <v>1.65E-4</v>
      </c>
      <c r="X67" s="2">
        <v>2.5E-4</v>
      </c>
      <c r="Y67" s="2">
        <v>2.45E-4</v>
      </c>
      <c r="Z67" s="2">
        <v>0.0</v>
      </c>
      <c r="AA67" s="2">
        <v>-1.55E-4</v>
      </c>
      <c r="AB67" s="2">
        <v>-3.58E-4</v>
      </c>
      <c r="AC67" s="2">
        <v>-4.67E-4</v>
      </c>
      <c r="AD67" s="2">
        <v>-6.48E-4</v>
      </c>
      <c r="AE67" s="2">
        <v>-8.29E-4</v>
      </c>
      <c r="AF67" s="2">
        <v>-5.84E-4</v>
      </c>
      <c r="AG67" s="2">
        <v>1.4E-4</v>
      </c>
      <c r="AH67" s="2">
        <v>0.001658</v>
      </c>
      <c r="AI67" s="2">
        <v>0.003621</v>
      </c>
    </row>
    <row r="68">
      <c r="A68" s="2">
        <v>0.002419</v>
      </c>
      <c r="B68" s="2">
        <v>0.00238</v>
      </c>
      <c r="C68" s="2">
        <v>0.002404</v>
      </c>
      <c r="D68" s="2">
        <v>0.002306</v>
      </c>
      <c r="E68" s="2">
        <v>0.002156</v>
      </c>
      <c r="F68" s="2">
        <v>0.001874</v>
      </c>
      <c r="G68" s="2">
        <v>0.001635</v>
      </c>
      <c r="H68" s="2">
        <v>0.001477</v>
      </c>
      <c r="I68" s="2">
        <v>0.001393</v>
      </c>
      <c r="J68" s="2">
        <v>0.001203</v>
      </c>
      <c r="K68" s="2">
        <v>0.001295</v>
      </c>
      <c r="L68" s="2">
        <v>0.001105</v>
      </c>
      <c r="M68" s="2">
        <v>0.001149</v>
      </c>
      <c r="N68" s="2">
        <v>0.001036</v>
      </c>
      <c r="O68" s="2">
        <v>9.52E-4</v>
      </c>
      <c r="P68" s="2">
        <v>9.37E-4</v>
      </c>
      <c r="Q68" s="2">
        <v>6.89E-4</v>
      </c>
      <c r="R68" s="2">
        <v>6.6E-4</v>
      </c>
      <c r="S68" s="2">
        <v>4.82E-4</v>
      </c>
      <c r="T68" s="2">
        <v>3.46E-4</v>
      </c>
      <c r="U68" s="2">
        <v>2.36E-4</v>
      </c>
      <c r="V68" s="2">
        <v>2.75E-4</v>
      </c>
      <c r="W68" s="2">
        <v>1.9E-4</v>
      </c>
      <c r="X68" s="2">
        <v>2.93E-4</v>
      </c>
      <c r="Y68" s="2">
        <v>2.38E-4</v>
      </c>
      <c r="Z68" s="2">
        <v>0.0</v>
      </c>
      <c r="AA68" s="2">
        <v>-2.43E-4</v>
      </c>
      <c r="AB68" s="2">
        <v>-3.31E-4</v>
      </c>
      <c r="AC68" s="2">
        <v>-5.23E-4</v>
      </c>
      <c r="AD68" s="2">
        <v>-6.91E-4</v>
      </c>
      <c r="AE68" s="2">
        <v>-7.77E-4</v>
      </c>
      <c r="AF68" s="2">
        <v>-5.7E-4</v>
      </c>
      <c r="AG68" s="2">
        <v>1.96E-4</v>
      </c>
      <c r="AH68" s="2">
        <v>0.001566</v>
      </c>
      <c r="AI68" s="2">
        <v>0.003691</v>
      </c>
    </row>
    <row r="69">
      <c r="A69" s="2">
        <v>0.002708</v>
      </c>
      <c r="B69" s="2">
        <v>0.002765</v>
      </c>
      <c r="C69" s="2">
        <v>0.002884</v>
      </c>
      <c r="D69" s="2">
        <v>0.002762</v>
      </c>
      <c r="E69" s="2">
        <v>0.002427</v>
      </c>
      <c r="F69" s="2">
        <v>0.002161</v>
      </c>
      <c r="G69" s="2">
        <v>0.00176</v>
      </c>
      <c r="H69" s="2">
        <v>0.001515</v>
      </c>
      <c r="I69" s="2">
        <v>0.001523</v>
      </c>
      <c r="J69" s="2">
        <v>0.001363</v>
      </c>
      <c r="K69" s="2">
        <v>0.001302</v>
      </c>
      <c r="L69" s="2">
        <v>0.00137</v>
      </c>
      <c r="M69" s="2">
        <v>0.001291</v>
      </c>
      <c r="N69" s="2">
        <v>0.001221</v>
      </c>
      <c r="O69" s="2">
        <v>0.00108</v>
      </c>
      <c r="P69" s="2">
        <v>8.94E-4</v>
      </c>
      <c r="Q69" s="2">
        <v>7.78E-4</v>
      </c>
      <c r="R69" s="2">
        <v>6.46E-4</v>
      </c>
      <c r="S69" s="2">
        <v>4.75E-4</v>
      </c>
      <c r="T69" s="2">
        <v>3.64E-4</v>
      </c>
      <c r="U69" s="2">
        <v>2.92E-4</v>
      </c>
      <c r="V69" s="2">
        <v>2.8E-4</v>
      </c>
      <c r="W69" s="2">
        <v>2.34E-4</v>
      </c>
      <c r="X69" s="2">
        <v>3.48E-4</v>
      </c>
      <c r="Y69" s="2">
        <v>2.11E-4</v>
      </c>
      <c r="Z69" s="2">
        <v>0.0</v>
      </c>
      <c r="AA69" s="47">
        <v>-9.2E-5</v>
      </c>
      <c r="AB69" s="2">
        <v>-3.44E-4</v>
      </c>
      <c r="AC69" s="2">
        <v>-4.2E-4</v>
      </c>
      <c r="AD69" s="2">
        <v>-6.51E-4</v>
      </c>
      <c r="AE69" s="2">
        <v>-7.2E-4</v>
      </c>
      <c r="AF69" s="2">
        <v>-5.08E-4</v>
      </c>
      <c r="AG69" s="2">
        <v>1.81E-4</v>
      </c>
      <c r="AH69" s="2">
        <v>0.001607</v>
      </c>
      <c r="AI69" s="2">
        <v>0.003619</v>
      </c>
    </row>
    <row r="70">
      <c r="A70" s="2">
        <v>0.002946</v>
      </c>
      <c r="B70" s="2">
        <v>0.00301</v>
      </c>
      <c r="C70" s="2">
        <v>0.003125</v>
      </c>
      <c r="D70" s="2">
        <v>0.002779</v>
      </c>
      <c r="E70" s="2">
        <v>0.002452</v>
      </c>
      <c r="F70" s="2">
        <v>0.002228</v>
      </c>
      <c r="G70" s="2">
        <v>0.001921</v>
      </c>
      <c r="H70" s="2">
        <v>0.001736</v>
      </c>
      <c r="I70" s="2">
        <v>0.001681</v>
      </c>
      <c r="J70" s="2">
        <v>0.001578</v>
      </c>
      <c r="K70" s="2">
        <v>0.001488</v>
      </c>
      <c r="L70" s="2">
        <v>0.001501</v>
      </c>
      <c r="M70" s="2">
        <v>0.001423</v>
      </c>
      <c r="N70" s="2">
        <v>0.00134</v>
      </c>
      <c r="O70" s="2">
        <v>0.001216</v>
      </c>
      <c r="P70" s="2">
        <v>0.001121</v>
      </c>
      <c r="Q70" s="2">
        <v>8.64E-4</v>
      </c>
      <c r="R70" s="2">
        <v>6.84E-4</v>
      </c>
      <c r="S70" s="2">
        <v>5.17E-4</v>
      </c>
      <c r="T70" s="2">
        <v>4.72E-4</v>
      </c>
      <c r="U70" s="2">
        <v>3.3E-4</v>
      </c>
      <c r="V70" s="2">
        <v>2.01E-4</v>
      </c>
      <c r="W70" s="2">
        <v>2.17E-4</v>
      </c>
      <c r="X70" s="2">
        <v>2.37E-4</v>
      </c>
      <c r="Y70" s="2">
        <v>1.94E-4</v>
      </c>
      <c r="Z70" s="2">
        <v>0.0</v>
      </c>
      <c r="AA70" s="2">
        <v>-1.66E-4</v>
      </c>
      <c r="AB70" s="2">
        <v>-3.14E-4</v>
      </c>
      <c r="AC70" s="2">
        <v>-4.74E-4</v>
      </c>
      <c r="AD70" s="2">
        <v>-6.51E-4</v>
      </c>
      <c r="AE70" s="2">
        <v>-7.65E-4</v>
      </c>
      <c r="AF70" s="2">
        <v>-5.2E-4</v>
      </c>
      <c r="AG70" s="2">
        <v>1.81E-4</v>
      </c>
      <c r="AH70" s="2">
        <v>0.00153</v>
      </c>
      <c r="AI70" s="2">
        <v>0.003541</v>
      </c>
    </row>
    <row r="71">
      <c r="A71" s="2">
        <v>0.00367</v>
      </c>
      <c r="B71" s="2">
        <v>0.003611</v>
      </c>
      <c r="C71" s="2">
        <v>0.003605</v>
      </c>
      <c r="D71" s="2">
        <v>0.003456</v>
      </c>
      <c r="E71" s="2">
        <v>0.003171</v>
      </c>
      <c r="F71" s="2">
        <v>0.002821</v>
      </c>
      <c r="G71" s="2">
        <v>0.002411</v>
      </c>
      <c r="H71" s="2">
        <v>0.00221</v>
      </c>
      <c r="I71" s="2">
        <v>0.002081</v>
      </c>
      <c r="J71" s="2">
        <v>0.001776</v>
      </c>
      <c r="K71" s="2">
        <v>0.001856</v>
      </c>
      <c r="L71" s="2">
        <v>0.001675</v>
      </c>
      <c r="M71" s="2">
        <v>0.001686</v>
      </c>
      <c r="N71" s="2">
        <v>0.001595</v>
      </c>
      <c r="O71" s="2">
        <v>0.001388</v>
      </c>
      <c r="P71" s="2">
        <v>0.001219</v>
      </c>
      <c r="Q71" s="2">
        <v>9.2E-4</v>
      </c>
      <c r="R71" s="2">
        <v>8.63E-4</v>
      </c>
      <c r="S71" s="2">
        <v>5.87E-4</v>
      </c>
      <c r="T71" s="2">
        <v>4.3E-4</v>
      </c>
      <c r="U71" s="2">
        <v>2.0E-4</v>
      </c>
      <c r="V71" s="2">
        <v>3.58E-4</v>
      </c>
      <c r="W71" s="2">
        <v>2.42E-4</v>
      </c>
      <c r="X71" s="2">
        <v>2.41E-4</v>
      </c>
      <c r="Y71" s="2">
        <v>2.25E-4</v>
      </c>
      <c r="Z71" s="2">
        <v>0.0</v>
      </c>
      <c r="AA71" s="2">
        <v>-1.82E-4</v>
      </c>
      <c r="AB71" s="2">
        <v>-3.87E-4</v>
      </c>
      <c r="AC71" s="2">
        <v>-4.6E-4</v>
      </c>
      <c r="AD71" s="2">
        <v>-6.69E-4</v>
      </c>
      <c r="AE71" s="2">
        <v>-7.68E-4</v>
      </c>
      <c r="AF71" s="2">
        <v>-5.96E-4</v>
      </c>
      <c r="AG71" s="2">
        <v>1.57E-4</v>
      </c>
      <c r="AH71" s="2">
        <v>0.001573</v>
      </c>
      <c r="AI71" s="2">
        <v>0.003708</v>
      </c>
    </row>
    <row r="72">
      <c r="A72" s="2">
        <v>0.00385</v>
      </c>
      <c r="B72" s="2">
        <v>0.003933</v>
      </c>
      <c r="C72" s="2">
        <v>0.004043</v>
      </c>
      <c r="D72" s="2">
        <v>0.003809</v>
      </c>
      <c r="E72" s="2">
        <v>0.003267</v>
      </c>
      <c r="F72" s="2">
        <v>0.002914</v>
      </c>
      <c r="G72" s="2">
        <v>0.00243</v>
      </c>
      <c r="H72" s="2">
        <v>0.002183</v>
      </c>
      <c r="I72" s="2">
        <v>0.002151</v>
      </c>
      <c r="J72" s="2">
        <v>0.001997</v>
      </c>
      <c r="K72" s="2">
        <v>0.001772</v>
      </c>
      <c r="L72" s="2">
        <v>0.001849</v>
      </c>
      <c r="M72" s="2">
        <v>0.001717</v>
      </c>
      <c r="N72" s="2">
        <v>0.001574</v>
      </c>
      <c r="O72" s="2">
        <v>0.001426</v>
      </c>
      <c r="P72" s="2">
        <v>0.001175</v>
      </c>
      <c r="Q72" s="2">
        <v>0.001045</v>
      </c>
      <c r="R72" s="2">
        <v>8.37E-4</v>
      </c>
      <c r="S72" s="2">
        <v>6.27E-4</v>
      </c>
      <c r="T72" s="2">
        <v>4.91E-4</v>
      </c>
      <c r="U72" s="2">
        <v>4.34E-4</v>
      </c>
      <c r="V72" s="2">
        <v>2.98E-4</v>
      </c>
      <c r="W72" s="2">
        <v>2.84E-4</v>
      </c>
      <c r="X72" s="2">
        <v>3.17E-4</v>
      </c>
      <c r="Y72" s="2">
        <v>2.92E-4</v>
      </c>
      <c r="Z72" s="2">
        <v>0.0</v>
      </c>
      <c r="AA72" s="47">
        <v>-8.6E-5</v>
      </c>
      <c r="AB72" s="2">
        <v>-1.96E-4</v>
      </c>
      <c r="AC72" s="2">
        <v>-3.79E-4</v>
      </c>
      <c r="AD72" s="2">
        <v>-5.59E-4</v>
      </c>
      <c r="AE72" s="2">
        <v>-7.48E-4</v>
      </c>
      <c r="AF72" s="2">
        <v>-4.13E-4</v>
      </c>
      <c r="AG72" s="2">
        <v>2.48E-4</v>
      </c>
      <c r="AH72" s="2">
        <v>0.001618</v>
      </c>
      <c r="AI72" s="2">
        <v>0.00348</v>
      </c>
    </row>
    <row r="73">
      <c r="A73" s="2">
        <v>0.003788</v>
      </c>
      <c r="B73" s="2">
        <v>0.003766</v>
      </c>
      <c r="C73" s="2">
        <v>0.003726</v>
      </c>
      <c r="D73" s="2">
        <v>0.003301</v>
      </c>
      <c r="E73" s="2">
        <v>0.002982</v>
      </c>
      <c r="F73" s="2">
        <v>0.002696</v>
      </c>
      <c r="G73" s="2">
        <v>0.002286</v>
      </c>
      <c r="H73" s="2">
        <v>0.002129</v>
      </c>
      <c r="I73" s="2">
        <v>0.00194</v>
      </c>
      <c r="J73" s="2">
        <v>0.001767</v>
      </c>
      <c r="K73" s="2">
        <v>0.001734</v>
      </c>
      <c r="L73" s="2">
        <v>0.001653</v>
      </c>
      <c r="M73" s="2">
        <v>0.001638</v>
      </c>
      <c r="N73" s="2">
        <v>0.001518</v>
      </c>
      <c r="O73" s="2">
        <v>0.001407</v>
      </c>
      <c r="P73" s="2">
        <v>0.00123</v>
      </c>
      <c r="Q73" s="2">
        <v>8.77E-4</v>
      </c>
      <c r="R73" s="2">
        <v>7.23E-4</v>
      </c>
      <c r="S73" s="2">
        <v>4.92E-4</v>
      </c>
      <c r="T73" s="2">
        <v>4.15E-4</v>
      </c>
      <c r="U73" s="2">
        <v>1.61E-4</v>
      </c>
      <c r="V73" s="2">
        <v>1.67E-4</v>
      </c>
      <c r="W73" s="47">
        <v>8.8E-5</v>
      </c>
      <c r="X73" s="2">
        <v>1.05E-4</v>
      </c>
      <c r="Y73" s="2">
        <v>1.15E-4</v>
      </c>
      <c r="Z73" s="2">
        <v>0.0</v>
      </c>
      <c r="AA73" s="2">
        <v>-2.84E-4</v>
      </c>
      <c r="AB73" s="2">
        <v>-3.98E-4</v>
      </c>
      <c r="AC73" s="2">
        <v>-4.84E-4</v>
      </c>
      <c r="AD73" s="2">
        <v>-7.94E-4</v>
      </c>
      <c r="AE73" s="2">
        <v>-8.34E-4</v>
      </c>
      <c r="AF73" s="2">
        <v>-7.24E-4</v>
      </c>
      <c r="AG73" s="47">
        <v>-1.5E-5</v>
      </c>
      <c r="AH73" s="2">
        <v>0.001371</v>
      </c>
      <c r="AI73" s="2">
        <v>0.003416</v>
      </c>
    </row>
    <row r="74">
      <c r="A74" s="2">
        <v>0.004035</v>
      </c>
      <c r="B74" s="2">
        <v>0.00401</v>
      </c>
      <c r="C74" s="2">
        <v>0.004005</v>
      </c>
      <c r="D74" s="2">
        <v>0.003883</v>
      </c>
      <c r="E74" s="2">
        <v>0.003468</v>
      </c>
      <c r="F74" s="2">
        <v>0.002971</v>
      </c>
      <c r="G74" s="2">
        <v>0.00261</v>
      </c>
      <c r="H74" s="2">
        <v>0.002273</v>
      </c>
      <c r="I74" s="2">
        <v>0.002228</v>
      </c>
      <c r="J74" s="2">
        <v>0.001895</v>
      </c>
      <c r="K74" s="2">
        <v>0.001919</v>
      </c>
      <c r="L74" s="2">
        <v>0.00173</v>
      </c>
      <c r="M74" s="2">
        <v>0.001705</v>
      </c>
      <c r="N74" s="2">
        <v>0.001552</v>
      </c>
      <c r="O74" s="2">
        <v>0.001382</v>
      </c>
      <c r="P74" s="2">
        <v>0.001153</v>
      </c>
      <c r="Q74" s="2">
        <v>9.68E-4</v>
      </c>
      <c r="R74" s="2">
        <v>8.37E-4</v>
      </c>
      <c r="S74" s="2">
        <v>6.42E-4</v>
      </c>
      <c r="T74" s="2">
        <v>4.35E-4</v>
      </c>
      <c r="U74" s="2">
        <v>2.37E-4</v>
      </c>
      <c r="V74" s="2">
        <v>3.35E-4</v>
      </c>
      <c r="W74" s="2">
        <v>3.13E-4</v>
      </c>
      <c r="X74" s="2">
        <v>2.79E-4</v>
      </c>
      <c r="Y74" s="2">
        <v>2.92E-4</v>
      </c>
      <c r="Z74" s="2">
        <v>0.0</v>
      </c>
      <c r="AA74" s="2">
        <v>-1.33E-4</v>
      </c>
      <c r="AB74" s="2">
        <v>-2.43E-4</v>
      </c>
      <c r="AC74" s="2">
        <v>-4.11E-4</v>
      </c>
      <c r="AD74" s="2">
        <v>-5.92E-4</v>
      </c>
      <c r="AE74" s="2">
        <v>-6.69E-4</v>
      </c>
      <c r="AF74" s="2">
        <v>-4.98E-4</v>
      </c>
      <c r="AG74" s="2">
        <v>1.85E-4</v>
      </c>
      <c r="AH74" s="2">
        <v>0.001491</v>
      </c>
      <c r="AI74" s="2">
        <v>0.00353</v>
      </c>
    </row>
    <row r="75">
      <c r="A75" s="2">
        <v>0.003993</v>
      </c>
      <c r="B75" s="2">
        <v>0.004158</v>
      </c>
      <c r="C75" s="2">
        <v>0.004314</v>
      </c>
      <c r="D75" s="2">
        <v>0.003948</v>
      </c>
      <c r="E75" s="2">
        <v>0.003449</v>
      </c>
      <c r="F75" s="2">
        <v>0.003122</v>
      </c>
      <c r="G75" s="2">
        <v>0.002604</v>
      </c>
      <c r="H75" s="2">
        <v>0.002298</v>
      </c>
      <c r="I75" s="2">
        <v>0.002198</v>
      </c>
      <c r="J75" s="2">
        <v>0.001963</v>
      </c>
      <c r="K75" s="2">
        <v>0.001766</v>
      </c>
      <c r="L75" s="2">
        <v>0.001882</v>
      </c>
      <c r="M75" s="2">
        <v>0.001781</v>
      </c>
      <c r="N75" s="2">
        <v>0.00161</v>
      </c>
      <c r="O75" s="2">
        <v>0.001454</v>
      </c>
      <c r="P75" s="2">
        <v>0.001188</v>
      </c>
      <c r="Q75" s="2">
        <v>9.79E-4</v>
      </c>
      <c r="R75" s="2">
        <v>7.61E-4</v>
      </c>
      <c r="S75" s="2">
        <v>5.07E-4</v>
      </c>
      <c r="T75" s="2">
        <v>5.45E-4</v>
      </c>
      <c r="U75" s="2">
        <v>2.8E-4</v>
      </c>
      <c r="V75" s="2">
        <v>2.47E-4</v>
      </c>
      <c r="W75" s="2">
        <v>1.84E-4</v>
      </c>
      <c r="X75" s="2">
        <v>2.24E-4</v>
      </c>
      <c r="Y75" s="2">
        <v>2.23E-4</v>
      </c>
      <c r="Z75" s="2">
        <v>0.0</v>
      </c>
      <c r="AA75" s="2">
        <v>-1.08E-4</v>
      </c>
      <c r="AB75" s="2">
        <v>-3.83E-4</v>
      </c>
      <c r="AC75" s="2">
        <v>-4.88E-4</v>
      </c>
      <c r="AD75" s="2">
        <v>-6.77E-4</v>
      </c>
      <c r="AE75" s="2">
        <v>-8.86E-4</v>
      </c>
      <c r="AF75" s="2">
        <v>-5.48E-4</v>
      </c>
      <c r="AG75" s="2">
        <v>1.19E-4</v>
      </c>
      <c r="AH75" s="2">
        <v>0.001405</v>
      </c>
      <c r="AI75" s="2">
        <v>0.003363</v>
      </c>
    </row>
    <row r="76">
      <c r="A76" s="2">
        <v>0.00443</v>
      </c>
      <c r="B76" s="2">
        <v>0.004291</v>
      </c>
      <c r="C76" s="2">
        <v>0.004136</v>
      </c>
      <c r="D76" s="2">
        <v>0.003703</v>
      </c>
      <c r="E76" s="2">
        <v>0.003297</v>
      </c>
      <c r="F76" s="2">
        <v>0.002904</v>
      </c>
      <c r="G76" s="2">
        <v>0.00248</v>
      </c>
      <c r="H76" s="2">
        <v>0.00228</v>
      </c>
      <c r="I76" s="2">
        <v>0.002147</v>
      </c>
      <c r="J76" s="2">
        <v>0.001885</v>
      </c>
      <c r="K76" s="2">
        <v>0.001938</v>
      </c>
      <c r="L76" s="2">
        <v>0.001688</v>
      </c>
      <c r="M76" s="2">
        <v>0.001632</v>
      </c>
      <c r="N76" s="2">
        <v>0.00162</v>
      </c>
      <c r="O76" s="2">
        <v>0.001325</v>
      </c>
      <c r="P76" s="2">
        <v>0.00128</v>
      </c>
      <c r="Q76" s="2">
        <v>9.14E-4</v>
      </c>
      <c r="R76" s="2">
        <v>7.9E-4</v>
      </c>
      <c r="S76" s="2">
        <v>6.0E-4</v>
      </c>
      <c r="T76" s="2">
        <v>3.5E-4</v>
      </c>
      <c r="U76" s="2">
        <v>2.41E-4</v>
      </c>
      <c r="V76" s="2">
        <v>2.55E-4</v>
      </c>
      <c r="W76" s="2">
        <v>1.56E-4</v>
      </c>
      <c r="X76" s="2">
        <v>1.89E-4</v>
      </c>
      <c r="Y76" s="47">
        <v>8.4E-5</v>
      </c>
      <c r="Z76" s="2">
        <v>0.0</v>
      </c>
      <c r="AA76" s="2">
        <v>-2.8E-4</v>
      </c>
      <c r="AB76" s="2">
        <v>-3.65E-4</v>
      </c>
      <c r="AC76" s="2">
        <v>-6.07E-4</v>
      </c>
      <c r="AD76" s="2">
        <v>-6.09E-4</v>
      </c>
      <c r="AE76" s="2">
        <v>-7.83E-4</v>
      </c>
      <c r="AF76" s="2">
        <v>-7.06E-4</v>
      </c>
      <c r="AG76" s="47">
        <v>5.7E-5</v>
      </c>
      <c r="AH76" s="2">
        <v>0.001331</v>
      </c>
      <c r="AI76" s="2">
        <v>0.003299</v>
      </c>
    </row>
    <row r="77">
      <c r="A77" s="2">
        <v>0.004434</v>
      </c>
      <c r="B77" s="2">
        <v>0.004466</v>
      </c>
      <c r="C77" s="2">
        <v>0.00445</v>
      </c>
      <c r="D77" s="2">
        <v>0.0043</v>
      </c>
      <c r="E77" s="2">
        <v>0.003722</v>
      </c>
      <c r="F77" s="2">
        <v>0.003322</v>
      </c>
      <c r="G77" s="2">
        <v>0.002781</v>
      </c>
      <c r="H77" s="2">
        <v>0.002427</v>
      </c>
      <c r="I77" s="2">
        <v>0.002297</v>
      </c>
      <c r="J77" s="2">
        <v>0.002006</v>
      </c>
      <c r="K77" s="2">
        <v>0.001915</v>
      </c>
      <c r="L77" s="2">
        <v>0.00177</v>
      </c>
      <c r="M77" s="2">
        <v>0.001729</v>
      </c>
      <c r="N77" s="2">
        <v>0.001566</v>
      </c>
      <c r="O77" s="2">
        <v>0.001455</v>
      </c>
      <c r="P77" s="2">
        <v>0.001161</v>
      </c>
      <c r="Q77" s="2">
        <v>9.37E-4</v>
      </c>
      <c r="R77" s="2">
        <v>9.16E-4</v>
      </c>
      <c r="S77" s="2">
        <v>6.53E-4</v>
      </c>
      <c r="T77" s="2">
        <v>5.35E-4</v>
      </c>
      <c r="U77" s="2">
        <v>3.49E-4</v>
      </c>
      <c r="V77" s="2">
        <v>4.1E-4</v>
      </c>
      <c r="W77" s="2">
        <v>3.83E-4</v>
      </c>
      <c r="X77" s="2">
        <v>3.61E-4</v>
      </c>
      <c r="Y77" s="2">
        <v>3.39E-4</v>
      </c>
      <c r="Z77" s="2">
        <v>0.0</v>
      </c>
      <c r="AA77" s="2">
        <v>-1.94E-4</v>
      </c>
      <c r="AB77" s="2">
        <v>-3.09E-4</v>
      </c>
      <c r="AC77" s="2">
        <v>-4.35E-4</v>
      </c>
      <c r="AD77" s="2">
        <v>-7.42E-4</v>
      </c>
      <c r="AE77" s="2">
        <v>-8.21E-4</v>
      </c>
      <c r="AF77" s="2">
        <v>-4.75E-4</v>
      </c>
      <c r="AG77" s="2">
        <v>1.34E-4</v>
      </c>
      <c r="AH77" s="2">
        <v>0.00143</v>
      </c>
      <c r="AI77" s="2">
        <v>0.003413</v>
      </c>
    </row>
    <row r="78">
      <c r="A78" s="2">
        <v>0.004327</v>
      </c>
      <c r="B78" s="2">
        <v>0.004382</v>
      </c>
      <c r="C78" s="2">
        <v>0.004455</v>
      </c>
      <c r="D78" s="2">
        <v>0.00392</v>
      </c>
      <c r="E78" s="2">
        <v>0.0034</v>
      </c>
      <c r="F78" s="2">
        <v>0.002967</v>
      </c>
      <c r="G78" s="2">
        <v>0.002525</v>
      </c>
      <c r="H78" s="2">
        <v>0.002354</v>
      </c>
      <c r="I78" s="2">
        <v>0.002209</v>
      </c>
      <c r="J78" s="2">
        <v>0.001997</v>
      </c>
      <c r="K78" s="2">
        <v>0.00175</v>
      </c>
      <c r="L78" s="2">
        <v>0.001897</v>
      </c>
      <c r="M78" s="2">
        <v>0.001615</v>
      </c>
      <c r="N78" s="2">
        <v>0.001555</v>
      </c>
      <c r="O78" s="2">
        <v>0.001426</v>
      </c>
      <c r="P78" s="2">
        <v>0.001173</v>
      </c>
      <c r="Q78" s="2">
        <v>9.35E-4</v>
      </c>
      <c r="R78" s="2">
        <v>6.79E-4</v>
      </c>
      <c r="S78" s="2">
        <v>7.03E-4</v>
      </c>
      <c r="T78" s="2">
        <v>5.39E-4</v>
      </c>
      <c r="U78" s="2">
        <v>3.23E-4</v>
      </c>
      <c r="V78" s="2">
        <v>3.45E-4</v>
      </c>
      <c r="W78" s="2">
        <v>2.2E-4</v>
      </c>
      <c r="X78" s="2">
        <v>2.92E-4</v>
      </c>
      <c r="Y78" s="2">
        <v>2.28E-4</v>
      </c>
      <c r="Z78" s="2">
        <v>0.0</v>
      </c>
      <c r="AA78" s="47">
        <v>-7.4E-5</v>
      </c>
      <c r="AB78" s="2">
        <v>-3.19E-4</v>
      </c>
      <c r="AC78" s="2">
        <v>-5.13E-4</v>
      </c>
      <c r="AD78" s="2">
        <v>-6.31E-4</v>
      </c>
      <c r="AE78" s="2">
        <v>-8.99E-4</v>
      </c>
      <c r="AF78" s="2">
        <v>-6.22E-4</v>
      </c>
      <c r="AG78" s="47">
        <v>8.1E-5</v>
      </c>
      <c r="AH78" s="2">
        <v>0.001276</v>
      </c>
      <c r="AI78" s="2">
        <v>0.003268</v>
      </c>
    </row>
    <row r="79">
      <c r="A79" s="2">
        <v>0.004768</v>
      </c>
      <c r="B79" s="2">
        <v>0.004733</v>
      </c>
      <c r="C79" s="2">
        <v>0.004571</v>
      </c>
      <c r="D79" s="2">
        <v>0.004229</v>
      </c>
      <c r="E79" s="2">
        <v>0.003787</v>
      </c>
      <c r="F79" s="2">
        <v>0.003305</v>
      </c>
      <c r="G79" s="2">
        <v>0.002982</v>
      </c>
      <c r="H79" s="2">
        <v>0.002582</v>
      </c>
      <c r="I79" s="2">
        <v>0.002402</v>
      </c>
      <c r="J79" s="2">
        <v>0.002027</v>
      </c>
      <c r="K79" s="2">
        <v>0.00204</v>
      </c>
      <c r="L79" s="2">
        <v>0.001782</v>
      </c>
      <c r="M79" s="2">
        <v>0.001699</v>
      </c>
      <c r="N79" s="2">
        <v>0.001598</v>
      </c>
      <c r="O79" s="2">
        <v>0.001443</v>
      </c>
      <c r="P79" s="2">
        <v>0.001277</v>
      </c>
      <c r="Q79" s="2">
        <v>9.12E-4</v>
      </c>
      <c r="R79" s="2">
        <v>9.36E-4</v>
      </c>
      <c r="S79" s="2">
        <v>5.75E-4</v>
      </c>
      <c r="T79" s="2">
        <v>5.19E-4</v>
      </c>
      <c r="U79" s="2">
        <v>2.32E-4</v>
      </c>
      <c r="V79" s="2">
        <v>4.87E-4</v>
      </c>
      <c r="W79" s="2">
        <v>2.62E-4</v>
      </c>
      <c r="X79" s="2">
        <v>2.88E-4</v>
      </c>
      <c r="Y79" s="2">
        <v>1.71E-4</v>
      </c>
      <c r="Z79" s="2">
        <v>0.0</v>
      </c>
      <c r="AA79" s="2">
        <v>-3.36E-4</v>
      </c>
      <c r="AB79" s="2">
        <v>-3.9E-4</v>
      </c>
      <c r="AC79" s="2">
        <v>-6.3E-4</v>
      </c>
      <c r="AD79" s="2">
        <v>-9.1E-4</v>
      </c>
      <c r="AE79" s="2">
        <v>-8.89E-4</v>
      </c>
      <c r="AF79" s="2">
        <v>-7.74E-4</v>
      </c>
      <c r="AG79" s="2">
        <v>-1.36E-4</v>
      </c>
      <c r="AH79" s="2">
        <v>0.001246</v>
      </c>
      <c r="AI79" s="2">
        <v>0.003165</v>
      </c>
    </row>
    <row r="80">
      <c r="A80" s="2">
        <v>0.004831</v>
      </c>
      <c r="B80" s="2">
        <v>0.004801</v>
      </c>
      <c r="C80" s="2">
        <v>0.004734</v>
      </c>
      <c r="D80" s="2">
        <v>0.004584</v>
      </c>
      <c r="E80" s="2">
        <v>0.003931</v>
      </c>
      <c r="F80" s="2">
        <v>0.003475</v>
      </c>
      <c r="G80" s="2">
        <v>0.002815</v>
      </c>
      <c r="H80" s="2">
        <v>0.002556</v>
      </c>
      <c r="I80" s="2">
        <v>0.002502</v>
      </c>
      <c r="J80" s="2">
        <v>0.002084</v>
      </c>
      <c r="K80" s="2">
        <v>0.001842</v>
      </c>
      <c r="L80" s="2">
        <v>0.001962</v>
      </c>
      <c r="M80" s="2">
        <v>0.001842</v>
      </c>
      <c r="N80" s="2">
        <v>0.001491</v>
      </c>
      <c r="O80" s="2">
        <v>0.001429</v>
      </c>
      <c r="P80" s="2">
        <v>0.001176</v>
      </c>
      <c r="Q80" s="2">
        <v>9.71E-4</v>
      </c>
      <c r="R80" s="2">
        <v>8.6E-4</v>
      </c>
      <c r="S80" s="2">
        <v>6.28E-4</v>
      </c>
      <c r="T80" s="2">
        <v>5.83E-4</v>
      </c>
      <c r="U80" s="2">
        <v>3.39E-4</v>
      </c>
      <c r="V80" s="2">
        <v>4.64E-4</v>
      </c>
      <c r="W80" s="2">
        <v>4.38E-4</v>
      </c>
      <c r="X80" s="2">
        <v>3.51E-4</v>
      </c>
      <c r="Y80" s="2">
        <v>3.52E-4</v>
      </c>
      <c r="Z80" s="2">
        <v>0.0</v>
      </c>
      <c r="AA80" s="2">
        <v>-1.45E-4</v>
      </c>
      <c r="AB80" s="2">
        <v>-3.73E-4</v>
      </c>
      <c r="AC80" s="2">
        <v>-4.76E-4</v>
      </c>
      <c r="AD80" s="2">
        <v>-7.68E-4</v>
      </c>
      <c r="AE80" s="2">
        <v>-9.01E-4</v>
      </c>
      <c r="AF80" s="2">
        <v>-6.33E-4</v>
      </c>
      <c r="AG80" s="47">
        <v>-4.0E-5</v>
      </c>
      <c r="AH80" s="2">
        <v>0.001105</v>
      </c>
      <c r="AI80" s="2">
        <v>0.003204</v>
      </c>
    </row>
    <row r="81">
      <c r="A81" s="2">
        <v>0.00455</v>
      </c>
      <c r="B81" s="2">
        <v>0.004588</v>
      </c>
      <c r="C81" s="2">
        <v>0.004569</v>
      </c>
      <c r="D81" s="2">
        <v>0.003961</v>
      </c>
      <c r="E81" s="2">
        <v>0.003455</v>
      </c>
      <c r="F81" s="2">
        <v>0.003076</v>
      </c>
      <c r="G81" s="2">
        <v>0.002733</v>
      </c>
      <c r="H81" s="2">
        <v>0.002443</v>
      </c>
      <c r="I81" s="2">
        <v>0.002274</v>
      </c>
      <c r="J81" s="2">
        <v>0.001944</v>
      </c>
      <c r="K81" s="2">
        <v>0.002029</v>
      </c>
      <c r="L81" s="2">
        <v>0.00171</v>
      </c>
      <c r="M81" s="2">
        <v>0.001625</v>
      </c>
      <c r="N81" s="2">
        <v>0.001524</v>
      </c>
      <c r="O81" s="2">
        <v>0.0014</v>
      </c>
      <c r="P81" s="2">
        <v>0.00129</v>
      </c>
      <c r="Q81" s="2">
        <v>8.09E-4</v>
      </c>
      <c r="R81" s="2">
        <v>8.88E-4</v>
      </c>
      <c r="S81" s="2">
        <v>8.26E-4</v>
      </c>
      <c r="T81" s="2">
        <v>7.82E-4</v>
      </c>
      <c r="U81" s="2">
        <v>4.64E-4</v>
      </c>
      <c r="V81" s="2">
        <v>5.59E-4</v>
      </c>
      <c r="W81" s="2">
        <v>3.57E-4</v>
      </c>
      <c r="X81" s="2">
        <v>3.49E-4</v>
      </c>
      <c r="Y81" s="2">
        <v>1.65E-4</v>
      </c>
      <c r="Z81" s="2">
        <v>0.0</v>
      </c>
      <c r="AA81" s="2">
        <v>-3.1E-4</v>
      </c>
      <c r="AB81" s="2">
        <v>-4.15E-4</v>
      </c>
      <c r="AC81" s="2">
        <v>-6.67E-4</v>
      </c>
      <c r="AD81" s="2">
        <v>-7.78E-4</v>
      </c>
      <c r="AE81" s="2">
        <v>-0.001094</v>
      </c>
      <c r="AF81" s="2">
        <v>-8.91E-4</v>
      </c>
      <c r="AG81" s="2">
        <v>-1.15E-4</v>
      </c>
      <c r="AH81" s="2">
        <v>0.001051</v>
      </c>
      <c r="AI81" s="2">
        <v>0.003106</v>
      </c>
    </row>
    <row r="82">
      <c r="A82" s="2">
        <v>0.005006</v>
      </c>
      <c r="B82" s="2">
        <v>0.004809</v>
      </c>
      <c r="C82" s="2">
        <v>0.004606</v>
      </c>
      <c r="D82" s="2">
        <v>0.004408</v>
      </c>
      <c r="E82" s="2">
        <v>0.003956</v>
      </c>
      <c r="F82" s="2">
        <v>0.003461</v>
      </c>
      <c r="G82" s="2">
        <v>0.003074</v>
      </c>
      <c r="H82" s="2">
        <v>0.00286</v>
      </c>
      <c r="I82" s="2">
        <v>0.002786</v>
      </c>
      <c r="J82" s="2">
        <v>0.002201</v>
      </c>
      <c r="K82" s="2">
        <v>0.001951</v>
      </c>
      <c r="L82" s="2">
        <v>0.001823</v>
      </c>
      <c r="M82" s="2">
        <v>0.001764</v>
      </c>
      <c r="N82" s="2">
        <v>0.001648</v>
      </c>
      <c r="O82" s="2">
        <v>0.001457</v>
      </c>
      <c r="P82" s="2">
        <v>0.001312</v>
      </c>
      <c r="Q82" s="2">
        <v>0.001039</v>
      </c>
      <c r="R82" s="2">
        <v>0.001</v>
      </c>
      <c r="S82" s="2">
        <v>7.73E-4</v>
      </c>
      <c r="T82" s="2">
        <v>6.56E-4</v>
      </c>
      <c r="U82" s="2">
        <v>3.41E-4</v>
      </c>
      <c r="V82" s="2">
        <v>6.39E-4</v>
      </c>
      <c r="W82" s="2">
        <v>5.11E-4</v>
      </c>
      <c r="X82" s="2">
        <v>4.67E-4</v>
      </c>
      <c r="Y82" s="2">
        <v>3.89E-4</v>
      </c>
      <c r="Z82" s="2">
        <v>0.0</v>
      </c>
      <c r="AA82" s="2">
        <v>-2.48E-4</v>
      </c>
      <c r="AB82" s="2">
        <v>-4.63E-4</v>
      </c>
      <c r="AC82" s="2">
        <v>-6.16E-4</v>
      </c>
      <c r="AD82" s="2">
        <v>-9.24E-4</v>
      </c>
      <c r="AE82" s="2">
        <v>-8.63E-4</v>
      </c>
      <c r="AF82" s="2">
        <v>-8.09E-4</v>
      </c>
      <c r="AG82" s="47">
        <v>-7.0E-6</v>
      </c>
      <c r="AH82" s="2">
        <v>0.001216</v>
      </c>
      <c r="AI82" s="2">
        <v>0.003092</v>
      </c>
    </row>
    <row r="83">
      <c r="A83" s="2">
        <v>0.004298</v>
      </c>
      <c r="B83" s="2">
        <v>0.0044</v>
      </c>
      <c r="C83" s="2">
        <v>0.004536</v>
      </c>
      <c r="D83" s="2">
        <v>0.004239</v>
      </c>
      <c r="E83" s="2">
        <v>0.003579</v>
      </c>
      <c r="F83" s="2">
        <v>0.003378</v>
      </c>
      <c r="G83" s="2">
        <v>0.002867</v>
      </c>
      <c r="H83" s="2">
        <v>0.002619</v>
      </c>
      <c r="I83" s="2">
        <v>0.00245</v>
      </c>
      <c r="J83" s="2">
        <v>0.002096</v>
      </c>
      <c r="K83" s="2">
        <v>0.001688</v>
      </c>
      <c r="L83" s="2">
        <v>0.001912</v>
      </c>
      <c r="M83" s="2">
        <v>0.001777</v>
      </c>
      <c r="N83" s="2">
        <v>0.001535</v>
      </c>
      <c r="O83" s="2">
        <v>0.001369</v>
      </c>
      <c r="P83" s="2">
        <v>0.001162</v>
      </c>
      <c r="Q83" s="2">
        <v>0.001019</v>
      </c>
      <c r="R83" s="2">
        <v>0.001001</v>
      </c>
      <c r="S83" s="2">
        <v>0.001116</v>
      </c>
      <c r="T83" s="2">
        <v>8.63E-4</v>
      </c>
      <c r="U83" s="2">
        <v>5.66E-4</v>
      </c>
      <c r="V83" s="2">
        <v>7.57E-4</v>
      </c>
      <c r="W83" s="2">
        <v>7.11E-4</v>
      </c>
      <c r="X83" s="2">
        <v>5.16E-4</v>
      </c>
      <c r="Y83" s="2">
        <v>2.54E-4</v>
      </c>
      <c r="Z83" s="2">
        <v>0.0</v>
      </c>
      <c r="AA83" s="2">
        <v>-2.56E-4</v>
      </c>
      <c r="AB83" s="2">
        <v>-4.41E-4</v>
      </c>
      <c r="AC83" s="2">
        <v>-4.89E-4</v>
      </c>
      <c r="AD83" s="2">
        <v>-8.02E-4</v>
      </c>
      <c r="AE83" s="2">
        <v>-0.001125</v>
      </c>
      <c r="AF83" s="2">
        <v>-6.68E-4</v>
      </c>
      <c r="AG83" s="47">
        <v>-3.3E-5</v>
      </c>
      <c r="AH83" s="2">
        <v>0.001156</v>
      </c>
      <c r="AI83" s="2">
        <v>0.003153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2">
        <v>-0.013869</v>
      </c>
      <c r="B1" s="2">
        <v>-0.011398</v>
      </c>
      <c r="C1" s="2">
        <v>-0.00906</v>
      </c>
      <c r="D1" s="2">
        <v>-0.006126</v>
      </c>
      <c r="E1" s="2">
        <v>-0.002344</v>
      </c>
      <c r="F1" s="2">
        <v>-0.002151</v>
      </c>
      <c r="G1" s="2">
        <v>-0.001816</v>
      </c>
      <c r="H1" s="2">
        <v>-0.002899</v>
      </c>
      <c r="I1" s="2">
        <v>-0.001598</v>
      </c>
      <c r="J1" s="2">
        <v>-0.002563</v>
      </c>
      <c r="K1" s="2">
        <v>-0.003113</v>
      </c>
      <c r="L1" s="2">
        <v>-3.96E-4</v>
      </c>
      <c r="M1" s="2">
        <v>-0.003192</v>
      </c>
      <c r="N1" s="2">
        <v>-0.001947</v>
      </c>
      <c r="O1" s="2">
        <v>-0.001454</v>
      </c>
      <c r="P1" s="2">
        <v>-0.001149</v>
      </c>
      <c r="Q1" s="2">
        <v>-0.003718</v>
      </c>
      <c r="R1" s="2">
        <v>-0.003545</v>
      </c>
      <c r="S1" s="2">
        <v>-0.004024</v>
      </c>
      <c r="T1" s="2">
        <v>-0.006067</v>
      </c>
      <c r="U1" s="2">
        <v>-0.003587</v>
      </c>
      <c r="V1" s="2">
        <v>-0.004392</v>
      </c>
      <c r="W1" s="2">
        <v>-0.003291</v>
      </c>
      <c r="X1" s="2">
        <v>-0.001903</v>
      </c>
      <c r="Y1" s="2">
        <v>-0.001843</v>
      </c>
      <c r="Z1" s="2">
        <v>0.0</v>
      </c>
      <c r="AA1" s="2">
        <v>-0.003397</v>
      </c>
      <c r="AB1" s="2">
        <v>-0.003648</v>
      </c>
      <c r="AC1" s="2">
        <v>-0.002705</v>
      </c>
      <c r="AD1" s="2">
        <v>-0.0045</v>
      </c>
      <c r="AE1" s="2">
        <v>-0.007028</v>
      </c>
      <c r="AF1" s="2">
        <v>-0.005307</v>
      </c>
      <c r="AG1" s="2">
        <v>-0.01119</v>
      </c>
      <c r="AH1" s="2">
        <v>-0.01257</v>
      </c>
      <c r="AI1" s="2">
        <v>-0.016394</v>
      </c>
    </row>
    <row r="2">
      <c r="A2" s="2">
        <v>-0.017473</v>
      </c>
      <c r="B2" s="2">
        <v>-0.015199</v>
      </c>
      <c r="C2" s="2">
        <v>-0.012397</v>
      </c>
      <c r="D2" s="2">
        <v>-0.009323</v>
      </c>
      <c r="E2" s="2">
        <v>-0.005125</v>
      </c>
      <c r="F2" s="2">
        <v>-0.005608</v>
      </c>
      <c r="G2" s="2">
        <v>-0.004517</v>
      </c>
      <c r="H2" s="2">
        <v>-0.005333</v>
      </c>
      <c r="I2" s="2">
        <v>-0.003615</v>
      </c>
      <c r="J2" s="2">
        <v>-0.004548</v>
      </c>
      <c r="K2" s="2">
        <v>-0.004665</v>
      </c>
      <c r="L2" s="2">
        <v>-0.003168</v>
      </c>
      <c r="M2" s="2">
        <v>-0.004344</v>
      </c>
      <c r="N2" s="2">
        <v>-0.002864</v>
      </c>
      <c r="O2" s="2">
        <v>-0.002149</v>
      </c>
      <c r="P2" s="2">
        <v>-0.001789</v>
      </c>
      <c r="Q2" s="2">
        <v>-0.003968</v>
      </c>
      <c r="R2" s="2">
        <v>-0.00345</v>
      </c>
      <c r="S2" s="2">
        <v>-0.00432</v>
      </c>
      <c r="T2" s="2">
        <v>-0.005953</v>
      </c>
      <c r="U2" s="2">
        <v>-0.002511</v>
      </c>
      <c r="V2" s="2">
        <v>-0.003514</v>
      </c>
      <c r="W2" s="2">
        <v>-0.002591</v>
      </c>
      <c r="X2" s="2">
        <v>-7.13E-4</v>
      </c>
      <c r="Y2" s="2">
        <v>-0.002057</v>
      </c>
      <c r="Z2" s="2">
        <v>0.0</v>
      </c>
      <c r="AA2" s="2">
        <v>-0.002446</v>
      </c>
      <c r="AB2" s="2">
        <v>-0.002843</v>
      </c>
      <c r="AC2" s="2">
        <v>-0.001895</v>
      </c>
      <c r="AD2" s="2">
        <v>-0.003246</v>
      </c>
      <c r="AE2" s="2">
        <v>-0.004461</v>
      </c>
      <c r="AF2" s="2">
        <v>-0.004183</v>
      </c>
      <c r="AG2" s="2">
        <v>-0.008568</v>
      </c>
      <c r="AH2" s="2">
        <v>-0.009675</v>
      </c>
      <c r="AI2" s="2">
        <v>-0.013717</v>
      </c>
    </row>
    <row r="3">
      <c r="A3" s="2">
        <v>-0.023252</v>
      </c>
      <c r="B3" s="2">
        <v>-0.01988</v>
      </c>
      <c r="C3" s="2">
        <v>-0.016238</v>
      </c>
      <c r="D3" s="2">
        <v>-0.012348</v>
      </c>
      <c r="E3" s="2">
        <v>-0.008268</v>
      </c>
      <c r="F3" s="2">
        <v>-0.00788</v>
      </c>
      <c r="G3" s="2">
        <v>-0.006992</v>
      </c>
      <c r="H3" s="2">
        <v>-0.007377</v>
      </c>
      <c r="I3" s="2">
        <v>-0.005689</v>
      </c>
      <c r="J3" s="2">
        <v>-0.00623</v>
      </c>
      <c r="K3" s="2">
        <v>-0.005512</v>
      </c>
      <c r="L3" s="2">
        <v>-0.004311</v>
      </c>
      <c r="M3" s="2">
        <v>-0.004645</v>
      </c>
      <c r="N3" s="2">
        <v>-0.004039</v>
      </c>
      <c r="O3" s="2">
        <v>-0.003102</v>
      </c>
      <c r="P3" s="2">
        <v>-0.002397</v>
      </c>
      <c r="Q3" s="2">
        <v>-0.003849</v>
      </c>
      <c r="R3" s="2">
        <v>-0.003264</v>
      </c>
      <c r="S3" s="2">
        <v>-0.003972</v>
      </c>
      <c r="T3" s="2">
        <v>-0.00467</v>
      </c>
      <c r="U3" s="2">
        <v>-0.002573</v>
      </c>
      <c r="V3" s="2">
        <v>-0.002563</v>
      </c>
      <c r="W3" s="2">
        <v>-0.002584</v>
      </c>
      <c r="X3" s="2">
        <v>-5.33E-4</v>
      </c>
      <c r="Y3" s="2">
        <v>-0.001107</v>
      </c>
      <c r="Z3" s="2">
        <v>0.0</v>
      </c>
      <c r="AA3" s="2">
        <v>-0.001138</v>
      </c>
      <c r="AB3" s="2">
        <v>-9.86E-4</v>
      </c>
      <c r="AC3" s="2">
        <v>-0.001055</v>
      </c>
      <c r="AD3" s="2">
        <v>-0.001962</v>
      </c>
      <c r="AE3" s="2">
        <v>-0.003484</v>
      </c>
      <c r="AF3" s="2">
        <v>-0.002267</v>
      </c>
      <c r="AG3" s="2">
        <v>-0.006575</v>
      </c>
      <c r="AH3" s="2">
        <v>-0.0073</v>
      </c>
      <c r="AI3" s="2">
        <v>-0.011709</v>
      </c>
    </row>
    <row r="4">
      <c r="A4" s="2">
        <v>-0.023373</v>
      </c>
      <c r="B4" s="2">
        <v>-0.020473</v>
      </c>
      <c r="C4" s="2">
        <v>-0.017412</v>
      </c>
      <c r="D4" s="2">
        <v>-0.013681</v>
      </c>
      <c r="E4" s="2">
        <v>-0.010467</v>
      </c>
      <c r="F4" s="2">
        <v>-0.010118</v>
      </c>
      <c r="G4" s="2">
        <v>-0.009209</v>
      </c>
      <c r="H4" s="2">
        <v>-0.008744</v>
      </c>
      <c r="I4" s="2">
        <v>-0.00759</v>
      </c>
      <c r="J4" s="2">
        <v>-0.007469</v>
      </c>
      <c r="K4" s="2">
        <v>-0.007336</v>
      </c>
      <c r="L4" s="2">
        <v>-0.005515</v>
      </c>
      <c r="M4" s="2">
        <v>-0.006113</v>
      </c>
      <c r="N4" s="2">
        <v>-0.004598</v>
      </c>
      <c r="O4" s="2">
        <v>-0.004075</v>
      </c>
      <c r="P4" s="2">
        <v>-0.003733</v>
      </c>
      <c r="Q4" s="2">
        <v>-0.004554</v>
      </c>
      <c r="R4" s="2">
        <v>-0.003883</v>
      </c>
      <c r="S4" s="2">
        <v>-0.00503</v>
      </c>
      <c r="T4" s="2">
        <v>-0.005565</v>
      </c>
      <c r="U4" s="2">
        <v>-0.003871</v>
      </c>
      <c r="V4" s="2">
        <v>-0.003811</v>
      </c>
      <c r="W4" s="2">
        <v>-0.003039</v>
      </c>
      <c r="X4" s="2">
        <v>-0.001207</v>
      </c>
      <c r="Y4" s="2">
        <v>-7.63E-4</v>
      </c>
      <c r="Z4" s="2">
        <v>0.0</v>
      </c>
      <c r="AA4" s="2">
        <v>-9.41E-4</v>
      </c>
      <c r="AB4" s="2">
        <v>-7.75E-4</v>
      </c>
      <c r="AC4" s="2">
        <v>-0.001199</v>
      </c>
      <c r="AD4" s="2">
        <v>-0.001503</v>
      </c>
      <c r="AE4" s="2">
        <v>-0.002813</v>
      </c>
      <c r="AF4" s="2">
        <v>-0.001611</v>
      </c>
      <c r="AG4" s="2">
        <v>-0.00602</v>
      </c>
      <c r="AH4" s="2">
        <v>-0.006157</v>
      </c>
      <c r="AI4" s="2">
        <v>-0.008905</v>
      </c>
    </row>
    <row r="5">
      <c r="A5" s="2">
        <v>-0.025373</v>
      </c>
      <c r="B5" s="2">
        <v>-0.022636</v>
      </c>
      <c r="C5" s="2">
        <v>-0.019716</v>
      </c>
      <c r="D5" s="2">
        <v>-0.016535</v>
      </c>
      <c r="E5" s="2">
        <v>-0.012803</v>
      </c>
      <c r="F5" s="2">
        <v>-0.012117</v>
      </c>
      <c r="G5" s="2">
        <v>-0.010999</v>
      </c>
      <c r="H5" s="2">
        <v>-0.011029</v>
      </c>
      <c r="I5" s="2">
        <v>-0.009267</v>
      </c>
      <c r="J5" s="2">
        <v>-0.009194</v>
      </c>
      <c r="K5" s="2">
        <v>-0.008986</v>
      </c>
      <c r="L5" s="2">
        <v>-0.007768</v>
      </c>
      <c r="M5" s="2">
        <v>-0.007601</v>
      </c>
      <c r="N5" s="2">
        <v>-0.006457</v>
      </c>
      <c r="O5" s="2">
        <v>-0.005487</v>
      </c>
      <c r="P5" s="2">
        <v>-0.004737</v>
      </c>
      <c r="Q5" s="2">
        <v>-0.005625</v>
      </c>
      <c r="R5" s="2">
        <v>-0.004895</v>
      </c>
      <c r="S5" s="2">
        <v>-0.005124</v>
      </c>
      <c r="T5" s="2">
        <v>-0.00574</v>
      </c>
      <c r="U5" s="2">
        <v>-0.003825</v>
      </c>
      <c r="V5" s="2">
        <v>-0.004062</v>
      </c>
      <c r="W5" s="2">
        <v>-0.002728</v>
      </c>
      <c r="X5" s="2">
        <v>-0.001414</v>
      </c>
      <c r="Y5" s="2">
        <v>-8.65E-4</v>
      </c>
      <c r="Z5" s="2">
        <v>0.0</v>
      </c>
      <c r="AA5" s="2">
        <v>-9.59E-4</v>
      </c>
      <c r="AB5" s="2">
        <v>-4.73E-4</v>
      </c>
      <c r="AC5" s="2">
        <v>-1.17E-4</v>
      </c>
      <c r="AD5" s="2">
        <v>-0.001315</v>
      </c>
      <c r="AE5" s="2">
        <v>-0.001828</v>
      </c>
      <c r="AF5" s="2">
        <v>-9.75E-4</v>
      </c>
      <c r="AG5" s="2">
        <v>-0.004529</v>
      </c>
      <c r="AH5" s="2">
        <v>-0.005723</v>
      </c>
      <c r="AI5" s="2">
        <v>-0.007891</v>
      </c>
    </row>
    <row r="6">
      <c r="A6" s="2">
        <v>-0.027571</v>
      </c>
      <c r="B6" s="2">
        <v>-0.024805</v>
      </c>
      <c r="C6" s="2">
        <v>-0.021523</v>
      </c>
      <c r="D6" s="2">
        <v>-0.018059</v>
      </c>
      <c r="E6" s="2">
        <v>-0.014767</v>
      </c>
      <c r="F6" s="2">
        <v>-0.013946</v>
      </c>
      <c r="G6" s="2">
        <v>-0.012374</v>
      </c>
      <c r="H6" s="2">
        <v>-0.012018</v>
      </c>
      <c r="I6" s="2">
        <v>-0.01081</v>
      </c>
      <c r="J6" s="2">
        <v>-0.010004</v>
      </c>
      <c r="K6" s="2">
        <v>-0.009567</v>
      </c>
      <c r="L6" s="2">
        <v>-0.008074</v>
      </c>
      <c r="M6" s="2">
        <v>-0.008402</v>
      </c>
      <c r="N6" s="2">
        <v>-0.007682</v>
      </c>
      <c r="O6" s="2">
        <v>-0.006337</v>
      </c>
      <c r="P6" s="2">
        <v>-0.005873</v>
      </c>
      <c r="Q6" s="2">
        <v>-0.006303</v>
      </c>
      <c r="R6" s="2">
        <v>-0.005901</v>
      </c>
      <c r="S6" s="2">
        <v>-0.005631</v>
      </c>
      <c r="T6" s="2">
        <v>-0.006037</v>
      </c>
      <c r="U6" s="2">
        <v>-0.004401</v>
      </c>
      <c r="V6" s="2">
        <v>-0.004419</v>
      </c>
      <c r="W6" s="2">
        <v>-0.003664</v>
      </c>
      <c r="X6" s="2">
        <v>-0.001683</v>
      </c>
      <c r="Y6" s="2">
        <v>-9.34E-4</v>
      </c>
      <c r="Z6" s="2">
        <v>0.0</v>
      </c>
      <c r="AA6" s="2">
        <v>-4.16E-4</v>
      </c>
      <c r="AB6" s="2">
        <v>-2.87E-4</v>
      </c>
      <c r="AC6" s="2">
        <v>5.32E-4</v>
      </c>
      <c r="AD6" s="2">
        <v>-3.7E-4</v>
      </c>
      <c r="AE6" s="2">
        <v>-0.001357</v>
      </c>
      <c r="AF6" s="2">
        <v>-6.0E-4</v>
      </c>
      <c r="AG6" s="2">
        <v>-0.003305</v>
      </c>
      <c r="AH6" s="2">
        <v>-0.00422</v>
      </c>
      <c r="AI6" s="2">
        <v>-0.006066</v>
      </c>
    </row>
    <row r="7">
      <c r="A7" s="2">
        <v>-0.029843</v>
      </c>
      <c r="B7" s="2">
        <v>-0.027074</v>
      </c>
      <c r="C7" s="2">
        <v>-0.024309</v>
      </c>
      <c r="D7" s="2">
        <v>-0.021267</v>
      </c>
      <c r="E7" s="2">
        <v>-0.017879</v>
      </c>
      <c r="F7" s="2">
        <v>-0.016476</v>
      </c>
      <c r="G7" s="2">
        <v>-0.015058</v>
      </c>
      <c r="H7" s="2">
        <v>-0.014435</v>
      </c>
      <c r="I7" s="2">
        <v>-0.012614</v>
      </c>
      <c r="J7" s="2">
        <v>-0.011936</v>
      </c>
      <c r="K7" s="2">
        <v>-0.01162</v>
      </c>
      <c r="L7" s="2">
        <v>-0.009984</v>
      </c>
      <c r="M7" s="2">
        <v>-0.009405</v>
      </c>
      <c r="N7" s="2">
        <v>-0.008074</v>
      </c>
      <c r="O7" s="2">
        <v>-0.007308</v>
      </c>
      <c r="P7" s="2">
        <v>-0.006685</v>
      </c>
      <c r="Q7" s="2">
        <v>-0.006676</v>
      </c>
      <c r="R7" s="2">
        <v>-0.005854</v>
      </c>
      <c r="S7" s="2">
        <v>-0.006172</v>
      </c>
      <c r="T7" s="2">
        <v>-0.005934</v>
      </c>
      <c r="U7" s="2">
        <v>-0.00483</v>
      </c>
      <c r="V7" s="2">
        <v>-0.004148</v>
      </c>
      <c r="W7" s="2">
        <v>-0.003774</v>
      </c>
      <c r="X7" s="2">
        <v>-0.001696</v>
      </c>
      <c r="Y7" s="2">
        <v>-9.14E-4</v>
      </c>
      <c r="Z7" s="2">
        <v>0.0</v>
      </c>
      <c r="AA7" s="2">
        <v>-2.3E-4</v>
      </c>
      <c r="AB7" s="2">
        <v>2.2E-4</v>
      </c>
      <c r="AC7" s="2">
        <v>1.92E-4</v>
      </c>
      <c r="AD7" s="2">
        <v>1.02E-4</v>
      </c>
      <c r="AE7" s="2">
        <v>-6.74E-4</v>
      </c>
      <c r="AF7" s="2">
        <v>3.29E-4</v>
      </c>
      <c r="AG7" s="2">
        <v>-0.00202</v>
      </c>
      <c r="AH7" s="2">
        <v>-0.002789</v>
      </c>
      <c r="AI7" s="2">
        <v>-0.004736</v>
      </c>
    </row>
    <row r="8">
      <c r="A8" s="2">
        <v>-0.028059</v>
      </c>
      <c r="B8" s="2">
        <v>-0.026156</v>
      </c>
      <c r="C8" s="2">
        <v>-0.024116</v>
      </c>
      <c r="D8" s="2">
        <v>-0.021519</v>
      </c>
      <c r="E8" s="2">
        <v>-0.018549</v>
      </c>
      <c r="F8" s="2">
        <v>-0.017337</v>
      </c>
      <c r="G8" s="2">
        <v>-0.015905</v>
      </c>
      <c r="H8" s="2">
        <v>-0.015333</v>
      </c>
      <c r="I8" s="2">
        <v>-0.014028</v>
      </c>
      <c r="J8" s="2">
        <v>-0.013291</v>
      </c>
      <c r="K8" s="2">
        <v>-0.012441</v>
      </c>
      <c r="L8" s="2">
        <v>-0.010696</v>
      </c>
      <c r="M8" s="2">
        <v>-0.010126</v>
      </c>
      <c r="N8" s="2">
        <v>-0.009563</v>
      </c>
      <c r="O8" s="2">
        <v>-0.008454</v>
      </c>
      <c r="P8" s="2">
        <v>-0.007076</v>
      </c>
      <c r="Q8" s="2">
        <v>-0.007021</v>
      </c>
      <c r="R8" s="2">
        <v>-0.006314</v>
      </c>
      <c r="S8" s="2">
        <v>-0.006144</v>
      </c>
      <c r="T8" s="2">
        <v>-0.005934</v>
      </c>
      <c r="U8" s="2">
        <v>-0.004288</v>
      </c>
      <c r="V8" s="2">
        <v>-0.00433</v>
      </c>
      <c r="W8" s="2">
        <v>-0.003605</v>
      </c>
      <c r="X8" s="2">
        <v>-0.001623</v>
      </c>
      <c r="Y8" s="2">
        <v>-6.06E-4</v>
      </c>
      <c r="Z8" s="2">
        <v>0.0</v>
      </c>
      <c r="AA8" s="47">
        <v>3.0E-5</v>
      </c>
      <c r="AB8" s="2">
        <v>7.44E-4</v>
      </c>
      <c r="AC8" s="2">
        <v>0.001092</v>
      </c>
      <c r="AD8" s="2">
        <v>7.98E-4</v>
      </c>
      <c r="AE8" s="2">
        <v>3.81E-4</v>
      </c>
      <c r="AF8" s="2">
        <v>0.001152</v>
      </c>
      <c r="AG8" s="2">
        <v>-0.001368</v>
      </c>
      <c r="AH8" s="2">
        <v>-0.00176</v>
      </c>
      <c r="AI8" s="2">
        <v>-0.003468</v>
      </c>
    </row>
    <row r="9">
      <c r="A9" s="2">
        <v>-0.028863</v>
      </c>
      <c r="B9" s="2">
        <v>-0.026426</v>
      </c>
      <c r="C9" s="2">
        <v>-0.024535</v>
      </c>
      <c r="D9" s="2">
        <v>-0.022643</v>
      </c>
      <c r="E9" s="2">
        <v>-0.020241</v>
      </c>
      <c r="F9" s="2">
        <v>-0.019159</v>
      </c>
      <c r="G9" s="2">
        <v>-0.017673</v>
      </c>
      <c r="H9" s="2">
        <v>-0.016945</v>
      </c>
      <c r="I9" s="2">
        <v>-0.01571</v>
      </c>
      <c r="J9" s="2">
        <v>-0.014881</v>
      </c>
      <c r="K9" s="2">
        <v>-0.014365</v>
      </c>
      <c r="L9" s="2">
        <v>-0.012677</v>
      </c>
      <c r="M9" s="2">
        <v>-0.011919</v>
      </c>
      <c r="N9" s="2">
        <v>-0.010886</v>
      </c>
      <c r="O9" s="2">
        <v>-0.009567</v>
      </c>
      <c r="P9" s="2">
        <v>-0.00844</v>
      </c>
      <c r="Q9" s="2">
        <v>-0.008243</v>
      </c>
      <c r="R9" s="2">
        <v>-0.007218</v>
      </c>
      <c r="S9" s="2">
        <v>-0.006933</v>
      </c>
      <c r="T9" s="2">
        <v>-0.006609</v>
      </c>
      <c r="U9" s="2">
        <v>-0.005469</v>
      </c>
      <c r="V9" s="2">
        <v>-0.004597</v>
      </c>
      <c r="W9" s="2">
        <v>-0.003964</v>
      </c>
      <c r="X9" s="2">
        <v>-0.001898</v>
      </c>
      <c r="Y9" s="2">
        <v>-0.001077</v>
      </c>
      <c r="Z9" s="2">
        <v>0.0</v>
      </c>
      <c r="AA9" s="2">
        <v>-1.36E-4</v>
      </c>
      <c r="AB9" s="2">
        <v>6.47E-4</v>
      </c>
      <c r="AC9" s="2">
        <v>9.36E-4</v>
      </c>
      <c r="AD9" s="2">
        <v>6.43E-4</v>
      </c>
      <c r="AE9" s="2">
        <v>2.38E-4</v>
      </c>
      <c r="AF9" s="2">
        <v>0.001317</v>
      </c>
      <c r="AG9" s="2">
        <v>-8.13E-4</v>
      </c>
      <c r="AH9" s="2">
        <v>-0.001465</v>
      </c>
      <c r="AI9" s="2">
        <v>-0.002961</v>
      </c>
    </row>
    <row r="10">
      <c r="A10" s="2">
        <v>-0.029812</v>
      </c>
      <c r="B10" s="2">
        <v>-0.027028</v>
      </c>
      <c r="C10" s="2">
        <v>-0.024613</v>
      </c>
      <c r="D10" s="2">
        <v>-0.02253</v>
      </c>
      <c r="E10" s="2">
        <v>-0.020183</v>
      </c>
      <c r="F10" s="2">
        <v>-0.019159</v>
      </c>
      <c r="G10" s="2">
        <v>-0.017973</v>
      </c>
      <c r="H10" s="2">
        <v>-0.017079</v>
      </c>
      <c r="I10" s="2">
        <v>-0.015575</v>
      </c>
      <c r="J10" s="2">
        <v>-0.015279</v>
      </c>
      <c r="K10" s="2">
        <v>-0.014514</v>
      </c>
      <c r="L10" s="2">
        <v>-0.012831</v>
      </c>
      <c r="M10" s="2">
        <v>-0.012442</v>
      </c>
      <c r="N10" s="2">
        <v>-0.010983</v>
      </c>
      <c r="O10" s="2">
        <v>-0.009949</v>
      </c>
      <c r="P10" s="2">
        <v>-0.008703</v>
      </c>
      <c r="Q10" s="2">
        <v>-0.008483</v>
      </c>
      <c r="R10" s="2">
        <v>-0.007692</v>
      </c>
      <c r="S10" s="2">
        <v>-0.007465</v>
      </c>
      <c r="T10" s="2">
        <v>-0.006826</v>
      </c>
      <c r="U10" s="2">
        <v>-0.00507</v>
      </c>
      <c r="V10" s="2">
        <v>-0.004879</v>
      </c>
      <c r="W10" s="2">
        <v>-0.003793</v>
      </c>
      <c r="X10" s="2">
        <v>-0.0022</v>
      </c>
      <c r="Y10" s="2">
        <v>-0.001134</v>
      </c>
      <c r="Z10" s="2">
        <v>0.0</v>
      </c>
      <c r="AA10" s="47">
        <v>-8.2E-5</v>
      </c>
      <c r="AB10" s="2">
        <v>7.83E-4</v>
      </c>
      <c r="AC10" s="2">
        <v>0.001308</v>
      </c>
      <c r="AD10" s="2">
        <v>0.001396</v>
      </c>
      <c r="AE10" s="2">
        <v>9.69E-4</v>
      </c>
      <c r="AF10" s="2">
        <v>0.00166</v>
      </c>
      <c r="AG10" s="2">
        <v>-1.31E-4</v>
      </c>
      <c r="AH10" s="2">
        <v>-3.17E-4</v>
      </c>
      <c r="AI10" s="2">
        <v>-0.001806</v>
      </c>
    </row>
    <row r="11">
      <c r="A11" s="2">
        <v>-0.031319</v>
      </c>
      <c r="B11" s="2">
        <v>-0.028648</v>
      </c>
      <c r="C11" s="2">
        <v>-0.026103</v>
      </c>
      <c r="D11" s="2">
        <v>-0.023831</v>
      </c>
      <c r="E11" s="2">
        <v>-0.021736</v>
      </c>
      <c r="F11" s="2">
        <v>-0.020001</v>
      </c>
      <c r="G11" s="2">
        <v>-0.018884</v>
      </c>
      <c r="H11" s="2">
        <v>-0.017895</v>
      </c>
      <c r="I11" s="2">
        <v>-0.016377</v>
      </c>
      <c r="J11" s="2">
        <v>-0.015613</v>
      </c>
      <c r="K11" s="2">
        <v>-0.014919</v>
      </c>
      <c r="L11" s="2">
        <v>-0.013539</v>
      </c>
      <c r="M11" s="2">
        <v>-0.012772</v>
      </c>
      <c r="N11" s="2">
        <v>-0.011387</v>
      </c>
      <c r="O11" s="2">
        <v>-0.010321</v>
      </c>
      <c r="P11" s="2">
        <v>-0.009257</v>
      </c>
      <c r="Q11" s="2">
        <v>-0.008857</v>
      </c>
      <c r="R11" s="2">
        <v>-0.007577</v>
      </c>
      <c r="S11" s="2">
        <v>-0.00721</v>
      </c>
      <c r="T11" s="2">
        <v>-0.006634</v>
      </c>
      <c r="U11" s="2">
        <v>-0.005055</v>
      </c>
      <c r="V11" s="2">
        <v>-0.00464</v>
      </c>
      <c r="W11" s="2">
        <v>-0.003522</v>
      </c>
      <c r="X11" s="2">
        <v>-0.002009</v>
      </c>
      <c r="Y11" s="2">
        <v>-9.09E-4</v>
      </c>
      <c r="Z11" s="2">
        <v>0.0</v>
      </c>
      <c r="AA11" s="2">
        <v>4.73E-4</v>
      </c>
      <c r="AB11" s="2">
        <v>0.001219</v>
      </c>
      <c r="AC11" s="2">
        <v>0.001923</v>
      </c>
      <c r="AD11" s="2">
        <v>0.001757</v>
      </c>
      <c r="AE11" s="2">
        <v>0.001205</v>
      </c>
      <c r="AF11" s="2">
        <v>0.002493</v>
      </c>
      <c r="AG11" s="2">
        <v>9.37E-4</v>
      </c>
      <c r="AH11" s="2">
        <v>5.06E-4</v>
      </c>
      <c r="AI11" s="2">
        <v>-8.52E-4</v>
      </c>
    </row>
    <row r="12">
      <c r="A12" s="2">
        <v>-0.033249</v>
      </c>
      <c r="B12" s="2">
        <v>-0.030558</v>
      </c>
      <c r="C12" s="2">
        <v>-0.027974</v>
      </c>
      <c r="D12" s="2">
        <v>-0.025539</v>
      </c>
      <c r="E12" s="2">
        <v>-0.02324</v>
      </c>
      <c r="F12" s="2">
        <v>-0.021808</v>
      </c>
      <c r="G12" s="2">
        <v>-0.020051</v>
      </c>
      <c r="H12" s="2">
        <v>-0.019188</v>
      </c>
      <c r="I12" s="2">
        <v>-0.017749</v>
      </c>
      <c r="J12" s="2">
        <v>-0.017051</v>
      </c>
      <c r="K12" s="2">
        <v>-0.015849</v>
      </c>
      <c r="L12" s="2">
        <v>-0.014236</v>
      </c>
      <c r="M12" s="2">
        <v>-0.013629</v>
      </c>
      <c r="N12" s="2">
        <v>-0.012141</v>
      </c>
      <c r="O12" s="2">
        <v>-0.011143</v>
      </c>
      <c r="P12" s="2">
        <v>-0.010068</v>
      </c>
      <c r="Q12" s="2">
        <v>-0.009271</v>
      </c>
      <c r="R12" s="2">
        <v>-0.008367</v>
      </c>
      <c r="S12" s="2">
        <v>-0.007739</v>
      </c>
      <c r="T12" s="2">
        <v>-0.006911</v>
      </c>
      <c r="U12" s="2">
        <v>-0.005338</v>
      </c>
      <c r="V12" s="2">
        <v>-0.00485</v>
      </c>
      <c r="W12" s="2">
        <v>-0.004089</v>
      </c>
      <c r="X12" s="2">
        <v>-0.002275</v>
      </c>
      <c r="Y12" s="2">
        <v>-0.001129</v>
      </c>
      <c r="Z12" s="2">
        <v>0.0</v>
      </c>
      <c r="AA12" s="2">
        <v>3.59E-4</v>
      </c>
      <c r="AB12" s="2">
        <v>0.001218</v>
      </c>
      <c r="AC12" s="2">
        <v>0.001761</v>
      </c>
      <c r="AD12" s="2">
        <v>0.00144</v>
      </c>
      <c r="AE12" s="2">
        <v>0.001507</v>
      </c>
      <c r="AF12" s="2">
        <v>0.002344</v>
      </c>
      <c r="AG12" s="2">
        <v>0.001093</v>
      </c>
      <c r="AH12" s="2">
        <v>5.28E-4</v>
      </c>
      <c r="AI12" s="2">
        <v>-4.05E-4</v>
      </c>
    </row>
    <row r="13">
      <c r="A13" s="2">
        <v>-0.034206</v>
      </c>
      <c r="B13" s="2">
        <v>-0.031684</v>
      </c>
      <c r="C13" s="2">
        <v>-0.029303</v>
      </c>
      <c r="D13" s="2">
        <v>-0.026894</v>
      </c>
      <c r="E13" s="2">
        <v>-0.024283</v>
      </c>
      <c r="F13" s="2">
        <v>-0.022632</v>
      </c>
      <c r="G13" s="2">
        <v>-0.02097</v>
      </c>
      <c r="H13" s="2">
        <v>-0.019829</v>
      </c>
      <c r="I13" s="2">
        <v>-0.01807</v>
      </c>
      <c r="J13" s="2">
        <v>-0.017483</v>
      </c>
      <c r="K13" s="2">
        <v>-0.016191</v>
      </c>
      <c r="L13" s="2">
        <v>-0.01491</v>
      </c>
      <c r="M13" s="2">
        <v>-0.013804</v>
      </c>
      <c r="N13" s="2">
        <v>-0.012701</v>
      </c>
      <c r="O13" s="2">
        <v>-0.011316</v>
      </c>
      <c r="P13" s="2">
        <v>-0.010143</v>
      </c>
      <c r="Q13" s="2">
        <v>-0.009456</v>
      </c>
      <c r="R13" s="2">
        <v>-0.008648</v>
      </c>
      <c r="S13" s="2">
        <v>-0.007774</v>
      </c>
      <c r="T13" s="2">
        <v>-0.007014</v>
      </c>
      <c r="U13" s="2">
        <v>-0.005378</v>
      </c>
      <c r="V13" s="2">
        <v>-0.004739</v>
      </c>
      <c r="W13" s="2">
        <v>-0.003849</v>
      </c>
      <c r="X13" s="2">
        <v>-0.002328</v>
      </c>
      <c r="Y13" s="2">
        <v>-0.001159</v>
      </c>
      <c r="Z13" s="2">
        <v>0.0</v>
      </c>
      <c r="AA13" s="2">
        <v>2.81E-4</v>
      </c>
      <c r="AB13" s="2">
        <v>0.001454</v>
      </c>
      <c r="AC13" s="2">
        <v>0.001745</v>
      </c>
      <c r="AD13" s="2">
        <v>0.002103</v>
      </c>
      <c r="AE13" s="2">
        <v>0.001921</v>
      </c>
      <c r="AF13" s="2">
        <v>0.002533</v>
      </c>
      <c r="AG13" s="2">
        <v>0.001605</v>
      </c>
      <c r="AH13" s="2">
        <v>0.00129</v>
      </c>
      <c r="AI13" s="2">
        <v>2.22E-4</v>
      </c>
    </row>
    <row r="14">
      <c r="A14" s="2">
        <v>-0.03574</v>
      </c>
      <c r="B14" s="2">
        <v>-0.033359</v>
      </c>
      <c r="C14" s="2">
        <v>-0.030933</v>
      </c>
      <c r="D14" s="2">
        <v>-0.028179</v>
      </c>
      <c r="E14" s="2">
        <v>-0.02556</v>
      </c>
      <c r="F14" s="2">
        <v>-0.023609</v>
      </c>
      <c r="G14" s="2">
        <v>-0.021795</v>
      </c>
      <c r="H14" s="2">
        <v>-0.020585</v>
      </c>
      <c r="I14" s="2">
        <v>-0.01902</v>
      </c>
      <c r="J14" s="2">
        <v>-0.0177</v>
      </c>
      <c r="K14" s="2">
        <v>-0.01685</v>
      </c>
      <c r="L14" s="2">
        <v>-0.015161</v>
      </c>
      <c r="M14" s="2">
        <v>-0.014376</v>
      </c>
      <c r="N14" s="2">
        <v>-0.012894</v>
      </c>
      <c r="O14" s="2">
        <v>-0.01159</v>
      </c>
      <c r="P14" s="2">
        <v>-0.01033</v>
      </c>
      <c r="Q14" s="2">
        <v>-0.009635</v>
      </c>
      <c r="R14" s="2">
        <v>-0.008564</v>
      </c>
      <c r="S14" s="2">
        <v>-0.007838</v>
      </c>
      <c r="T14" s="2">
        <v>-0.006945</v>
      </c>
      <c r="U14" s="2">
        <v>-0.005479</v>
      </c>
      <c r="V14" s="2">
        <v>-0.004802</v>
      </c>
      <c r="W14" s="2">
        <v>-0.003808</v>
      </c>
      <c r="X14" s="2">
        <v>-0.002171</v>
      </c>
      <c r="Y14" s="2">
        <v>-9.31E-4</v>
      </c>
      <c r="Z14" s="2">
        <v>0.0</v>
      </c>
      <c r="AA14" s="2">
        <v>6.22E-4</v>
      </c>
      <c r="AB14" s="2">
        <v>0.001499</v>
      </c>
      <c r="AC14" s="2">
        <v>0.00199</v>
      </c>
      <c r="AD14" s="2">
        <v>0.002335</v>
      </c>
      <c r="AE14" s="2">
        <v>0.002345</v>
      </c>
      <c r="AF14" s="2">
        <v>0.002971</v>
      </c>
      <c r="AG14" s="2">
        <v>0.001993</v>
      </c>
      <c r="AH14" s="2">
        <v>0.001926</v>
      </c>
      <c r="AI14" s="2">
        <v>0.001101</v>
      </c>
    </row>
    <row r="15">
      <c r="A15" s="2">
        <v>-0.037034</v>
      </c>
      <c r="B15" s="2">
        <v>-0.034749</v>
      </c>
      <c r="C15" s="2">
        <v>-0.032326</v>
      </c>
      <c r="D15" s="2">
        <v>-0.029499</v>
      </c>
      <c r="E15" s="2">
        <v>-0.026586</v>
      </c>
      <c r="F15" s="2">
        <v>-0.024444</v>
      </c>
      <c r="G15" s="2">
        <v>-0.022576</v>
      </c>
      <c r="H15" s="2">
        <v>-0.021236</v>
      </c>
      <c r="I15" s="2">
        <v>-0.019567</v>
      </c>
      <c r="J15" s="2">
        <v>-0.018293</v>
      </c>
      <c r="K15" s="2">
        <v>-0.017346</v>
      </c>
      <c r="L15" s="2">
        <v>-0.015758</v>
      </c>
      <c r="M15" s="2">
        <v>-0.014656</v>
      </c>
      <c r="N15" s="2">
        <v>-0.013389</v>
      </c>
      <c r="O15" s="2">
        <v>-0.012131</v>
      </c>
      <c r="P15" s="2">
        <v>-0.010688</v>
      </c>
      <c r="Q15" s="2">
        <v>-0.009847</v>
      </c>
      <c r="R15" s="2">
        <v>-0.008834</v>
      </c>
      <c r="S15" s="2">
        <v>-0.008114</v>
      </c>
      <c r="T15" s="2">
        <v>-0.007075</v>
      </c>
      <c r="U15" s="2">
        <v>-0.00542</v>
      </c>
      <c r="V15" s="2">
        <v>-0.004871</v>
      </c>
      <c r="W15" s="2">
        <v>-0.003855</v>
      </c>
      <c r="X15" s="2">
        <v>-0.002433</v>
      </c>
      <c r="Y15" s="2">
        <v>-0.001092</v>
      </c>
      <c r="Z15" s="2">
        <v>0.0</v>
      </c>
      <c r="AA15" s="2">
        <v>6.0E-4</v>
      </c>
      <c r="AB15" s="2">
        <v>0.001426</v>
      </c>
      <c r="AC15" s="2">
        <v>0.001996</v>
      </c>
      <c r="AD15" s="2">
        <v>0.002458</v>
      </c>
      <c r="AE15" s="2">
        <v>0.002197</v>
      </c>
      <c r="AF15" s="2">
        <v>0.003221</v>
      </c>
      <c r="AG15" s="2">
        <v>0.002315</v>
      </c>
      <c r="AH15" s="2">
        <v>0.002222</v>
      </c>
      <c r="AI15" s="2">
        <v>0.001313</v>
      </c>
    </row>
    <row r="16">
      <c r="A16" s="2">
        <v>-0.038149</v>
      </c>
      <c r="B16" s="2">
        <v>-0.03587</v>
      </c>
      <c r="C16" s="2">
        <v>-0.033275</v>
      </c>
      <c r="D16" s="2">
        <v>-0.030279</v>
      </c>
      <c r="E16" s="2">
        <v>-0.027153</v>
      </c>
      <c r="F16" s="2">
        <v>-0.024999</v>
      </c>
      <c r="G16" s="2">
        <v>-0.022903</v>
      </c>
      <c r="H16" s="2">
        <v>-0.021471</v>
      </c>
      <c r="I16" s="2">
        <v>-0.019695</v>
      </c>
      <c r="J16" s="2">
        <v>-0.018561</v>
      </c>
      <c r="K16" s="2">
        <v>-0.017444</v>
      </c>
      <c r="L16" s="2">
        <v>-0.015898</v>
      </c>
      <c r="M16" s="2">
        <v>-0.014765</v>
      </c>
      <c r="N16" s="2">
        <v>-0.013448</v>
      </c>
      <c r="O16" s="2">
        <v>-0.012149</v>
      </c>
      <c r="P16" s="2">
        <v>-0.010927</v>
      </c>
      <c r="Q16" s="2">
        <v>-0.00981</v>
      </c>
      <c r="R16" s="2">
        <v>-0.008824</v>
      </c>
      <c r="S16" s="2">
        <v>-0.008024</v>
      </c>
      <c r="T16" s="2">
        <v>-0.006992</v>
      </c>
      <c r="U16" s="2">
        <v>-0.005857</v>
      </c>
      <c r="V16" s="2">
        <v>-0.004946</v>
      </c>
      <c r="W16" s="2">
        <v>-0.003938</v>
      </c>
      <c r="X16" s="2">
        <v>-0.002393</v>
      </c>
      <c r="Y16" s="2">
        <v>-0.001095</v>
      </c>
      <c r="Z16" s="2">
        <v>0.0</v>
      </c>
      <c r="AA16" s="2">
        <v>6.66E-4</v>
      </c>
      <c r="AB16" s="2">
        <v>0.001412</v>
      </c>
      <c r="AC16" s="2">
        <v>0.002036</v>
      </c>
      <c r="AD16" s="2">
        <v>0.002284</v>
      </c>
      <c r="AE16" s="2">
        <v>0.002505</v>
      </c>
      <c r="AF16" s="2">
        <v>0.003159</v>
      </c>
      <c r="AG16" s="2">
        <v>0.002429</v>
      </c>
      <c r="AH16" s="2">
        <v>0.002503</v>
      </c>
      <c r="AI16" s="2">
        <v>0.001488</v>
      </c>
    </row>
    <row r="17">
      <c r="A17" s="2">
        <v>-0.038873</v>
      </c>
      <c r="B17" s="2">
        <v>-0.036492</v>
      </c>
      <c r="C17" s="2">
        <v>-0.033721</v>
      </c>
      <c r="D17" s="2">
        <v>-0.030612</v>
      </c>
      <c r="E17" s="2">
        <v>-0.027451</v>
      </c>
      <c r="F17" s="2">
        <v>-0.025134</v>
      </c>
      <c r="G17" s="2">
        <v>-0.02299</v>
      </c>
      <c r="H17" s="2">
        <v>-0.021521</v>
      </c>
      <c r="I17" s="2">
        <v>-0.019911</v>
      </c>
      <c r="J17" s="2">
        <v>-0.018712</v>
      </c>
      <c r="K17" s="2">
        <v>-0.017401</v>
      </c>
      <c r="L17" s="2">
        <v>-0.015917</v>
      </c>
      <c r="M17" s="2">
        <v>-0.014882</v>
      </c>
      <c r="N17" s="2">
        <v>-0.013417</v>
      </c>
      <c r="O17" s="2">
        <v>-0.012148</v>
      </c>
      <c r="P17" s="2">
        <v>-0.010832</v>
      </c>
      <c r="Q17" s="2">
        <v>-0.009941</v>
      </c>
      <c r="R17" s="2">
        <v>-0.008845</v>
      </c>
      <c r="S17" s="2">
        <v>-0.007936</v>
      </c>
      <c r="T17" s="2">
        <v>-0.007037</v>
      </c>
      <c r="U17" s="2">
        <v>-0.005505</v>
      </c>
      <c r="V17" s="2">
        <v>-0.00478</v>
      </c>
      <c r="W17" s="2">
        <v>-0.003662</v>
      </c>
      <c r="X17" s="2">
        <v>-0.002284</v>
      </c>
      <c r="Y17" s="2">
        <v>-0.001104</v>
      </c>
      <c r="Z17" s="2">
        <v>0.0</v>
      </c>
      <c r="AA17" s="2">
        <v>6.72E-4</v>
      </c>
      <c r="AB17" s="2">
        <v>0.001589</v>
      </c>
      <c r="AC17" s="2">
        <v>0.002202</v>
      </c>
      <c r="AD17" s="2">
        <v>0.00261</v>
      </c>
      <c r="AE17" s="2">
        <v>0.002718</v>
      </c>
      <c r="AF17" s="2">
        <v>0.003442</v>
      </c>
      <c r="AG17" s="2">
        <v>0.002927</v>
      </c>
      <c r="AH17" s="2">
        <v>0.002758</v>
      </c>
      <c r="AI17" s="2">
        <v>0.002238</v>
      </c>
    </row>
    <row r="18">
      <c r="A18" s="2">
        <v>-0.039862</v>
      </c>
      <c r="B18" s="2">
        <v>-0.037349</v>
      </c>
      <c r="C18" s="2">
        <v>-0.034351</v>
      </c>
      <c r="D18" s="2">
        <v>-0.031149</v>
      </c>
      <c r="E18" s="2">
        <v>-0.027885</v>
      </c>
      <c r="F18" s="2">
        <v>-0.025321</v>
      </c>
      <c r="G18" s="2">
        <v>-0.023231</v>
      </c>
      <c r="H18" s="2">
        <v>-0.0216</v>
      </c>
      <c r="I18" s="2">
        <v>-0.019958</v>
      </c>
      <c r="J18" s="2">
        <v>-0.018633</v>
      </c>
      <c r="K18" s="2">
        <v>-0.017486</v>
      </c>
      <c r="L18" s="2">
        <v>-0.015882</v>
      </c>
      <c r="M18" s="2">
        <v>-0.014889</v>
      </c>
      <c r="N18" s="2">
        <v>-0.013443</v>
      </c>
      <c r="O18" s="2">
        <v>-0.01205</v>
      </c>
      <c r="P18" s="2">
        <v>-0.010701</v>
      </c>
      <c r="Q18" s="2">
        <v>-0.009747</v>
      </c>
      <c r="R18" s="2">
        <v>-0.008706</v>
      </c>
      <c r="S18" s="2">
        <v>-0.007878</v>
      </c>
      <c r="T18" s="2">
        <v>-0.006746</v>
      </c>
      <c r="U18" s="2">
        <v>-0.00562</v>
      </c>
      <c r="V18" s="2">
        <v>-0.00484</v>
      </c>
      <c r="W18" s="2">
        <v>-0.003729</v>
      </c>
      <c r="X18" s="2">
        <v>-0.002299</v>
      </c>
      <c r="Y18" s="2">
        <v>-0.001011</v>
      </c>
      <c r="Z18" s="2">
        <v>0.0</v>
      </c>
      <c r="AA18" s="2">
        <v>6.3E-4</v>
      </c>
      <c r="AB18" s="2">
        <v>0.001697</v>
      </c>
      <c r="AC18" s="2">
        <v>0.002263</v>
      </c>
      <c r="AD18" s="2">
        <v>0.002784</v>
      </c>
      <c r="AE18" s="2">
        <v>0.002829</v>
      </c>
      <c r="AF18" s="2">
        <v>0.003745</v>
      </c>
      <c r="AG18" s="2">
        <v>0.003109</v>
      </c>
      <c r="AH18" s="2">
        <v>0.003038</v>
      </c>
      <c r="AI18" s="2">
        <v>0.002386</v>
      </c>
    </row>
    <row r="19">
      <c r="A19" s="2">
        <v>-0.039593</v>
      </c>
      <c r="B19" s="2">
        <v>-0.036962</v>
      </c>
      <c r="C19" s="2">
        <v>-0.033977</v>
      </c>
      <c r="D19" s="2">
        <v>-0.030794</v>
      </c>
      <c r="E19" s="2">
        <v>-0.027437</v>
      </c>
      <c r="F19" s="2">
        <v>-0.024875</v>
      </c>
      <c r="G19" s="2">
        <v>-0.022837</v>
      </c>
      <c r="H19" s="2">
        <v>-0.02118</v>
      </c>
      <c r="I19" s="2">
        <v>-0.019556</v>
      </c>
      <c r="J19" s="2">
        <v>-0.018429</v>
      </c>
      <c r="K19" s="2">
        <v>-0.017151</v>
      </c>
      <c r="L19" s="2">
        <v>-0.015597</v>
      </c>
      <c r="M19" s="2">
        <v>-0.014509</v>
      </c>
      <c r="N19" s="2">
        <v>-0.013161</v>
      </c>
      <c r="O19" s="2">
        <v>-0.011896</v>
      </c>
      <c r="P19" s="2">
        <v>-0.010568</v>
      </c>
      <c r="Q19" s="2">
        <v>-0.009624</v>
      </c>
      <c r="R19" s="2">
        <v>-0.008583</v>
      </c>
      <c r="S19" s="2">
        <v>-0.007623</v>
      </c>
      <c r="T19" s="2">
        <v>-0.00675</v>
      </c>
      <c r="U19" s="2">
        <v>-0.005402</v>
      </c>
      <c r="V19" s="2">
        <v>-0.004675</v>
      </c>
      <c r="W19" s="2">
        <v>-0.003588</v>
      </c>
      <c r="X19" s="2">
        <v>-0.002252</v>
      </c>
      <c r="Y19" s="2">
        <v>-9.03E-4</v>
      </c>
      <c r="Z19" s="2">
        <v>0.0</v>
      </c>
      <c r="AA19" s="2">
        <v>7.65E-4</v>
      </c>
      <c r="AB19" s="2">
        <v>0.001722</v>
      </c>
      <c r="AC19" s="2">
        <v>0.002324</v>
      </c>
      <c r="AD19" s="2">
        <v>0.002858</v>
      </c>
      <c r="AE19" s="2">
        <v>0.002986</v>
      </c>
      <c r="AF19" s="2">
        <v>0.003673</v>
      </c>
      <c r="AG19" s="2">
        <v>0.003313</v>
      </c>
      <c r="AH19" s="2">
        <v>0.003257</v>
      </c>
      <c r="AI19" s="2">
        <v>0.002909</v>
      </c>
    </row>
    <row r="20">
      <c r="A20" s="2">
        <v>-0.039354</v>
      </c>
      <c r="B20" s="2">
        <v>-0.03666</v>
      </c>
      <c r="C20" s="2">
        <v>-0.033629</v>
      </c>
      <c r="D20" s="2">
        <v>-0.030388</v>
      </c>
      <c r="E20" s="2">
        <v>-0.02716</v>
      </c>
      <c r="F20" s="2">
        <v>-0.024533</v>
      </c>
      <c r="G20" s="2">
        <v>-0.022368</v>
      </c>
      <c r="H20" s="2">
        <v>-0.020787</v>
      </c>
      <c r="I20" s="2">
        <v>-0.019238</v>
      </c>
      <c r="J20" s="2">
        <v>-0.017994</v>
      </c>
      <c r="K20" s="2">
        <v>-0.016812</v>
      </c>
      <c r="L20" s="2">
        <v>-0.015444</v>
      </c>
      <c r="M20" s="2">
        <v>-0.014184</v>
      </c>
      <c r="N20" s="2">
        <v>-0.012964</v>
      </c>
      <c r="O20" s="2">
        <v>-0.011657</v>
      </c>
      <c r="P20" s="2">
        <v>-0.010459</v>
      </c>
      <c r="Q20" s="2">
        <v>-0.009434</v>
      </c>
      <c r="R20" s="2">
        <v>-0.008328</v>
      </c>
      <c r="S20" s="2">
        <v>-0.007547</v>
      </c>
      <c r="T20" s="2">
        <v>-0.006558</v>
      </c>
      <c r="U20" s="2">
        <v>-0.005285</v>
      </c>
      <c r="V20" s="2">
        <v>-0.004517</v>
      </c>
      <c r="W20" s="2">
        <v>-0.003534</v>
      </c>
      <c r="X20" s="2">
        <v>-0.002176</v>
      </c>
      <c r="Y20" s="2">
        <v>-9.05E-4</v>
      </c>
      <c r="Z20" s="2">
        <v>0.0</v>
      </c>
      <c r="AA20" s="2">
        <v>8.46E-4</v>
      </c>
      <c r="AB20" s="2">
        <v>0.001712</v>
      </c>
      <c r="AC20" s="2">
        <v>0.002414</v>
      </c>
      <c r="AD20" s="2">
        <v>0.002866</v>
      </c>
      <c r="AE20" s="2">
        <v>0.003032</v>
      </c>
      <c r="AF20" s="2">
        <v>0.00384</v>
      </c>
      <c r="AG20" s="2">
        <v>0.003448</v>
      </c>
      <c r="AH20" s="2">
        <v>0.00346</v>
      </c>
      <c r="AI20" s="2">
        <v>0.003063</v>
      </c>
    </row>
    <row r="21">
      <c r="A21" s="2">
        <v>-0.038843</v>
      </c>
      <c r="B21" s="2">
        <v>-0.036152</v>
      </c>
      <c r="C21" s="2">
        <v>-0.033148</v>
      </c>
      <c r="D21" s="2">
        <v>-0.029988</v>
      </c>
      <c r="E21" s="2">
        <v>-0.026708</v>
      </c>
      <c r="F21" s="2">
        <v>-0.024227</v>
      </c>
      <c r="G21" s="2">
        <v>-0.022118</v>
      </c>
      <c r="H21" s="2">
        <v>-0.020559</v>
      </c>
      <c r="I21" s="2">
        <v>-0.018884</v>
      </c>
      <c r="J21" s="2">
        <v>-0.017767</v>
      </c>
      <c r="K21" s="2">
        <v>-0.01657</v>
      </c>
      <c r="L21" s="2">
        <v>-0.015154</v>
      </c>
      <c r="M21" s="2">
        <v>-0.013971</v>
      </c>
      <c r="N21" s="2">
        <v>-0.012711</v>
      </c>
      <c r="O21" s="2">
        <v>-0.011637</v>
      </c>
      <c r="P21" s="2">
        <v>-0.010268</v>
      </c>
      <c r="Q21" s="2">
        <v>-0.009296</v>
      </c>
      <c r="R21" s="2">
        <v>-0.008328</v>
      </c>
      <c r="S21" s="2">
        <v>-0.00748</v>
      </c>
      <c r="T21" s="2">
        <v>-0.006534</v>
      </c>
      <c r="U21" s="2">
        <v>-0.005435</v>
      </c>
      <c r="V21" s="2">
        <v>-0.004461</v>
      </c>
      <c r="W21" s="2">
        <v>-0.003566</v>
      </c>
      <c r="X21" s="2">
        <v>-0.002282</v>
      </c>
      <c r="Y21" s="2">
        <v>-0.00101</v>
      </c>
      <c r="Z21" s="2">
        <v>0.0</v>
      </c>
      <c r="AA21" s="2">
        <v>7.96E-4</v>
      </c>
      <c r="AB21" s="2">
        <v>0.001627</v>
      </c>
      <c r="AC21" s="2">
        <v>0.002256</v>
      </c>
      <c r="AD21" s="2">
        <v>0.00285</v>
      </c>
      <c r="AE21" s="2">
        <v>0.002975</v>
      </c>
      <c r="AF21" s="2">
        <v>0.003721</v>
      </c>
      <c r="AG21" s="2">
        <v>0.003414</v>
      </c>
      <c r="AH21" s="2">
        <v>0.003423</v>
      </c>
      <c r="AI21" s="2">
        <v>0.003073</v>
      </c>
    </row>
    <row r="22">
      <c r="A22" s="2">
        <v>-0.038347</v>
      </c>
      <c r="B22" s="2">
        <v>-0.035686</v>
      </c>
      <c r="C22" s="2">
        <v>-0.032684</v>
      </c>
      <c r="D22" s="2">
        <v>-0.029553</v>
      </c>
      <c r="E22" s="2">
        <v>-0.026341</v>
      </c>
      <c r="F22" s="2">
        <v>-0.023808</v>
      </c>
      <c r="G22" s="2">
        <v>-0.021703</v>
      </c>
      <c r="H22" s="2">
        <v>-0.020177</v>
      </c>
      <c r="I22" s="2">
        <v>-0.018682</v>
      </c>
      <c r="J22" s="2">
        <v>-0.01746</v>
      </c>
      <c r="K22" s="2">
        <v>-0.016197</v>
      </c>
      <c r="L22" s="2">
        <v>-0.014827</v>
      </c>
      <c r="M22" s="2">
        <v>-0.013804</v>
      </c>
      <c r="N22" s="2">
        <v>-0.012542</v>
      </c>
      <c r="O22" s="2">
        <v>-0.011353</v>
      </c>
      <c r="P22" s="2">
        <v>-0.010191</v>
      </c>
      <c r="Q22" s="2">
        <v>-0.009228</v>
      </c>
      <c r="R22" s="2">
        <v>-0.008098</v>
      </c>
      <c r="S22" s="2">
        <v>-0.00741</v>
      </c>
      <c r="T22" s="2">
        <v>-0.0064</v>
      </c>
      <c r="U22" s="2">
        <v>-0.005242</v>
      </c>
      <c r="V22" s="2">
        <v>-0.004419</v>
      </c>
      <c r="W22" s="2">
        <v>-0.003425</v>
      </c>
      <c r="X22" s="2">
        <v>-0.002204</v>
      </c>
      <c r="Y22" s="2">
        <v>-9.43E-4</v>
      </c>
      <c r="Z22" s="2">
        <v>0.0</v>
      </c>
      <c r="AA22" s="2">
        <v>7.36E-4</v>
      </c>
      <c r="AB22" s="2">
        <v>0.001613</v>
      </c>
      <c r="AC22" s="2">
        <v>0.002358</v>
      </c>
      <c r="AD22" s="2">
        <v>0.002811</v>
      </c>
      <c r="AE22" s="2">
        <v>0.003084</v>
      </c>
      <c r="AF22" s="2">
        <v>0.003725</v>
      </c>
      <c r="AG22" s="2">
        <v>0.00347</v>
      </c>
      <c r="AH22" s="2">
        <v>0.003538</v>
      </c>
      <c r="AI22" s="2">
        <v>0.003229</v>
      </c>
    </row>
    <row r="23">
      <c r="A23" s="2">
        <v>-0.037887</v>
      </c>
      <c r="B23" s="2">
        <v>-0.035244</v>
      </c>
      <c r="C23" s="2">
        <v>-0.032275</v>
      </c>
      <c r="D23" s="2">
        <v>-0.029178</v>
      </c>
      <c r="E23" s="2">
        <v>-0.026123</v>
      </c>
      <c r="F23" s="2">
        <v>-0.02349</v>
      </c>
      <c r="G23" s="2">
        <v>-0.021437</v>
      </c>
      <c r="H23" s="2">
        <v>-0.019734</v>
      </c>
      <c r="I23" s="2">
        <v>-0.018221</v>
      </c>
      <c r="J23" s="2">
        <v>-0.017067</v>
      </c>
      <c r="K23" s="2">
        <v>-0.015926</v>
      </c>
      <c r="L23" s="2">
        <v>-0.0146</v>
      </c>
      <c r="M23" s="2">
        <v>-0.013538</v>
      </c>
      <c r="N23" s="2">
        <v>-0.012268</v>
      </c>
      <c r="O23" s="2">
        <v>-0.011132</v>
      </c>
      <c r="P23" s="2">
        <v>-0.009935</v>
      </c>
      <c r="Q23" s="2">
        <v>-0.008998</v>
      </c>
      <c r="R23" s="2">
        <v>-0.007972</v>
      </c>
      <c r="S23" s="2">
        <v>-0.007106</v>
      </c>
      <c r="T23" s="2">
        <v>-0.00616</v>
      </c>
      <c r="U23" s="2">
        <v>-0.005165</v>
      </c>
      <c r="V23" s="2">
        <v>-0.004342</v>
      </c>
      <c r="W23" s="2">
        <v>-0.003487</v>
      </c>
      <c r="X23" s="2">
        <v>-0.002152</v>
      </c>
      <c r="Y23" s="2">
        <v>-9.33E-4</v>
      </c>
      <c r="Z23" s="2">
        <v>0.0</v>
      </c>
      <c r="AA23" s="2">
        <v>7.64E-4</v>
      </c>
      <c r="AB23" s="2">
        <v>0.001683</v>
      </c>
      <c r="AC23" s="2">
        <v>0.00234</v>
      </c>
      <c r="AD23" s="2">
        <v>0.002922</v>
      </c>
      <c r="AE23" s="2">
        <v>0.003104</v>
      </c>
      <c r="AF23" s="2">
        <v>0.003645</v>
      </c>
      <c r="AG23" s="2">
        <v>0.003502</v>
      </c>
      <c r="AH23" s="2">
        <v>0.003594</v>
      </c>
      <c r="AI23" s="2">
        <v>0.003337</v>
      </c>
    </row>
    <row r="24">
      <c r="A24" s="2">
        <v>-0.037095</v>
      </c>
      <c r="B24" s="2">
        <v>-0.034479</v>
      </c>
      <c r="C24" s="2">
        <v>-0.031528</v>
      </c>
      <c r="D24" s="2">
        <v>-0.028501</v>
      </c>
      <c r="E24" s="2">
        <v>-0.025384</v>
      </c>
      <c r="F24" s="2">
        <v>-0.022861</v>
      </c>
      <c r="G24" s="2">
        <v>-0.020803</v>
      </c>
      <c r="H24" s="2">
        <v>-0.01915</v>
      </c>
      <c r="I24" s="2">
        <v>-0.017634</v>
      </c>
      <c r="J24" s="2">
        <v>-0.016515</v>
      </c>
      <c r="K24" s="2">
        <v>-0.015307</v>
      </c>
      <c r="L24" s="2">
        <v>-0.014082</v>
      </c>
      <c r="M24" s="2">
        <v>-0.013059</v>
      </c>
      <c r="N24" s="2">
        <v>-0.011909</v>
      </c>
      <c r="O24" s="2">
        <v>-0.01071</v>
      </c>
      <c r="P24" s="2">
        <v>-0.00959</v>
      </c>
      <c r="Q24" s="2">
        <v>-0.008615</v>
      </c>
      <c r="R24" s="2">
        <v>-0.007642</v>
      </c>
      <c r="S24" s="2">
        <v>-0.006923</v>
      </c>
      <c r="T24" s="2">
        <v>-0.005964</v>
      </c>
      <c r="U24" s="2">
        <v>-0.005128</v>
      </c>
      <c r="V24" s="2">
        <v>-0.004175</v>
      </c>
      <c r="W24" s="2">
        <v>-0.00328</v>
      </c>
      <c r="X24" s="2">
        <v>-0.002108</v>
      </c>
      <c r="Y24" s="2">
        <v>-8.93E-4</v>
      </c>
      <c r="Z24" s="2">
        <v>0.0</v>
      </c>
      <c r="AA24" s="2">
        <v>7.8E-4</v>
      </c>
      <c r="AB24" s="2">
        <v>0.001637</v>
      </c>
      <c r="AC24" s="2">
        <v>0.002287</v>
      </c>
      <c r="AD24" s="2">
        <v>0.002853</v>
      </c>
      <c r="AE24" s="2">
        <v>0.00309</v>
      </c>
      <c r="AF24" s="2">
        <v>0.003694</v>
      </c>
      <c r="AG24" s="2">
        <v>0.003544</v>
      </c>
      <c r="AH24" s="2">
        <v>0.003588</v>
      </c>
      <c r="AI24" s="2">
        <v>0.003292</v>
      </c>
    </row>
    <row r="25">
      <c r="A25" s="2">
        <v>-0.035886</v>
      </c>
      <c r="B25" s="2">
        <v>-0.033313</v>
      </c>
      <c r="C25" s="2">
        <v>-0.030399</v>
      </c>
      <c r="D25" s="2">
        <v>-0.027357</v>
      </c>
      <c r="E25" s="2">
        <v>-0.024347</v>
      </c>
      <c r="F25" s="2">
        <v>-0.021878</v>
      </c>
      <c r="G25" s="2">
        <v>-0.019997</v>
      </c>
      <c r="H25" s="2">
        <v>-0.018368</v>
      </c>
      <c r="I25" s="2">
        <v>-0.016917</v>
      </c>
      <c r="J25" s="2">
        <v>-0.015718</v>
      </c>
      <c r="K25" s="2">
        <v>-0.014685</v>
      </c>
      <c r="L25" s="2">
        <v>-0.013455</v>
      </c>
      <c r="M25" s="2">
        <v>-0.012487</v>
      </c>
      <c r="N25" s="2">
        <v>-0.011357</v>
      </c>
      <c r="O25" s="2">
        <v>-0.01028</v>
      </c>
      <c r="P25" s="2">
        <v>-0.009238</v>
      </c>
      <c r="Q25" s="2">
        <v>-0.008333</v>
      </c>
      <c r="R25" s="2">
        <v>-0.007399</v>
      </c>
      <c r="S25" s="2">
        <v>-0.006668</v>
      </c>
      <c r="T25" s="2">
        <v>-0.005801</v>
      </c>
      <c r="U25" s="2">
        <v>-0.004887</v>
      </c>
      <c r="V25" s="2">
        <v>-0.00413</v>
      </c>
      <c r="W25" s="2">
        <v>-0.003197</v>
      </c>
      <c r="X25" s="2">
        <v>-0.002088</v>
      </c>
      <c r="Y25" s="2">
        <v>-9.54E-4</v>
      </c>
      <c r="Z25" s="2">
        <v>0.0</v>
      </c>
      <c r="AA25" s="2">
        <v>6.95E-4</v>
      </c>
      <c r="AB25" s="2">
        <v>0.001585</v>
      </c>
      <c r="AC25" s="2">
        <v>0.002278</v>
      </c>
      <c r="AD25" s="2">
        <v>0.002811</v>
      </c>
      <c r="AE25" s="2">
        <v>0.002964</v>
      </c>
      <c r="AF25" s="2">
        <v>0.003575</v>
      </c>
      <c r="AG25" s="2">
        <v>0.003442</v>
      </c>
      <c r="AH25" s="2">
        <v>0.003592</v>
      </c>
      <c r="AI25" s="2">
        <v>0.003334</v>
      </c>
    </row>
    <row r="26">
      <c r="A26" s="2">
        <v>-0.034934</v>
      </c>
      <c r="B26" s="2">
        <v>-0.032321</v>
      </c>
      <c r="C26" s="2">
        <v>-0.029377</v>
      </c>
      <c r="D26" s="2">
        <v>-0.026416</v>
      </c>
      <c r="E26" s="2">
        <v>-0.023466</v>
      </c>
      <c r="F26" s="2">
        <v>-0.021152</v>
      </c>
      <c r="G26" s="2">
        <v>-0.019202</v>
      </c>
      <c r="H26" s="2">
        <v>-0.017672</v>
      </c>
      <c r="I26" s="2">
        <v>-0.016233</v>
      </c>
      <c r="J26" s="2">
        <v>-0.015129</v>
      </c>
      <c r="K26" s="2">
        <v>-0.014106</v>
      </c>
      <c r="L26" s="2">
        <v>-0.012939</v>
      </c>
      <c r="M26" s="2">
        <v>-0.01201</v>
      </c>
      <c r="N26" s="2">
        <v>-0.010933</v>
      </c>
      <c r="O26" s="2">
        <v>-0.009898</v>
      </c>
      <c r="P26" s="2">
        <v>-0.008833</v>
      </c>
      <c r="Q26" s="2">
        <v>-0.008065</v>
      </c>
      <c r="R26" s="2">
        <v>-0.007207</v>
      </c>
      <c r="S26" s="2">
        <v>-0.006483</v>
      </c>
      <c r="T26" s="2">
        <v>-0.005664</v>
      </c>
      <c r="U26" s="2">
        <v>-0.004782</v>
      </c>
      <c r="V26" s="2">
        <v>-0.00406</v>
      </c>
      <c r="W26" s="2">
        <v>-0.003187</v>
      </c>
      <c r="X26" s="2">
        <v>-0.00207</v>
      </c>
      <c r="Y26" s="2">
        <v>-9.83E-4</v>
      </c>
      <c r="Z26" s="2">
        <v>0.0</v>
      </c>
      <c r="AA26" s="2">
        <v>6.86E-4</v>
      </c>
      <c r="AB26" s="2">
        <v>0.001528</v>
      </c>
      <c r="AC26" s="2">
        <v>0.00216</v>
      </c>
      <c r="AD26" s="2">
        <v>0.002659</v>
      </c>
      <c r="AE26" s="2">
        <v>0.002941</v>
      </c>
      <c r="AF26" s="2">
        <v>0.003474</v>
      </c>
      <c r="AG26" s="2">
        <v>0.003323</v>
      </c>
      <c r="AH26" s="2">
        <v>0.003467</v>
      </c>
      <c r="AI26" s="2">
        <v>0.003272</v>
      </c>
    </row>
    <row r="27">
      <c r="A27" s="2">
        <v>-0.033429</v>
      </c>
      <c r="B27" s="2">
        <v>-0.030901</v>
      </c>
      <c r="C27" s="2">
        <v>-0.027999</v>
      </c>
      <c r="D27" s="2">
        <v>-0.025066</v>
      </c>
      <c r="E27" s="2">
        <v>-0.022232</v>
      </c>
      <c r="F27" s="2">
        <v>-0.020018</v>
      </c>
      <c r="G27" s="2">
        <v>-0.018211</v>
      </c>
      <c r="H27" s="2">
        <v>-0.0168</v>
      </c>
      <c r="I27" s="2">
        <v>-0.015392</v>
      </c>
      <c r="J27" s="2">
        <v>-0.014347</v>
      </c>
      <c r="K27" s="2">
        <v>-0.013321</v>
      </c>
      <c r="L27" s="2">
        <v>-0.012373</v>
      </c>
      <c r="M27" s="2">
        <v>-0.011399</v>
      </c>
      <c r="N27" s="2">
        <v>-0.010418</v>
      </c>
      <c r="O27" s="2">
        <v>-0.009462</v>
      </c>
      <c r="P27" s="2">
        <v>-0.008524</v>
      </c>
      <c r="Q27" s="2">
        <v>-0.007747</v>
      </c>
      <c r="R27" s="2">
        <v>-0.00688</v>
      </c>
      <c r="S27" s="2">
        <v>-0.00618</v>
      </c>
      <c r="T27" s="2">
        <v>-0.005531</v>
      </c>
      <c r="U27" s="2">
        <v>-0.004575</v>
      </c>
      <c r="V27" s="2">
        <v>-0.003896</v>
      </c>
      <c r="W27" s="2">
        <v>-0.003053</v>
      </c>
      <c r="X27" s="2">
        <v>-0.001933</v>
      </c>
      <c r="Y27" s="2">
        <v>-0.001002</v>
      </c>
      <c r="Z27" s="2">
        <v>0.0</v>
      </c>
      <c r="AA27" s="2">
        <v>6.85E-4</v>
      </c>
      <c r="AB27" s="2">
        <v>0.001441</v>
      </c>
      <c r="AC27" s="2">
        <v>0.002044</v>
      </c>
      <c r="AD27" s="2">
        <v>0.002677</v>
      </c>
      <c r="AE27" s="2">
        <v>0.002912</v>
      </c>
      <c r="AF27" s="2">
        <v>0.003426</v>
      </c>
      <c r="AG27" s="2">
        <v>0.003322</v>
      </c>
      <c r="AH27" s="2">
        <v>0.003568</v>
      </c>
      <c r="AI27" s="2">
        <v>0.00323</v>
      </c>
    </row>
    <row r="28">
      <c r="A28" s="2">
        <v>-0.032079</v>
      </c>
      <c r="B28" s="2">
        <v>-0.029561</v>
      </c>
      <c r="C28" s="2">
        <v>-0.026695</v>
      </c>
      <c r="D28" s="2">
        <v>-0.023785</v>
      </c>
      <c r="E28" s="2">
        <v>-0.021056</v>
      </c>
      <c r="F28" s="2">
        <v>-0.019014</v>
      </c>
      <c r="G28" s="2">
        <v>-0.017346</v>
      </c>
      <c r="H28" s="2">
        <v>-0.015979</v>
      </c>
      <c r="I28" s="2">
        <v>-0.014703</v>
      </c>
      <c r="J28" s="2">
        <v>-0.01369</v>
      </c>
      <c r="K28" s="2">
        <v>-0.012787</v>
      </c>
      <c r="L28" s="2">
        <v>-0.011705</v>
      </c>
      <c r="M28" s="2">
        <v>-0.010905</v>
      </c>
      <c r="N28" s="2">
        <v>-0.00991</v>
      </c>
      <c r="O28" s="2">
        <v>-0.009012</v>
      </c>
      <c r="P28" s="2">
        <v>-0.008114</v>
      </c>
      <c r="Q28" s="2">
        <v>-0.007431</v>
      </c>
      <c r="R28" s="2">
        <v>-0.006628</v>
      </c>
      <c r="S28" s="2">
        <v>-0.005934</v>
      </c>
      <c r="T28" s="2">
        <v>-0.005317</v>
      </c>
      <c r="U28" s="2">
        <v>-0.004527</v>
      </c>
      <c r="V28" s="2">
        <v>-0.003816</v>
      </c>
      <c r="W28" s="2">
        <v>-0.002998</v>
      </c>
      <c r="X28" s="2">
        <v>-0.001911</v>
      </c>
      <c r="Y28" s="2">
        <v>-8.85E-4</v>
      </c>
      <c r="Z28" s="2">
        <v>0.0</v>
      </c>
      <c r="AA28" s="2">
        <v>7.57E-4</v>
      </c>
      <c r="AB28" s="2">
        <v>0.001542</v>
      </c>
      <c r="AC28" s="2">
        <v>0.002154</v>
      </c>
      <c r="AD28" s="2">
        <v>0.00272</v>
      </c>
      <c r="AE28" s="2">
        <v>0.002928</v>
      </c>
      <c r="AF28" s="2">
        <v>0.003427</v>
      </c>
      <c r="AG28" s="2">
        <v>0.003356</v>
      </c>
      <c r="AH28" s="2">
        <v>0.003543</v>
      </c>
      <c r="AI28" s="2">
        <v>0.003325</v>
      </c>
    </row>
    <row r="29">
      <c r="A29" s="2">
        <v>-0.030822</v>
      </c>
      <c r="B29" s="2">
        <v>-0.02836</v>
      </c>
      <c r="C29" s="2">
        <v>-0.025576</v>
      </c>
      <c r="D29" s="2">
        <v>-0.022736</v>
      </c>
      <c r="E29" s="2">
        <v>-0.020181</v>
      </c>
      <c r="F29" s="2">
        <v>-0.018222</v>
      </c>
      <c r="G29" s="2">
        <v>-0.016615</v>
      </c>
      <c r="H29" s="2">
        <v>-0.015334</v>
      </c>
      <c r="I29" s="2">
        <v>-0.014101</v>
      </c>
      <c r="J29" s="2">
        <v>-0.013126</v>
      </c>
      <c r="K29" s="2">
        <v>-0.012236</v>
      </c>
      <c r="L29" s="2">
        <v>-0.01134</v>
      </c>
      <c r="M29" s="2">
        <v>-0.010557</v>
      </c>
      <c r="N29" s="2">
        <v>-0.009605</v>
      </c>
      <c r="O29" s="2">
        <v>-0.008719</v>
      </c>
      <c r="P29" s="2">
        <v>-0.007872</v>
      </c>
      <c r="Q29" s="2">
        <v>-0.007241</v>
      </c>
      <c r="R29" s="2">
        <v>-0.006455</v>
      </c>
      <c r="S29" s="2">
        <v>-0.005861</v>
      </c>
      <c r="T29" s="2">
        <v>-0.005174</v>
      </c>
      <c r="U29" s="2">
        <v>-0.004379</v>
      </c>
      <c r="V29" s="2">
        <v>-0.003739</v>
      </c>
      <c r="W29" s="2">
        <v>-0.002961</v>
      </c>
      <c r="X29" s="2">
        <v>-0.001914</v>
      </c>
      <c r="Y29" s="2">
        <v>-9.12E-4</v>
      </c>
      <c r="Z29" s="2">
        <v>0.0</v>
      </c>
      <c r="AA29" s="2">
        <v>7.48E-4</v>
      </c>
      <c r="AB29" s="2">
        <v>0.001453</v>
      </c>
      <c r="AC29" s="2">
        <v>0.002184</v>
      </c>
      <c r="AD29" s="2">
        <v>0.002666</v>
      </c>
      <c r="AE29" s="2">
        <v>0.002996</v>
      </c>
      <c r="AF29" s="2">
        <v>0.003437</v>
      </c>
      <c r="AG29" s="2">
        <v>0.003328</v>
      </c>
      <c r="AH29" s="2">
        <v>0.003529</v>
      </c>
      <c r="AI29" s="2">
        <v>0.003371</v>
      </c>
    </row>
    <row r="30">
      <c r="A30" s="2">
        <v>-0.029838</v>
      </c>
      <c r="B30" s="2">
        <v>-0.027485</v>
      </c>
      <c r="C30" s="2">
        <v>-0.024777</v>
      </c>
      <c r="D30" s="2">
        <v>-0.022054</v>
      </c>
      <c r="E30" s="2">
        <v>-0.019623</v>
      </c>
      <c r="F30" s="2">
        <v>-0.01781</v>
      </c>
      <c r="G30" s="2">
        <v>-0.016219</v>
      </c>
      <c r="H30" s="2">
        <v>-0.014979</v>
      </c>
      <c r="I30" s="2">
        <v>-0.013823</v>
      </c>
      <c r="J30" s="2">
        <v>-0.012897</v>
      </c>
      <c r="K30" s="2">
        <v>-0.012032</v>
      </c>
      <c r="L30" s="2">
        <v>-0.01109</v>
      </c>
      <c r="M30" s="2">
        <v>-0.010352</v>
      </c>
      <c r="N30" s="2">
        <v>-0.009469</v>
      </c>
      <c r="O30" s="2">
        <v>-0.008622</v>
      </c>
      <c r="P30" s="2">
        <v>-0.007836</v>
      </c>
      <c r="Q30" s="2">
        <v>-0.007194</v>
      </c>
      <c r="R30" s="2">
        <v>-0.00646</v>
      </c>
      <c r="S30" s="2">
        <v>-0.005836</v>
      </c>
      <c r="T30" s="2">
        <v>-0.005221</v>
      </c>
      <c r="U30" s="2">
        <v>-0.004449</v>
      </c>
      <c r="V30" s="2">
        <v>-0.003798</v>
      </c>
      <c r="W30" s="2">
        <v>-0.00297</v>
      </c>
      <c r="X30" s="2">
        <v>-0.001925</v>
      </c>
      <c r="Y30" s="2">
        <v>-9.4E-4</v>
      </c>
      <c r="Z30" s="2">
        <v>0.0</v>
      </c>
      <c r="AA30" s="2">
        <v>7.11E-4</v>
      </c>
      <c r="AB30" s="2">
        <v>0.00146</v>
      </c>
      <c r="AC30" s="2">
        <v>0.002053</v>
      </c>
      <c r="AD30" s="2">
        <v>0.002654</v>
      </c>
      <c r="AE30" s="2">
        <v>0.002855</v>
      </c>
      <c r="AF30" s="2">
        <v>0.00342</v>
      </c>
      <c r="AG30" s="2">
        <v>0.003355</v>
      </c>
      <c r="AH30" s="2">
        <v>0.003576</v>
      </c>
      <c r="AI30" s="2">
        <v>0.003379</v>
      </c>
    </row>
    <row r="31">
      <c r="A31" s="2">
        <v>-0.029255</v>
      </c>
      <c r="B31" s="2">
        <v>-0.026943</v>
      </c>
      <c r="C31" s="2">
        <v>-0.024273</v>
      </c>
      <c r="D31" s="2">
        <v>-0.02159</v>
      </c>
      <c r="E31" s="2">
        <v>-0.019282</v>
      </c>
      <c r="F31" s="2">
        <v>-0.017471</v>
      </c>
      <c r="G31" s="2">
        <v>-0.016021</v>
      </c>
      <c r="H31" s="2">
        <v>-0.014757</v>
      </c>
      <c r="I31" s="2">
        <v>-0.013553</v>
      </c>
      <c r="J31" s="2">
        <v>-0.012653</v>
      </c>
      <c r="K31" s="2">
        <v>-0.011867</v>
      </c>
      <c r="L31" s="2">
        <v>-0.010929</v>
      </c>
      <c r="M31" s="2">
        <v>-0.010188</v>
      </c>
      <c r="N31" s="2">
        <v>-0.00935</v>
      </c>
      <c r="O31" s="2">
        <v>-0.008467</v>
      </c>
      <c r="P31" s="2">
        <v>-0.007706</v>
      </c>
      <c r="Q31" s="2">
        <v>-0.007007</v>
      </c>
      <c r="R31" s="2">
        <v>-0.00631</v>
      </c>
      <c r="S31" s="2">
        <v>-0.005702</v>
      </c>
      <c r="T31" s="2">
        <v>-0.0051</v>
      </c>
      <c r="U31" s="2">
        <v>-0.004393</v>
      </c>
      <c r="V31" s="2">
        <v>-0.003702</v>
      </c>
      <c r="W31" s="2">
        <v>-0.002947</v>
      </c>
      <c r="X31" s="2">
        <v>-0.001865</v>
      </c>
      <c r="Y31" s="2">
        <v>-8.56E-4</v>
      </c>
      <c r="Z31" s="2">
        <v>0.0</v>
      </c>
      <c r="AA31" s="2">
        <v>7.64E-4</v>
      </c>
      <c r="AB31" s="2">
        <v>0.001562</v>
      </c>
      <c r="AC31" s="2">
        <v>0.002184</v>
      </c>
      <c r="AD31" s="2">
        <v>0.002761</v>
      </c>
      <c r="AE31" s="2">
        <v>0.003059</v>
      </c>
      <c r="AF31" s="2">
        <v>0.003497</v>
      </c>
      <c r="AG31" s="2">
        <v>0.003525</v>
      </c>
      <c r="AH31" s="2">
        <v>0.003682</v>
      </c>
      <c r="AI31" s="2">
        <v>0.00347</v>
      </c>
    </row>
    <row r="32">
      <c r="A32" s="2">
        <v>-0.029338</v>
      </c>
      <c r="B32" s="2">
        <v>-0.027049</v>
      </c>
      <c r="C32" s="2">
        <v>-0.024419</v>
      </c>
      <c r="D32" s="2">
        <v>-0.02178</v>
      </c>
      <c r="E32" s="2">
        <v>-0.019382</v>
      </c>
      <c r="F32" s="2">
        <v>-0.017607</v>
      </c>
      <c r="G32" s="2">
        <v>-0.016069</v>
      </c>
      <c r="H32" s="2">
        <v>-0.01482</v>
      </c>
      <c r="I32" s="2">
        <v>-0.013613</v>
      </c>
      <c r="J32" s="2">
        <v>-0.012732</v>
      </c>
      <c r="K32" s="2">
        <v>-0.01191</v>
      </c>
      <c r="L32" s="2">
        <v>-0.011017</v>
      </c>
      <c r="M32" s="2">
        <v>-0.010256</v>
      </c>
      <c r="N32" s="2">
        <v>-0.009345</v>
      </c>
      <c r="O32" s="2">
        <v>-0.008537</v>
      </c>
      <c r="P32" s="2">
        <v>-0.007761</v>
      </c>
      <c r="Q32" s="2">
        <v>-0.007104</v>
      </c>
      <c r="R32" s="2">
        <v>-0.0063</v>
      </c>
      <c r="S32" s="2">
        <v>-0.005784</v>
      </c>
      <c r="T32" s="2">
        <v>-0.005163</v>
      </c>
      <c r="U32" s="2">
        <v>-0.004435</v>
      </c>
      <c r="V32" s="2">
        <v>-0.003789</v>
      </c>
      <c r="W32" s="2">
        <v>-0.002931</v>
      </c>
      <c r="X32" s="2">
        <v>-0.001938</v>
      </c>
      <c r="Y32" s="2">
        <v>-8.71E-4</v>
      </c>
      <c r="Z32" s="2">
        <v>0.0</v>
      </c>
      <c r="AA32" s="2">
        <v>7.62E-4</v>
      </c>
      <c r="AB32" s="2">
        <v>0.001556</v>
      </c>
      <c r="AC32" s="2">
        <v>0.00217</v>
      </c>
      <c r="AD32" s="2">
        <v>0.002828</v>
      </c>
      <c r="AE32" s="2">
        <v>0.003124</v>
      </c>
      <c r="AF32" s="2">
        <v>0.003634</v>
      </c>
      <c r="AG32" s="2">
        <v>0.003575</v>
      </c>
      <c r="AH32" s="2">
        <v>0.003791</v>
      </c>
      <c r="AI32" s="2">
        <v>0.003733</v>
      </c>
    </row>
    <row r="33">
      <c r="A33" s="2">
        <v>-0.030044</v>
      </c>
      <c r="B33" s="2">
        <v>-0.027769</v>
      </c>
      <c r="C33" s="2">
        <v>-0.025173</v>
      </c>
      <c r="D33" s="2">
        <v>-0.022476</v>
      </c>
      <c r="E33" s="2">
        <v>-0.019996</v>
      </c>
      <c r="F33" s="2">
        <v>-0.018094</v>
      </c>
      <c r="G33" s="2">
        <v>-0.016495</v>
      </c>
      <c r="H33" s="2">
        <v>-0.015231</v>
      </c>
      <c r="I33" s="2">
        <v>-0.014036</v>
      </c>
      <c r="J33" s="2">
        <v>-0.013098</v>
      </c>
      <c r="K33" s="2">
        <v>-0.012183</v>
      </c>
      <c r="L33" s="2">
        <v>-0.011255</v>
      </c>
      <c r="M33" s="2">
        <v>-0.010474</v>
      </c>
      <c r="N33" s="2">
        <v>-0.009574</v>
      </c>
      <c r="O33" s="2">
        <v>-0.008762</v>
      </c>
      <c r="P33" s="2">
        <v>-0.007972</v>
      </c>
      <c r="Q33" s="2">
        <v>-0.007219</v>
      </c>
      <c r="R33" s="2">
        <v>-0.006471</v>
      </c>
      <c r="S33" s="2">
        <v>-0.00587</v>
      </c>
      <c r="T33" s="2">
        <v>-0.005182</v>
      </c>
      <c r="U33" s="2">
        <v>-0.004503</v>
      </c>
      <c r="V33" s="2">
        <v>-0.003805</v>
      </c>
      <c r="W33" s="2">
        <v>-0.003023</v>
      </c>
      <c r="X33" s="2">
        <v>-0.00196</v>
      </c>
      <c r="Y33" s="2">
        <v>-9.1E-4</v>
      </c>
      <c r="Z33" s="2">
        <v>0.0</v>
      </c>
      <c r="AA33" s="2">
        <v>7.76E-4</v>
      </c>
      <c r="AB33" s="2">
        <v>0.001496</v>
      </c>
      <c r="AC33" s="2">
        <v>0.002256</v>
      </c>
      <c r="AD33" s="2">
        <v>0.00275</v>
      </c>
      <c r="AE33" s="2">
        <v>0.003112</v>
      </c>
      <c r="AF33" s="2">
        <v>0.003614</v>
      </c>
      <c r="AG33" s="2">
        <v>0.003583</v>
      </c>
      <c r="AH33" s="2">
        <v>0.003834</v>
      </c>
      <c r="AI33" s="2">
        <v>0.00377</v>
      </c>
    </row>
    <row r="34">
      <c r="A34" s="2">
        <v>-0.031194</v>
      </c>
      <c r="B34" s="2">
        <v>-0.028858</v>
      </c>
      <c r="C34" s="2">
        <v>-0.02621</v>
      </c>
      <c r="D34" s="2">
        <v>-0.02338</v>
      </c>
      <c r="E34" s="2">
        <v>-0.020736</v>
      </c>
      <c r="F34" s="2">
        <v>-0.01867</v>
      </c>
      <c r="G34" s="2">
        <v>-0.017009</v>
      </c>
      <c r="H34" s="2">
        <v>-0.015621</v>
      </c>
      <c r="I34" s="2">
        <v>-0.01437</v>
      </c>
      <c r="J34" s="2">
        <v>-0.013446</v>
      </c>
      <c r="K34" s="2">
        <v>-0.012509</v>
      </c>
      <c r="L34" s="2">
        <v>-0.011531</v>
      </c>
      <c r="M34" s="2">
        <v>-0.010741</v>
      </c>
      <c r="N34" s="2">
        <v>-0.009837</v>
      </c>
      <c r="O34" s="2">
        <v>-0.008935</v>
      </c>
      <c r="P34" s="2">
        <v>-0.008097</v>
      </c>
      <c r="Q34" s="2">
        <v>-0.007365</v>
      </c>
      <c r="R34" s="2">
        <v>-0.006564</v>
      </c>
      <c r="S34" s="2">
        <v>-0.005952</v>
      </c>
      <c r="T34" s="2">
        <v>-0.005291</v>
      </c>
      <c r="U34" s="2">
        <v>-0.004485</v>
      </c>
      <c r="V34" s="2">
        <v>-0.003858</v>
      </c>
      <c r="W34" s="2">
        <v>-0.003089</v>
      </c>
      <c r="X34" s="2">
        <v>-0.001983</v>
      </c>
      <c r="Y34" s="2">
        <v>-9.31E-4</v>
      </c>
      <c r="Z34" s="2">
        <v>0.0</v>
      </c>
      <c r="AA34" s="2">
        <v>7.75E-4</v>
      </c>
      <c r="AB34" s="2">
        <v>0.001558</v>
      </c>
      <c r="AC34" s="2">
        <v>0.002273</v>
      </c>
      <c r="AD34" s="2">
        <v>0.00284</v>
      </c>
      <c r="AE34" s="2">
        <v>0.003188</v>
      </c>
      <c r="AF34" s="2">
        <v>0.003653</v>
      </c>
      <c r="AG34" s="2">
        <v>0.003725</v>
      </c>
      <c r="AH34" s="2">
        <v>0.003961</v>
      </c>
      <c r="AI34" s="2">
        <v>0.003901</v>
      </c>
    </row>
    <row r="35">
      <c r="A35" s="2">
        <v>-0.032568</v>
      </c>
      <c r="B35" s="2">
        <v>-0.030178</v>
      </c>
      <c r="C35" s="2">
        <v>-0.027489</v>
      </c>
      <c r="D35" s="2">
        <v>-0.024479</v>
      </c>
      <c r="E35" s="2">
        <v>-0.021618</v>
      </c>
      <c r="F35" s="2">
        <v>-0.01941</v>
      </c>
      <c r="G35" s="2">
        <v>-0.017567</v>
      </c>
      <c r="H35" s="2">
        <v>-0.016163</v>
      </c>
      <c r="I35" s="2">
        <v>-0.014909</v>
      </c>
      <c r="J35" s="2">
        <v>-0.01387</v>
      </c>
      <c r="K35" s="2">
        <v>-0.012909</v>
      </c>
      <c r="L35" s="2">
        <v>-0.011909</v>
      </c>
      <c r="M35" s="2">
        <v>-0.011046</v>
      </c>
      <c r="N35" s="2">
        <v>-0.010103</v>
      </c>
      <c r="O35" s="2">
        <v>-0.009172</v>
      </c>
      <c r="P35" s="2">
        <v>-0.008304</v>
      </c>
      <c r="Q35" s="2">
        <v>-0.007595</v>
      </c>
      <c r="R35" s="2">
        <v>-0.006696</v>
      </c>
      <c r="S35" s="2">
        <v>-0.006058</v>
      </c>
      <c r="T35" s="2">
        <v>-0.005393</v>
      </c>
      <c r="U35" s="2">
        <v>-0.004595</v>
      </c>
      <c r="V35" s="2">
        <v>-0.003863</v>
      </c>
      <c r="W35" s="2">
        <v>-0.003148</v>
      </c>
      <c r="X35" s="2">
        <v>-0.002008</v>
      </c>
      <c r="Y35" s="2">
        <v>-8.94E-4</v>
      </c>
      <c r="Z35" s="2">
        <v>0.0</v>
      </c>
      <c r="AA35" s="2">
        <v>8.09E-4</v>
      </c>
      <c r="AB35" s="2">
        <v>0.001603</v>
      </c>
      <c r="AC35" s="2">
        <v>0.002275</v>
      </c>
      <c r="AD35" s="2">
        <v>0.00289</v>
      </c>
      <c r="AE35" s="2">
        <v>0.00325</v>
      </c>
      <c r="AF35" s="2">
        <v>0.003721</v>
      </c>
      <c r="AG35" s="2">
        <v>0.003835</v>
      </c>
      <c r="AH35" s="2">
        <v>0.004038</v>
      </c>
      <c r="AI35" s="2">
        <v>0.003971</v>
      </c>
    </row>
    <row r="36">
      <c r="A36" s="2">
        <v>-0.033642</v>
      </c>
      <c r="B36" s="2">
        <v>-0.03123</v>
      </c>
      <c r="C36" s="2">
        <v>-0.028433</v>
      </c>
      <c r="D36" s="2">
        <v>-0.025348</v>
      </c>
      <c r="E36" s="2">
        <v>-0.022298</v>
      </c>
      <c r="F36" s="2">
        <v>-0.019928</v>
      </c>
      <c r="G36" s="2">
        <v>-0.018052</v>
      </c>
      <c r="H36" s="2">
        <v>-0.016567</v>
      </c>
      <c r="I36" s="2">
        <v>-0.015227</v>
      </c>
      <c r="J36" s="2">
        <v>-0.014133</v>
      </c>
      <c r="K36" s="2">
        <v>-0.013194</v>
      </c>
      <c r="L36" s="2">
        <v>-0.012125</v>
      </c>
      <c r="M36" s="2">
        <v>-0.011271</v>
      </c>
      <c r="N36" s="2">
        <v>-0.010314</v>
      </c>
      <c r="O36" s="2">
        <v>-0.009366</v>
      </c>
      <c r="P36" s="2">
        <v>-0.008416</v>
      </c>
      <c r="Q36" s="2">
        <v>-0.007657</v>
      </c>
      <c r="R36" s="2">
        <v>-0.0068</v>
      </c>
      <c r="S36" s="2">
        <v>-0.006128</v>
      </c>
      <c r="T36" s="2">
        <v>-0.005428</v>
      </c>
      <c r="U36" s="2">
        <v>-0.004639</v>
      </c>
      <c r="V36" s="2">
        <v>-0.003889</v>
      </c>
      <c r="W36" s="2">
        <v>-0.003122</v>
      </c>
      <c r="X36" s="2">
        <v>-0.002001</v>
      </c>
      <c r="Y36" s="2">
        <v>-9.05E-4</v>
      </c>
      <c r="Z36" s="2">
        <v>0.0</v>
      </c>
      <c r="AA36" s="2">
        <v>8.04E-4</v>
      </c>
      <c r="AB36" s="2">
        <v>0.001635</v>
      </c>
      <c r="AC36" s="2">
        <v>0.002324</v>
      </c>
      <c r="AD36" s="2">
        <v>0.002973</v>
      </c>
      <c r="AE36" s="2">
        <v>0.003319</v>
      </c>
      <c r="AF36" s="2">
        <v>0.003802</v>
      </c>
      <c r="AG36" s="2">
        <v>0.003888</v>
      </c>
      <c r="AH36" s="2">
        <v>0.004074</v>
      </c>
      <c r="AI36" s="2">
        <v>0.004063</v>
      </c>
    </row>
    <row r="37">
      <c r="A37" s="2">
        <v>-0.034578</v>
      </c>
      <c r="B37" s="2">
        <v>-0.0321</v>
      </c>
      <c r="C37" s="2">
        <v>-0.029266</v>
      </c>
      <c r="D37" s="2">
        <v>-0.026071</v>
      </c>
      <c r="E37" s="2">
        <v>-0.022846</v>
      </c>
      <c r="F37" s="2">
        <v>-0.020368</v>
      </c>
      <c r="G37" s="2">
        <v>-0.01842</v>
      </c>
      <c r="H37" s="2">
        <v>-0.016851</v>
      </c>
      <c r="I37" s="2">
        <v>-0.015475</v>
      </c>
      <c r="J37" s="2">
        <v>-0.014408</v>
      </c>
      <c r="K37" s="2">
        <v>-0.013376</v>
      </c>
      <c r="L37" s="2">
        <v>-0.012363</v>
      </c>
      <c r="M37" s="2">
        <v>-0.011408</v>
      </c>
      <c r="N37" s="2">
        <v>-0.0104</v>
      </c>
      <c r="O37" s="2">
        <v>-0.009469</v>
      </c>
      <c r="P37" s="2">
        <v>-0.0085</v>
      </c>
      <c r="Q37" s="2">
        <v>-0.007699</v>
      </c>
      <c r="R37" s="2">
        <v>-0.006866</v>
      </c>
      <c r="S37" s="2">
        <v>-0.006185</v>
      </c>
      <c r="T37" s="2">
        <v>-0.005424</v>
      </c>
      <c r="U37" s="2">
        <v>-0.004637</v>
      </c>
      <c r="V37" s="2">
        <v>-0.003949</v>
      </c>
      <c r="W37" s="2">
        <v>-0.003144</v>
      </c>
      <c r="X37" s="2">
        <v>-0.002055</v>
      </c>
      <c r="Y37" s="2">
        <v>-9.29E-4</v>
      </c>
      <c r="Z37" s="2">
        <v>0.0</v>
      </c>
      <c r="AA37" s="2">
        <v>7.99E-4</v>
      </c>
      <c r="AB37" s="2">
        <v>0.001602</v>
      </c>
      <c r="AC37" s="2">
        <v>0.002282</v>
      </c>
      <c r="AD37" s="2">
        <v>0.002927</v>
      </c>
      <c r="AE37" s="2">
        <v>0.003251</v>
      </c>
      <c r="AF37" s="2">
        <v>0.003754</v>
      </c>
      <c r="AG37" s="2">
        <v>0.003823</v>
      </c>
      <c r="AH37" s="2">
        <v>0.004061</v>
      </c>
      <c r="AI37" s="2">
        <v>0.004109</v>
      </c>
    </row>
    <row r="38">
      <c r="A38" s="2">
        <v>-0.035298</v>
      </c>
      <c r="B38" s="2">
        <v>-0.032758</v>
      </c>
      <c r="C38" s="2">
        <v>-0.029841</v>
      </c>
      <c r="D38" s="2">
        <v>-0.026535</v>
      </c>
      <c r="E38" s="2">
        <v>-0.023182</v>
      </c>
      <c r="F38" s="2">
        <v>-0.020596</v>
      </c>
      <c r="G38" s="2">
        <v>-0.018576</v>
      </c>
      <c r="H38" s="2">
        <v>-0.016994</v>
      </c>
      <c r="I38" s="2">
        <v>-0.015561</v>
      </c>
      <c r="J38" s="2">
        <v>-0.014451</v>
      </c>
      <c r="K38" s="2">
        <v>-0.01343</v>
      </c>
      <c r="L38" s="2">
        <v>-0.012412</v>
      </c>
      <c r="M38" s="2">
        <v>-0.011428</v>
      </c>
      <c r="N38" s="2">
        <v>-0.010383</v>
      </c>
      <c r="O38" s="2">
        <v>-0.009399</v>
      </c>
      <c r="P38" s="2">
        <v>-0.008498</v>
      </c>
      <c r="Q38" s="2">
        <v>-0.00764</v>
      </c>
      <c r="R38" s="2">
        <v>-0.006781</v>
      </c>
      <c r="S38" s="2">
        <v>-0.006105</v>
      </c>
      <c r="T38" s="2">
        <v>-0.005368</v>
      </c>
      <c r="U38" s="2">
        <v>-0.00457</v>
      </c>
      <c r="V38" s="2">
        <v>-0.003922</v>
      </c>
      <c r="W38" s="2">
        <v>-0.003058</v>
      </c>
      <c r="X38" s="2">
        <v>-0.001975</v>
      </c>
      <c r="Y38" s="2">
        <v>-8.94E-4</v>
      </c>
      <c r="Z38" s="2">
        <v>0.0</v>
      </c>
      <c r="AA38" s="2">
        <v>8.42E-4</v>
      </c>
      <c r="AB38" s="2">
        <v>0.001653</v>
      </c>
      <c r="AC38" s="2">
        <v>0.002374</v>
      </c>
      <c r="AD38" s="2">
        <v>0.002952</v>
      </c>
      <c r="AE38" s="2">
        <v>0.003338</v>
      </c>
      <c r="AF38" s="2">
        <v>0.003817</v>
      </c>
      <c r="AG38" s="2">
        <v>0.003875</v>
      </c>
      <c r="AH38" s="2">
        <v>0.004085</v>
      </c>
      <c r="AI38" s="2">
        <v>0.004054</v>
      </c>
    </row>
    <row r="39">
      <c r="A39" s="2">
        <v>-0.035832</v>
      </c>
      <c r="B39" s="2">
        <v>-0.033206</v>
      </c>
      <c r="C39" s="2">
        <v>-0.030171</v>
      </c>
      <c r="D39" s="2">
        <v>-0.026795</v>
      </c>
      <c r="E39" s="2">
        <v>-0.023346</v>
      </c>
      <c r="F39" s="2">
        <v>-0.02072</v>
      </c>
      <c r="G39" s="2">
        <v>-0.018655</v>
      </c>
      <c r="H39" s="2">
        <v>-0.016986</v>
      </c>
      <c r="I39" s="2">
        <v>-0.015579</v>
      </c>
      <c r="J39" s="2">
        <v>-0.014427</v>
      </c>
      <c r="K39" s="2">
        <v>-0.013385</v>
      </c>
      <c r="L39" s="2">
        <v>-0.012331</v>
      </c>
      <c r="M39" s="2">
        <v>-0.011357</v>
      </c>
      <c r="N39" s="2">
        <v>-0.010379</v>
      </c>
      <c r="O39" s="2">
        <v>-0.009451</v>
      </c>
      <c r="P39" s="2">
        <v>-0.008424</v>
      </c>
      <c r="Q39" s="2">
        <v>-0.007636</v>
      </c>
      <c r="R39" s="2">
        <v>-0.006784</v>
      </c>
      <c r="S39" s="2">
        <v>-0.006089</v>
      </c>
      <c r="T39" s="2">
        <v>-0.005338</v>
      </c>
      <c r="U39" s="2">
        <v>-0.004583</v>
      </c>
      <c r="V39" s="2">
        <v>-0.003926</v>
      </c>
      <c r="W39" s="2">
        <v>-0.003055</v>
      </c>
      <c r="X39" s="2">
        <v>-0.002004</v>
      </c>
      <c r="Y39" s="2">
        <v>-8.85E-4</v>
      </c>
      <c r="Z39" s="2">
        <v>0.0</v>
      </c>
      <c r="AA39" s="2">
        <v>7.91E-4</v>
      </c>
      <c r="AB39" s="2">
        <v>0.001605</v>
      </c>
      <c r="AC39" s="2">
        <v>0.002259</v>
      </c>
      <c r="AD39" s="2">
        <v>0.00288</v>
      </c>
      <c r="AE39" s="2">
        <v>0.003221</v>
      </c>
      <c r="AF39" s="2">
        <v>0.003688</v>
      </c>
      <c r="AG39" s="2">
        <v>0.003756</v>
      </c>
      <c r="AH39" s="2">
        <v>0.003992</v>
      </c>
      <c r="AI39" s="2">
        <v>0.003971</v>
      </c>
    </row>
    <row r="40">
      <c r="A40" s="2">
        <v>-0.036048</v>
      </c>
      <c r="B40" s="2">
        <v>-0.033332</v>
      </c>
      <c r="C40" s="2">
        <v>-0.030205</v>
      </c>
      <c r="D40" s="2">
        <v>-0.026724</v>
      </c>
      <c r="E40" s="2">
        <v>-0.023222</v>
      </c>
      <c r="F40" s="2">
        <v>-0.020495</v>
      </c>
      <c r="G40" s="2">
        <v>-0.018411</v>
      </c>
      <c r="H40" s="2">
        <v>-0.016737</v>
      </c>
      <c r="I40" s="2">
        <v>-0.015305</v>
      </c>
      <c r="J40" s="2">
        <v>-0.014198</v>
      </c>
      <c r="K40" s="2">
        <v>-0.013138</v>
      </c>
      <c r="L40" s="2">
        <v>-0.012108</v>
      </c>
      <c r="M40" s="2">
        <v>-0.01112</v>
      </c>
      <c r="N40" s="2">
        <v>-0.010133</v>
      </c>
      <c r="O40" s="2">
        <v>-0.009195</v>
      </c>
      <c r="P40" s="2">
        <v>-0.008247</v>
      </c>
      <c r="Q40" s="2">
        <v>-0.007443</v>
      </c>
      <c r="R40" s="2">
        <v>-0.006569</v>
      </c>
      <c r="S40" s="2">
        <v>-0.005956</v>
      </c>
      <c r="T40" s="2">
        <v>-0.005219</v>
      </c>
      <c r="U40" s="2">
        <v>-0.004429</v>
      </c>
      <c r="V40" s="2">
        <v>-0.003723</v>
      </c>
      <c r="W40" s="2">
        <v>-0.002958</v>
      </c>
      <c r="X40" s="2">
        <v>-0.001887</v>
      </c>
      <c r="Y40" s="2">
        <v>-7.88E-4</v>
      </c>
      <c r="Z40" s="2">
        <v>0.0</v>
      </c>
      <c r="AA40" s="2">
        <v>8.34E-4</v>
      </c>
      <c r="AB40" s="2">
        <v>0.001618</v>
      </c>
      <c r="AC40" s="2">
        <v>0.00228</v>
      </c>
      <c r="AD40" s="2">
        <v>0.002854</v>
      </c>
      <c r="AE40" s="2">
        <v>0.003209</v>
      </c>
      <c r="AF40" s="2">
        <v>0.00364</v>
      </c>
      <c r="AG40" s="2">
        <v>0.00369</v>
      </c>
      <c r="AH40" s="2">
        <v>0.00388</v>
      </c>
      <c r="AI40" s="2">
        <v>0.003873</v>
      </c>
    </row>
    <row r="41">
      <c r="A41" s="2">
        <v>-0.036042</v>
      </c>
      <c r="B41" s="2">
        <v>-0.033234</v>
      </c>
      <c r="C41" s="2">
        <v>-0.030005</v>
      </c>
      <c r="D41" s="2">
        <v>-0.026462</v>
      </c>
      <c r="E41" s="2">
        <v>-0.022889</v>
      </c>
      <c r="F41" s="2">
        <v>-0.0202</v>
      </c>
      <c r="G41" s="2">
        <v>-0.01811</v>
      </c>
      <c r="H41" s="2">
        <v>-0.016412</v>
      </c>
      <c r="I41" s="2">
        <v>-0.015004</v>
      </c>
      <c r="J41" s="2">
        <v>-0.013877</v>
      </c>
      <c r="K41" s="2">
        <v>-0.012904</v>
      </c>
      <c r="L41" s="2">
        <v>-0.011825</v>
      </c>
      <c r="M41" s="2">
        <v>-0.010875</v>
      </c>
      <c r="N41" s="2">
        <v>-0.009931</v>
      </c>
      <c r="O41" s="2">
        <v>-0.008982</v>
      </c>
      <c r="P41" s="2">
        <v>-0.008018</v>
      </c>
      <c r="Q41" s="2">
        <v>-0.00724</v>
      </c>
      <c r="R41" s="2">
        <v>-0.006415</v>
      </c>
      <c r="S41" s="2">
        <v>-0.005776</v>
      </c>
      <c r="T41" s="2">
        <v>-0.005099</v>
      </c>
      <c r="U41" s="2">
        <v>-0.004304</v>
      </c>
      <c r="V41" s="2">
        <v>-0.003675</v>
      </c>
      <c r="W41" s="2">
        <v>-0.002905</v>
      </c>
      <c r="X41" s="2">
        <v>-0.001855</v>
      </c>
      <c r="Y41" s="2">
        <v>-7.69E-4</v>
      </c>
      <c r="Z41" s="2">
        <v>0.0</v>
      </c>
      <c r="AA41" s="2">
        <v>7.6E-4</v>
      </c>
      <c r="AB41" s="2">
        <v>0.001515</v>
      </c>
      <c r="AC41" s="2">
        <v>0.002147</v>
      </c>
      <c r="AD41" s="2">
        <v>0.002715</v>
      </c>
      <c r="AE41" s="2">
        <v>0.003069</v>
      </c>
      <c r="AF41" s="2">
        <v>0.003512</v>
      </c>
      <c r="AG41" s="2">
        <v>0.003529</v>
      </c>
      <c r="AH41" s="2">
        <v>0.003738</v>
      </c>
      <c r="AI41" s="2">
        <v>0.003745</v>
      </c>
    </row>
    <row r="42">
      <c r="A42" s="2">
        <v>-0.036135</v>
      </c>
      <c r="B42" s="2">
        <v>-0.033278</v>
      </c>
      <c r="C42" s="2">
        <v>-0.029954</v>
      </c>
      <c r="D42" s="2">
        <v>-0.026334</v>
      </c>
      <c r="E42" s="2">
        <v>-0.022721</v>
      </c>
      <c r="F42" s="2">
        <v>-0.019949</v>
      </c>
      <c r="G42" s="2">
        <v>-0.017849</v>
      </c>
      <c r="H42" s="2">
        <v>-0.016191</v>
      </c>
      <c r="I42" s="2">
        <v>-0.014783</v>
      </c>
      <c r="J42" s="2">
        <v>-0.013626</v>
      </c>
      <c r="K42" s="2">
        <v>-0.0126</v>
      </c>
      <c r="L42" s="2">
        <v>-0.011616</v>
      </c>
      <c r="M42" s="2">
        <v>-0.010665</v>
      </c>
      <c r="N42" s="2">
        <v>-0.009687</v>
      </c>
      <c r="O42" s="2">
        <v>-0.00878</v>
      </c>
      <c r="P42" s="2">
        <v>-0.007832</v>
      </c>
      <c r="Q42" s="2">
        <v>-0.00706</v>
      </c>
      <c r="R42" s="2">
        <v>-0.00627</v>
      </c>
      <c r="S42" s="2">
        <v>-0.00559</v>
      </c>
      <c r="T42" s="2">
        <v>-0.00491</v>
      </c>
      <c r="U42" s="2">
        <v>-0.004159</v>
      </c>
      <c r="V42" s="2">
        <v>-0.003524</v>
      </c>
      <c r="W42" s="2">
        <v>-0.00278</v>
      </c>
      <c r="X42" s="2">
        <v>-0.001764</v>
      </c>
      <c r="Y42" s="2">
        <v>-7.68E-4</v>
      </c>
      <c r="Z42" s="2">
        <v>0.0</v>
      </c>
      <c r="AA42" s="2">
        <v>7.63E-4</v>
      </c>
      <c r="AB42" s="2">
        <v>0.001476</v>
      </c>
      <c r="AC42" s="2">
        <v>0.002109</v>
      </c>
      <c r="AD42" s="2">
        <v>0.002671</v>
      </c>
      <c r="AE42" s="2">
        <v>0.003013</v>
      </c>
      <c r="AF42" s="2">
        <v>0.003444</v>
      </c>
      <c r="AG42" s="2">
        <v>0.003465</v>
      </c>
      <c r="AH42" s="2">
        <v>0.003644</v>
      </c>
      <c r="AI42" s="2">
        <v>0.003651</v>
      </c>
    </row>
    <row r="43">
      <c r="A43" s="2">
        <v>-0.031754</v>
      </c>
      <c r="B43" s="2">
        <v>-0.029155</v>
      </c>
      <c r="C43" s="2">
        <v>-0.026507</v>
      </c>
      <c r="D43" s="2">
        <v>-0.023924</v>
      </c>
      <c r="E43" s="2">
        <v>-0.021426</v>
      </c>
      <c r="F43" s="2">
        <v>-0.019431</v>
      </c>
      <c r="G43" s="2">
        <v>-0.0178</v>
      </c>
      <c r="H43" s="2">
        <v>-0.01641</v>
      </c>
      <c r="I43" s="2">
        <v>-0.015229</v>
      </c>
      <c r="J43" s="2">
        <v>-0.014191</v>
      </c>
      <c r="K43" s="2">
        <v>-0.013182</v>
      </c>
      <c r="L43" s="2">
        <v>-0.012158</v>
      </c>
      <c r="M43" s="2">
        <v>-0.011188</v>
      </c>
      <c r="N43" s="2">
        <v>-0.0102</v>
      </c>
      <c r="O43" s="2">
        <v>-0.009186</v>
      </c>
      <c r="P43" s="2">
        <v>-0.008141</v>
      </c>
      <c r="Q43" s="2">
        <v>-0.007225</v>
      </c>
      <c r="R43" s="2">
        <v>-0.006265</v>
      </c>
      <c r="S43" s="2">
        <v>-0.005531</v>
      </c>
      <c r="T43" s="2">
        <v>-0.004687</v>
      </c>
      <c r="U43" s="2">
        <v>-0.003875</v>
      </c>
      <c r="V43" s="2">
        <v>-0.003177</v>
      </c>
      <c r="W43" s="2">
        <v>-0.002436</v>
      </c>
      <c r="X43" s="2">
        <v>-0.00152</v>
      </c>
      <c r="Y43" s="2">
        <v>-6.82E-4</v>
      </c>
      <c r="Z43" s="2">
        <v>0.0</v>
      </c>
      <c r="AA43" s="2">
        <v>5.99E-4</v>
      </c>
      <c r="AB43" s="2">
        <v>0.001306</v>
      </c>
      <c r="AC43" s="2">
        <v>0.001836</v>
      </c>
      <c r="AD43" s="2">
        <v>0.002313</v>
      </c>
      <c r="AE43" s="2">
        <v>0.002562</v>
      </c>
      <c r="AF43" s="2">
        <v>0.002936</v>
      </c>
      <c r="AG43" s="2">
        <v>0.002984</v>
      </c>
      <c r="AH43" s="2">
        <v>0.003116</v>
      </c>
      <c r="AI43" s="2">
        <v>0.003089</v>
      </c>
    </row>
    <row r="44">
      <c r="A44" s="2">
        <v>-0.030828</v>
      </c>
      <c r="B44" s="2">
        <v>-0.028337</v>
      </c>
      <c r="C44" s="2">
        <v>-0.025791</v>
      </c>
      <c r="D44" s="2">
        <v>-0.023341</v>
      </c>
      <c r="E44" s="2">
        <v>-0.020945</v>
      </c>
      <c r="F44" s="2">
        <v>-0.019044</v>
      </c>
      <c r="G44" s="2">
        <v>-0.017465</v>
      </c>
      <c r="H44" s="2">
        <v>-0.016143</v>
      </c>
      <c r="I44" s="2">
        <v>-0.015005</v>
      </c>
      <c r="J44" s="2">
        <v>-0.013942</v>
      </c>
      <c r="K44" s="2">
        <v>-0.012982</v>
      </c>
      <c r="L44" s="2">
        <v>-0.011949</v>
      </c>
      <c r="M44" s="2">
        <v>-0.010986</v>
      </c>
      <c r="N44" s="2">
        <v>-0.010002</v>
      </c>
      <c r="O44" s="2">
        <v>-0.009028</v>
      </c>
      <c r="P44" s="2">
        <v>-0.007979</v>
      </c>
      <c r="Q44" s="2">
        <v>-0.007059</v>
      </c>
      <c r="R44" s="2">
        <v>-0.006166</v>
      </c>
      <c r="S44" s="2">
        <v>-0.005403</v>
      </c>
      <c r="T44" s="2">
        <v>-0.004618</v>
      </c>
      <c r="U44" s="2">
        <v>-0.003758</v>
      </c>
      <c r="V44" s="2">
        <v>-0.003117</v>
      </c>
      <c r="W44" s="2">
        <v>-0.002406</v>
      </c>
      <c r="X44" s="2">
        <v>-0.001483</v>
      </c>
      <c r="Y44" s="2">
        <v>-6.53E-4</v>
      </c>
      <c r="Z44" s="2">
        <v>0.0</v>
      </c>
      <c r="AA44" s="2">
        <v>6.05E-4</v>
      </c>
      <c r="AB44" s="2">
        <v>0.001237</v>
      </c>
      <c r="AC44" s="2">
        <v>0.001786</v>
      </c>
      <c r="AD44" s="2">
        <v>0.002249</v>
      </c>
      <c r="AE44" s="2">
        <v>0.002472</v>
      </c>
      <c r="AF44" s="2">
        <v>0.002845</v>
      </c>
      <c r="AG44" s="2">
        <v>0.002863</v>
      </c>
      <c r="AH44" s="2">
        <v>0.003024</v>
      </c>
      <c r="AI44" s="2">
        <v>0.003043</v>
      </c>
    </row>
    <row r="45">
      <c r="A45" s="2">
        <v>-0.02964</v>
      </c>
      <c r="B45" s="2">
        <v>-0.027228</v>
      </c>
      <c r="C45" s="2">
        <v>-0.024829</v>
      </c>
      <c r="D45" s="2">
        <v>-0.022515</v>
      </c>
      <c r="E45" s="2">
        <v>-0.020285</v>
      </c>
      <c r="F45" s="2">
        <v>-0.018489</v>
      </c>
      <c r="G45" s="2">
        <v>-0.017007</v>
      </c>
      <c r="H45" s="2">
        <v>-0.015736</v>
      </c>
      <c r="I45" s="2">
        <v>-0.014617</v>
      </c>
      <c r="J45" s="2">
        <v>-0.013601</v>
      </c>
      <c r="K45" s="2">
        <v>-0.01271</v>
      </c>
      <c r="L45" s="2">
        <v>-0.01167</v>
      </c>
      <c r="M45" s="2">
        <v>-0.01075</v>
      </c>
      <c r="N45" s="2">
        <v>-0.009824</v>
      </c>
      <c r="O45" s="2">
        <v>-0.008832</v>
      </c>
      <c r="P45" s="2">
        <v>-0.007815</v>
      </c>
      <c r="Q45" s="2">
        <v>-0.006912</v>
      </c>
      <c r="R45" s="2">
        <v>-0.006002</v>
      </c>
      <c r="S45" s="2">
        <v>-0.005246</v>
      </c>
      <c r="T45" s="2">
        <v>-0.004462</v>
      </c>
      <c r="U45" s="2">
        <v>-0.003641</v>
      </c>
      <c r="V45" s="2">
        <v>-0.002998</v>
      </c>
      <c r="W45" s="2">
        <v>-0.002282</v>
      </c>
      <c r="X45" s="2">
        <v>-0.001432</v>
      </c>
      <c r="Y45" s="2">
        <v>-6.02E-4</v>
      </c>
      <c r="Z45" s="2">
        <v>0.0</v>
      </c>
      <c r="AA45" s="2">
        <v>6.32E-4</v>
      </c>
      <c r="AB45" s="2">
        <v>0.001241</v>
      </c>
      <c r="AC45" s="2">
        <v>0.001737</v>
      </c>
      <c r="AD45" s="2">
        <v>0.002192</v>
      </c>
      <c r="AE45" s="2">
        <v>0.002426</v>
      </c>
      <c r="AF45" s="2">
        <v>0.002785</v>
      </c>
      <c r="AG45" s="2">
        <v>0.002818</v>
      </c>
      <c r="AH45" s="2">
        <v>0.002991</v>
      </c>
      <c r="AI45" s="2">
        <v>0.002967</v>
      </c>
    </row>
    <row r="46">
      <c r="A46" s="2">
        <v>-0.028742</v>
      </c>
      <c r="B46" s="2">
        <v>-0.026474</v>
      </c>
      <c r="C46" s="2">
        <v>-0.024182</v>
      </c>
      <c r="D46" s="2">
        <v>-0.022046</v>
      </c>
      <c r="E46" s="2">
        <v>-0.019934</v>
      </c>
      <c r="F46" s="2">
        <v>-0.018223</v>
      </c>
      <c r="G46" s="2">
        <v>-0.016774</v>
      </c>
      <c r="H46" s="2">
        <v>-0.015546</v>
      </c>
      <c r="I46" s="2">
        <v>-0.014405</v>
      </c>
      <c r="J46" s="2">
        <v>-0.013446</v>
      </c>
      <c r="K46" s="2">
        <v>-0.012553</v>
      </c>
      <c r="L46" s="2">
        <v>-0.011593</v>
      </c>
      <c r="M46" s="2">
        <v>-0.010698</v>
      </c>
      <c r="N46" s="2">
        <v>-0.009753</v>
      </c>
      <c r="O46" s="2">
        <v>-0.00879</v>
      </c>
      <c r="P46" s="2">
        <v>-0.00774</v>
      </c>
      <c r="Q46" s="2">
        <v>-0.006832</v>
      </c>
      <c r="R46" s="2">
        <v>-0.005948</v>
      </c>
      <c r="S46" s="2">
        <v>-0.005169</v>
      </c>
      <c r="T46" s="2">
        <v>-0.004369</v>
      </c>
      <c r="U46" s="2">
        <v>-0.003593</v>
      </c>
      <c r="V46" s="2">
        <v>-0.002926</v>
      </c>
      <c r="W46" s="2">
        <v>-0.002234</v>
      </c>
      <c r="X46" s="2">
        <v>-0.001387</v>
      </c>
      <c r="Y46" s="2">
        <v>-6.02E-4</v>
      </c>
      <c r="Z46" s="2">
        <v>0.0</v>
      </c>
      <c r="AA46" s="2">
        <v>5.77E-4</v>
      </c>
      <c r="AB46" s="2">
        <v>0.001202</v>
      </c>
      <c r="AC46" s="2">
        <v>0.001705</v>
      </c>
      <c r="AD46" s="2">
        <v>0.002128</v>
      </c>
      <c r="AE46" s="2">
        <v>0.002409</v>
      </c>
      <c r="AF46" s="2">
        <v>0.002736</v>
      </c>
      <c r="AG46" s="2">
        <v>0.002744</v>
      </c>
      <c r="AH46" s="2">
        <v>0.002881</v>
      </c>
      <c r="AI46" s="2">
        <v>0.002911</v>
      </c>
    </row>
    <row r="47">
      <c r="A47" s="2">
        <v>-0.027713</v>
      </c>
      <c r="B47" s="2">
        <v>-0.025557</v>
      </c>
      <c r="C47" s="2">
        <v>-0.023473</v>
      </c>
      <c r="D47" s="2">
        <v>-0.021448</v>
      </c>
      <c r="E47" s="2">
        <v>-0.019496</v>
      </c>
      <c r="F47" s="2">
        <v>-0.017896</v>
      </c>
      <c r="G47" s="2">
        <v>-0.016517</v>
      </c>
      <c r="H47" s="2">
        <v>-0.015361</v>
      </c>
      <c r="I47" s="2">
        <v>-0.014273</v>
      </c>
      <c r="J47" s="2">
        <v>-0.013371</v>
      </c>
      <c r="K47" s="2">
        <v>-0.012465</v>
      </c>
      <c r="L47" s="2">
        <v>-0.011515</v>
      </c>
      <c r="M47" s="2">
        <v>-0.010611</v>
      </c>
      <c r="N47" s="2">
        <v>-0.009678</v>
      </c>
      <c r="O47" s="2">
        <v>-0.008774</v>
      </c>
      <c r="P47" s="2">
        <v>-0.007716</v>
      </c>
      <c r="Q47" s="2">
        <v>-0.006816</v>
      </c>
      <c r="R47" s="2">
        <v>-0.005867</v>
      </c>
      <c r="S47" s="2">
        <v>-0.005099</v>
      </c>
      <c r="T47" s="2">
        <v>-0.004326</v>
      </c>
      <c r="U47" s="2">
        <v>-0.00352</v>
      </c>
      <c r="V47" s="2">
        <v>-0.002886</v>
      </c>
      <c r="W47" s="2">
        <v>-0.002223</v>
      </c>
      <c r="X47" s="2">
        <v>-0.001397</v>
      </c>
      <c r="Y47" s="2">
        <v>-6.18E-4</v>
      </c>
      <c r="Z47" s="2">
        <v>0.0</v>
      </c>
      <c r="AA47" s="2">
        <v>5.8E-4</v>
      </c>
      <c r="AB47" s="2">
        <v>0.00119</v>
      </c>
      <c r="AC47" s="2">
        <v>0.00163</v>
      </c>
      <c r="AD47" s="2">
        <v>0.002096</v>
      </c>
      <c r="AE47" s="2">
        <v>0.002297</v>
      </c>
      <c r="AF47" s="2">
        <v>0.002651</v>
      </c>
      <c r="AG47" s="2">
        <v>0.002704</v>
      </c>
      <c r="AH47" s="2">
        <v>0.00281</v>
      </c>
      <c r="AI47" s="2">
        <v>0.002842</v>
      </c>
    </row>
    <row r="48">
      <c r="A48" s="2">
        <v>-0.026956</v>
      </c>
      <c r="B48" s="2">
        <v>-0.024936</v>
      </c>
      <c r="C48" s="2">
        <v>-0.022959</v>
      </c>
      <c r="D48" s="2">
        <v>-0.02105</v>
      </c>
      <c r="E48" s="2">
        <v>-0.019175</v>
      </c>
      <c r="F48" s="2">
        <v>-0.017659</v>
      </c>
      <c r="G48" s="2">
        <v>-0.016315</v>
      </c>
      <c r="H48" s="2">
        <v>-0.015181</v>
      </c>
      <c r="I48" s="2">
        <v>-0.014154</v>
      </c>
      <c r="J48" s="2">
        <v>-0.013205</v>
      </c>
      <c r="K48" s="2">
        <v>-0.012378</v>
      </c>
      <c r="L48" s="2">
        <v>-0.011412</v>
      </c>
      <c r="M48" s="2">
        <v>-0.010507</v>
      </c>
      <c r="N48" s="2">
        <v>-0.009582</v>
      </c>
      <c r="O48" s="2">
        <v>-0.008664</v>
      </c>
      <c r="P48" s="2">
        <v>-0.007611</v>
      </c>
      <c r="Q48" s="2">
        <v>-0.006713</v>
      </c>
      <c r="R48" s="2">
        <v>-0.005799</v>
      </c>
      <c r="S48" s="2">
        <v>-0.005025</v>
      </c>
      <c r="T48" s="2">
        <v>-0.00424</v>
      </c>
      <c r="U48" s="2">
        <v>-0.003459</v>
      </c>
      <c r="V48" s="2">
        <v>-0.002815</v>
      </c>
      <c r="W48" s="2">
        <v>-0.002154</v>
      </c>
      <c r="X48" s="2">
        <v>-0.001339</v>
      </c>
      <c r="Y48" s="2">
        <v>-5.76E-4</v>
      </c>
      <c r="Z48" s="2">
        <v>0.0</v>
      </c>
      <c r="AA48" s="2">
        <v>5.96E-4</v>
      </c>
      <c r="AB48" s="2">
        <v>0.001144</v>
      </c>
      <c r="AC48" s="2">
        <v>0.001653</v>
      </c>
      <c r="AD48" s="2">
        <v>0.002056</v>
      </c>
      <c r="AE48" s="2">
        <v>0.002326</v>
      </c>
      <c r="AF48" s="2">
        <v>0.002628</v>
      </c>
      <c r="AG48" s="2">
        <v>0.002672</v>
      </c>
      <c r="AH48" s="2">
        <v>0.002833</v>
      </c>
      <c r="AI48" s="2">
        <v>0.002844</v>
      </c>
    </row>
    <row r="49">
      <c r="A49" s="2">
        <v>-0.026421</v>
      </c>
      <c r="B49" s="2">
        <v>-0.024451</v>
      </c>
      <c r="C49" s="2">
        <v>-0.022505</v>
      </c>
      <c r="D49" s="2">
        <v>-0.020665</v>
      </c>
      <c r="E49" s="2">
        <v>-0.018861</v>
      </c>
      <c r="F49" s="2">
        <v>-0.01738</v>
      </c>
      <c r="G49" s="2">
        <v>-0.016106</v>
      </c>
      <c r="H49" s="2">
        <v>-0.015029</v>
      </c>
      <c r="I49" s="2">
        <v>-0.013985</v>
      </c>
      <c r="J49" s="2">
        <v>-0.013122</v>
      </c>
      <c r="K49" s="2">
        <v>-0.012234</v>
      </c>
      <c r="L49" s="2">
        <v>-0.011319</v>
      </c>
      <c r="M49" s="2">
        <v>-0.010432</v>
      </c>
      <c r="N49" s="2">
        <v>-0.009543</v>
      </c>
      <c r="O49" s="2">
        <v>-0.008611</v>
      </c>
      <c r="P49" s="2">
        <v>-0.007584</v>
      </c>
      <c r="Q49" s="2">
        <v>-0.006656</v>
      </c>
      <c r="R49" s="2">
        <v>-0.005731</v>
      </c>
      <c r="S49" s="2">
        <v>-0.004953</v>
      </c>
      <c r="T49" s="2">
        <v>-0.00419</v>
      </c>
      <c r="U49" s="2">
        <v>-0.003387</v>
      </c>
      <c r="V49" s="2">
        <v>-0.002779</v>
      </c>
      <c r="W49" s="2">
        <v>-0.002139</v>
      </c>
      <c r="X49" s="2">
        <v>-0.001341</v>
      </c>
      <c r="Y49" s="2">
        <v>-5.57E-4</v>
      </c>
      <c r="Z49" s="2">
        <v>0.0</v>
      </c>
      <c r="AA49" s="2">
        <v>5.6E-4</v>
      </c>
      <c r="AB49" s="2">
        <v>0.001155</v>
      </c>
      <c r="AC49" s="2">
        <v>0.001625</v>
      </c>
      <c r="AD49" s="2">
        <v>0.002055</v>
      </c>
      <c r="AE49" s="2">
        <v>0.002291</v>
      </c>
      <c r="AF49" s="2">
        <v>0.002601</v>
      </c>
      <c r="AG49" s="2">
        <v>0.00264</v>
      </c>
      <c r="AH49" s="2">
        <v>0.00276</v>
      </c>
      <c r="AI49" s="2">
        <v>0.002842</v>
      </c>
    </row>
    <row r="50">
      <c r="A50" s="2">
        <v>-0.026523</v>
      </c>
      <c r="B50" s="2">
        <v>-0.024556</v>
      </c>
      <c r="C50" s="2">
        <v>-0.02261</v>
      </c>
      <c r="D50" s="2">
        <v>-0.020701</v>
      </c>
      <c r="E50" s="2">
        <v>-0.018876</v>
      </c>
      <c r="F50" s="2">
        <v>-0.017374</v>
      </c>
      <c r="G50" s="2">
        <v>-0.016061</v>
      </c>
      <c r="H50" s="2">
        <v>-0.014982</v>
      </c>
      <c r="I50" s="2">
        <v>-0.014013</v>
      </c>
      <c r="J50" s="2">
        <v>-0.013111</v>
      </c>
      <c r="K50" s="2">
        <v>-0.012249</v>
      </c>
      <c r="L50" s="2">
        <v>-0.011288</v>
      </c>
      <c r="M50" s="2">
        <v>-0.010402</v>
      </c>
      <c r="N50" s="2">
        <v>-0.009478</v>
      </c>
      <c r="O50" s="2">
        <v>-0.008539</v>
      </c>
      <c r="P50" s="2">
        <v>-0.007503</v>
      </c>
      <c r="Q50" s="2">
        <v>-0.006595</v>
      </c>
      <c r="R50" s="2">
        <v>-0.005655</v>
      </c>
      <c r="S50" s="2">
        <v>-0.004893</v>
      </c>
      <c r="T50" s="2">
        <v>-0.004127</v>
      </c>
      <c r="U50" s="2">
        <v>-0.003325</v>
      </c>
      <c r="V50" s="2">
        <v>-0.002729</v>
      </c>
      <c r="W50" s="2">
        <v>-0.002048</v>
      </c>
      <c r="X50" s="2">
        <v>-0.001262</v>
      </c>
      <c r="Y50" s="2">
        <v>-5.4E-4</v>
      </c>
      <c r="Z50" s="2">
        <v>0.0</v>
      </c>
      <c r="AA50" s="2">
        <v>5.69E-4</v>
      </c>
      <c r="AB50" s="2">
        <v>0.001139</v>
      </c>
      <c r="AC50" s="2">
        <v>0.001662</v>
      </c>
      <c r="AD50" s="2">
        <v>0.002083</v>
      </c>
      <c r="AE50" s="2">
        <v>0.00227</v>
      </c>
      <c r="AF50" s="2">
        <v>0.002589</v>
      </c>
      <c r="AG50" s="2">
        <v>0.002643</v>
      </c>
      <c r="AH50" s="2">
        <v>0.002809</v>
      </c>
      <c r="AI50" s="2">
        <v>0.002849</v>
      </c>
    </row>
    <row r="51">
      <c r="A51" s="2">
        <v>-0.026564</v>
      </c>
      <c r="B51" s="2">
        <v>-0.024547</v>
      </c>
      <c r="C51" s="2">
        <v>-0.022519</v>
      </c>
      <c r="D51" s="2">
        <v>-0.020554</v>
      </c>
      <c r="E51" s="2">
        <v>-0.018746</v>
      </c>
      <c r="F51" s="2">
        <v>-0.017233</v>
      </c>
      <c r="G51" s="2">
        <v>-0.015984</v>
      </c>
      <c r="H51" s="2">
        <v>-0.014901</v>
      </c>
      <c r="I51" s="2">
        <v>-0.013904</v>
      </c>
      <c r="J51" s="2">
        <v>-0.012996</v>
      </c>
      <c r="K51" s="2">
        <v>-0.012188</v>
      </c>
      <c r="L51" s="2">
        <v>-0.01121</v>
      </c>
      <c r="M51" s="2">
        <v>-0.01035</v>
      </c>
      <c r="N51" s="2">
        <v>-0.00947</v>
      </c>
      <c r="O51" s="2">
        <v>-0.008488</v>
      </c>
      <c r="P51" s="2">
        <v>-0.007506</v>
      </c>
      <c r="Q51" s="2">
        <v>-0.006557</v>
      </c>
      <c r="R51" s="2">
        <v>-0.005654</v>
      </c>
      <c r="S51" s="2">
        <v>-0.004906</v>
      </c>
      <c r="T51" s="2">
        <v>-0.004146</v>
      </c>
      <c r="U51" s="2">
        <v>-0.003381</v>
      </c>
      <c r="V51" s="2">
        <v>-0.002707</v>
      </c>
      <c r="W51" s="2">
        <v>-0.00208</v>
      </c>
      <c r="X51" s="2">
        <v>-0.001274</v>
      </c>
      <c r="Y51" s="2">
        <v>-5.34E-4</v>
      </c>
      <c r="Z51" s="2">
        <v>0.0</v>
      </c>
      <c r="AA51" s="2">
        <v>5.66E-4</v>
      </c>
      <c r="AB51" s="2">
        <v>0.001176</v>
      </c>
      <c r="AC51" s="2">
        <v>0.001657</v>
      </c>
      <c r="AD51" s="2">
        <v>0.002047</v>
      </c>
      <c r="AE51" s="2">
        <v>0.002306</v>
      </c>
      <c r="AF51" s="2">
        <v>0.00261</v>
      </c>
      <c r="AG51" s="2">
        <v>0.002679</v>
      </c>
      <c r="AH51" s="2">
        <v>0.00284</v>
      </c>
      <c r="AI51" s="2">
        <v>0.002861</v>
      </c>
    </row>
    <row r="52">
      <c r="A52" s="2">
        <v>-0.026899</v>
      </c>
      <c r="B52" s="2">
        <v>-0.024742</v>
      </c>
      <c r="C52" s="2">
        <v>-0.02261</v>
      </c>
      <c r="D52" s="2">
        <v>-0.020559</v>
      </c>
      <c r="E52" s="2">
        <v>-0.018733</v>
      </c>
      <c r="F52" s="2">
        <v>-0.017244</v>
      </c>
      <c r="G52" s="2">
        <v>-0.016033</v>
      </c>
      <c r="H52" s="2">
        <v>-0.01492</v>
      </c>
      <c r="I52" s="2">
        <v>-0.013946</v>
      </c>
      <c r="J52" s="2">
        <v>-0.013056</v>
      </c>
      <c r="K52" s="2">
        <v>-0.012209</v>
      </c>
      <c r="L52" s="2">
        <v>-0.011224</v>
      </c>
      <c r="M52" s="2">
        <v>-0.010353</v>
      </c>
      <c r="N52" s="2">
        <v>-0.00945</v>
      </c>
      <c r="O52" s="2">
        <v>-0.008541</v>
      </c>
      <c r="P52" s="2">
        <v>-0.007509</v>
      </c>
      <c r="Q52" s="2">
        <v>-0.006602</v>
      </c>
      <c r="R52" s="2">
        <v>-0.005686</v>
      </c>
      <c r="S52" s="2">
        <v>-0.00485</v>
      </c>
      <c r="T52" s="2">
        <v>-0.004103</v>
      </c>
      <c r="U52" s="2">
        <v>-0.003338</v>
      </c>
      <c r="V52" s="2">
        <v>-0.002747</v>
      </c>
      <c r="W52" s="2">
        <v>-0.002075</v>
      </c>
      <c r="X52" s="2">
        <v>-0.001309</v>
      </c>
      <c r="Y52" s="2">
        <v>-5.8E-4</v>
      </c>
      <c r="Z52" s="2">
        <v>0.0</v>
      </c>
      <c r="AA52" s="2">
        <v>5.35E-4</v>
      </c>
      <c r="AB52" s="2">
        <v>0.001111</v>
      </c>
      <c r="AC52" s="2">
        <v>0.0016</v>
      </c>
      <c r="AD52" s="2">
        <v>0.002015</v>
      </c>
      <c r="AE52" s="2">
        <v>0.00225</v>
      </c>
      <c r="AF52" s="2">
        <v>0.002592</v>
      </c>
      <c r="AG52" s="2">
        <v>0.002642</v>
      </c>
      <c r="AH52" s="2">
        <v>0.002821</v>
      </c>
      <c r="AI52" s="2">
        <v>0.002853</v>
      </c>
    </row>
    <row r="53">
      <c r="A53" s="2">
        <v>-0.027049</v>
      </c>
      <c r="B53" s="2">
        <v>-0.024822</v>
      </c>
      <c r="C53" s="2">
        <v>-0.022537</v>
      </c>
      <c r="D53" s="2">
        <v>-0.020364</v>
      </c>
      <c r="E53" s="2">
        <v>-0.018475</v>
      </c>
      <c r="F53" s="2">
        <v>-0.016977</v>
      </c>
      <c r="G53" s="2">
        <v>-0.015745</v>
      </c>
      <c r="H53" s="2">
        <v>-0.014691</v>
      </c>
      <c r="I53" s="2">
        <v>-0.013736</v>
      </c>
      <c r="J53" s="2">
        <v>-0.012825</v>
      </c>
      <c r="K53" s="2">
        <v>-0.012034</v>
      </c>
      <c r="L53" s="2">
        <v>-0.011067</v>
      </c>
      <c r="M53" s="2">
        <v>-0.010206</v>
      </c>
      <c r="N53" s="2">
        <v>-0.009325</v>
      </c>
      <c r="O53" s="2">
        <v>-0.008406</v>
      </c>
      <c r="P53" s="2">
        <v>-0.007409</v>
      </c>
      <c r="Q53" s="2">
        <v>-0.006536</v>
      </c>
      <c r="R53" s="2">
        <v>-0.005607</v>
      </c>
      <c r="S53" s="2">
        <v>-0.004893</v>
      </c>
      <c r="T53" s="2">
        <v>-0.004105</v>
      </c>
      <c r="U53" s="2">
        <v>-0.003335</v>
      </c>
      <c r="V53" s="2">
        <v>-0.002714</v>
      </c>
      <c r="W53" s="2">
        <v>-0.002066</v>
      </c>
      <c r="X53" s="2">
        <v>-0.00129</v>
      </c>
      <c r="Y53" s="2">
        <v>-5.47E-4</v>
      </c>
      <c r="Z53" s="2">
        <v>0.0</v>
      </c>
      <c r="AA53" s="2">
        <v>5.46E-4</v>
      </c>
      <c r="AB53" s="2">
        <v>0.001156</v>
      </c>
      <c r="AC53" s="2">
        <v>0.001619</v>
      </c>
      <c r="AD53" s="2">
        <v>0.002053</v>
      </c>
      <c r="AE53" s="2">
        <v>0.002283</v>
      </c>
      <c r="AF53" s="2">
        <v>0.002605</v>
      </c>
      <c r="AG53" s="2">
        <v>0.002657</v>
      </c>
      <c r="AH53" s="2">
        <v>0.002849</v>
      </c>
      <c r="AI53" s="2">
        <v>0.002858</v>
      </c>
    </row>
    <row r="54">
      <c r="A54" s="2">
        <v>-0.026855</v>
      </c>
      <c r="B54" s="2">
        <v>-0.024556</v>
      </c>
      <c r="C54" s="2">
        <v>-0.022201</v>
      </c>
      <c r="D54" s="2">
        <v>-0.020042</v>
      </c>
      <c r="E54" s="2">
        <v>-0.018121</v>
      </c>
      <c r="F54" s="2">
        <v>-0.016633</v>
      </c>
      <c r="G54" s="2">
        <v>-0.01543</v>
      </c>
      <c r="H54" s="2">
        <v>-0.014423</v>
      </c>
      <c r="I54" s="2">
        <v>-0.01346</v>
      </c>
      <c r="J54" s="2">
        <v>-0.012598</v>
      </c>
      <c r="K54" s="2">
        <v>-0.011799</v>
      </c>
      <c r="L54" s="2">
        <v>-0.01087</v>
      </c>
      <c r="M54" s="2">
        <v>-0.010004</v>
      </c>
      <c r="N54" s="2">
        <v>-0.009138</v>
      </c>
      <c r="O54" s="2">
        <v>-0.008246</v>
      </c>
      <c r="P54" s="2">
        <v>-0.007269</v>
      </c>
      <c r="Q54" s="2">
        <v>-0.006406</v>
      </c>
      <c r="R54" s="2">
        <v>-0.005539</v>
      </c>
      <c r="S54" s="2">
        <v>-0.004784</v>
      </c>
      <c r="T54" s="2">
        <v>-0.004063</v>
      </c>
      <c r="U54" s="2">
        <v>-0.00332</v>
      </c>
      <c r="V54" s="2">
        <v>-0.002723</v>
      </c>
      <c r="W54" s="2">
        <v>-0.00204</v>
      </c>
      <c r="X54" s="2">
        <v>-0.00126</v>
      </c>
      <c r="Y54" s="2">
        <v>-5.9E-4</v>
      </c>
      <c r="Z54" s="2">
        <v>0.0</v>
      </c>
      <c r="AA54" s="2">
        <v>5.29E-4</v>
      </c>
      <c r="AB54" s="2">
        <v>0.001137</v>
      </c>
      <c r="AC54" s="2">
        <v>0.001612</v>
      </c>
      <c r="AD54" s="2">
        <v>0.002009</v>
      </c>
      <c r="AE54" s="2">
        <v>0.002233</v>
      </c>
      <c r="AF54" s="2">
        <v>0.002574</v>
      </c>
      <c r="AG54" s="2">
        <v>0.002629</v>
      </c>
      <c r="AH54" s="2">
        <v>0.002827</v>
      </c>
      <c r="AI54" s="2">
        <v>0.002857</v>
      </c>
    </row>
    <row r="55">
      <c r="A55" s="2">
        <v>-0.026179</v>
      </c>
      <c r="B55" s="2">
        <v>-0.023848</v>
      </c>
      <c r="C55" s="2">
        <v>-0.021473</v>
      </c>
      <c r="D55" s="2">
        <v>-0.019321</v>
      </c>
      <c r="E55" s="2">
        <v>-0.017481</v>
      </c>
      <c r="F55" s="2">
        <v>-0.016069</v>
      </c>
      <c r="G55" s="2">
        <v>-0.014833</v>
      </c>
      <c r="H55" s="2">
        <v>-0.013858</v>
      </c>
      <c r="I55" s="2">
        <v>-0.012933</v>
      </c>
      <c r="J55" s="2">
        <v>-0.012151</v>
      </c>
      <c r="K55" s="2">
        <v>-0.011389</v>
      </c>
      <c r="L55" s="2">
        <v>-0.010507</v>
      </c>
      <c r="M55" s="2">
        <v>-0.009668</v>
      </c>
      <c r="N55" s="2">
        <v>-0.008819</v>
      </c>
      <c r="O55" s="2">
        <v>-0.00798</v>
      </c>
      <c r="P55" s="2">
        <v>-0.007066</v>
      </c>
      <c r="Q55" s="2">
        <v>-0.006238</v>
      </c>
      <c r="R55" s="2">
        <v>-0.005402</v>
      </c>
      <c r="S55" s="2">
        <v>-0.004687</v>
      </c>
      <c r="T55" s="2">
        <v>-0.003945</v>
      </c>
      <c r="U55" s="2">
        <v>-0.003235</v>
      </c>
      <c r="V55" s="2">
        <v>-0.00261</v>
      </c>
      <c r="W55" s="2">
        <v>-0.002001</v>
      </c>
      <c r="X55" s="2">
        <v>-0.001258</v>
      </c>
      <c r="Y55" s="2">
        <v>-5.04E-4</v>
      </c>
      <c r="Z55" s="2">
        <v>0.0</v>
      </c>
      <c r="AA55" s="2">
        <v>5.57E-4</v>
      </c>
      <c r="AB55" s="2">
        <v>0.001144</v>
      </c>
      <c r="AC55" s="2">
        <v>0.001627</v>
      </c>
      <c r="AD55" s="2">
        <v>0.002035</v>
      </c>
      <c r="AE55" s="2">
        <v>0.002304</v>
      </c>
      <c r="AF55" s="2">
        <v>0.002612</v>
      </c>
      <c r="AG55" s="2">
        <v>0.002645</v>
      </c>
      <c r="AH55" s="2">
        <v>0.00284</v>
      </c>
      <c r="AI55" s="2">
        <v>0.002884</v>
      </c>
    </row>
    <row r="56">
      <c r="A56" s="2">
        <v>-0.025171</v>
      </c>
      <c r="B56" s="2">
        <v>-0.022808</v>
      </c>
      <c r="C56" s="2">
        <v>-0.020422</v>
      </c>
      <c r="D56" s="2">
        <v>-0.018322</v>
      </c>
      <c r="E56" s="2">
        <v>-0.016524</v>
      </c>
      <c r="F56" s="2">
        <v>-0.015187</v>
      </c>
      <c r="G56" s="2">
        <v>-0.014129</v>
      </c>
      <c r="H56" s="2">
        <v>-0.013219</v>
      </c>
      <c r="I56" s="2">
        <v>-0.012393</v>
      </c>
      <c r="J56" s="2">
        <v>-0.011601</v>
      </c>
      <c r="K56" s="2">
        <v>-0.010881</v>
      </c>
      <c r="L56" s="2">
        <v>-0.010045</v>
      </c>
      <c r="M56" s="2">
        <v>-0.009237</v>
      </c>
      <c r="N56" s="2">
        <v>-0.008476</v>
      </c>
      <c r="O56" s="2">
        <v>-0.007644</v>
      </c>
      <c r="P56" s="2">
        <v>-0.006791</v>
      </c>
      <c r="Q56" s="2">
        <v>-0.006033</v>
      </c>
      <c r="R56" s="2">
        <v>-0.005233</v>
      </c>
      <c r="S56" s="2">
        <v>-0.004546</v>
      </c>
      <c r="T56" s="2">
        <v>-0.003855</v>
      </c>
      <c r="U56" s="2">
        <v>-0.003159</v>
      </c>
      <c r="V56" s="2">
        <v>-0.002584</v>
      </c>
      <c r="W56" s="2">
        <v>-0.001954</v>
      </c>
      <c r="X56" s="2">
        <v>-0.00124</v>
      </c>
      <c r="Y56" s="2">
        <v>-5.45E-4</v>
      </c>
      <c r="Z56" s="2">
        <v>0.0</v>
      </c>
      <c r="AA56" s="2">
        <v>5.61E-4</v>
      </c>
      <c r="AB56" s="2">
        <v>0.00111</v>
      </c>
      <c r="AC56" s="2">
        <v>0.001591</v>
      </c>
      <c r="AD56" s="2">
        <v>0.001999</v>
      </c>
      <c r="AE56" s="2">
        <v>0.002244</v>
      </c>
      <c r="AF56" s="2">
        <v>0.002575</v>
      </c>
      <c r="AG56" s="2">
        <v>0.002625</v>
      </c>
      <c r="AH56" s="2">
        <v>0.002749</v>
      </c>
      <c r="AI56" s="2">
        <v>0.002824</v>
      </c>
    </row>
    <row r="57">
      <c r="A57" s="2">
        <v>-0.023979</v>
      </c>
      <c r="B57" s="2">
        <v>-0.021588</v>
      </c>
      <c r="C57" s="2">
        <v>-0.019194</v>
      </c>
      <c r="D57" s="2">
        <v>-0.017141</v>
      </c>
      <c r="E57" s="2">
        <v>-0.015463</v>
      </c>
      <c r="F57" s="2">
        <v>-0.014286</v>
      </c>
      <c r="G57" s="2">
        <v>-0.013329</v>
      </c>
      <c r="H57" s="2">
        <v>-0.012466</v>
      </c>
      <c r="I57" s="2">
        <v>-0.011684</v>
      </c>
      <c r="J57" s="2">
        <v>-0.010979</v>
      </c>
      <c r="K57" s="2">
        <v>-0.010278</v>
      </c>
      <c r="L57" s="2">
        <v>-0.009493</v>
      </c>
      <c r="M57" s="2">
        <v>-0.008748</v>
      </c>
      <c r="N57" s="2">
        <v>-0.007996</v>
      </c>
      <c r="O57" s="2">
        <v>-0.007269</v>
      </c>
      <c r="P57" s="2">
        <v>-0.006463</v>
      </c>
      <c r="Q57" s="2">
        <v>-0.005743</v>
      </c>
      <c r="R57" s="2">
        <v>-0.005024</v>
      </c>
      <c r="S57" s="2">
        <v>-0.004398</v>
      </c>
      <c r="T57" s="2">
        <v>-0.00374</v>
      </c>
      <c r="U57" s="2">
        <v>-0.003093</v>
      </c>
      <c r="V57" s="2">
        <v>-0.002532</v>
      </c>
      <c r="W57" s="2">
        <v>-0.001895</v>
      </c>
      <c r="X57" s="2">
        <v>-0.001199</v>
      </c>
      <c r="Y57" s="2">
        <v>-5.46E-4</v>
      </c>
      <c r="Z57" s="2">
        <v>0.0</v>
      </c>
      <c r="AA57" s="2">
        <v>5.36E-4</v>
      </c>
      <c r="AB57" s="2">
        <v>0.001078</v>
      </c>
      <c r="AC57" s="2">
        <v>0.001559</v>
      </c>
      <c r="AD57" s="2">
        <v>0.001986</v>
      </c>
      <c r="AE57" s="2">
        <v>0.002194</v>
      </c>
      <c r="AF57" s="2">
        <v>0.002511</v>
      </c>
      <c r="AG57" s="2">
        <v>0.002586</v>
      </c>
      <c r="AH57" s="2">
        <v>0.002739</v>
      </c>
      <c r="AI57" s="2">
        <v>0.002796</v>
      </c>
    </row>
    <row r="58">
      <c r="A58" s="2">
        <v>-0.022864</v>
      </c>
      <c r="B58" s="2">
        <v>-0.020445</v>
      </c>
      <c r="C58" s="2">
        <v>-0.018088</v>
      </c>
      <c r="D58" s="2">
        <v>-0.016159</v>
      </c>
      <c r="E58" s="2">
        <v>-0.014629</v>
      </c>
      <c r="F58" s="2">
        <v>-0.013509</v>
      </c>
      <c r="G58" s="2">
        <v>-0.012617</v>
      </c>
      <c r="H58" s="2">
        <v>-0.011824</v>
      </c>
      <c r="I58" s="2">
        <v>-0.011074</v>
      </c>
      <c r="J58" s="2">
        <v>-0.010414</v>
      </c>
      <c r="K58" s="2">
        <v>-0.009749</v>
      </c>
      <c r="L58" s="2">
        <v>-0.009022</v>
      </c>
      <c r="M58" s="2">
        <v>-0.008352</v>
      </c>
      <c r="N58" s="2">
        <v>-0.007616</v>
      </c>
      <c r="O58" s="2">
        <v>-0.00695</v>
      </c>
      <c r="P58" s="2">
        <v>-0.006182</v>
      </c>
      <c r="Q58" s="2">
        <v>-0.00551</v>
      </c>
      <c r="R58" s="2">
        <v>-0.004818</v>
      </c>
      <c r="S58" s="2">
        <v>-0.004293</v>
      </c>
      <c r="T58" s="2">
        <v>-0.003627</v>
      </c>
      <c r="U58" s="2">
        <v>-0.00296</v>
      </c>
      <c r="V58" s="2">
        <v>-0.002448</v>
      </c>
      <c r="W58" s="2">
        <v>-0.001875</v>
      </c>
      <c r="X58" s="2">
        <v>-0.001162</v>
      </c>
      <c r="Y58" s="2">
        <v>-5.15E-4</v>
      </c>
      <c r="Z58" s="2">
        <v>0.0</v>
      </c>
      <c r="AA58" s="2">
        <v>5.38E-4</v>
      </c>
      <c r="AB58" s="2">
        <v>0.001123</v>
      </c>
      <c r="AC58" s="2">
        <v>0.001555</v>
      </c>
      <c r="AD58" s="2">
        <v>0.001965</v>
      </c>
      <c r="AE58" s="2">
        <v>0.002174</v>
      </c>
      <c r="AF58" s="2">
        <v>0.002502</v>
      </c>
      <c r="AG58" s="2">
        <v>0.002556</v>
      </c>
      <c r="AH58" s="2">
        <v>0.002739</v>
      </c>
      <c r="AI58" s="2">
        <v>0.002805</v>
      </c>
    </row>
    <row r="59">
      <c r="A59" s="2">
        <v>-0.022168</v>
      </c>
      <c r="B59" s="2">
        <v>-0.019827</v>
      </c>
      <c r="C59" s="2">
        <v>-0.017563</v>
      </c>
      <c r="D59" s="2">
        <v>-0.015711</v>
      </c>
      <c r="E59" s="2">
        <v>-0.014254</v>
      </c>
      <c r="F59" s="2">
        <v>-0.013169</v>
      </c>
      <c r="G59" s="2">
        <v>-0.012245</v>
      </c>
      <c r="H59" s="2">
        <v>-0.011532</v>
      </c>
      <c r="I59" s="2">
        <v>-0.010754</v>
      </c>
      <c r="J59" s="2">
        <v>-0.010118</v>
      </c>
      <c r="K59" s="2">
        <v>-0.009523</v>
      </c>
      <c r="L59" s="2">
        <v>-0.008758</v>
      </c>
      <c r="M59" s="2">
        <v>-0.008087</v>
      </c>
      <c r="N59" s="2">
        <v>-0.007426</v>
      </c>
      <c r="O59" s="2">
        <v>-0.006795</v>
      </c>
      <c r="P59" s="2">
        <v>-0.006058</v>
      </c>
      <c r="Q59" s="2">
        <v>-0.00541</v>
      </c>
      <c r="R59" s="2">
        <v>-0.004709</v>
      </c>
      <c r="S59" s="2">
        <v>-0.004212</v>
      </c>
      <c r="T59" s="2">
        <v>-0.003571</v>
      </c>
      <c r="U59" s="2">
        <v>-0.002958</v>
      </c>
      <c r="V59" s="2">
        <v>-0.002454</v>
      </c>
      <c r="W59" s="2">
        <v>-0.001888</v>
      </c>
      <c r="X59" s="2">
        <v>-0.001166</v>
      </c>
      <c r="Y59" s="2">
        <v>-5.14E-4</v>
      </c>
      <c r="Z59" s="2">
        <v>0.0</v>
      </c>
      <c r="AA59" s="2">
        <v>5.46E-4</v>
      </c>
      <c r="AB59" s="2">
        <v>0.001131</v>
      </c>
      <c r="AC59" s="2">
        <v>0.001579</v>
      </c>
      <c r="AD59" s="2">
        <v>0.001991</v>
      </c>
      <c r="AE59" s="2">
        <v>0.002213</v>
      </c>
      <c r="AF59" s="2">
        <v>0.002525</v>
      </c>
      <c r="AG59" s="2">
        <v>0.002574</v>
      </c>
      <c r="AH59" s="2">
        <v>0.002768</v>
      </c>
      <c r="AI59" s="2">
        <v>0.002828</v>
      </c>
    </row>
    <row r="60">
      <c r="A60" s="2">
        <v>-0.022395</v>
      </c>
      <c r="B60" s="2">
        <v>-0.020168</v>
      </c>
      <c r="C60" s="2">
        <v>-0.017977</v>
      </c>
      <c r="D60" s="2">
        <v>-0.016139</v>
      </c>
      <c r="E60" s="2">
        <v>-0.014608</v>
      </c>
      <c r="F60" s="2">
        <v>-0.013517</v>
      </c>
      <c r="G60" s="2">
        <v>-0.01259</v>
      </c>
      <c r="H60" s="2">
        <v>-0.011777</v>
      </c>
      <c r="I60" s="2">
        <v>-0.011011</v>
      </c>
      <c r="J60" s="2">
        <v>-0.010355</v>
      </c>
      <c r="K60" s="2">
        <v>-0.00971</v>
      </c>
      <c r="L60" s="2">
        <v>-0.008963</v>
      </c>
      <c r="M60" s="2">
        <v>-0.008291</v>
      </c>
      <c r="N60" s="2">
        <v>-0.007568</v>
      </c>
      <c r="O60" s="2">
        <v>-0.006921</v>
      </c>
      <c r="P60" s="2">
        <v>-0.006188</v>
      </c>
      <c r="Q60" s="2">
        <v>-0.005546</v>
      </c>
      <c r="R60" s="2">
        <v>-0.00488</v>
      </c>
      <c r="S60" s="2">
        <v>-0.00432</v>
      </c>
      <c r="T60" s="2">
        <v>-0.00366</v>
      </c>
      <c r="U60" s="2">
        <v>-0.003066</v>
      </c>
      <c r="V60" s="2">
        <v>-0.002518</v>
      </c>
      <c r="W60" s="2">
        <v>-0.001941</v>
      </c>
      <c r="X60" s="2">
        <v>-0.001215</v>
      </c>
      <c r="Y60" s="2">
        <v>-5.29E-4</v>
      </c>
      <c r="Z60" s="2">
        <v>0.0</v>
      </c>
      <c r="AA60" s="2">
        <v>5.6E-4</v>
      </c>
      <c r="AB60" s="2">
        <v>0.001097</v>
      </c>
      <c r="AC60" s="2">
        <v>0.001608</v>
      </c>
      <c r="AD60" s="2">
        <v>0.002012</v>
      </c>
      <c r="AE60" s="2">
        <v>0.002256</v>
      </c>
      <c r="AF60" s="2">
        <v>0.002582</v>
      </c>
      <c r="AG60" s="2">
        <v>0.002625</v>
      </c>
      <c r="AH60" s="2">
        <v>0.002796</v>
      </c>
      <c r="AI60" s="2">
        <v>0.002871</v>
      </c>
    </row>
    <row r="61">
      <c r="A61" s="2">
        <v>-0.023203</v>
      </c>
      <c r="B61" s="2">
        <v>-0.021099</v>
      </c>
      <c r="C61" s="2">
        <v>-0.018956</v>
      </c>
      <c r="D61" s="2">
        <v>-0.01701</v>
      </c>
      <c r="E61" s="2">
        <v>-0.015398</v>
      </c>
      <c r="F61" s="2">
        <v>-0.014204</v>
      </c>
      <c r="G61" s="2">
        <v>-0.013218</v>
      </c>
      <c r="H61" s="2">
        <v>-0.012366</v>
      </c>
      <c r="I61" s="2">
        <v>-0.011526</v>
      </c>
      <c r="J61" s="2">
        <v>-0.010803</v>
      </c>
      <c r="K61" s="2">
        <v>-0.01013</v>
      </c>
      <c r="L61" s="2">
        <v>-0.009329</v>
      </c>
      <c r="M61" s="2">
        <v>-0.008637</v>
      </c>
      <c r="N61" s="2">
        <v>-0.007893</v>
      </c>
      <c r="O61" s="2">
        <v>-0.007209</v>
      </c>
      <c r="P61" s="2">
        <v>-0.006429</v>
      </c>
      <c r="Q61" s="2">
        <v>-0.005772</v>
      </c>
      <c r="R61" s="2">
        <v>-0.005035</v>
      </c>
      <c r="S61" s="2">
        <v>-0.004472</v>
      </c>
      <c r="T61" s="2">
        <v>-0.003842</v>
      </c>
      <c r="U61" s="2">
        <v>-0.003219</v>
      </c>
      <c r="V61" s="2">
        <v>-0.002628</v>
      </c>
      <c r="W61" s="2">
        <v>-0.002012</v>
      </c>
      <c r="X61" s="2">
        <v>-0.001289</v>
      </c>
      <c r="Y61" s="2">
        <v>-5.76E-4</v>
      </c>
      <c r="Z61" s="2">
        <v>0.0</v>
      </c>
      <c r="AA61" s="2">
        <v>5.58E-4</v>
      </c>
      <c r="AB61" s="2">
        <v>0.001141</v>
      </c>
      <c r="AC61" s="2">
        <v>0.001634</v>
      </c>
      <c r="AD61" s="2">
        <v>0.002094</v>
      </c>
      <c r="AE61" s="2">
        <v>0.002355</v>
      </c>
      <c r="AF61" s="2">
        <v>0.002675</v>
      </c>
      <c r="AG61" s="2">
        <v>0.002722</v>
      </c>
      <c r="AH61" s="2">
        <v>0.002918</v>
      </c>
      <c r="AI61" s="2">
        <v>0.002967</v>
      </c>
    </row>
    <row r="62">
      <c r="A62" s="2">
        <v>-0.024427</v>
      </c>
      <c r="B62" s="2">
        <v>-0.022428</v>
      </c>
      <c r="C62" s="2">
        <v>-0.02032</v>
      </c>
      <c r="D62" s="2">
        <v>-0.018297</v>
      </c>
      <c r="E62" s="2">
        <v>-0.016553</v>
      </c>
      <c r="F62" s="2">
        <v>-0.015219</v>
      </c>
      <c r="G62" s="2">
        <v>-0.014153</v>
      </c>
      <c r="H62" s="2">
        <v>-0.013211</v>
      </c>
      <c r="I62" s="2">
        <v>-0.012289</v>
      </c>
      <c r="J62" s="2">
        <v>-0.01153</v>
      </c>
      <c r="K62" s="2">
        <v>-0.010788</v>
      </c>
      <c r="L62" s="2">
        <v>-0.009925</v>
      </c>
      <c r="M62" s="2">
        <v>-0.009125</v>
      </c>
      <c r="N62" s="2">
        <v>-0.008367</v>
      </c>
      <c r="O62" s="2">
        <v>-0.007582</v>
      </c>
      <c r="P62" s="2">
        <v>-0.006763</v>
      </c>
      <c r="Q62" s="2">
        <v>-0.006039</v>
      </c>
      <c r="R62" s="2">
        <v>-0.005298</v>
      </c>
      <c r="S62" s="2">
        <v>-0.004632</v>
      </c>
      <c r="T62" s="2">
        <v>-0.003967</v>
      </c>
      <c r="U62" s="2">
        <v>-0.003317</v>
      </c>
      <c r="V62" s="2">
        <v>-0.002733</v>
      </c>
      <c r="W62" s="2">
        <v>-0.002096</v>
      </c>
      <c r="X62" s="2">
        <v>-0.001321</v>
      </c>
      <c r="Y62" s="2">
        <v>-5.76E-4</v>
      </c>
      <c r="Z62" s="2">
        <v>0.0</v>
      </c>
      <c r="AA62" s="2">
        <v>6.18E-4</v>
      </c>
      <c r="AB62" s="2">
        <v>0.001183</v>
      </c>
      <c r="AC62" s="2">
        <v>0.001698</v>
      </c>
      <c r="AD62" s="2">
        <v>0.002157</v>
      </c>
      <c r="AE62" s="2">
        <v>0.002457</v>
      </c>
      <c r="AF62" s="2">
        <v>0.00279</v>
      </c>
      <c r="AG62" s="2">
        <v>0.002815</v>
      </c>
      <c r="AH62" s="2">
        <v>0.003044</v>
      </c>
      <c r="AI62" s="2">
        <v>0.003066</v>
      </c>
    </row>
    <row r="63">
      <c r="A63" s="2">
        <v>-0.025628</v>
      </c>
      <c r="B63" s="2">
        <v>-0.023639</v>
      </c>
      <c r="C63" s="2">
        <v>-0.021479</v>
      </c>
      <c r="D63" s="2">
        <v>-0.019346</v>
      </c>
      <c r="E63" s="2">
        <v>-0.017416</v>
      </c>
      <c r="F63" s="2">
        <v>-0.016</v>
      </c>
      <c r="G63" s="2">
        <v>-0.014845</v>
      </c>
      <c r="H63" s="2">
        <v>-0.013806</v>
      </c>
      <c r="I63" s="2">
        <v>-0.012877</v>
      </c>
      <c r="J63" s="2">
        <v>-0.012063</v>
      </c>
      <c r="K63" s="2">
        <v>-0.011218</v>
      </c>
      <c r="L63" s="2">
        <v>-0.010369</v>
      </c>
      <c r="M63" s="2">
        <v>-0.009527</v>
      </c>
      <c r="N63" s="2">
        <v>-0.008707</v>
      </c>
      <c r="O63" s="2">
        <v>-0.007841</v>
      </c>
      <c r="P63" s="2">
        <v>-0.006974</v>
      </c>
      <c r="Q63" s="2">
        <v>-0.006228</v>
      </c>
      <c r="R63" s="2">
        <v>-0.00544</v>
      </c>
      <c r="S63" s="2">
        <v>-0.004775</v>
      </c>
      <c r="T63" s="2">
        <v>-0.00411</v>
      </c>
      <c r="U63" s="2">
        <v>-0.003422</v>
      </c>
      <c r="V63" s="2">
        <v>-0.002823</v>
      </c>
      <c r="W63" s="2">
        <v>-0.002175</v>
      </c>
      <c r="X63" s="2">
        <v>-0.001345</v>
      </c>
      <c r="Y63" s="2">
        <v>-5.8E-4</v>
      </c>
      <c r="Z63" s="2">
        <v>0.0</v>
      </c>
      <c r="AA63" s="2">
        <v>6.17E-4</v>
      </c>
      <c r="AB63" s="2">
        <v>0.001237</v>
      </c>
      <c r="AC63" s="2">
        <v>0.001776</v>
      </c>
      <c r="AD63" s="2">
        <v>0.002265</v>
      </c>
      <c r="AE63" s="2">
        <v>0.002498</v>
      </c>
      <c r="AF63" s="2">
        <v>0.002866</v>
      </c>
      <c r="AG63" s="2">
        <v>0.002929</v>
      </c>
      <c r="AH63" s="2">
        <v>0.003128</v>
      </c>
      <c r="AI63" s="2">
        <v>0.003172</v>
      </c>
    </row>
    <row r="64">
      <c r="A64" s="2">
        <v>-0.026469</v>
      </c>
      <c r="B64" s="2">
        <v>-0.024467</v>
      </c>
      <c r="C64" s="2">
        <v>-0.022275</v>
      </c>
      <c r="D64" s="2">
        <v>-0.020047</v>
      </c>
      <c r="E64" s="2">
        <v>-0.018025</v>
      </c>
      <c r="F64" s="2">
        <v>-0.016507</v>
      </c>
      <c r="G64" s="2">
        <v>-0.015286</v>
      </c>
      <c r="H64" s="2">
        <v>-0.014205</v>
      </c>
      <c r="I64" s="2">
        <v>-0.013233</v>
      </c>
      <c r="J64" s="2">
        <v>-0.012382</v>
      </c>
      <c r="K64" s="2">
        <v>-0.011545</v>
      </c>
      <c r="L64" s="2">
        <v>-0.010618</v>
      </c>
      <c r="M64" s="2">
        <v>-0.009754</v>
      </c>
      <c r="N64" s="2">
        <v>-0.008906</v>
      </c>
      <c r="O64" s="2">
        <v>-0.008029</v>
      </c>
      <c r="P64" s="2">
        <v>-0.007123</v>
      </c>
      <c r="Q64" s="2">
        <v>-0.006351</v>
      </c>
      <c r="R64" s="2">
        <v>-0.005522</v>
      </c>
      <c r="S64" s="2">
        <v>-0.004874</v>
      </c>
      <c r="T64" s="2">
        <v>-0.004168</v>
      </c>
      <c r="U64" s="2">
        <v>-0.003474</v>
      </c>
      <c r="V64" s="2">
        <v>-0.002859</v>
      </c>
      <c r="W64" s="2">
        <v>-0.002204</v>
      </c>
      <c r="X64" s="2">
        <v>-0.001371</v>
      </c>
      <c r="Y64" s="2">
        <v>-6.09E-4</v>
      </c>
      <c r="Z64" s="2">
        <v>0.0</v>
      </c>
      <c r="AA64" s="2">
        <v>6.49E-4</v>
      </c>
      <c r="AB64" s="2">
        <v>0.001287</v>
      </c>
      <c r="AC64" s="2">
        <v>0.001774</v>
      </c>
      <c r="AD64" s="2">
        <v>0.002264</v>
      </c>
      <c r="AE64" s="2">
        <v>0.002511</v>
      </c>
      <c r="AF64" s="2">
        <v>0.002897</v>
      </c>
      <c r="AG64" s="2">
        <v>0.002941</v>
      </c>
      <c r="AH64" s="2">
        <v>0.003148</v>
      </c>
      <c r="AI64" s="2">
        <v>0.003185</v>
      </c>
    </row>
    <row r="65">
      <c r="A65" s="2">
        <v>-0.02686</v>
      </c>
      <c r="B65" s="2">
        <v>-0.024764</v>
      </c>
      <c r="C65" s="2">
        <v>-0.022482</v>
      </c>
      <c r="D65" s="2">
        <v>-0.020222</v>
      </c>
      <c r="E65" s="2">
        <v>-0.01814</v>
      </c>
      <c r="F65" s="2">
        <v>-0.016582</v>
      </c>
      <c r="G65" s="2">
        <v>-0.015368</v>
      </c>
      <c r="H65" s="2">
        <v>-0.014238</v>
      </c>
      <c r="I65" s="2">
        <v>-0.013273</v>
      </c>
      <c r="J65" s="2">
        <v>-0.012364</v>
      </c>
      <c r="K65" s="2">
        <v>-0.011559</v>
      </c>
      <c r="L65" s="2">
        <v>-0.010626</v>
      </c>
      <c r="M65" s="2">
        <v>-0.009761</v>
      </c>
      <c r="N65" s="2">
        <v>-0.008914</v>
      </c>
      <c r="O65" s="2">
        <v>-0.008034</v>
      </c>
      <c r="P65" s="2">
        <v>-0.007128</v>
      </c>
      <c r="Q65" s="2">
        <v>-0.006339</v>
      </c>
      <c r="R65" s="2">
        <v>-0.005553</v>
      </c>
      <c r="S65" s="2">
        <v>-0.004877</v>
      </c>
      <c r="T65" s="2">
        <v>-0.004205</v>
      </c>
      <c r="U65" s="2">
        <v>-0.003517</v>
      </c>
      <c r="V65" s="2">
        <v>-0.002884</v>
      </c>
      <c r="W65" s="2">
        <v>-0.002259</v>
      </c>
      <c r="X65" s="2">
        <v>-0.001406</v>
      </c>
      <c r="Y65" s="2">
        <v>-6.39E-4</v>
      </c>
      <c r="Z65" s="2">
        <v>0.0</v>
      </c>
      <c r="AA65" s="2">
        <v>6.24E-4</v>
      </c>
      <c r="AB65" s="2">
        <v>0.001219</v>
      </c>
      <c r="AC65" s="2">
        <v>0.001766</v>
      </c>
      <c r="AD65" s="2">
        <v>0.002256</v>
      </c>
      <c r="AE65" s="2">
        <v>0.002489</v>
      </c>
      <c r="AF65" s="2">
        <v>0.002878</v>
      </c>
      <c r="AG65" s="2">
        <v>0.002925</v>
      </c>
      <c r="AH65" s="2">
        <v>0.003066</v>
      </c>
      <c r="AI65" s="2">
        <v>0.00315</v>
      </c>
    </row>
    <row r="66">
      <c r="A66" s="2">
        <v>-0.026937</v>
      </c>
      <c r="B66" s="2">
        <v>-0.024757</v>
      </c>
      <c r="C66" s="2">
        <v>-0.02241</v>
      </c>
      <c r="D66" s="2">
        <v>-0.020101</v>
      </c>
      <c r="E66" s="2">
        <v>-0.017972</v>
      </c>
      <c r="F66" s="2">
        <v>-0.016391</v>
      </c>
      <c r="G66" s="2">
        <v>-0.015127</v>
      </c>
      <c r="H66" s="2">
        <v>-0.01406</v>
      </c>
      <c r="I66" s="2">
        <v>-0.013043</v>
      </c>
      <c r="J66" s="2">
        <v>-0.012198</v>
      </c>
      <c r="K66" s="2">
        <v>-0.011358</v>
      </c>
      <c r="L66" s="2">
        <v>-0.010432</v>
      </c>
      <c r="M66" s="2">
        <v>-0.009564</v>
      </c>
      <c r="N66" s="2">
        <v>-0.008731</v>
      </c>
      <c r="O66" s="2">
        <v>-0.007873</v>
      </c>
      <c r="P66" s="2">
        <v>-0.006975</v>
      </c>
      <c r="Q66" s="2">
        <v>-0.00621</v>
      </c>
      <c r="R66" s="2">
        <v>-0.005436</v>
      </c>
      <c r="S66" s="2">
        <v>-0.004779</v>
      </c>
      <c r="T66" s="2">
        <v>-0.004113</v>
      </c>
      <c r="U66" s="2">
        <v>-0.003426</v>
      </c>
      <c r="V66" s="2">
        <v>-0.002843</v>
      </c>
      <c r="W66" s="2">
        <v>-0.002205</v>
      </c>
      <c r="X66" s="2">
        <v>-0.001374</v>
      </c>
      <c r="Y66" s="2">
        <v>-6.57E-4</v>
      </c>
      <c r="Z66" s="2">
        <v>0.0</v>
      </c>
      <c r="AA66" s="2">
        <v>5.79E-4</v>
      </c>
      <c r="AB66" s="2">
        <v>0.00124</v>
      </c>
      <c r="AC66" s="2">
        <v>0.001785</v>
      </c>
      <c r="AD66" s="2">
        <v>0.002266</v>
      </c>
      <c r="AE66" s="2">
        <v>0.002462</v>
      </c>
      <c r="AF66" s="2">
        <v>0.002868</v>
      </c>
      <c r="AG66" s="2">
        <v>0.002877</v>
      </c>
      <c r="AH66" s="2">
        <v>0.003073</v>
      </c>
      <c r="AI66" s="2">
        <v>0.003072</v>
      </c>
    </row>
    <row r="67">
      <c r="A67" s="2">
        <v>-0.026434</v>
      </c>
      <c r="B67" s="2">
        <v>-0.024211</v>
      </c>
      <c r="C67" s="2">
        <v>-0.021808</v>
      </c>
      <c r="D67" s="2">
        <v>-0.019478</v>
      </c>
      <c r="E67" s="2">
        <v>-0.017355</v>
      </c>
      <c r="F67" s="2">
        <v>-0.015822</v>
      </c>
      <c r="G67" s="2">
        <v>-0.014591</v>
      </c>
      <c r="H67" s="2">
        <v>-0.01353</v>
      </c>
      <c r="I67" s="2">
        <v>-0.012564</v>
      </c>
      <c r="J67" s="2">
        <v>-0.011716</v>
      </c>
      <c r="K67" s="2">
        <v>-0.010907</v>
      </c>
      <c r="L67" s="2">
        <v>-0.010003</v>
      </c>
      <c r="M67" s="2">
        <v>-0.009204</v>
      </c>
      <c r="N67" s="2">
        <v>-0.008341</v>
      </c>
      <c r="O67" s="2">
        <v>-0.007537</v>
      </c>
      <c r="P67" s="2">
        <v>-0.0067</v>
      </c>
      <c r="Q67" s="2">
        <v>-0.006</v>
      </c>
      <c r="R67" s="2">
        <v>-0.005219</v>
      </c>
      <c r="S67" s="2">
        <v>-0.004631</v>
      </c>
      <c r="T67" s="2">
        <v>-0.003991</v>
      </c>
      <c r="U67" s="2">
        <v>-0.003325</v>
      </c>
      <c r="V67" s="2">
        <v>-0.002775</v>
      </c>
      <c r="W67" s="2">
        <v>-0.002125</v>
      </c>
      <c r="X67" s="2">
        <v>-0.00134</v>
      </c>
      <c r="Y67" s="2">
        <v>-5.85E-4</v>
      </c>
      <c r="Z67" s="2">
        <v>0.0</v>
      </c>
      <c r="AA67" s="2">
        <v>6.25E-4</v>
      </c>
      <c r="AB67" s="2">
        <v>0.001284</v>
      </c>
      <c r="AC67" s="2">
        <v>0.001796</v>
      </c>
      <c r="AD67" s="2">
        <v>0.002223</v>
      </c>
      <c r="AE67" s="2">
        <v>0.002476</v>
      </c>
      <c r="AF67" s="2">
        <v>0.00281</v>
      </c>
      <c r="AG67" s="2">
        <v>0.002863</v>
      </c>
      <c r="AH67" s="2">
        <v>0.003034</v>
      </c>
      <c r="AI67" s="2">
        <v>0.003054</v>
      </c>
    </row>
    <row r="68">
      <c r="A68" s="2">
        <v>-0.026031</v>
      </c>
      <c r="B68" s="2">
        <v>-0.023739</v>
      </c>
      <c r="C68" s="2">
        <v>-0.021283</v>
      </c>
      <c r="D68" s="2">
        <v>-0.018962</v>
      </c>
      <c r="E68" s="2">
        <v>-0.016871</v>
      </c>
      <c r="F68" s="2">
        <v>-0.015354</v>
      </c>
      <c r="G68" s="2">
        <v>-0.01414</v>
      </c>
      <c r="H68" s="2">
        <v>-0.013077</v>
      </c>
      <c r="I68" s="2">
        <v>-0.012159</v>
      </c>
      <c r="J68" s="2">
        <v>-0.011359</v>
      </c>
      <c r="K68" s="2">
        <v>-0.010527</v>
      </c>
      <c r="L68" s="2">
        <v>-0.009698</v>
      </c>
      <c r="M68" s="2">
        <v>-0.008907</v>
      </c>
      <c r="N68" s="2">
        <v>-0.00808</v>
      </c>
      <c r="O68" s="2">
        <v>-0.007268</v>
      </c>
      <c r="P68" s="2">
        <v>-0.006471</v>
      </c>
      <c r="Q68" s="2">
        <v>-0.005782</v>
      </c>
      <c r="R68" s="2">
        <v>-0.005071</v>
      </c>
      <c r="S68" s="2">
        <v>-0.004539</v>
      </c>
      <c r="T68" s="2">
        <v>-0.003947</v>
      </c>
      <c r="U68" s="2">
        <v>-0.003271</v>
      </c>
      <c r="V68" s="2">
        <v>-0.002763</v>
      </c>
      <c r="W68" s="2">
        <v>-0.002095</v>
      </c>
      <c r="X68" s="2">
        <v>-0.001315</v>
      </c>
      <c r="Y68" s="2">
        <v>-6.26E-4</v>
      </c>
      <c r="Z68" s="2">
        <v>0.0</v>
      </c>
      <c r="AA68" s="2">
        <v>5.89E-4</v>
      </c>
      <c r="AB68" s="2">
        <v>0.001236</v>
      </c>
      <c r="AC68" s="2">
        <v>0.001744</v>
      </c>
      <c r="AD68" s="2">
        <v>0.00224</v>
      </c>
      <c r="AE68" s="2">
        <v>0.002421</v>
      </c>
      <c r="AF68" s="2">
        <v>0.0028</v>
      </c>
      <c r="AG68" s="2">
        <v>0.002791</v>
      </c>
      <c r="AH68" s="2">
        <v>0.002959</v>
      </c>
      <c r="AI68" s="2">
        <v>0.002918</v>
      </c>
    </row>
    <row r="69">
      <c r="A69" s="2">
        <v>-0.025294</v>
      </c>
      <c r="B69" s="2">
        <v>-0.022961</v>
      </c>
      <c r="C69" s="2">
        <v>-0.020526</v>
      </c>
      <c r="D69" s="2">
        <v>-0.018202</v>
      </c>
      <c r="E69" s="2">
        <v>-0.01616</v>
      </c>
      <c r="F69" s="2">
        <v>-0.014666</v>
      </c>
      <c r="G69" s="2">
        <v>-0.013508</v>
      </c>
      <c r="H69" s="2">
        <v>-0.012468</v>
      </c>
      <c r="I69" s="2">
        <v>-0.011541</v>
      </c>
      <c r="J69" s="2">
        <v>-0.01077</v>
      </c>
      <c r="K69" s="2">
        <v>-0.01002</v>
      </c>
      <c r="L69" s="2">
        <v>-0.009161</v>
      </c>
      <c r="M69" s="2">
        <v>-0.008433</v>
      </c>
      <c r="N69" s="2">
        <v>-0.00763</v>
      </c>
      <c r="O69" s="2">
        <v>-0.006921</v>
      </c>
      <c r="P69" s="2">
        <v>-0.006188</v>
      </c>
      <c r="Q69" s="2">
        <v>-0.005586</v>
      </c>
      <c r="R69" s="2">
        <v>-0.00484</v>
      </c>
      <c r="S69" s="2">
        <v>-0.004346</v>
      </c>
      <c r="T69" s="2">
        <v>-0.003827</v>
      </c>
      <c r="U69" s="2">
        <v>-0.003143</v>
      </c>
      <c r="V69" s="2">
        <v>-0.002681</v>
      </c>
      <c r="W69" s="2">
        <v>-0.002089</v>
      </c>
      <c r="X69" s="2">
        <v>-0.001316</v>
      </c>
      <c r="Y69" s="2">
        <v>-5.73E-4</v>
      </c>
      <c r="Z69" s="2">
        <v>0.0</v>
      </c>
      <c r="AA69" s="2">
        <v>5.62E-4</v>
      </c>
      <c r="AB69" s="2">
        <v>0.001229</v>
      </c>
      <c r="AC69" s="2">
        <v>0.001712</v>
      </c>
      <c r="AD69" s="2">
        <v>0.002126</v>
      </c>
      <c r="AE69" s="2">
        <v>0.002367</v>
      </c>
      <c r="AF69" s="2">
        <v>0.002737</v>
      </c>
      <c r="AG69" s="2">
        <v>0.002769</v>
      </c>
      <c r="AH69" s="2">
        <v>0.002922</v>
      </c>
      <c r="AI69" s="2">
        <v>0.002925</v>
      </c>
    </row>
    <row r="70">
      <c r="A70" s="2">
        <v>-0.024684</v>
      </c>
      <c r="B70" s="2">
        <v>-0.022306</v>
      </c>
      <c r="C70" s="2">
        <v>-0.019836</v>
      </c>
      <c r="D70" s="2">
        <v>-0.017536</v>
      </c>
      <c r="E70" s="2">
        <v>-0.01555</v>
      </c>
      <c r="F70" s="2">
        <v>-0.014106</v>
      </c>
      <c r="G70" s="2">
        <v>-0.013008</v>
      </c>
      <c r="H70" s="2">
        <v>-0.012016</v>
      </c>
      <c r="I70" s="2">
        <v>-0.011116</v>
      </c>
      <c r="J70" s="2">
        <v>-0.01033</v>
      </c>
      <c r="K70" s="2">
        <v>-0.009648</v>
      </c>
      <c r="L70" s="2">
        <v>-0.008809</v>
      </c>
      <c r="M70" s="2">
        <v>-0.008098</v>
      </c>
      <c r="N70" s="2">
        <v>-0.007337</v>
      </c>
      <c r="O70" s="2">
        <v>-0.00663</v>
      </c>
      <c r="P70" s="2">
        <v>-0.005948</v>
      </c>
      <c r="Q70" s="2">
        <v>-0.005375</v>
      </c>
      <c r="R70" s="2">
        <v>-0.004751</v>
      </c>
      <c r="S70" s="2">
        <v>-0.004254</v>
      </c>
      <c r="T70" s="2">
        <v>-0.003722</v>
      </c>
      <c r="U70" s="2">
        <v>-0.003115</v>
      </c>
      <c r="V70" s="2">
        <v>-0.002652</v>
      </c>
      <c r="W70" s="2">
        <v>-0.002086</v>
      </c>
      <c r="X70" s="2">
        <v>-0.001297</v>
      </c>
      <c r="Y70" s="2">
        <v>-6.13E-4</v>
      </c>
      <c r="Z70" s="2">
        <v>0.0</v>
      </c>
      <c r="AA70" s="2">
        <v>5.58E-4</v>
      </c>
      <c r="AB70" s="2">
        <v>0.001179</v>
      </c>
      <c r="AC70" s="2">
        <v>0.00169</v>
      </c>
      <c r="AD70" s="2">
        <v>0.002115</v>
      </c>
      <c r="AE70" s="2">
        <v>0.002341</v>
      </c>
      <c r="AF70" s="2">
        <v>0.002699</v>
      </c>
      <c r="AG70" s="2">
        <v>0.002655</v>
      </c>
      <c r="AH70" s="2">
        <v>0.002864</v>
      </c>
      <c r="AI70" s="2">
        <v>0.002844</v>
      </c>
    </row>
    <row r="71">
      <c r="A71" s="2">
        <v>-0.024163</v>
      </c>
      <c r="B71" s="2">
        <v>-0.021752</v>
      </c>
      <c r="C71" s="2">
        <v>-0.01925</v>
      </c>
      <c r="D71" s="2">
        <v>-0.016951</v>
      </c>
      <c r="E71" s="2">
        <v>-0.014993</v>
      </c>
      <c r="F71" s="2">
        <v>-0.013574</v>
      </c>
      <c r="G71" s="2">
        <v>-0.012489</v>
      </c>
      <c r="H71" s="2">
        <v>-0.011552</v>
      </c>
      <c r="I71" s="2">
        <v>-0.010658</v>
      </c>
      <c r="J71" s="2">
        <v>-0.009951</v>
      </c>
      <c r="K71" s="2">
        <v>-0.009277</v>
      </c>
      <c r="L71" s="2">
        <v>-0.008455</v>
      </c>
      <c r="M71" s="2">
        <v>-0.007779</v>
      </c>
      <c r="N71" s="2">
        <v>-0.007064</v>
      </c>
      <c r="O71" s="2">
        <v>-0.006438</v>
      </c>
      <c r="P71" s="2">
        <v>-0.005681</v>
      </c>
      <c r="Q71" s="2">
        <v>-0.005245</v>
      </c>
      <c r="R71" s="2">
        <v>-0.00457</v>
      </c>
      <c r="S71" s="2">
        <v>-0.004175</v>
      </c>
      <c r="T71" s="2">
        <v>-0.003625</v>
      </c>
      <c r="U71" s="2">
        <v>-0.003123</v>
      </c>
      <c r="V71" s="2">
        <v>-0.002688</v>
      </c>
      <c r="W71" s="2">
        <v>-0.002113</v>
      </c>
      <c r="X71" s="2">
        <v>-0.00131</v>
      </c>
      <c r="Y71" s="2">
        <v>-6.41E-4</v>
      </c>
      <c r="Z71" s="2">
        <v>0.0</v>
      </c>
      <c r="AA71" s="2">
        <v>5.15E-4</v>
      </c>
      <c r="AB71" s="2">
        <v>0.001117</v>
      </c>
      <c r="AC71" s="2">
        <v>0.001608</v>
      </c>
      <c r="AD71" s="2">
        <v>0.00203</v>
      </c>
      <c r="AE71" s="2">
        <v>0.002265</v>
      </c>
      <c r="AF71" s="2">
        <v>0.002603</v>
      </c>
      <c r="AG71" s="2">
        <v>0.002593</v>
      </c>
      <c r="AH71" s="2">
        <v>0.002749</v>
      </c>
      <c r="AI71" s="2">
        <v>0.002711</v>
      </c>
    </row>
    <row r="72">
      <c r="A72" s="2">
        <v>-0.02344</v>
      </c>
      <c r="B72" s="2">
        <v>-0.021015</v>
      </c>
      <c r="C72" s="2">
        <v>-0.018551</v>
      </c>
      <c r="D72" s="2">
        <v>-0.016286</v>
      </c>
      <c r="E72" s="2">
        <v>-0.014341</v>
      </c>
      <c r="F72" s="2">
        <v>-0.013002</v>
      </c>
      <c r="G72" s="2">
        <v>-0.011947</v>
      </c>
      <c r="H72" s="2">
        <v>-0.011011</v>
      </c>
      <c r="I72" s="2">
        <v>-0.010198</v>
      </c>
      <c r="J72" s="2">
        <v>-0.00945</v>
      </c>
      <c r="K72" s="2">
        <v>-0.008764</v>
      </c>
      <c r="L72" s="2">
        <v>-0.00806</v>
      </c>
      <c r="M72" s="2">
        <v>-0.007349</v>
      </c>
      <c r="N72" s="2">
        <v>-0.006704</v>
      </c>
      <c r="O72" s="2">
        <v>-0.006076</v>
      </c>
      <c r="P72" s="2">
        <v>-0.005484</v>
      </c>
      <c r="Q72" s="2">
        <v>-0.005004</v>
      </c>
      <c r="R72" s="2">
        <v>-0.004403</v>
      </c>
      <c r="S72" s="2">
        <v>-0.004033</v>
      </c>
      <c r="T72" s="2">
        <v>-0.003554</v>
      </c>
      <c r="U72" s="2">
        <v>-0.002974</v>
      </c>
      <c r="V72" s="2">
        <v>-0.002586</v>
      </c>
      <c r="W72" s="2">
        <v>-0.002019</v>
      </c>
      <c r="X72" s="2">
        <v>-0.001342</v>
      </c>
      <c r="Y72" s="2">
        <v>-5.65E-4</v>
      </c>
      <c r="Z72" s="2">
        <v>0.0</v>
      </c>
      <c r="AA72" s="2">
        <v>5.67E-4</v>
      </c>
      <c r="AB72" s="2">
        <v>0.001177</v>
      </c>
      <c r="AC72" s="2">
        <v>0.001606</v>
      </c>
      <c r="AD72" s="2">
        <v>0.002027</v>
      </c>
      <c r="AE72" s="2">
        <v>0.00223</v>
      </c>
      <c r="AF72" s="2">
        <v>0.002577</v>
      </c>
      <c r="AG72" s="2">
        <v>0.002555</v>
      </c>
      <c r="AH72" s="2">
        <v>0.002772</v>
      </c>
      <c r="AI72" s="2">
        <v>0.00274</v>
      </c>
    </row>
    <row r="73">
      <c r="A73" s="2">
        <v>-0.02305</v>
      </c>
      <c r="B73" s="2">
        <v>-0.020587</v>
      </c>
      <c r="C73" s="2">
        <v>-0.018098</v>
      </c>
      <c r="D73" s="2">
        <v>-0.015813</v>
      </c>
      <c r="E73" s="2">
        <v>-0.013928</v>
      </c>
      <c r="F73" s="2">
        <v>-0.012545</v>
      </c>
      <c r="G73" s="2">
        <v>-0.011568</v>
      </c>
      <c r="H73" s="2">
        <v>-0.010694</v>
      </c>
      <c r="I73" s="2">
        <v>-0.009841</v>
      </c>
      <c r="J73" s="2">
        <v>-0.009154</v>
      </c>
      <c r="K73" s="2">
        <v>-0.008492</v>
      </c>
      <c r="L73" s="2">
        <v>-0.007762</v>
      </c>
      <c r="M73" s="2">
        <v>-0.007126</v>
      </c>
      <c r="N73" s="2">
        <v>-0.006462</v>
      </c>
      <c r="O73" s="2">
        <v>-0.005901</v>
      </c>
      <c r="P73" s="2">
        <v>-0.005239</v>
      </c>
      <c r="Q73" s="2">
        <v>-0.004811</v>
      </c>
      <c r="R73" s="2">
        <v>-0.004256</v>
      </c>
      <c r="S73" s="2">
        <v>-0.003883</v>
      </c>
      <c r="T73" s="2">
        <v>-0.003476</v>
      </c>
      <c r="U73" s="2">
        <v>-0.002903</v>
      </c>
      <c r="V73" s="2">
        <v>-0.002582</v>
      </c>
      <c r="W73" s="2">
        <v>-0.002055</v>
      </c>
      <c r="X73" s="2">
        <v>-0.001331</v>
      </c>
      <c r="Y73" s="2">
        <v>-5.58E-4</v>
      </c>
      <c r="Z73" s="2">
        <v>0.0</v>
      </c>
      <c r="AA73" s="2">
        <v>5.3E-4</v>
      </c>
      <c r="AB73" s="2">
        <v>0.001152</v>
      </c>
      <c r="AC73" s="2">
        <v>0.00165</v>
      </c>
      <c r="AD73" s="2">
        <v>0.002053</v>
      </c>
      <c r="AE73" s="2">
        <v>0.002311</v>
      </c>
      <c r="AF73" s="2">
        <v>0.002622</v>
      </c>
      <c r="AG73" s="2">
        <v>0.002595</v>
      </c>
      <c r="AH73" s="2">
        <v>0.002717</v>
      </c>
      <c r="AI73" s="2">
        <v>0.002714</v>
      </c>
    </row>
    <row r="74">
      <c r="A74" s="2">
        <v>-0.022516</v>
      </c>
      <c r="B74" s="2">
        <v>-0.02004</v>
      </c>
      <c r="C74" s="2">
        <v>-0.017544</v>
      </c>
      <c r="D74" s="2">
        <v>-0.015348</v>
      </c>
      <c r="E74" s="2">
        <v>-0.013455</v>
      </c>
      <c r="F74" s="2">
        <v>-0.012205</v>
      </c>
      <c r="G74" s="2">
        <v>-0.011183</v>
      </c>
      <c r="H74" s="2">
        <v>-0.010309</v>
      </c>
      <c r="I74" s="2">
        <v>-0.009489</v>
      </c>
      <c r="J74" s="2">
        <v>-0.008821</v>
      </c>
      <c r="K74" s="2">
        <v>-0.008174</v>
      </c>
      <c r="L74" s="2">
        <v>-0.007453</v>
      </c>
      <c r="M74" s="2">
        <v>-0.006839</v>
      </c>
      <c r="N74" s="2">
        <v>-0.00619</v>
      </c>
      <c r="O74" s="2">
        <v>-0.005649</v>
      </c>
      <c r="P74" s="2">
        <v>-0.005027</v>
      </c>
      <c r="Q74" s="2">
        <v>-0.004644</v>
      </c>
      <c r="R74" s="2">
        <v>-0.004094</v>
      </c>
      <c r="S74" s="2">
        <v>-0.003799</v>
      </c>
      <c r="T74" s="2">
        <v>-0.003397</v>
      </c>
      <c r="U74" s="2">
        <v>-0.002879</v>
      </c>
      <c r="V74" s="2">
        <v>-0.002452</v>
      </c>
      <c r="W74" s="2">
        <v>-0.001957</v>
      </c>
      <c r="X74" s="2">
        <v>-0.001252</v>
      </c>
      <c r="Y74" s="2">
        <v>-5.02E-4</v>
      </c>
      <c r="Z74" s="2">
        <v>0.0</v>
      </c>
      <c r="AA74" s="2">
        <v>5.24E-4</v>
      </c>
      <c r="AB74" s="2">
        <v>0.001245</v>
      </c>
      <c r="AC74" s="2">
        <v>0.001656</v>
      </c>
      <c r="AD74" s="2">
        <v>0.002087</v>
      </c>
      <c r="AE74" s="2">
        <v>0.002254</v>
      </c>
      <c r="AF74" s="2">
        <v>0.002637</v>
      </c>
      <c r="AG74" s="2">
        <v>0.002603</v>
      </c>
      <c r="AH74" s="2">
        <v>0.002754</v>
      </c>
      <c r="AI74" s="2">
        <v>0.002779</v>
      </c>
    </row>
    <row r="75">
      <c r="A75" s="2">
        <v>-0.022052</v>
      </c>
      <c r="B75" s="2">
        <v>-0.019598</v>
      </c>
      <c r="C75" s="2">
        <v>-0.017163</v>
      </c>
      <c r="D75" s="2">
        <v>-0.014928</v>
      </c>
      <c r="E75" s="2">
        <v>-0.013096</v>
      </c>
      <c r="F75" s="2">
        <v>-0.011843</v>
      </c>
      <c r="G75" s="2">
        <v>-0.01088</v>
      </c>
      <c r="H75" s="2">
        <v>-0.010068</v>
      </c>
      <c r="I75" s="2">
        <v>-0.009232</v>
      </c>
      <c r="J75" s="2">
        <v>-0.008551</v>
      </c>
      <c r="K75" s="2">
        <v>-0.007945</v>
      </c>
      <c r="L75" s="2">
        <v>-0.007214</v>
      </c>
      <c r="M75" s="2">
        <v>-0.006612</v>
      </c>
      <c r="N75" s="2">
        <v>-0.006022</v>
      </c>
      <c r="O75" s="2">
        <v>-0.005476</v>
      </c>
      <c r="P75" s="2">
        <v>-0.004968</v>
      </c>
      <c r="Q75" s="2">
        <v>-0.004531</v>
      </c>
      <c r="R75" s="2">
        <v>-0.004039</v>
      </c>
      <c r="S75" s="2">
        <v>-0.003761</v>
      </c>
      <c r="T75" s="2">
        <v>-0.003384</v>
      </c>
      <c r="U75" s="2">
        <v>-0.002839</v>
      </c>
      <c r="V75" s="2">
        <v>-0.002478</v>
      </c>
      <c r="W75" s="2">
        <v>-0.001973</v>
      </c>
      <c r="X75" s="2">
        <v>-0.00127</v>
      </c>
      <c r="Y75" s="2">
        <v>-5.06E-4</v>
      </c>
      <c r="Z75" s="2">
        <v>0.0</v>
      </c>
      <c r="AA75" s="2">
        <v>5.25E-4</v>
      </c>
      <c r="AB75" s="2">
        <v>0.001194</v>
      </c>
      <c r="AC75" s="2">
        <v>0.001655</v>
      </c>
      <c r="AD75" s="2">
        <v>0.002066</v>
      </c>
      <c r="AE75" s="2">
        <v>0.00216</v>
      </c>
      <c r="AF75" s="2">
        <v>0.002618</v>
      </c>
      <c r="AG75" s="2">
        <v>0.002501</v>
      </c>
      <c r="AH75" s="2">
        <v>0.002704</v>
      </c>
      <c r="AI75" s="2">
        <v>0.002654</v>
      </c>
    </row>
    <row r="76">
      <c r="A76" s="2">
        <v>-0.021434</v>
      </c>
      <c r="B76" s="2">
        <v>-0.018978</v>
      </c>
      <c r="C76" s="2">
        <v>-0.016572</v>
      </c>
      <c r="D76" s="2">
        <v>-0.014403</v>
      </c>
      <c r="E76" s="2">
        <v>-0.012673</v>
      </c>
      <c r="F76" s="2">
        <v>-0.011466</v>
      </c>
      <c r="G76" s="2">
        <v>-0.010508</v>
      </c>
      <c r="H76" s="2">
        <v>-0.009739</v>
      </c>
      <c r="I76" s="2">
        <v>-0.008941</v>
      </c>
      <c r="J76" s="2">
        <v>-0.008309</v>
      </c>
      <c r="K76" s="2">
        <v>-0.007691</v>
      </c>
      <c r="L76" s="2">
        <v>-0.007056</v>
      </c>
      <c r="M76" s="2">
        <v>-0.006461</v>
      </c>
      <c r="N76" s="2">
        <v>-0.005824</v>
      </c>
      <c r="O76" s="2">
        <v>-0.005341</v>
      </c>
      <c r="P76" s="2">
        <v>-0.004807</v>
      </c>
      <c r="Q76" s="2">
        <v>-0.004442</v>
      </c>
      <c r="R76" s="2">
        <v>-0.003929</v>
      </c>
      <c r="S76" s="2">
        <v>-0.003774</v>
      </c>
      <c r="T76" s="2">
        <v>-0.003345</v>
      </c>
      <c r="U76" s="2">
        <v>-0.002811</v>
      </c>
      <c r="V76" s="2">
        <v>-0.002467</v>
      </c>
      <c r="W76" s="2">
        <v>-0.001975</v>
      </c>
      <c r="X76" s="2">
        <v>-0.001229</v>
      </c>
      <c r="Y76" s="2">
        <v>-5.75E-4</v>
      </c>
      <c r="Z76" s="2">
        <v>0.0</v>
      </c>
      <c r="AA76" s="2">
        <v>5.24E-4</v>
      </c>
      <c r="AB76" s="2">
        <v>0.001126</v>
      </c>
      <c r="AC76" s="2">
        <v>0.001584</v>
      </c>
      <c r="AD76" s="2">
        <v>0.002029</v>
      </c>
      <c r="AE76" s="2">
        <v>0.002198</v>
      </c>
      <c r="AF76" s="2">
        <v>0.002524</v>
      </c>
      <c r="AG76" s="2">
        <v>0.002448</v>
      </c>
      <c r="AH76" s="2">
        <v>0.002575</v>
      </c>
      <c r="AI76" s="2">
        <v>0.002511</v>
      </c>
    </row>
    <row r="77">
      <c r="A77" s="2">
        <v>-0.020784</v>
      </c>
      <c r="B77" s="2">
        <v>-0.018375</v>
      </c>
      <c r="C77" s="2">
        <v>-0.016005</v>
      </c>
      <c r="D77" s="2">
        <v>-0.013879</v>
      </c>
      <c r="E77" s="2">
        <v>-0.012201</v>
      </c>
      <c r="F77" s="2">
        <v>-0.011065</v>
      </c>
      <c r="G77" s="2">
        <v>-0.010104</v>
      </c>
      <c r="H77" s="2">
        <v>-0.009367</v>
      </c>
      <c r="I77" s="2">
        <v>-0.008583</v>
      </c>
      <c r="J77" s="2">
        <v>-0.007953</v>
      </c>
      <c r="K77" s="2">
        <v>-0.007418</v>
      </c>
      <c r="L77" s="2">
        <v>-0.006707</v>
      </c>
      <c r="M77" s="2">
        <v>-0.00617</v>
      </c>
      <c r="N77" s="2">
        <v>-0.005564</v>
      </c>
      <c r="O77" s="2">
        <v>-0.005084</v>
      </c>
      <c r="P77" s="2">
        <v>-0.004632</v>
      </c>
      <c r="Q77" s="2">
        <v>-0.00431</v>
      </c>
      <c r="R77" s="2">
        <v>-0.003841</v>
      </c>
      <c r="S77" s="2">
        <v>-0.00356</v>
      </c>
      <c r="T77" s="2">
        <v>-0.003191</v>
      </c>
      <c r="U77" s="2">
        <v>-0.002728</v>
      </c>
      <c r="V77" s="2">
        <v>-0.002383</v>
      </c>
      <c r="W77" s="2">
        <v>-0.001831</v>
      </c>
      <c r="X77" s="2">
        <v>-0.001147</v>
      </c>
      <c r="Y77" s="2">
        <v>-4.47E-4</v>
      </c>
      <c r="Z77" s="2">
        <v>0.0</v>
      </c>
      <c r="AA77" s="2">
        <v>5.88E-4</v>
      </c>
      <c r="AB77" s="2">
        <v>0.001281</v>
      </c>
      <c r="AC77" s="2">
        <v>0.001685</v>
      </c>
      <c r="AD77" s="2">
        <v>0.002059</v>
      </c>
      <c r="AE77" s="2">
        <v>0.00221</v>
      </c>
      <c r="AF77" s="2">
        <v>0.002623</v>
      </c>
      <c r="AG77" s="2">
        <v>0.002452</v>
      </c>
      <c r="AH77" s="2">
        <v>0.002652</v>
      </c>
      <c r="AI77" s="2">
        <v>0.002648</v>
      </c>
    </row>
    <row r="78">
      <c r="A78" s="2">
        <v>-0.020497</v>
      </c>
      <c r="B78" s="2">
        <v>-0.018056</v>
      </c>
      <c r="C78" s="2">
        <v>-0.015748</v>
      </c>
      <c r="D78" s="2">
        <v>-0.01361</v>
      </c>
      <c r="E78" s="2">
        <v>-0.011923</v>
      </c>
      <c r="F78" s="2">
        <v>-0.01083</v>
      </c>
      <c r="G78" s="2">
        <v>-0.009998</v>
      </c>
      <c r="H78" s="2">
        <v>-0.009214</v>
      </c>
      <c r="I78" s="2">
        <v>-0.008437</v>
      </c>
      <c r="J78" s="2">
        <v>-0.007855</v>
      </c>
      <c r="K78" s="2">
        <v>-0.007304</v>
      </c>
      <c r="L78" s="2">
        <v>-0.006593</v>
      </c>
      <c r="M78" s="2">
        <v>-0.006051</v>
      </c>
      <c r="N78" s="2">
        <v>-0.00547</v>
      </c>
      <c r="O78" s="2">
        <v>-0.005075</v>
      </c>
      <c r="P78" s="2">
        <v>-0.004521</v>
      </c>
      <c r="Q78" s="2">
        <v>-0.004232</v>
      </c>
      <c r="R78" s="2">
        <v>-0.003839</v>
      </c>
      <c r="S78" s="2">
        <v>-0.003545</v>
      </c>
      <c r="T78" s="2">
        <v>-0.003201</v>
      </c>
      <c r="U78" s="2">
        <v>-0.00264</v>
      </c>
      <c r="V78" s="2">
        <v>-0.002389</v>
      </c>
      <c r="W78" s="2">
        <v>-0.0019</v>
      </c>
      <c r="X78" s="2">
        <v>-0.001156</v>
      </c>
      <c r="Y78" s="2">
        <v>-5.19E-4</v>
      </c>
      <c r="Z78" s="2">
        <v>0.0</v>
      </c>
      <c r="AA78" s="2">
        <v>4.85E-4</v>
      </c>
      <c r="AB78" s="2">
        <v>0.001169</v>
      </c>
      <c r="AC78" s="2">
        <v>0.001527</v>
      </c>
      <c r="AD78" s="2">
        <v>0.001936</v>
      </c>
      <c r="AE78" s="2">
        <v>0.002098</v>
      </c>
      <c r="AF78" s="2">
        <v>0.002474</v>
      </c>
      <c r="AG78" s="2">
        <v>0.002402</v>
      </c>
      <c r="AH78" s="2">
        <v>0.002568</v>
      </c>
      <c r="AI78" s="2">
        <v>0.002494</v>
      </c>
    </row>
    <row r="79">
      <c r="A79" s="2">
        <v>-0.020055</v>
      </c>
      <c r="B79" s="2">
        <v>-0.017623</v>
      </c>
      <c r="C79" s="2">
        <v>-0.015303</v>
      </c>
      <c r="D79" s="2">
        <v>-0.013188</v>
      </c>
      <c r="E79" s="2">
        <v>-0.011589</v>
      </c>
      <c r="F79" s="2">
        <v>-0.010522</v>
      </c>
      <c r="G79" s="2">
        <v>-0.009658</v>
      </c>
      <c r="H79" s="2">
        <v>-0.008975</v>
      </c>
      <c r="I79" s="2">
        <v>-0.008228</v>
      </c>
      <c r="J79" s="2">
        <v>-0.007665</v>
      </c>
      <c r="K79" s="2">
        <v>-0.007112</v>
      </c>
      <c r="L79" s="2">
        <v>-0.006433</v>
      </c>
      <c r="M79" s="2">
        <v>-0.005875</v>
      </c>
      <c r="N79" s="2">
        <v>-0.005317</v>
      </c>
      <c r="O79" s="2">
        <v>-0.004923</v>
      </c>
      <c r="P79" s="2">
        <v>-0.004418</v>
      </c>
      <c r="Q79" s="2">
        <v>-0.00414</v>
      </c>
      <c r="R79" s="2">
        <v>-0.0037</v>
      </c>
      <c r="S79" s="2">
        <v>-0.003485</v>
      </c>
      <c r="T79" s="2">
        <v>-0.003128</v>
      </c>
      <c r="U79" s="2">
        <v>-0.002595</v>
      </c>
      <c r="V79" s="2">
        <v>-0.002295</v>
      </c>
      <c r="W79" s="2">
        <v>-0.00178</v>
      </c>
      <c r="X79" s="2">
        <v>-0.001113</v>
      </c>
      <c r="Y79" s="2">
        <v>-4.56E-4</v>
      </c>
      <c r="Z79" s="2">
        <v>0.0</v>
      </c>
      <c r="AA79" s="2">
        <v>5.03E-4</v>
      </c>
      <c r="AB79" s="2">
        <v>0.001141</v>
      </c>
      <c r="AC79" s="2">
        <v>0.001614</v>
      </c>
      <c r="AD79" s="2">
        <v>0.001958</v>
      </c>
      <c r="AE79" s="2">
        <v>0.002183</v>
      </c>
      <c r="AF79" s="2">
        <v>0.002435</v>
      </c>
      <c r="AG79" s="2">
        <v>0.002361</v>
      </c>
      <c r="AH79" s="2">
        <v>0.002565</v>
      </c>
      <c r="AI79" s="2">
        <v>0.002419</v>
      </c>
    </row>
    <row r="80">
      <c r="A80" s="2">
        <v>-0.019857</v>
      </c>
      <c r="B80" s="2">
        <v>-0.017407</v>
      </c>
      <c r="C80" s="2">
        <v>-0.015104</v>
      </c>
      <c r="D80" s="2">
        <v>-0.013009</v>
      </c>
      <c r="E80" s="2">
        <v>-0.011336</v>
      </c>
      <c r="F80" s="2">
        <v>-0.010262</v>
      </c>
      <c r="G80" s="2">
        <v>-0.00949</v>
      </c>
      <c r="H80" s="2">
        <v>-0.008722</v>
      </c>
      <c r="I80" s="2">
        <v>-0.008051</v>
      </c>
      <c r="J80" s="2">
        <v>-0.007493</v>
      </c>
      <c r="K80" s="2">
        <v>-0.0069</v>
      </c>
      <c r="L80" s="2">
        <v>-0.006288</v>
      </c>
      <c r="M80" s="2">
        <v>-0.005755</v>
      </c>
      <c r="N80" s="2">
        <v>-0.005167</v>
      </c>
      <c r="O80" s="2">
        <v>-0.004745</v>
      </c>
      <c r="P80" s="2">
        <v>-0.004345</v>
      </c>
      <c r="Q80" s="2">
        <v>-0.004081</v>
      </c>
      <c r="R80" s="2">
        <v>-0.003665</v>
      </c>
      <c r="S80" s="2">
        <v>-0.003423</v>
      </c>
      <c r="T80" s="2">
        <v>-0.003148</v>
      </c>
      <c r="U80" s="2">
        <v>-0.002561</v>
      </c>
      <c r="V80" s="2">
        <v>-0.002339</v>
      </c>
      <c r="W80" s="2">
        <v>-0.001751</v>
      </c>
      <c r="X80" s="2">
        <v>-0.001104</v>
      </c>
      <c r="Y80" s="2">
        <v>-4.92E-4</v>
      </c>
      <c r="Z80" s="2">
        <v>0.0</v>
      </c>
      <c r="AA80" s="2">
        <v>5.63E-4</v>
      </c>
      <c r="AB80" s="2">
        <v>0.00116</v>
      </c>
      <c r="AC80" s="2">
        <v>0.001476</v>
      </c>
      <c r="AD80" s="2">
        <v>0.001912</v>
      </c>
      <c r="AE80" s="2">
        <v>0.001889</v>
      </c>
      <c r="AF80" s="2">
        <v>0.002384</v>
      </c>
      <c r="AG80" s="2">
        <v>0.002225</v>
      </c>
      <c r="AH80" s="2">
        <v>0.0024</v>
      </c>
      <c r="AI80" s="2">
        <v>0.002281</v>
      </c>
    </row>
    <row r="81">
      <c r="A81" s="2">
        <v>-0.019775</v>
      </c>
      <c r="B81" s="2">
        <v>-0.017311</v>
      </c>
      <c r="C81" s="2">
        <v>-0.014933</v>
      </c>
      <c r="D81" s="2">
        <v>-0.012781</v>
      </c>
      <c r="E81" s="2">
        <v>-0.011196</v>
      </c>
      <c r="F81" s="2">
        <v>-0.010112</v>
      </c>
      <c r="G81" s="2">
        <v>-0.009303</v>
      </c>
      <c r="H81" s="2">
        <v>-0.008587</v>
      </c>
      <c r="I81" s="2">
        <v>-0.007935</v>
      </c>
      <c r="J81" s="2">
        <v>-0.007296</v>
      </c>
      <c r="K81" s="2">
        <v>-0.006908</v>
      </c>
      <c r="L81" s="2">
        <v>-0.00622</v>
      </c>
      <c r="M81" s="2">
        <v>-0.005762</v>
      </c>
      <c r="N81" s="2">
        <v>-0.005099</v>
      </c>
      <c r="O81" s="2">
        <v>-0.004608</v>
      </c>
      <c r="P81" s="2">
        <v>-0.00427</v>
      </c>
      <c r="Q81" s="2">
        <v>-0.004007</v>
      </c>
      <c r="R81" s="2">
        <v>-0.0036</v>
      </c>
      <c r="S81" s="2">
        <v>-0.003428</v>
      </c>
      <c r="T81" s="2">
        <v>-0.003023</v>
      </c>
      <c r="U81" s="2">
        <v>-0.002487</v>
      </c>
      <c r="V81" s="2">
        <v>-0.00234</v>
      </c>
      <c r="W81" s="2">
        <v>-0.001723</v>
      </c>
      <c r="X81" s="2">
        <v>-0.001083</v>
      </c>
      <c r="Y81" s="2">
        <v>-5.19E-4</v>
      </c>
      <c r="Z81" s="2">
        <v>0.0</v>
      </c>
      <c r="AA81" s="2">
        <v>5.1E-4</v>
      </c>
      <c r="AB81" s="2">
        <v>0.001033</v>
      </c>
      <c r="AC81" s="2">
        <v>0.00145</v>
      </c>
      <c r="AD81" s="2">
        <v>0.001696</v>
      </c>
      <c r="AE81" s="2">
        <v>0.001841</v>
      </c>
      <c r="AF81" s="2">
        <v>0.002262</v>
      </c>
      <c r="AG81" s="2">
        <v>0.002075</v>
      </c>
      <c r="AH81" s="2">
        <v>0.002188</v>
      </c>
      <c r="AI81" s="2">
        <v>0.002065</v>
      </c>
    </row>
    <row r="82">
      <c r="A82" s="2">
        <v>-0.01943</v>
      </c>
      <c r="B82" s="2">
        <v>-0.016939</v>
      </c>
      <c r="C82" s="2">
        <v>-0.014616</v>
      </c>
      <c r="D82" s="2">
        <v>-0.01249</v>
      </c>
      <c r="E82" s="2">
        <v>-0.010913</v>
      </c>
      <c r="F82" s="2">
        <v>-0.009912</v>
      </c>
      <c r="G82" s="2">
        <v>-0.009082</v>
      </c>
      <c r="H82" s="2">
        <v>-0.00841</v>
      </c>
      <c r="I82" s="2">
        <v>-0.007698</v>
      </c>
      <c r="J82" s="2">
        <v>-0.007142</v>
      </c>
      <c r="K82" s="2">
        <v>-0.006633</v>
      </c>
      <c r="L82" s="2">
        <v>-0.005945</v>
      </c>
      <c r="M82" s="2">
        <v>-0.005493</v>
      </c>
      <c r="N82" s="2">
        <v>-0.004974</v>
      </c>
      <c r="O82" s="2">
        <v>-0.004548</v>
      </c>
      <c r="P82" s="2">
        <v>-0.004061</v>
      </c>
      <c r="Q82" s="2">
        <v>-0.003891</v>
      </c>
      <c r="R82" s="2">
        <v>-0.003488</v>
      </c>
      <c r="S82" s="2">
        <v>-0.003319</v>
      </c>
      <c r="T82" s="2">
        <v>-0.00291</v>
      </c>
      <c r="U82" s="2">
        <v>-0.00242</v>
      </c>
      <c r="V82" s="2">
        <v>-0.00218</v>
      </c>
      <c r="W82" s="2">
        <v>-0.001705</v>
      </c>
      <c r="X82" s="2">
        <v>-0.001059</v>
      </c>
      <c r="Y82" s="2">
        <v>-5.22E-4</v>
      </c>
      <c r="Z82" s="2">
        <v>0.0</v>
      </c>
      <c r="AA82" s="2">
        <v>3.74E-4</v>
      </c>
      <c r="AB82" s="2">
        <v>0.00109</v>
      </c>
      <c r="AC82" s="2">
        <v>0.001399</v>
      </c>
      <c r="AD82" s="2">
        <v>0.001653</v>
      </c>
      <c r="AE82" s="2">
        <v>0.001747</v>
      </c>
      <c r="AF82" s="2">
        <v>0.00217</v>
      </c>
      <c r="AG82" s="2">
        <v>0.001997</v>
      </c>
      <c r="AH82" s="2">
        <v>0.002081</v>
      </c>
      <c r="AI82" s="2">
        <v>0.002084</v>
      </c>
    </row>
    <row r="83">
      <c r="A83" s="2">
        <v>-0.019154</v>
      </c>
      <c r="B83" s="2">
        <v>-0.016676</v>
      </c>
      <c r="C83" s="2">
        <v>-0.014349</v>
      </c>
      <c r="D83" s="2">
        <v>-0.012264</v>
      </c>
      <c r="E83" s="2">
        <v>-0.010586</v>
      </c>
      <c r="F83" s="2">
        <v>-0.00958</v>
      </c>
      <c r="G83" s="2">
        <v>-0.008787</v>
      </c>
      <c r="H83" s="2">
        <v>-0.00812</v>
      </c>
      <c r="I83" s="2">
        <v>-0.007563</v>
      </c>
      <c r="J83" s="2">
        <v>-0.006841</v>
      </c>
      <c r="K83" s="2">
        <v>-0.006415</v>
      </c>
      <c r="L83" s="2">
        <v>-0.005789</v>
      </c>
      <c r="M83" s="2">
        <v>-0.005279</v>
      </c>
      <c r="N83" s="2">
        <v>-0.00473</v>
      </c>
      <c r="O83" s="2">
        <v>-0.004343</v>
      </c>
      <c r="P83" s="2">
        <v>-0.003908</v>
      </c>
      <c r="Q83" s="2">
        <v>-0.003801</v>
      </c>
      <c r="R83" s="2">
        <v>-0.003358</v>
      </c>
      <c r="S83" s="2">
        <v>-0.00315</v>
      </c>
      <c r="T83" s="2">
        <v>-0.002823</v>
      </c>
      <c r="U83" s="2">
        <v>-0.002231</v>
      </c>
      <c r="V83" s="2">
        <v>-0.002082</v>
      </c>
      <c r="W83" s="2">
        <v>-0.001604</v>
      </c>
      <c r="X83" s="2">
        <v>-9.89E-4</v>
      </c>
      <c r="Y83" s="2">
        <v>-4.53E-4</v>
      </c>
      <c r="Z83" s="2">
        <v>0.0</v>
      </c>
      <c r="AA83" s="2">
        <v>4.72E-4</v>
      </c>
      <c r="AB83" s="2">
        <v>0.001066</v>
      </c>
      <c r="AC83" s="2">
        <v>0.001357</v>
      </c>
      <c r="AD83" s="2">
        <v>0.001685</v>
      </c>
      <c r="AE83" s="2">
        <v>0.001694</v>
      </c>
      <c r="AF83" s="2">
        <v>0.002138</v>
      </c>
      <c r="AG83" s="2">
        <v>0.001947</v>
      </c>
      <c r="AH83" s="2">
        <v>0.001978</v>
      </c>
      <c r="AI83" s="2">
        <v>0.002019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43"/>
    <col customWidth="1" min="2" max="2" width="21.86"/>
    <col customWidth="1" min="3" max="3" width="13.29"/>
    <col customWidth="1" min="4" max="4" width="12.71"/>
    <col customWidth="1" min="5" max="6" width="20.14"/>
    <col customWidth="1" min="7" max="7" width="41.86"/>
    <col customWidth="1" min="8" max="8" width="43.14"/>
    <col customWidth="1" min="9" max="9" width="41.0"/>
  </cols>
  <sheetData>
    <row r="1" ht="30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ht="15.75" customHeight="1">
      <c r="A2" s="3"/>
      <c r="B2" s="3" t="str">
        <f>IFERROR(__xludf.DUMMYFUNCTION("if(isblank(A2),"""",filter(Moorings!A:A,Moorings!B:B=left(A2,14),Moorings!D:D=D2))"),"")</f>
        <v/>
      </c>
      <c r="C2" s="3" t="str">
        <f>IFERROR(__xludf.DUMMYFUNCTION("if(isblank(A2),"""",filter(Moorings!C:C,Moorings!B:B=left(A2,14),Moorings!D:D=D2))"),"")</f>
        <v/>
      </c>
      <c r="D2" s="3"/>
      <c r="E2" s="3" t="str">
        <f>IFERROR(__xludf.DUMMYFUNCTION("if(isblank(A2),"""",filter(Moorings!A:A,Moorings!B:B=A2,Moorings!D:D=D2))"),"")</f>
        <v/>
      </c>
      <c r="F2" s="3" t="str">
        <f>IFERROR(__xludf.DUMMYFUNCTION("if(isblank(A2),"""",filter(Moorings!C:C,Moorings!B:B=A2,Moorings!D:D=D2))"),"")</f>
        <v/>
      </c>
      <c r="G2" s="3"/>
      <c r="H2" s="11"/>
      <c r="I2" s="13"/>
    </row>
    <row r="3" ht="15.75" customHeight="1">
      <c r="A3" s="10" t="s">
        <v>30</v>
      </c>
      <c r="B3" s="3" t="str">
        <f>IFERROR(__xludf.DUMMYFUNCTION("if(isblank(A3),"""",filter(Moorings!A:A,Moorings!B:B=left(A3,14),Moorings!D:D=D3))"),"ATAPL-69839-001-0103")</f>
        <v>ATAPL-69839-001-0103</v>
      </c>
      <c r="C3" s="3" t="str">
        <f>IFERROR(__xludf.DUMMYFUNCTION("if(isblank(A3),"""",filter(Moorings!C:C,Moorings!B:B=left(A3,14),Moorings!D:D=D3))"),"SN0103")</f>
        <v>SN0103</v>
      </c>
      <c r="D3" s="3">
        <v>1.0</v>
      </c>
      <c r="E3" s="3" t="str">
        <f>IFERROR(__xludf.DUMMYFUNCTION("if(isblank(A3),"""",filter(Moorings!A:A,Moorings!B:B=A3,Moorings!D:D=D3))"),"ATAPL-66662-00004")</f>
        <v>ATAPL-66662-00004</v>
      </c>
      <c r="F3" s="3" t="str">
        <f>IFERROR(__xludf.DUMMYFUNCTION("if(isblank(A3),"""",filter(Moorings!C:C,Moorings!B:B=A3,Moorings!D:D=D3))"),"16P71179-7233")</f>
        <v>16P71179-7233</v>
      </c>
      <c r="G3" s="6" t="s">
        <v>47</v>
      </c>
      <c r="H3" s="10">
        <v>-0.4464</v>
      </c>
      <c r="I3" s="6"/>
    </row>
    <row r="4" ht="15.75" customHeight="1">
      <c r="A4" s="10" t="s">
        <v>30</v>
      </c>
      <c r="B4" s="3" t="str">
        <f>IFERROR(__xludf.DUMMYFUNCTION("if(isblank(A4),"""",filter(Moorings!A:A,Moorings!B:B=left(A4,14),Moorings!D:D=D4))"),"ATAPL-69839-001-0103")</f>
        <v>ATAPL-69839-001-0103</v>
      </c>
      <c r="C4" s="3" t="str">
        <f>IFERROR(__xludf.DUMMYFUNCTION("if(isblank(A4),"""",filter(Moorings!C:C,Moorings!B:B=left(A4,14),Moorings!D:D=D4))"),"SN0103")</f>
        <v>SN0103</v>
      </c>
      <c r="D4" s="3">
        <v>1.0</v>
      </c>
      <c r="E4" s="3" t="str">
        <f>IFERROR(__xludf.DUMMYFUNCTION("if(isblank(A4),"""",filter(Moorings!A:A,Moorings!B:B=A4,Moorings!D:D=D4))"),"ATAPL-66662-00004")</f>
        <v>ATAPL-66662-00004</v>
      </c>
      <c r="F4" s="3" t="str">
        <f>IFERROR(__xludf.DUMMYFUNCTION("if(isblank(A4),"""",filter(Moorings!C:C,Moorings!B:B=A4,Moorings!D:D=D4))"),"16P71179-7233")</f>
        <v>16P71179-7233</v>
      </c>
      <c r="G4" s="6" t="s">
        <v>72</v>
      </c>
      <c r="H4" s="10">
        <v>0.4902</v>
      </c>
      <c r="I4" s="6"/>
    </row>
    <row r="5" ht="15.75" customHeight="1">
      <c r="A5" s="10" t="s">
        <v>30</v>
      </c>
      <c r="B5" s="3" t="str">
        <f>IFERROR(__xludf.DUMMYFUNCTION("if(isblank(A5),"""",filter(Moorings!A:A,Moorings!B:B=left(A5,14),Moorings!D:D=D5))"),"ATAPL-69839-001-0103")</f>
        <v>ATAPL-69839-001-0103</v>
      </c>
      <c r="C5" s="3" t="str">
        <f>IFERROR(__xludf.DUMMYFUNCTION("if(isblank(A5),"""",filter(Moorings!C:C,Moorings!B:B=left(A5,14),Moorings!D:D=D5))"),"SN0103")</f>
        <v>SN0103</v>
      </c>
      <c r="D5" s="3">
        <v>1.0</v>
      </c>
      <c r="E5" s="3" t="str">
        <f>IFERROR(__xludf.DUMMYFUNCTION("if(isblank(A5),"""",filter(Moorings!A:A,Moorings!B:B=A5,Moorings!D:D=D5))"),"ATAPL-66662-00004")</f>
        <v>ATAPL-66662-00004</v>
      </c>
      <c r="F5" s="3" t="str">
        <f>IFERROR(__xludf.DUMMYFUNCTION("if(isblank(A5),"""",filter(Moorings!C:C,Moorings!B:B=A5,Moorings!D:D=D5))"),"16P71179-7233")</f>
        <v>16P71179-7233</v>
      </c>
      <c r="G5" s="6" t="s">
        <v>89</v>
      </c>
      <c r="H5" s="10">
        <v>-0.0036755</v>
      </c>
      <c r="I5" s="6"/>
    </row>
    <row r="6" ht="15.75" customHeight="1">
      <c r="A6" s="10" t="s">
        <v>30</v>
      </c>
      <c r="B6" s="3" t="str">
        <f>IFERROR(__xludf.DUMMYFUNCTION("if(isblank(A6),"""",filter(Moorings!A:A,Moorings!B:B=left(A6,14),Moorings!D:D=D6))"),"ATAPL-69839-001-0103")</f>
        <v>ATAPL-69839-001-0103</v>
      </c>
      <c r="C6" s="3" t="str">
        <f>IFERROR(__xludf.DUMMYFUNCTION("if(isblank(A6),"""",filter(Moorings!C:C,Moorings!B:B=left(A6,14),Moorings!D:D=D6))"),"SN0103")</f>
        <v>SN0103</v>
      </c>
      <c r="D6" s="3">
        <v>1.0</v>
      </c>
      <c r="E6" s="3" t="str">
        <f>IFERROR(__xludf.DUMMYFUNCTION("if(isblank(A6),"""",filter(Moorings!A:A,Moorings!B:B=A6,Moorings!D:D=D6))"),"ATAPL-66662-00004")</f>
        <v>ATAPL-66662-00004</v>
      </c>
      <c r="F6" s="3" t="str">
        <f>IFERROR(__xludf.DUMMYFUNCTION("if(isblank(A6),"""",filter(Moorings!C:C,Moorings!B:B=A6,Moorings!D:D=D6))"),"16P71179-7233")</f>
        <v>16P71179-7233</v>
      </c>
      <c r="G6" s="6" t="s">
        <v>108</v>
      </c>
      <c r="H6" s="10">
        <v>1.8714E-4</v>
      </c>
      <c r="I6" s="6"/>
    </row>
    <row r="7" ht="15.75" customHeight="1">
      <c r="A7" s="10" t="s">
        <v>30</v>
      </c>
      <c r="B7" s="3" t="str">
        <f>IFERROR(__xludf.DUMMYFUNCTION("if(isblank(A7),"""",filter(Moorings!A:A,Moorings!B:B=left(A7,14),Moorings!D:D=D7))"),"ATAPL-69839-001-0103")</f>
        <v>ATAPL-69839-001-0103</v>
      </c>
      <c r="C7" s="3" t="str">
        <f>IFERROR(__xludf.DUMMYFUNCTION("if(isblank(A7),"""",filter(Moorings!C:C,Moorings!B:B=left(A7,14),Moorings!D:D=D7))"),"SN0103")</f>
        <v>SN0103</v>
      </c>
      <c r="D7" s="3">
        <v>1.0</v>
      </c>
      <c r="E7" s="3" t="str">
        <f>IFERROR(__xludf.DUMMYFUNCTION("if(isblank(A7),"""",filter(Moorings!A:A,Moorings!B:B=A7,Moorings!D:D=D7))"),"ATAPL-66662-00004")</f>
        <v>ATAPL-66662-00004</v>
      </c>
      <c r="F7" s="3" t="str">
        <f>IFERROR(__xludf.DUMMYFUNCTION("if(isblank(A7),"""",filter(Moorings!C:C,Moorings!B:B=A7,Moorings!D:D=D7))"),"16P71179-7233")</f>
        <v>16P71179-7233</v>
      </c>
      <c r="G7" s="6" t="s">
        <v>122</v>
      </c>
      <c r="H7" s="10">
        <v>-2.7965E-6</v>
      </c>
      <c r="I7" s="6"/>
    </row>
    <row r="8" ht="15.75" customHeight="1">
      <c r="A8" s="10" t="s">
        <v>30</v>
      </c>
      <c r="B8" s="3" t="str">
        <f>IFERROR(__xludf.DUMMYFUNCTION("if(isblank(A8),"""",filter(Moorings!A:A,Moorings!B:B=left(A8,14),Moorings!D:D=D8))"),"ATAPL-69839-001-0103")</f>
        <v>ATAPL-69839-001-0103</v>
      </c>
      <c r="C8" s="3" t="str">
        <f>IFERROR(__xludf.DUMMYFUNCTION("if(isblank(A8),"""",filter(Moorings!C:C,Moorings!B:B=left(A8,14),Moorings!D:D=D8))"),"SN0103")</f>
        <v>SN0103</v>
      </c>
      <c r="D8" s="3">
        <v>1.0</v>
      </c>
      <c r="E8" s="3" t="str">
        <f>IFERROR(__xludf.DUMMYFUNCTION("if(isblank(A8),"""",filter(Moorings!A:A,Moorings!B:B=A8,Moorings!D:D=D8))"),"ATAPL-66662-00004")</f>
        <v>ATAPL-66662-00004</v>
      </c>
      <c r="F8" s="3" t="str">
        <f>IFERROR(__xludf.DUMMYFUNCTION("if(isblank(A8),"""",filter(Moorings!C:C,Moorings!B:B=A8,Moorings!D:D=D8))"),"16P71179-7233")</f>
        <v>16P71179-7233</v>
      </c>
      <c r="G8" s="6" t="s">
        <v>133</v>
      </c>
      <c r="H8" s="10">
        <v>0.036</v>
      </c>
      <c r="I8" s="6"/>
    </row>
    <row r="9" ht="15.75" customHeight="1">
      <c r="A9" s="10" t="s">
        <v>30</v>
      </c>
      <c r="B9" s="3" t="str">
        <f>IFERROR(__xludf.DUMMYFUNCTION("if(isblank(A9),"""",filter(Moorings!A:A,Moorings!B:B=left(A9,14),Moorings!D:D=D9))"),"ATAPL-69839-001-0103")</f>
        <v>ATAPL-69839-001-0103</v>
      </c>
      <c r="C9" s="3" t="str">
        <f>IFERROR(__xludf.DUMMYFUNCTION("if(isblank(A9),"""",filter(Moorings!C:C,Moorings!B:B=left(A9,14),Moorings!D:D=D9))"),"SN0103")</f>
        <v>SN0103</v>
      </c>
      <c r="D9" s="3">
        <v>1.0</v>
      </c>
      <c r="E9" s="3" t="str">
        <f>IFERROR(__xludf.DUMMYFUNCTION("if(isblank(A9),"""",filter(Moorings!A:A,Moorings!B:B=A9,Moorings!D:D=D9))"),"ATAPL-66662-00004")</f>
        <v>ATAPL-66662-00004</v>
      </c>
      <c r="F9" s="3" t="str">
        <f>IFERROR(__xludf.DUMMYFUNCTION("if(isblank(A9),"""",filter(Moorings!C:C,Moorings!B:B=A9,Moorings!D:D=D9))"),"16P71179-7233")</f>
        <v>16P71179-7233</v>
      </c>
      <c r="G9" s="6" t="s">
        <v>137</v>
      </c>
      <c r="H9" s="10">
        <v>45.8305</v>
      </c>
      <c r="I9" s="6"/>
    </row>
    <row r="10" ht="15.75" customHeight="1">
      <c r="A10" s="10" t="s">
        <v>30</v>
      </c>
      <c r="B10" s="3" t="str">
        <f>IFERROR(__xludf.DUMMYFUNCTION("if(isblank(A10),"""",filter(Moorings!A:A,Moorings!B:B=left(A10,14),Moorings!D:D=D10))"),"ATAPL-69839-001-0103")</f>
        <v>ATAPL-69839-001-0103</v>
      </c>
      <c r="C10" s="3" t="str">
        <f>IFERROR(__xludf.DUMMYFUNCTION("if(isblank(A10),"""",filter(Moorings!C:C,Moorings!B:B=left(A10,14),Moorings!D:D=D10))"),"SN0103")</f>
        <v>SN0103</v>
      </c>
      <c r="D10" s="3">
        <v>1.0</v>
      </c>
      <c r="E10" s="3" t="str">
        <f>IFERROR(__xludf.DUMMYFUNCTION("if(isblank(A10),"""",filter(Moorings!A:A,Moorings!B:B=A10,Moorings!D:D=D10))"),"ATAPL-66662-00004")</f>
        <v>ATAPL-66662-00004</v>
      </c>
      <c r="F10" s="3" t="str">
        <f>IFERROR(__xludf.DUMMYFUNCTION("if(isblank(A10),"""",filter(Moorings!C:C,Moorings!B:B=A10,Moorings!D:D=D10))"),"16P71179-7233")</f>
        <v>16P71179-7233</v>
      </c>
      <c r="G10" s="6" t="s">
        <v>138</v>
      </c>
      <c r="H10" s="10">
        <v>-129.7535</v>
      </c>
      <c r="I10" s="6"/>
    </row>
    <row r="11" ht="15.75" customHeight="1">
      <c r="A11" s="10" t="s">
        <v>30</v>
      </c>
      <c r="B11" s="3" t="str">
        <f>IFERROR(__xludf.DUMMYFUNCTION("if(isblank(A11),"""",filter(Moorings!A:A,Moorings!B:B=left(A11,14),Moorings!D:D=D11))"),"ATAPL-69839-001-0103")</f>
        <v>ATAPL-69839-001-0103</v>
      </c>
      <c r="C11" s="3" t="str">
        <f>IFERROR(__xludf.DUMMYFUNCTION("if(isblank(A11),"""",filter(Moorings!C:C,Moorings!B:B=left(A11,14),Moorings!D:D=D11))"),"SN0103")</f>
        <v>SN0103</v>
      </c>
      <c r="D11" s="3">
        <v>1.0</v>
      </c>
      <c r="E11" s="3" t="str">
        <f>IFERROR(__xludf.DUMMYFUNCTION("if(isblank(A11),"""",filter(Moorings!A:A,Moorings!B:B=A11,Moorings!D:D=D11))"),"ATAPL-66662-00004")</f>
        <v>ATAPL-66662-00004</v>
      </c>
      <c r="F11" s="3" t="str">
        <f>IFERROR(__xludf.DUMMYFUNCTION("if(isblank(A11),"""",filter(Moorings!C:C,Moorings!B:B=A11,Moorings!D:D=D11))"),"16P71179-7233")</f>
        <v>16P71179-7233</v>
      </c>
      <c r="G11" s="6" t="s">
        <v>139</v>
      </c>
      <c r="H11" s="10">
        <v>45.8305</v>
      </c>
      <c r="I11" s="6"/>
    </row>
    <row r="12" ht="15.75" customHeight="1">
      <c r="A12" s="10" t="s">
        <v>30</v>
      </c>
      <c r="B12" s="3" t="str">
        <f>IFERROR(__xludf.DUMMYFUNCTION("if(isblank(A12),"""",filter(Moorings!A:A,Moorings!B:B=left(A12,14),Moorings!D:D=D12))"),"ATAPL-69839-001-0103")</f>
        <v>ATAPL-69839-001-0103</v>
      </c>
      <c r="C12" s="3" t="str">
        <f>IFERROR(__xludf.DUMMYFUNCTION("if(isblank(A12),"""",filter(Moorings!C:C,Moorings!B:B=left(A12,14),Moorings!D:D=D12))"),"SN0103")</f>
        <v>SN0103</v>
      </c>
      <c r="D12" s="3">
        <v>1.0</v>
      </c>
      <c r="E12" s="3" t="str">
        <f>IFERROR(__xludf.DUMMYFUNCTION("if(isblank(A12),"""",filter(Moorings!A:A,Moorings!B:B=A12,Moorings!D:D=D12))"),"ATAPL-66662-00004")</f>
        <v>ATAPL-66662-00004</v>
      </c>
      <c r="F12" s="3" t="str">
        <f>IFERROR(__xludf.DUMMYFUNCTION("if(isblank(A12),"""",filter(Moorings!C:C,Moorings!B:B=A12,Moorings!D:D=D12))"),"16P71179-7233")</f>
        <v>16P71179-7233</v>
      </c>
      <c r="G12" s="6" t="s">
        <v>140</v>
      </c>
      <c r="H12" s="10">
        <v>-129.7535</v>
      </c>
      <c r="I12" s="6"/>
    </row>
    <row r="13" ht="15.75" customHeight="1">
      <c r="A13" s="10" t="s">
        <v>30</v>
      </c>
      <c r="B13" s="3" t="str">
        <f>IFERROR(__xludf.DUMMYFUNCTION("if(isblank(A13),"""",filter(Moorings!A:A,Moorings!B:B=left(A13,14),Moorings!D:D=D13))"),"ATAPL-69839-001-0103")</f>
        <v>ATAPL-69839-001-0103</v>
      </c>
      <c r="C13" s="3" t="str">
        <f>IFERROR(__xludf.DUMMYFUNCTION("if(isblank(A13),"""",filter(Moorings!C:C,Moorings!B:B=left(A13,14),Moorings!D:D=D13))"),"SN0103")</f>
        <v>SN0103</v>
      </c>
      <c r="D13" s="3">
        <v>1.0</v>
      </c>
      <c r="E13" s="3" t="str">
        <f>IFERROR(__xludf.DUMMYFUNCTION("if(isblank(A13),"""",filter(Moorings!A:A,Moorings!B:B=A13,Moorings!D:D=D13))"),"ATAPL-66662-00004")</f>
        <v>ATAPL-66662-00004</v>
      </c>
      <c r="F13" s="3" t="str">
        <f>IFERROR(__xludf.DUMMYFUNCTION("if(isblank(A13),"""",filter(Moorings!C:C,Moorings!B:B=A13,Moorings!D:D=D13))"),"16P71179-7233")</f>
        <v>16P71179-7233</v>
      </c>
      <c r="G13" s="6" t="s">
        <v>141</v>
      </c>
      <c r="H13" s="10">
        <v>0.001267128</v>
      </c>
      <c r="I13" s="6"/>
    </row>
    <row r="14" ht="15.75" customHeight="1">
      <c r="A14" s="10" t="s">
        <v>30</v>
      </c>
      <c r="B14" s="3" t="str">
        <f>IFERROR(__xludf.DUMMYFUNCTION("if(isblank(A14),"""",filter(Moorings!A:A,Moorings!B:B=left(A14,14),Moorings!D:D=D14))"),"ATAPL-69839-001-0103")</f>
        <v>ATAPL-69839-001-0103</v>
      </c>
      <c r="C14" s="3" t="str">
        <f>IFERROR(__xludf.DUMMYFUNCTION("if(isblank(A14),"""",filter(Moorings!C:C,Moorings!B:B=left(A14,14),Moorings!D:D=D14))"),"SN0103")</f>
        <v>SN0103</v>
      </c>
      <c r="D14" s="3">
        <v>1.0</v>
      </c>
      <c r="E14" s="3" t="str">
        <f>IFERROR(__xludf.DUMMYFUNCTION("if(isblank(A14),"""",filter(Moorings!A:A,Moorings!B:B=A14,Moorings!D:D=D14))"),"ATAPL-66662-00004")</f>
        <v>ATAPL-66662-00004</v>
      </c>
      <c r="F14" s="3" t="str">
        <f>IFERROR(__xludf.DUMMYFUNCTION("if(isblank(A14),"""",filter(Moorings!C:C,Moorings!B:B=A14,Moorings!D:D=D14))"),"16P71179-7233")</f>
        <v>16P71179-7233</v>
      </c>
      <c r="G14" s="6" t="s">
        <v>142</v>
      </c>
      <c r="H14" s="10">
        <v>2.663042E-4</v>
      </c>
      <c r="I14" s="6"/>
    </row>
    <row r="15" ht="15.75" customHeight="1">
      <c r="A15" s="10" t="s">
        <v>30</v>
      </c>
      <c r="B15" s="3" t="str">
        <f>IFERROR(__xludf.DUMMYFUNCTION("if(isblank(A15),"""",filter(Moorings!A:A,Moorings!B:B=left(A15,14),Moorings!D:D=D15))"),"ATAPL-69839-001-0103")</f>
        <v>ATAPL-69839-001-0103</v>
      </c>
      <c r="C15" s="3" t="str">
        <f>IFERROR(__xludf.DUMMYFUNCTION("if(isblank(A15),"""",filter(Moorings!C:C,Moorings!B:B=left(A15,14),Moorings!D:D=D15))"),"SN0103")</f>
        <v>SN0103</v>
      </c>
      <c r="D15" s="3">
        <v>1.0</v>
      </c>
      <c r="E15" s="3" t="str">
        <f>IFERROR(__xludf.DUMMYFUNCTION("if(isblank(A15),"""",filter(Moorings!A:A,Moorings!B:B=A15,Moorings!D:D=D15))"),"ATAPL-66662-00004")</f>
        <v>ATAPL-66662-00004</v>
      </c>
      <c r="F15" s="3" t="str">
        <f>IFERROR(__xludf.DUMMYFUNCTION("if(isblank(A15),"""",filter(Moorings!C:C,Moorings!B:B=A15,Moorings!D:D=D15))"),"16P71179-7233")</f>
        <v>16P71179-7233</v>
      </c>
      <c r="G15" s="6" t="s">
        <v>143</v>
      </c>
      <c r="H15" s="10">
        <v>-9.461014E-10</v>
      </c>
      <c r="I15" s="6"/>
    </row>
    <row r="16" ht="15.75" customHeight="1">
      <c r="A16" s="10" t="s">
        <v>30</v>
      </c>
      <c r="B16" s="3" t="str">
        <f>IFERROR(__xludf.DUMMYFUNCTION("if(isblank(A16),"""",filter(Moorings!A:A,Moorings!B:B=left(A16,14),Moorings!D:D=D16))"),"ATAPL-69839-001-0103")</f>
        <v>ATAPL-69839-001-0103</v>
      </c>
      <c r="C16" s="3" t="str">
        <f>IFERROR(__xludf.DUMMYFUNCTION("if(isblank(A16),"""",filter(Moorings!C:C,Moorings!B:B=left(A16,14),Moorings!D:D=D16))"),"SN0103")</f>
        <v>SN0103</v>
      </c>
      <c r="D16" s="3">
        <v>1.0</v>
      </c>
      <c r="E16" s="3" t="str">
        <f>IFERROR(__xludf.DUMMYFUNCTION("if(isblank(A16),"""",filter(Moorings!A:A,Moorings!B:B=A16,Moorings!D:D=D16))"),"ATAPL-66662-00004")</f>
        <v>ATAPL-66662-00004</v>
      </c>
      <c r="F16" s="3" t="str">
        <f>IFERROR(__xludf.DUMMYFUNCTION("if(isblank(A16),"""",filter(Moorings!C:C,Moorings!B:B=A16,Moorings!D:D=D16))"),"16P71179-7233")</f>
        <v>16P71179-7233</v>
      </c>
      <c r="G16" s="6" t="s">
        <v>144</v>
      </c>
      <c r="H16" s="10">
        <v>1.35822E-7</v>
      </c>
      <c r="I16" s="6"/>
    </row>
    <row r="17" ht="15.75" customHeight="1">
      <c r="A17" s="10" t="s">
        <v>30</v>
      </c>
      <c r="B17" s="3" t="str">
        <f>IFERROR(__xludf.DUMMYFUNCTION("if(isblank(A17),"""",filter(Moorings!A:A,Moorings!B:B=left(A17,14),Moorings!D:D=D17))"),"ATAPL-69839-001-0103")</f>
        <v>ATAPL-69839-001-0103</v>
      </c>
      <c r="C17" s="3" t="str">
        <f>IFERROR(__xludf.DUMMYFUNCTION("if(isblank(A17),"""",filter(Moorings!C:C,Moorings!B:B=left(A17,14),Moorings!D:D=D17))"),"SN0103")</f>
        <v>SN0103</v>
      </c>
      <c r="D17" s="3">
        <v>1.0</v>
      </c>
      <c r="E17" s="3" t="str">
        <f>IFERROR(__xludf.DUMMYFUNCTION("if(isblank(A17),"""",filter(Moorings!A:A,Moorings!B:B=A17,Moorings!D:D=D17))"),"ATAPL-66662-00004")</f>
        <v>ATAPL-66662-00004</v>
      </c>
      <c r="F17" s="3" t="str">
        <f>IFERROR(__xludf.DUMMYFUNCTION("if(isblank(A17),"""",filter(Moorings!C:C,Moorings!B:B=A17,Moorings!D:D=D17))"),"16P71179-7233")</f>
        <v>16P71179-7233</v>
      </c>
      <c r="G17" s="6" t="s">
        <v>145</v>
      </c>
      <c r="H17" s="10">
        <v>-9.57E-8</v>
      </c>
      <c r="I17" s="6"/>
    </row>
    <row r="18" ht="15.75" customHeight="1">
      <c r="A18" s="10" t="s">
        <v>30</v>
      </c>
      <c r="B18" s="3" t="str">
        <f>IFERROR(__xludf.DUMMYFUNCTION("if(isblank(A18),"""",filter(Moorings!A:A,Moorings!B:B=left(A18,14),Moorings!D:D=D18))"),"ATAPL-69839-001-0103")</f>
        <v>ATAPL-69839-001-0103</v>
      </c>
      <c r="C18" s="3" t="str">
        <f>IFERROR(__xludf.DUMMYFUNCTION("if(isblank(A18),"""",filter(Moorings!C:C,Moorings!B:B=left(A18,14),Moorings!D:D=D18))"),"SN0103")</f>
        <v>SN0103</v>
      </c>
      <c r="D18" s="3">
        <v>1.0</v>
      </c>
      <c r="E18" s="3" t="str">
        <f>IFERROR(__xludf.DUMMYFUNCTION("if(isblank(A18),"""",filter(Moorings!A:A,Moorings!B:B=A18,Moorings!D:D=D18))"),"ATAPL-66662-00004")</f>
        <v>ATAPL-66662-00004</v>
      </c>
      <c r="F18" s="3" t="str">
        <f>IFERROR(__xludf.DUMMYFUNCTION("if(isblank(A18),"""",filter(Moorings!C:C,Moorings!B:B=A18,Moorings!D:D=D18))"),"16P71179-7233")</f>
        <v>16P71179-7233</v>
      </c>
      <c r="G18" s="6" t="s">
        <v>146</v>
      </c>
      <c r="H18" s="10">
        <v>3.25E-6</v>
      </c>
      <c r="I18" s="6"/>
    </row>
    <row r="19" ht="15.75" customHeight="1">
      <c r="A19" s="10" t="s">
        <v>30</v>
      </c>
      <c r="B19" s="3" t="str">
        <f>IFERROR(__xludf.DUMMYFUNCTION("if(isblank(A19),"""",filter(Moorings!A:A,Moorings!B:B=left(A19,14),Moorings!D:D=D19))"),"ATAPL-69839-001-0103")</f>
        <v>ATAPL-69839-001-0103</v>
      </c>
      <c r="C19" s="3" t="str">
        <f>IFERROR(__xludf.DUMMYFUNCTION("if(isblank(A19),"""",filter(Moorings!C:C,Moorings!B:B=left(A19,14),Moorings!D:D=D19))"),"SN0103")</f>
        <v>SN0103</v>
      </c>
      <c r="D19" s="3">
        <v>1.0</v>
      </c>
      <c r="E19" s="3" t="str">
        <f>IFERROR(__xludf.DUMMYFUNCTION("if(isblank(A19),"""",filter(Moorings!A:A,Moorings!B:B=A19,Moorings!D:D=D19))"),"ATAPL-66662-00004")</f>
        <v>ATAPL-66662-00004</v>
      </c>
      <c r="F19" s="3" t="str">
        <f>IFERROR(__xludf.DUMMYFUNCTION("if(isblank(A19),"""",filter(Moorings!C:C,Moorings!B:B=A19,Moorings!D:D=D19))"),"16P71179-7233")</f>
        <v>16P71179-7233</v>
      </c>
      <c r="G19" s="6" t="s">
        <v>147</v>
      </c>
      <c r="H19" s="10">
        <v>-0.9608073</v>
      </c>
      <c r="I19" s="6"/>
    </row>
    <row r="20" ht="15.75" customHeight="1">
      <c r="A20" s="10" t="s">
        <v>30</v>
      </c>
      <c r="B20" s="3" t="str">
        <f>IFERROR(__xludf.DUMMYFUNCTION("if(isblank(A20),"""",filter(Moorings!A:A,Moorings!B:B=left(A20,14),Moorings!D:D=D20))"),"ATAPL-69839-001-0103")</f>
        <v>ATAPL-69839-001-0103</v>
      </c>
      <c r="C20" s="3" t="str">
        <f>IFERROR(__xludf.DUMMYFUNCTION("if(isblank(A20),"""",filter(Moorings!C:C,Moorings!B:B=left(A20,14),Moorings!D:D=D20))"),"SN0103")</f>
        <v>SN0103</v>
      </c>
      <c r="D20" s="3">
        <v>1.0</v>
      </c>
      <c r="E20" s="3" t="str">
        <f>IFERROR(__xludf.DUMMYFUNCTION("if(isblank(A20),"""",filter(Moorings!A:A,Moorings!B:B=A20,Moorings!D:D=D20))"),"ATAPL-66662-00004")</f>
        <v>ATAPL-66662-00004</v>
      </c>
      <c r="F20" s="3" t="str">
        <f>IFERROR(__xludf.DUMMYFUNCTION("if(isblank(A20),"""",filter(Moorings!C:C,Moorings!B:B=A20,Moorings!D:D=D20))"),"16P71179-7233")</f>
        <v>16P71179-7233</v>
      </c>
      <c r="G20" s="6" t="s">
        <v>148</v>
      </c>
      <c r="H20" s="10">
        <v>0.1279486</v>
      </c>
      <c r="I20" s="6"/>
    </row>
    <row r="21" ht="15.75" customHeight="1">
      <c r="A21" s="10" t="s">
        <v>30</v>
      </c>
      <c r="B21" s="3" t="str">
        <f>IFERROR(__xludf.DUMMYFUNCTION("if(isblank(A21),"""",filter(Moorings!A:A,Moorings!B:B=left(A21,14),Moorings!D:D=D21))"),"ATAPL-69839-001-0103")</f>
        <v>ATAPL-69839-001-0103</v>
      </c>
      <c r="C21" s="3" t="str">
        <f>IFERROR(__xludf.DUMMYFUNCTION("if(isblank(A21),"""",filter(Moorings!C:C,Moorings!B:B=left(A21,14),Moorings!D:D=D21))"),"SN0103")</f>
        <v>SN0103</v>
      </c>
      <c r="D21" s="3">
        <v>1.0</v>
      </c>
      <c r="E21" s="3" t="str">
        <f>IFERROR(__xludf.DUMMYFUNCTION("if(isblank(A21),"""",filter(Moorings!A:A,Moorings!B:B=A21,Moorings!D:D=D21))"),"ATAPL-66662-00004")</f>
        <v>ATAPL-66662-00004</v>
      </c>
      <c r="F21" s="3" t="str">
        <f>IFERROR(__xludf.DUMMYFUNCTION("if(isblank(A21),"""",filter(Moorings!C:C,Moorings!B:B=A21,Moorings!D:D=D21))"),"16P71179-7233")</f>
        <v>16P71179-7233</v>
      </c>
      <c r="G21" s="6" t="s">
        <v>149</v>
      </c>
      <c r="H21" s="10">
        <v>-2.498739E-4</v>
      </c>
      <c r="I21" s="6"/>
    </row>
    <row r="22" ht="15.75" customHeight="1">
      <c r="A22" s="10" t="s">
        <v>30</v>
      </c>
      <c r="B22" s="3" t="str">
        <f>IFERROR(__xludf.DUMMYFUNCTION("if(isblank(A22),"""",filter(Moorings!A:A,Moorings!B:B=left(A22,14),Moorings!D:D=D22))"),"ATAPL-69839-001-0103")</f>
        <v>ATAPL-69839-001-0103</v>
      </c>
      <c r="C22" s="3" t="str">
        <f>IFERROR(__xludf.DUMMYFUNCTION("if(isblank(A22),"""",filter(Moorings!C:C,Moorings!B:B=left(A22,14),Moorings!D:D=D22))"),"SN0103")</f>
        <v>SN0103</v>
      </c>
      <c r="D22" s="3">
        <v>1.0</v>
      </c>
      <c r="E22" s="3" t="str">
        <f>IFERROR(__xludf.DUMMYFUNCTION("if(isblank(A22),"""",filter(Moorings!A:A,Moorings!B:B=A22,Moorings!D:D=D22))"),"ATAPL-66662-00004")</f>
        <v>ATAPL-66662-00004</v>
      </c>
      <c r="F22" s="3" t="str">
        <f>IFERROR(__xludf.DUMMYFUNCTION("if(isblank(A22),"""",filter(Moorings!C:C,Moorings!B:B=A22,Moorings!D:D=D22))"),"16P71179-7233")</f>
        <v>16P71179-7233</v>
      </c>
      <c r="G22" s="6" t="s">
        <v>150</v>
      </c>
      <c r="H22" s="10">
        <v>3.396112E-5</v>
      </c>
      <c r="I22" s="6"/>
    </row>
    <row r="23" ht="15.75" customHeight="1">
      <c r="A23" s="10" t="s">
        <v>30</v>
      </c>
      <c r="B23" s="3" t="str">
        <f>IFERROR(__xludf.DUMMYFUNCTION("if(isblank(A23),"""",filter(Moorings!A:A,Moorings!B:B=left(A23,14),Moorings!D:D=D23))"),"ATAPL-69839-001-0103")</f>
        <v>ATAPL-69839-001-0103</v>
      </c>
      <c r="C23" s="3" t="str">
        <f>IFERROR(__xludf.DUMMYFUNCTION("if(isblank(A23),"""",filter(Moorings!C:C,Moorings!B:B=left(A23,14),Moorings!D:D=D23))"),"SN0103")</f>
        <v>SN0103</v>
      </c>
      <c r="D23" s="3">
        <v>1.0</v>
      </c>
      <c r="E23" s="3" t="str">
        <f>IFERROR(__xludf.DUMMYFUNCTION("if(isblank(A23),"""",filter(Moorings!A:A,Moorings!B:B=A23,Moorings!D:D=D23))"),"ATAPL-66662-00004")</f>
        <v>ATAPL-66662-00004</v>
      </c>
      <c r="F23" s="3" t="str">
        <f>IFERROR(__xludf.DUMMYFUNCTION("if(isblank(A23),"""",filter(Moorings!C:C,Moorings!B:B=A23,Moorings!D:D=D23))"),"16P71179-7233")</f>
        <v>16P71179-7233</v>
      </c>
      <c r="G23" s="6" t="s">
        <v>151</v>
      </c>
      <c r="H23" s="10">
        <v>0.0514366</v>
      </c>
      <c r="I23" s="6"/>
    </row>
    <row r="24" ht="15.75" customHeight="1">
      <c r="A24" s="10" t="s">
        <v>30</v>
      </c>
      <c r="B24" s="3" t="str">
        <f>IFERROR(__xludf.DUMMYFUNCTION("if(isblank(A24),"""",filter(Moorings!A:A,Moorings!B:B=left(A24,14),Moorings!D:D=D24))"),"ATAPL-69839-001-0103")</f>
        <v>ATAPL-69839-001-0103</v>
      </c>
      <c r="C24" s="3" t="str">
        <f>IFERROR(__xludf.DUMMYFUNCTION("if(isblank(A24),"""",filter(Moorings!C:C,Moorings!B:B=left(A24,14),Moorings!D:D=D24))"),"SN0103")</f>
        <v>SN0103</v>
      </c>
      <c r="D24" s="3">
        <v>1.0</v>
      </c>
      <c r="E24" s="3" t="str">
        <f>IFERROR(__xludf.DUMMYFUNCTION("if(isblank(A24),"""",filter(Moorings!A:A,Moorings!B:B=A24,Moorings!D:D=D24))"),"ATAPL-66662-00004")</f>
        <v>ATAPL-66662-00004</v>
      </c>
      <c r="F24" s="3" t="str">
        <f>IFERROR(__xludf.DUMMYFUNCTION("if(isblank(A24),"""",filter(Moorings!C:C,Moorings!B:B=A24,Moorings!D:D=D24))"),"16P71179-7233")</f>
        <v>16P71179-7233</v>
      </c>
      <c r="G24" s="6" t="s">
        <v>152</v>
      </c>
      <c r="H24" s="10">
        <v>0.001540669</v>
      </c>
      <c r="I24" s="6"/>
    </row>
    <row r="25" ht="15.75" customHeight="1">
      <c r="A25" s="10" t="s">
        <v>30</v>
      </c>
      <c r="B25" s="3" t="str">
        <f>IFERROR(__xludf.DUMMYFUNCTION("if(isblank(A25),"""",filter(Moorings!A:A,Moorings!B:B=left(A25,14),Moorings!D:D=D25))"),"ATAPL-69839-001-0103")</f>
        <v>ATAPL-69839-001-0103</v>
      </c>
      <c r="C25" s="3" t="str">
        <f>IFERROR(__xludf.DUMMYFUNCTION("if(isblank(A25),"""",filter(Moorings!C:C,Moorings!B:B=left(A25,14),Moorings!D:D=D25))"),"SN0103")</f>
        <v>SN0103</v>
      </c>
      <c r="D25" s="3">
        <v>1.0</v>
      </c>
      <c r="E25" s="3" t="str">
        <f>IFERROR(__xludf.DUMMYFUNCTION("if(isblank(A25),"""",filter(Moorings!A:A,Moorings!B:B=A25,Moorings!D:D=D25))"),"ATAPL-66662-00004")</f>
        <v>ATAPL-66662-00004</v>
      </c>
      <c r="F25" s="3" t="str">
        <f>IFERROR(__xludf.DUMMYFUNCTION("if(isblank(A25),"""",filter(Moorings!C:C,Moorings!B:B=A25,Moorings!D:D=D25))"),"16P71179-7233")</f>
        <v>16P71179-7233</v>
      </c>
      <c r="G25" s="6" t="s">
        <v>153</v>
      </c>
      <c r="H25" s="10">
        <v>8.455444E-12</v>
      </c>
      <c r="I25" s="6"/>
    </row>
    <row r="26" ht="15.75" customHeight="1">
      <c r="A26" s="10" t="s">
        <v>30</v>
      </c>
      <c r="B26" s="3" t="str">
        <f>IFERROR(__xludf.DUMMYFUNCTION("if(isblank(A26),"""",filter(Moorings!A:A,Moorings!B:B=left(A26,14),Moorings!D:D=D26))"),"ATAPL-69839-001-0103")</f>
        <v>ATAPL-69839-001-0103</v>
      </c>
      <c r="C26" s="3" t="str">
        <f>IFERROR(__xludf.DUMMYFUNCTION("if(isblank(A26),"""",filter(Moorings!C:C,Moorings!B:B=left(A26,14),Moorings!D:D=D26))"),"SN0103")</f>
        <v>SN0103</v>
      </c>
      <c r="D26" s="3">
        <v>1.0</v>
      </c>
      <c r="E26" s="3" t="str">
        <f>IFERROR(__xludf.DUMMYFUNCTION("if(isblank(A26),"""",filter(Moorings!A:A,Moorings!B:B=A26,Moorings!D:D=D26))"),"ATAPL-66662-00004")</f>
        <v>ATAPL-66662-00004</v>
      </c>
      <c r="F26" s="3" t="str">
        <f>IFERROR(__xludf.DUMMYFUNCTION("if(isblank(A26),"""",filter(Moorings!C:C,Moorings!B:B=A26,Moorings!D:D=D26))"),"16P71179-7233")</f>
        <v>16P71179-7233</v>
      </c>
      <c r="G26" s="6" t="s">
        <v>154</v>
      </c>
      <c r="H26" s="10">
        <v>-52.83508</v>
      </c>
      <c r="I26" s="6"/>
    </row>
    <row r="27" ht="15.75" customHeight="1">
      <c r="A27" s="10" t="s">
        <v>30</v>
      </c>
      <c r="B27" s="3" t="str">
        <f>IFERROR(__xludf.DUMMYFUNCTION("if(isblank(A27),"""",filter(Moorings!A:A,Moorings!B:B=left(A27,14),Moorings!D:D=D27))"),"ATAPL-69839-001-0103")</f>
        <v>ATAPL-69839-001-0103</v>
      </c>
      <c r="C27" s="3" t="str">
        <f>IFERROR(__xludf.DUMMYFUNCTION("if(isblank(A27),"""",filter(Moorings!C:C,Moorings!B:B=left(A27,14),Moorings!D:D=D27))"),"SN0103")</f>
        <v>SN0103</v>
      </c>
      <c r="D27" s="3">
        <v>1.0</v>
      </c>
      <c r="E27" s="3" t="str">
        <f>IFERROR(__xludf.DUMMYFUNCTION("if(isblank(A27),"""",filter(Moorings!A:A,Moorings!B:B=A27,Moorings!D:D=D27))"),"ATAPL-66662-00004")</f>
        <v>ATAPL-66662-00004</v>
      </c>
      <c r="F27" s="3" t="str">
        <f>IFERROR(__xludf.DUMMYFUNCTION("if(isblank(A27),"""",filter(Moorings!C:C,Moorings!B:B=A27,Moorings!D:D=D27))"),"16P71179-7233")</f>
        <v>16P71179-7233</v>
      </c>
      <c r="G27" s="6" t="s">
        <v>155</v>
      </c>
      <c r="H27" s="10">
        <v>55.88571</v>
      </c>
      <c r="I27" s="6"/>
    </row>
    <row r="28" ht="15.75" customHeight="1">
      <c r="A28" s="10" t="s">
        <v>30</v>
      </c>
      <c r="B28" s="3" t="str">
        <f>IFERROR(__xludf.DUMMYFUNCTION("if(isblank(A28),"""",filter(Moorings!A:A,Moorings!B:B=left(A28,14),Moorings!D:D=D28))"),"ATAPL-69839-001-0103")</f>
        <v>ATAPL-69839-001-0103</v>
      </c>
      <c r="C28" s="3" t="str">
        <f>IFERROR(__xludf.DUMMYFUNCTION("if(isblank(A28),"""",filter(Moorings!C:C,Moorings!B:B=left(A28,14),Moorings!D:D=D28))"),"SN0103")</f>
        <v>SN0103</v>
      </c>
      <c r="D28" s="3">
        <v>1.0</v>
      </c>
      <c r="E28" s="3" t="str">
        <f>IFERROR(__xludf.DUMMYFUNCTION("if(isblank(A28),"""",filter(Moorings!A:A,Moorings!B:B=A28,Moorings!D:D=D28))"),"ATAPL-66662-00004")</f>
        <v>ATAPL-66662-00004</v>
      </c>
      <c r="F28" s="3" t="str">
        <f>IFERROR(__xludf.DUMMYFUNCTION("if(isblank(A28),"""",filter(Moorings!C:C,Moorings!B:B=A28,Moorings!D:D=D28))"),"16P71179-7233")</f>
        <v>16P71179-7233</v>
      </c>
      <c r="G28" s="6" t="s">
        <v>156</v>
      </c>
      <c r="H28" s="10">
        <v>-0.3520324</v>
      </c>
      <c r="I28" s="6"/>
    </row>
    <row r="29" ht="15.75" customHeight="1">
      <c r="A29" s="10" t="s">
        <v>30</v>
      </c>
      <c r="B29" s="3" t="str">
        <f>IFERROR(__xludf.DUMMYFUNCTION("if(isblank(A29),"""",filter(Moorings!A:A,Moorings!B:B=left(A29,14),Moorings!D:D=D29))"),"ATAPL-69839-001-0103")</f>
        <v>ATAPL-69839-001-0103</v>
      </c>
      <c r="C29" s="3" t="str">
        <f>IFERROR(__xludf.DUMMYFUNCTION("if(isblank(A29),"""",filter(Moorings!C:C,Moorings!B:B=left(A29,14),Moorings!D:D=D29))"),"SN0103")</f>
        <v>SN0103</v>
      </c>
      <c r="D29" s="3">
        <v>1.0</v>
      </c>
      <c r="E29" s="3" t="str">
        <f>IFERROR(__xludf.DUMMYFUNCTION("if(isblank(A29),"""",filter(Moorings!A:A,Moorings!B:B=A29,Moorings!D:D=D29))"),"ATAPL-66662-00004")</f>
        <v>ATAPL-66662-00004</v>
      </c>
      <c r="F29" s="3" t="str">
        <f>IFERROR(__xludf.DUMMYFUNCTION("if(isblank(A29),"""",filter(Moorings!C:C,Moorings!B:B=A29,Moorings!D:D=D29))"),"16P71179-7233")</f>
        <v>16P71179-7233</v>
      </c>
      <c r="G29" s="6" t="s">
        <v>157</v>
      </c>
      <c r="H29" s="10">
        <v>525251.2</v>
      </c>
      <c r="I29" s="6"/>
    </row>
    <row r="30" ht="15.75" customHeight="1">
      <c r="A30" s="10" t="s">
        <v>30</v>
      </c>
      <c r="B30" s="3" t="str">
        <f>IFERROR(__xludf.DUMMYFUNCTION("if(isblank(A30),"""",filter(Moorings!A:A,Moorings!B:B=left(A30,14),Moorings!D:D=D30))"),"ATAPL-69839-001-0103")</f>
        <v>ATAPL-69839-001-0103</v>
      </c>
      <c r="C30" s="3" t="str">
        <f>IFERROR(__xludf.DUMMYFUNCTION("if(isblank(A30),"""",filter(Moorings!C:C,Moorings!B:B=left(A30,14),Moorings!D:D=D30))"),"SN0103")</f>
        <v>SN0103</v>
      </c>
      <c r="D30" s="3">
        <v>1.0</v>
      </c>
      <c r="E30" s="3" t="str">
        <f>IFERROR(__xludf.DUMMYFUNCTION("if(isblank(A30),"""",filter(Moorings!A:A,Moorings!B:B=A30,Moorings!D:D=D30))"),"ATAPL-66662-00004")</f>
        <v>ATAPL-66662-00004</v>
      </c>
      <c r="F30" s="3" t="str">
        <f>IFERROR(__xludf.DUMMYFUNCTION("if(isblank(A30),"""",filter(Moorings!C:C,Moorings!B:B=A30,Moorings!D:D=D30))"),"16P71179-7233")</f>
        <v>16P71179-7233</v>
      </c>
      <c r="G30" s="6" t="s">
        <v>158</v>
      </c>
      <c r="H30" s="10">
        <v>3.763009</v>
      </c>
      <c r="I30" s="6"/>
    </row>
    <row r="31" ht="15.75" customHeight="1">
      <c r="A31" s="10" t="s">
        <v>30</v>
      </c>
      <c r="B31" s="3" t="str">
        <f>IFERROR(__xludf.DUMMYFUNCTION("if(isblank(A31),"""",filter(Moorings!A:A,Moorings!B:B=left(A31,14),Moorings!D:D=D31))"),"ATAPL-69839-001-0103")</f>
        <v>ATAPL-69839-001-0103</v>
      </c>
      <c r="C31" s="3" t="str">
        <f>IFERROR(__xludf.DUMMYFUNCTION("if(isblank(A31),"""",filter(Moorings!C:C,Moorings!B:B=left(A31,14),Moorings!D:D=D31))"),"SN0103")</f>
        <v>SN0103</v>
      </c>
      <c r="D31" s="3">
        <v>1.0</v>
      </c>
      <c r="E31" s="3" t="str">
        <f>IFERROR(__xludf.DUMMYFUNCTION("if(isblank(A31),"""",filter(Moorings!A:A,Moorings!B:B=A31,Moorings!D:D=D31))"),"ATAPL-66662-00004")</f>
        <v>ATAPL-66662-00004</v>
      </c>
      <c r="F31" s="3" t="str">
        <f>IFERROR(__xludf.DUMMYFUNCTION("if(isblank(A31),"""",filter(Moorings!C:C,Moorings!B:B=A31,Moorings!D:D=D31))"),"16P71179-7233")</f>
        <v>16P71179-7233</v>
      </c>
      <c r="G31" s="6" t="s">
        <v>159</v>
      </c>
      <c r="H31" s="10">
        <v>-0.1083517</v>
      </c>
      <c r="I31" s="6"/>
    </row>
    <row r="32" ht="15.75" customHeight="1">
      <c r="A32" s="10" t="s">
        <v>30</v>
      </c>
      <c r="B32" s="3" t="str">
        <f>IFERROR(__xludf.DUMMYFUNCTION("if(isblank(A32),"""",filter(Moorings!A:A,Moorings!B:B=left(A32,14),Moorings!D:D=D32))"),"ATAPL-69839-001-0103")</f>
        <v>ATAPL-69839-001-0103</v>
      </c>
      <c r="C32" s="3" t="str">
        <f>IFERROR(__xludf.DUMMYFUNCTION("if(isblank(A32),"""",filter(Moorings!C:C,Moorings!B:B=left(A32,14),Moorings!D:D=D32))"),"SN0103")</f>
        <v>SN0103</v>
      </c>
      <c r="D32" s="3">
        <v>1.0</v>
      </c>
      <c r="E32" s="3" t="str">
        <f>IFERROR(__xludf.DUMMYFUNCTION("if(isblank(A32),"""",filter(Moorings!A:A,Moorings!B:B=A32,Moorings!D:D=D32))"),"ATAPL-66662-00004")</f>
        <v>ATAPL-66662-00004</v>
      </c>
      <c r="F32" s="3" t="str">
        <f>IFERROR(__xludf.DUMMYFUNCTION("if(isblank(A32),"""",filter(Moorings!C:C,Moorings!B:B=A32,Moorings!D:D=D32))"),"16P71179-7233")</f>
        <v>16P71179-7233</v>
      </c>
      <c r="G32" s="6" t="s">
        <v>160</v>
      </c>
      <c r="H32" s="10">
        <v>25.15375</v>
      </c>
      <c r="I32" s="6"/>
    </row>
    <row r="33" ht="15.75" customHeight="1">
      <c r="A33" s="10" t="s">
        <v>30</v>
      </c>
      <c r="B33" s="3" t="str">
        <f>IFERROR(__xludf.DUMMYFUNCTION("if(isblank(A33),"""",filter(Moorings!A:A,Moorings!B:B=left(A33,14),Moorings!D:D=D33))"),"ATAPL-69839-001-0103")</f>
        <v>ATAPL-69839-001-0103</v>
      </c>
      <c r="C33" s="3" t="str">
        <f>IFERROR(__xludf.DUMMYFUNCTION("if(isblank(A33),"""",filter(Moorings!C:C,Moorings!B:B=left(A33,14),Moorings!D:D=D33))"),"SN0103")</f>
        <v>SN0103</v>
      </c>
      <c r="D33" s="3">
        <v>1.0</v>
      </c>
      <c r="E33" s="3" t="str">
        <f>IFERROR(__xludf.DUMMYFUNCTION("if(isblank(A33),"""",filter(Moorings!A:A,Moorings!B:B=A33,Moorings!D:D=D33))"),"ATAPL-66662-00004")</f>
        <v>ATAPL-66662-00004</v>
      </c>
      <c r="F33" s="3" t="str">
        <f>IFERROR(__xludf.DUMMYFUNCTION("if(isblank(A33),"""",filter(Moorings!C:C,Moorings!B:B=A33,Moorings!D:D=D33))"),"16P71179-7233")</f>
        <v>16P71179-7233</v>
      </c>
      <c r="G33" s="6" t="s">
        <v>161</v>
      </c>
      <c r="H33" s="10">
        <v>-4.5E-4</v>
      </c>
      <c r="I33" s="6"/>
    </row>
    <row r="34" ht="15.75" customHeight="1">
      <c r="A34" s="10" t="s">
        <v>30</v>
      </c>
      <c r="B34" s="3" t="str">
        <f>IFERROR(__xludf.DUMMYFUNCTION("if(isblank(A34),"""",filter(Moorings!A:A,Moorings!B:B=left(A34,14),Moorings!D:D=D34))"),"ATAPL-69839-001-0103")</f>
        <v>ATAPL-69839-001-0103</v>
      </c>
      <c r="C34" s="3" t="str">
        <f>IFERROR(__xludf.DUMMYFUNCTION("if(isblank(A34),"""",filter(Moorings!C:C,Moorings!B:B=left(A34,14),Moorings!D:D=D34))"),"SN0103")</f>
        <v>SN0103</v>
      </c>
      <c r="D34" s="3">
        <v>1.0</v>
      </c>
      <c r="E34" s="3" t="str">
        <f>IFERROR(__xludf.DUMMYFUNCTION("if(isblank(A34),"""",filter(Moorings!A:A,Moorings!B:B=A34,Moorings!D:D=D34))"),"ATAPL-66662-00004")</f>
        <v>ATAPL-66662-00004</v>
      </c>
      <c r="F34" s="3" t="str">
        <f>IFERROR(__xludf.DUMMYFUNCTION("if(isblank(A34),"""",filter(Moorings!C:C,Moorings!B:B=A34,Moorings!D:D=D34))"),"16P71179-7233")</f>
        <v>16P71179-7233</v>
      </c>
      <c r="G34" s="6" t="s">
        <v>162</v>
      </c>
      <c r="H34" s="10">
        <v>0.0</v>
      </c>
      <c r="I34" s="6"/>
    </row>
    <row r="35" ht="15.75" customHeight="1">
      <c r="A35" s="10"/>
      <c r="B35" s="3" t="str">
        <f>IFERROR(__xludf.DUMMYFUNCTION("if(isblank(A35),"""",filter(Moorings!A:A,Moorings!B:B=left(A35,14),Moorings!D:D=D35))"),"")</f>
        <v/>
      </c>
      <c r="C35" s="3" t="str">
        <f>IFERROR(__xludf.DUMMYFUNCTION("if(isblank(A35),"""",filter(Moorings!C:C,Moorings!B:B=left(A35,14),Moorings!D:D=D35))"),"")</f>
        <v/>
      </c>
      <c r="D35" s="3"/>
      <c r="E35" s="3" t="str">
        <f>IFERROR(__xludf.DUMMYFUNCTION("if(isblank(A35),"""",filter(Moorings!A:A,Moorings!B:B=A35,Moorings!D:D=D35))"),"")</f>
        <v/>
      </c>
      <c r="F35" s="3" t="str">
        <f>IFERROR(__xludf.DUMMYFUNCTION("if(isblank(A35),"""",filter(Moorings!C:C,Moorings!B:B=A35,Moorings!D:D=D35))"),"")</f>
        <v/>
      </c>
      <c r="G35" s="6"/>
      <c r="H35" s="10"/>
      <c r="I35" s="6"/>
    </row>
    <row r="36" ht="15.75" customHeight="1">
      <c r="A36" s="10" t="s">
        <v>30</v>
      </c>
      <c r="B36" s="3" t="str">
        <f>IFERROR(__xludf.DUMMYFUNCTION("if(isblank(A36),"""",filter(Moorings!A:A,Moorings!B:B=left(A36,14),Moorings!D:D=D36))"),"ATAPL-69839-001-0106")</f>
        <v>ATAPL-69839-001-0106</v>
      </c>
      <c r="C36" s="3" t="str">
        <f>IFERROR(__xludf.DUMMYFUNCTION("if(isblank(A36),"""",filter(Moorings!C:C,Moorings!B:B=left(A36,14),Moorings!D:D=D36))"),"SN0106")</f>
        <v>SN0106</v>
      </c>
      <c r="D36" s="3">
        <v>2.0</v>
      </c>
      <c r="E36" s="3" t="str">
        <f>IFERROR(__xludf.DUMMYFUNCTION("if(isblank(A36),"""",filter(Moorings!A:A,Moorings!B:B=A36,Moorings!D:D=D36))"),"ATAPL-66662-00011")</f>
        <v>ATAPL-66662-00011</v>
      </c>
      <c r="F36" s="3" t="str">
        <f>IFERROR(__xludf.DUMMYFUNCTION("if(isblank(A36),"""",filter(Moorings!C:C,Moorings!B:B=A36,Moorings!D:D=D36))"),"16-50123")</f>
        <v>16-50123</v>
      </c>
      <c r="G36" s="6" t="s">
        <v>139</v>
      </c>
      <c r="H36" s="10">
        <v>45.8305</v>
      </c>
      <c r="I36" s="6"/>
    </row>
    <row r="37" ht="15.75" customHeight="1">
      <c r="A37" s="10" t="s">
        <v>30</v>
      </c>
      <c r="B37" s="3" t="str">
        <f>IFERROR(__xludf.DUMMYFUNCTION("if(isblank(A37),"""",filter(Moorings!A:A,Moorings!B:B=left(A37,14),Moorings!D:D=D37))"),"ATAPL-69839-001-0106")</f>
        <v>ATAPL-69839-001-0106</v>
      </c>
      <c r="C37" s="3" t="str">
        <f>IFERROR(__xludf.DUMMYFUNCTION("if(isblank(A37),"""",filter(Moorings!C:C,Moorings!B:B=left(A37,14),Moorings!D:D=D37))"),"SN0106")</f>
        <v>SN0106</v>
      </c>
      <c r="D37" s="3">
        <v>2.0</v>
      </c>
      <c r="E37" s="3" t="str">
        <f>IFERROR(__xludf.DUMMYFUNCTION("if(isblank(A37),"""",filter(Moorings!A:A,Moorings!B:B=A37,Moorings!D:D=D37))"),"ATAPL-66662-00011")</f>
        <v>ATAPL-66662-00011</v>
      </c>
      <c r="F37" s="3" t="str">
        <f>IFERROR(__xludf.DUMMYFUNCTION("if(isblank(A37),"""",filter(Moorings!C:C,Moorings!B:B=A37,Moorings!D:D=D37))"),"16-50123")</f>
        <v>16-50123</v>
      </c>
      <c r="G37" s="6" t="s">
        <v>140</v>
      </c>
      <c r="H37" s="10">
        <v>-129.7535</v>
      </c>
      <c r="I37" s="6"/>
    </row>
    <row r="38" ht="15.75" customHeight="1">
      <c r="A38" s="10" t="s">
        <v>30</v>
      </c>
      <c r="B38" s="3" t="str">
        <f>IFERROR(__xludf.DUMMYFUNCTION("if(isblank(A38),"""",filter(Moorings!A:A,Moorings!B:B=left(A38,14),Moorings!D:D=D38))"),"ATAPL-69839-001-0106")</f>
        <v>ATAPL-69839-001-0106</v>
      </c>
      <c r="C38" s="3" t="str">
        <f>IFERROR(__xludf.DUMMYFUNCTION("if(isblank(A38),"""",filter(Moorings!C:C,Moorings!B:B=left(A38,14),Moorings!D:D=D38))"),"SN0106")</f>
        <v>SN0106</v>
      </c>
      <c r="D38" s="3">
        <v>2.0</v>
      </c>
      <c r="E38" s="3" t="str">
        <f>IFERROR(__xludf.DUMMYFUNCTION("if(isblank(A38),"""",filter(Moorings!A:A,Moorings!B:B=A38,Moorings!D:D=D38))"),"ATAPL-66662-00011")</f>
        <v>ATAPL-66662-00011</v>
      </c>
      <c r="F38" s="3" t="str">
        <f>IFERROR(__xludf.DUMMYFUNCTION("if(isblank(A38),"""",filter(Moorings!C:C,Moorings!B:B=A38,Moorings!D:D=D38))"),"16-50123")</f>
        <v>16-50123</v>
      </c>
      <c r="G38" s="6" t="s">
        <v>141</v>
      </c>
      <c r="H38" s="10">
        <v>0.001245066</v>
      </c>
      <c r="I38" s="6"/>
    </row>
    <row r="39" ht="15.75" customHeight="1">
      <c r="A39" s="10" t="s">
        <v>30</v>
      </c>
      <c r="B39" s="3" t="str">
        <f>IFERROR(__xludf.DUMMYFUNCTION("if(isblank(A39),"""",filter(Moorings!A:A,Moorings!B:B=left(A39,14),Moorings!D:D=D39))"),"ATAPL-69839-001-0106")</f>
        <v>ATAPL-69839-001-0106</v>
      </c>
      <c r="C39" s="3" t="str">
        <f>IFERROR(__xludf.DUMMYFUNCTION("if(isblank(A39),"""",filter(Moorings!C:C,Moorings!B:B=left(A39,14),Moorings!D:D=D39))"),"SN0106")</f>
        <v>SN0106</v>
      </c>
      <c r="D39" s="3">
        <v>2.0</v>
      </c>
      <c r="E39" s="3" t="str">
        <f>IFERROR(__xludf.DUMMYFUNCTION("if(isblank(A39),"""",filter(Moorings!A:A,Moorings!B:B=A39,Moorings!D:D=D39))"),"ATAPL-66662-00011")</f>
        <v>ATAPL-66662-00011</v>
      </c>
      <c r="F39" s="3" t="str">
        <f>IFERROR(__xludf.DUMMYFUNCTION("if(isblank(A39),"""",filter(Moorings!C:C,Moorings!B:B=A39,Moorings!D:D=D39))"),"16-50123")</f>
        <v>16-50123</v>
      </c>
      <c r="G39" s="6" t="s">
        <v>142</v>
      </c>
      <c r="H39" s="10">
        <v>2.764883E-4</v>
      </c>
      <c r="I39" s="6"/>
    </row>
    <row r="40" ht="15.75" customHeight="1">
      <c r="A40" s="10" t="s">
        <v>30</v>
      </c>
      <c r="B40" s="3" t="str">
        <f>IFERROR(__xludf.DUMMYFUNCTION("if(isblank(A40),"""",filter(Moorings!A:A,Moorings!B:B=left(A40,14),Moorings!D:D=D40))"),"ATAPL-69839-001-0106")</f>
        <v>ATAPL-69839-001-0106</v>
      </c>
      <c r="C40" s="3" t="str">
        <f>IFERROR(__xludf.DUMMYFUNCTION("if(isblank(A40),"""",filter(Moorings!C:C,Moorings!B:B=left(A40,14),Moorings!D:D=D40))"),"SN0106")</f>
        <v>SN0106</v>
      </c>
      <c r="D40" s="3">
        <v>2.0</v>
      </c>
      <c r="E40" s="3" t="str">
        <f>IFERROR(__xludf.DUMMYFUNCTION("if(isblank(A40),"""",filter(Moorings!A:A,Moorings!B:B=A40,Moorings!D:D=D40))"),"ATAPL-66662-00011")</f>
        <v>ATAPL-66662-00011</v>
      </c>
      <c r="F40" s="3" t="str">
        <f>IFERROR(__xludf.DUMMYFUNCTION("if(isblank(A40),"""",filter(Moorings!C:C,Moorings!B:B=A40,Moorings!D:D=D40))"),"16-50123")</f>
        <v>16-50123</v>
      </c>
      <c r="G40" s="6" t="s">
        <v>143</v>
      </c>
      <c r="H40" s="10">
        <v>-1.298614E-6</v>
      </c>
      <c r="I40" s="6"/>
    </row>
    <row r="41" ht="15.75" customHeight="1">
      <c r="A41" s="10" t="s">
        <v>30</v>
      </c>
      <c r="B41" s="3" t="str">
        <f>IFERROR(__xludf.DUMMYFUNCTION("if(isblank(A41),"""",filter(Moorings!A:A,Moorings!B:B=left(A41,14),Moorings!D:D=D41))"),"ATAPL-69839-001-0106")</f>
        <v>ATAPL-69839-001-0106</v>
      </c>
      <c r="C41" s="3" t="str">
        <f>IFERROR(__xludf.DUMMYFUNCTION("if(isblank(A41),"""",filter(Moorings!C:C,Moorings!B:B=left(A41,14),Moorings!D:D=D41))"),"SN0106")</f>
        <v>SN0106</v>
      </c>
      <c r="D41" s="3">
        <v>2.0</v>
      </c>
      <c r="E41" s="3" t="str">
        <f>IFERROR(__xludf.DUMMYFUNCTION("if(isblank(A41),"""",filter(Moorings!A:A,Moorings!B:B=A41,Moorings!D:D=D41))"),"ATAPL-66662-00011")</f>
        <v>ATAPL-66662-00011</v>
      </c>
      <c r="F41" s="3" t="str">
        <f>IFERROR(__xludf.DUMMYFUNCTION("if(isblank(A41),"""",filter(Moorings!C:C,Moorings!B:B=A41,Moorings!D:D=D41))"),"16-50123")</f>
        <v>16-50123</v>
      </c>
      <c r="G41" s="6" t="s">
        <v>144</v>
      </c>
      <c r="H41" s="10">
        <v>1.917213E-7</v>
      </c>
      <c r="I41" s="6"/>
    </row>
    <row r="42" ht="15.75" customHeight="1">
      <c r="A42" s="10" t="s">
        <v>30</v>
      </c>
      <c r="B42" s="3" t="str">
        <f>IFERROR(__xludf.DUMMYFUNCTION("if(isblank(A42),"""",filter(Moorings!A:A,Moorings!B:B=left(A42,14),Moorings!D:D=D42))"),"ATAPL-69839-001-0106")</f>
        <v>ATAPL-69839-001-0106</v>
      </c>
      <c r="C42" s="3" t="str">
        <f>IFERROR(__xludf.DUMMYFUNCTION("if(isblank(A42),"""",filter(Moorings!C:C,Moorings!B:B=left(A42,14),Moorings!D:D=D42))"),"SN0106")</f>
        <v>SN0106</v>
      </c>
      <c r="D42" s="3">
        <v>2.0</v>
      </c>
      <c r="E42" s="3" t="str">
        <f>IFERROR(__xludf.DUMMYFUNCTION("if(isblank(A42),"""",filter(Moorings!A:A,Moorings!B:B=A42,Moorings!D:D=D42))"),"ATAPL-66662-00011")</f>
        <v>ATAPL-66662-00011</v>
      </c>
      <c r="F42" s="3" t="str">
        <f>IFERROR(__xludf.DUMMYFUNCTION("if(isblank(A42),"""",filter(Moorings!C:C,Moorings!B:B=A42,Moorings!D:D=D42))"),"16-50123")</f>
        <v>16-50123</v>
      </c>
      <c r="G42" s="6" t="s">
        <v>145</v>
      </c>
      <c r="H42" s="10">
        <v>-9.57E-8</v>
      </c>
      <c r="I42" s="6"/>
    </row>
    <row r="43" ht="15.75" customHeight="1">
      <c r="A43" s="10" t="s">
        <v>30</v>
      </c>
      <c r="B43" s="3" t="str">
        <f>IFERROR(__xludf.DUMMYFUNCTION("if(isblank(A43),"""",filter(Moorings!A:A,Moorings!B:B=left(A43,14),Moorings!D:D=D43))"),"ATAPL-69839-001-0106")</f>
        <v>ATAPL-69839-001-0106</v>
      </c>
      <c r="C43" s="3" t="str">
        <f>IFERROR(__xludf.DUMMYFUNCTION("if(isblank(A43),"""",filter(Moorings!C:C,Moorings!B:B=left(A43,14),Moorings!D:D=D43))"),"SN0106")</f>
        <v>SN0106</v>
      </c>
      <c r="D43" s="3">
        <v>2.0</v>
      </c>
      <c r="E43" s="3" t="str">
        <f>IFERROR(__xludf.DUMMYFUNCTION("if(isblank(A43),"""",filter(Moorings!A:A,Moorings!B:B=A43,Moorings!D:D=D43))"),"ATAPL-66662-00011")</f>
        <v>ATAPL-66662-00011</v>
      </c>
      <c r="F43" s="3" t="str">
        <f>IFERROR(__xludf.DUMMYFUNCTION("if(isblank(A43),"""",filter(Moorings!C:C,Moorings!B:B=A43,Moorings!D:D=D43))"),"16-50123")</f>
        <v>16-50123</v>
      </c>
      <c r="G43" s="6" t="s">
        <v>146</v>
      </c>
      <c r="H43" s="10">
        <v>3.25E-6</v>
      </c>
      <c r="I43" s="6"/>
    </row>
    <row r="44" ht="15.75" customHeight="1">
      <c r="A44" s="10" t="s">
        <v>30</v>
      </c>
      <c r="B44" s="3" t="str">
        <f>IFERROR(__xludf.DUMMYFUNCTION("if(isblank(A44),"""",filter(Moorings!A:A,Moorings!B:B=left(A44,14),Moorings!D:D=D44))"),"ATAPL-69839-001-0106")</f>
        <v>ATAPL-69839-001-0106</v>
      </c>
      <c r="C44" s="3" t="str">
        <f>IFERROR(__xludf.DUMMYFUNCTION("if(isblank(A44),"""",filter(Moorings!C:C,Moorings!B:B=left(A44,14),Moorings!D:D=D44))"),"SN0106")</f>
        <v>SN0106</v>
      </c>
      <c r="D44" s="3">
        <v>2.0</v>
      </c>
      <c r="E44" s="3" t="str">
        <f>IFERROR(__xludf.DUMMYFUNCTION("if(isblank(A44),"""",filter(Moorings!A:A,Moorings!B:B=A44,Moorings!D:D=D44))"),"ATAPL-66662-00011")</f>
        <v>ATAPL-66662-00011</v>
      </c>
      <c r="F44" s="3" t="str">
        <f>IFERROR(__xludf.DUMMYFUNCTION("if(isblank(A44),"""",filter(Moorings!C:C,Moorings!B:B=A44,Moorings!D:D=D44))"),"16-50123")</f>
        <v>16-50123</v>
      </c>
      <c r="G44" s="6" t="s">
        <v>147</v>
      </c>
      <c r="H44" s="10">
        <v>-0.9701372</v>
      </c>
      <c r="I44" s="6"/>
    </row>
    <row r="45" ht="15.75" customHeight="1">
      <c r="A45" s="10" t="s">
        <v>30</v>
      </c>
      <c r="B45" s="3" t="str">
        <f>IFERROR(__xludf.DUMMYFUNCTION("if(isblank(A45),"""",filter(Moorings!A:A,Moorings!B:B=left(A45,14),Moorings!D:D=D45))"),"ATAPL-69839-001-0106")</f>
        <v>ATAPL-69839-001-0106</v>
      </c>
      <c r="C45" s="3" t="str">
        <f>IFERROR(__xludf.DUMMYFUNCTION("if(isblank(A45),"""",filter(Moorings!C:C,Moorings!B:B=left(A45,14),Moorings!D:D=D45))"),"SN0106")</f>
        <v>SN0106</v>
      </c>
      <c r="D45" s="3">
        <v>2.0</v>
      </c>
      <c r="E45" s="3" t="str">
        <f>IFERROR(__xludf.DUMMYFUNCTION("if(isblank(A45),"""",filter(Moorings!A:A,Moorings!B:B=A45,Moorings!D:D=D45))"),"ATAPL-66662-00011")</f>
        <v>ATAPL-66662-00011</v>
      </c>
      <c r="F45" s="3" t="str">
        <f>IFERROR(__xludf.DUMMYFUNCTION("if(isblank(A45),"""",filter(Moorings!C:C,Moorings!B:B=A45,Moorings!D:D=D45))"),"16-50123")</f>
        <v>16-50123</v>
      </c>
      <c r="G45" s="6" t="s">
        <v>148</v>
      </c>
      <c r="H45" s="10">
        <v>0.1543474</v>
      </c>
      <c r="I45" s="6"/>
    </row>
    <row r="46" ht="15.75" customHeight="1">
      <c r="A46" s="10" t="s">
        <v>30</v>
      </c>
      <c r="B46" s="3" t="str">
        <f>IFERROR(__xludf.DUMMYFUNCTION("if(isblank(A46),"""",filter(Moorings!A:A,Moorings!B:B=left(A46,14),Moorings!D:D=D46))"),"ATAPL-69839-001-0106")</f>
        <v>ATAPL-69839-001-0106</v>
      </c>
      <c r="C46" s="3" t="str">
        <f>IFERROR(__xludf.DUMMYFUNCTION("if(isblank(A46),"""",filter(Moorings!C:C,Moorings!B:B=left(A46,14),Moorings!D:D=D46))"),"SN0106")</f>
        <v>SN0106</v>
      </c>
      <c r="D46" s="3">
        <v>2.0</v>
      </c>
      <c r="E46" s="3" t="str">
        <f>IFERROR(__xludf.DUMMYFUNCTION("if(isblank(A46),"""",filter(Moorings!A:A,Moorings!B:B=A46,Moorings!D:D=D46))"),"ATAPL-66662-00011")</f>
        <v>ATAPL-66662-00011</v>
      </c>
      <c r="F46" s="3" t="str">
        <f>IFERROR(__xludf.DUMMYFUNCTION("if(isblank(A46),"""",filter(Moorings!C:C,Moorings!B:B=A46,Moorings!D:D=D46))"),"16-50123")</f>
        <v>16-50123</v>
      </c>
      <c r="G46" s="6" t="s">
        <v>149</v>
      </c>
      <c r="H46" s="10">
        <v>-2.008541E-4</v>
      </c>
      <c r="I46" s="6"/>
    </row>
    <row r="47" ht="15.75" customHeight="1">
      <c r="A47" s="10" t="s">
        <v>30</v>
      </c>
      <c r="B47" s="3" t="str">
        <f>IFERROR(__xludf.DUMMYFUNCTION("if(isblank(A47),"""",filter(Moorings!A:A,Moorings!B:B=left(A47,14),Moorings!D:D=D47))"),"ATAPL-69839-001-0106")</f>
        <v>ATAPL-69839-001-0106</v>
      </c>
      <c r="C47" s="3" t="str">
        <f>IFERROR(__xludf.DUMMYFUNCTION("if(isblank(A47),"""",filter(Moorings!C:C,Moorings!B:B=left(A47,14),Moorings!D:D=D47))"),"SN0106")</f>
        <v>SN0106</v>
      </c>
      <c r="D47" s="3">
        <v>2.0</v>
      </c>
      <c r="E47" s="3" t="str">
        <f>IFERROR(__xludf.DUMMYFUNCTION("if(isblank(A47),"""",filter(Moorings!A:A,Moorings!B:B=A47,Moorings!D:D=D47))"),"ATAPL-66662-00011")</f>
        <v>ATAPL-66662-00011</v>
      </c>
      <c r="F47" s="3" t="str">
        <f>IFERROR(__xludf.DUMMYFUNCTION("if(isblank(A47),"""",filter(Moorings!C:C,Moorings!B:B=A47,Moorings!D:D=D47))"),"16-50123")</f>
        <v>16-50123</v>
      </c>
      <c r="G47" s="6" t="s">
        <v>150</v>
      </c>
      <c r="H47" s="10">
        <v>3.915325E-5</v>
      </c>
      <c r="I47" s="6"/>
    </row>
    <row r="48" ht="15.75" customHeight="1">
      <c r="A48" s="10" t="s">
        <v>30</v>
      </c>
      <c r="B48" s="3" t="str">
        <f>IFERROR(__xludf.DUMMYFUNCTION("if(isblank(A48),"""",filter(Moorings!A:A,Moorings!B:B=left(A48,14),Moorings!D:D=D48))"),"ATAPL-69839-001-0106")</f>
        <v>ATAPL-69839-001-0106</v>
      </c>
      <c r="C48" s="3" t="str">
        <f>IFERROR(__xludf.DUMMYFUNCTION("if(isblank(A48),"""",filter(Moorings!C:C,Moorings!B:B=left(A48,14),Moorings!D:D=D48))"),"SN0106")</f>
        <v>SN0106</v>
      </c>
      <c r="D48" s="3">
        <v>2.0</v>
      </c>
      <c r="E48" s="3" t="str">
        <f>IFERROR(__xludf.DUMMYFUNCTION("if(isblank(A48),"""",filter(Moorings!A:A,Moorings!B:B=A48,Moorings!D:D=D48))"),"ATAPL-66662-00011")</f>
        <v>ATAPL-66662-00011</v>
      </c>
      <c r="F48" s="3" t="str">
        <f>IFERROR(__xludf.DUMMYFUNCTION("if(isblank(A48),"""",filter(Moorings!C:C,Moorings!B:B=A48,Moorings!D:D=D48))"),"16-50123")</f>
        <v>16-50123</v>
      </c>
      <c r="G48" s="6" t="s">
        <v>151</v>
      </c>
      <c r="H48" s="10">
        <v>-2.843246</v>
      </c>
      <c r="I48" s="6"/>
    </row>
    <row r="49" ht="15.75" customHeight="1">
      <c r="A49" s="10" t="s">
        <v>30</v>
      </c>
      <c r="B49" s="3" t="str">
        <f>IFERROR(__xludf.DUMMYFUNCTION("if(isblank(A49),"""",filter(Moorings!A:A,Moorings!B:B=left(A49,14),Moorings!D:D=D49))"),"ATAPL-69839-001-0106")</f>
        <v>ATAPL-69839-001-0106</v>
      </c>
      <c r="C49" s="3" t="str">
        <f>IFERROR(__xludf.DUMMYFUNCTION("if(isblank(A49),"""",filter(Moorings!C:C,Moorings!B:B=left(A49,14),Moorings!D:D=D49))"),"SN0106")</f>
        <v>SN0106</v>
      </c>
      <c r="D49" s="3">
        <v>2.0</v>
      </c>
      <c r="E49" s="3" t="str">
        <f>IFERROR(__xludf.DUMMYFUNCTION("if(isblank(A49),"""",filter(Moorings!A:A,Moorings!B:B=A49,Moorings!D:D=D49))"),"ATAPL-66662-00011")</f>
        <v>ATAPL-66662-00011</v>
      </c>
      <c r="F49" s="3" t="str">
        <f>IFERROR(__xludf.DUMMYFUNCTION("if(isblank(A49),"""",filter(Moorings!C:C,Moorings!B:B=A49,Moorings!D:D=D49))"),"16-50123")</f>
        <v>16-50123</v>
      </c>
      <c r="G49" s="6" t="s">
        <v>152</v>
      </c>
      <c r="H49" s="10">
        <v>0.00172965</v>
      </c>
      <c r="I49" s="6"/>
    </row>
    <row r="50" ht="15.75" customHeight="1">
      <c r="A50" s="10" t="s">
        <v>30</v>
      </c>
      <c r="B50" s="3" t="str">
        <f>IFERROR(__xludf.DUMMYFUNCTION("if(isblank(A50),"""",filter(Moorings!A:A,Moorings!B:B=left(A50,14),Moorings!D:D=D50))"),"ATAPL-69839-001-0106")</f>
        <v>ATAPL-69839-001-0106</v>
      </c>
      <c r="C50" s="3" t="str">
        <f>IFERROR(__xludf.DUMMYFUNCTION("if(isblank(A50),"""",filter(Moorings!C:C,Moorings!B:B=left(A50,14),Moorings!D:D=D50))"),"SN0106")</f>
        <v>SN0106</v>
      </c>
      <c r="D50" s="3">
        <v>2.0</v>
      </c>
      <c r="E50" s="3" t="str">
        <f>IFERROR(__xludf.DUMMYFUNCTION("if(isblank(A50),"""",filter(Moorings!A:A,Moorings!B:B=A50,Moorings!D:D=D50))"),"ATAPL-66662-00011")</f>
        <v>ATAPL-66662-00011</v>
      </c>
      <c r="F50" s="3" t="str">
        <f>IFERROR(__xludf.DUMMYFUNCTION("if(isblank(A50),"""",filter(Moorings!C:C,Moorings!B:B=A50,Moorings!D:D=D50))"),"16-50123")</f>
        <v>16-50123</v>
      </c>
      <c r="G50" s="6" t="s">
        <v>153</v>
      </c>
      <c r="H50" s="35">
        <v>8.331177E-11</v>
      </c>
      <c r="I50" s="6"/>
    </row>
    <row r="51" ht="15.75" customHeight="1">
      <c r="A51" s="10" t="s">
        <v>30</v>
      </c>
      <c r="B51" s="3" t="str">
        <f>IFERROR(__xludf.DUMMYFUNCTION("if(isblank(A51),"""",filter(Moorings!A:A,Moorings!B:B=left(A51,14),Moorings!D:D=D51))"),"ATAPL-69839-001-0106")</f>
        <v>ATAPL-69839-001-0106</v>
      </c>
      <c r="C51" s="3" t="str">
        <f>IFERROR(__xludf.DUMMYFUNCTION("if(isblank(A51),"""",filter(Moorings!C:C,Moorings!B:B=left(A51,14),Moorings!D:D=D51))"),"SN0106")</f>
        <v>SN0106</v>
      </c>
      <c r="D51" s="3">
        <v>2.0</v>
      </c>
      <c r="E51" s="3" t="str">
        <f>IFERROR(__xludf.DUMMYFUNCTION("if(isblank(A51),"""",filter(Moorings!A:A,Moorings!B:B=A51,Moorings!D:D=D51))"),"ATAPL-66662-00011")</f>
        <v>ATAPL-66662-00011</v>
      </c>
      <c r="F51" s="3" t="str">
        <f>IFERROR(__xludf.DUMMYFUNCTION("if(isblank(A51),"""",filter(Moorings!C:C,Moorings!B:B=A51,Moorings!D:D=D51))"),"16-50123")</f>
        <v>16-50123</v>
      </c>
      <c r="G51" s="6" t="s">
        <v>154</v>
      </c>
      <c r="H51" s="10">
        <v>139.3218</v>
      </c>
      <c r="I51" s="6"/>
    </row>
    <row r="52" ht="15.75" customHeight="1">
      <c r="A52" s="10" t="s">
        <v>30</v>
      </c>
      <c r="B52" s="3" t="str">
        <f>IFERROR(__xludf.DUMMYFUNCTION("if(isblank(A52),"""",filter(Moorings!A:A,Moorings!B:B=left(A52,14),Moorings!D:D=D52))"),"ATAPL-69839-001-0106")</f>
        <v>ATAPL-69839-001-0106</v>
      </c>
      <c r="C52" s="3" t="str">
        <f>IFERROR(__xludf.DUMMYFUNCTION("if(isblank(A52),"""",filter(Moorings!C:C,Moorings!B:B=left(A52,14),Moorings!D:D=D52))"),"SN0106")</f>
        <v>SN0106</v>
      </c>
      <c r="D52" s="3">
        <v>2.0</v>
      </c>
      <c r="E52" s="3" t="str">
        <f>IFERROR(__xludf.DUMMYFUNCTION("if(isblank(A52),"""",filter(Moorings!A:A,Moorings!B:B=A52,Moorings!D:D=D52))"),"ATAPL-66662-00011")</f>
        <v>ATAPL-66662-00011</v>
      </c>
      <c r="F52" s="3" t="str">
        <f>IFERROR(__xludf.DUMMYFUNCTION("if(isblank(A52),"""",filter(Moorings!C:C,Moorings!B:B=A52,Moorings!D:D=D52))"),"16-50123")</f>
        <v>16-50123</v>
      </c>
      <c r="G52" s="6" t="s">
        <v>155</v>
      </c>
      <c r="H52" s="10">
        <v>-65.84257</v>
      </c>
      <c r="I52" s="6"/>
    </row>
    <row r="53" ht="15.75" customHeight="1">
      <c r="A53" s="10" t="s">
        <v>30</v>
      </c>
      <c r="B53" s="3" t="str">
        <f>IFERROR(__xludf.DUMMYFUNCTION("if(isblank(A53),"""",filter(Moorings!A:A,Moorings!B:B=left(A53,14),Moorings!D:D=D53))"),"ATAPL-69839-001-0106")</f>
        <v>ATAPL-69839-001-0106</v>
      </c>
      <c r="C53" s="3" t="str">
        <f>IFERROR(__xludf.DUMMYFUNCTION("if(isblank(A53),"""",filter(Moorings!C:C,Moorings!B:B=left(A53,14),Moorings!D:D=D53))"),"SN0106")</f>
        <v>SN0106</v>
      </c>
      <c r="D53" s="3">
        <v>2.0</v>
      </c>
      <c r="E53" s="3" t="str">
        <f>IFERROR(__xludf.DUMMYFUNCTION("if(isblank(A53),"""",filter(Moorings!A:A,Moorings!B:B=A53,Moorings!D:D=D53))"),"ATAPL-66662-00011")</f>
        <v>ATAPL-66662-00011</v>
      </c>
      <c r="F53" s="3" t="str">
        <f>IFERROR(__xludf.DUMMYFUNCTION("if(isblank(A53),"""",filter(Moorings!C:C,Moorings!B:B=A53,Moorings!D:D=D53))"),"16-50123")</f>
        <v>16-50123</v>
      </c>
      <c r="G53" s="6" t="s">
        <v>156</v>
      </c>
      <c r="H53" s="10">
        <v>-2.619384</v>
      </c>
      <c r="I53" s="6"/>
    </row>
    <row r="54" ht="15.75" customHeight="1">
      <c r="A54" s="10" t="s">
        <v>30</v>
      </c>
      <c r="B54" s="3" t="str">
        <f>IFERROR(__xludf.DUMMYFUNCTION("if(isblank(A54),"""",filter(Moorings!A:A,Moorings!B:B=left(A54,14),Moorings!D:D=D54))"),"ATAPL-69839-001-0106")</f>
        <v>ATAPL-69839-001-0106</v>
      </c>
      <c r="C54" s="3" t="str">
        <f>IFERROR(__xludf.DUMMYFUNCTION("if(isblank(A54),"""",filter(Moorings!C:C,Moorings!B:B=left(A54,14),Moorings!D:D=D54))"),"SN0106")</f>
        <v>SN0106</v>
      </c>
      <c r="D54" s="3">
        <v>2.0</v>
      </c>
      <c r="E54" s="3" t="str">
        <f>IFERROR(__xludf.DUMMYFUNCTION("if(isblank(A54),"""",filter(Moorings!A:A,Moorings!B:B=A54,Moorings!D:D=D54))"),"ATAPL-66662-00011")</f>
        <v>ATAPL-66662-00011</v>
      </c>
      <c r="F54" s="3" t="str">
        <f>IFERROR(__xludf.DUMMYFUNCTION("if(isblank(A54),"""",filter(Moorings!C:C,Moorings!B:B=A54,Moorings!D:D=D54))"),"16-50123")</f>
        <v>16-50123</v>
      </c>
      <c r="G54" s="6" t="s">
        <v>157</v>
      </c>
      <c r="H54" s="10">
        <v>521594.6</v>
      </c>
      <c r="I54" s="6"/>
    </row>
    <row r="55" ht="15.75" customHeight="1">
      <c r="A55" s="10" t="s">
        <v>30</v>
      </c>
      <c r="B55" s="3" t="str">
        <f>IFERROR(__xludf.DUMMYFUNCTION("if(isblank(A55),"""",filter(Moorings!A:A,Moorings!B:B=left(A55,14),Moorings!D:D=D55))"),"ATAPL-69839-001-0106")</f>
        <v>ATAPL-69839-001-0106</v>
      </c>
      <c r="C55" s="3" t="str">
        <f>IFERROR(__xludf.DUMMYFUNCTION("if(isblank(A55),"""",filter(Moorings!C:C,Moorings!B:B=left(A55,14),Moorings!D:D=D55))"),"SN0106")</f>
        <v>SN0106</v>
      </c>
      <c r="D55" s="3">
        <v>2.0</v>
      </c>
      <c r="E55" s="3" t="str">
        <f>IFERROR(__xludf.DUMMYFUNCTION("if(isblank(A55),"""",filter(Moorings!A:A,Moorings!B:B=A55,Moorings!D:D=D55))"),"ATAPL-66662-00011")</f>
        <v>ATAPL-66662-00011</v>
      </c>
      <c r="F55" s="3" t="str">
        <f>IFERROR(__xludf.DUMMYFUNCTION("if(isblank(A55),"""",filter(Moorings!C:C,Moorings!B:B=A55,Moorings!D:D=D55))"),"16-50123")</f>
        <v>16-50123</v>
      </c>
      <c r="G55" s="6" t="s">
        <v>158</v>
      </c>
      <c r="H55" s="10">
        <v>-72.73838</v>
      </c>
      <c r="I55" s="6"/>
    </row>
    <row r="56" ht="15.75" customHeight="1">
      <c r="A56" s="10" t="s">
        <v>30</v>
      </c>
      <c r="B56" s="3" t="str">
        <f>IFERROR(__xludf.DUMMYFUNCTION("if(isblank(A56),"""",filter(Moorings!A:A,Moorings!B:B=left(A56,14),Moorings!D:D=D56))"),"ATAPL-69839-001-0106")</f>
        <v>ATAPL-69839-001-0106</v>
      </c>
      <c r="C56" s="3" t="str">
        <f>IFERROR(__xludf.DUMMYFUNCTION("if(isblank(A56),"""",filter(Moorings!C:C,Moorings!B:B=left(A56,14),Moorings!D:D=D56))"),"SN0106")</f>
        <v>SN0106</v>
      </c>
      <c r="D56" s="3">
        <v>2.0</v>
      </c>
      <c r="E56" s="3" t="str">
        <f>IFERROR(__xludf.DUMMYFUNCTION("if(isblank(A56),"""",filter(Moorings!A:A,Moorings!B:B=A56,Moorings!D:D=D56))"),"ATAPL-66662-00011")</f>
        <v>ATAPL-66662-00011</v>
      </c>
      <c r="F56" s="3" t="str">
        <f>IFERROR(__xludf.DUMMYFUNCTION("if(isblank(A56),"""",filter(Moorings!C:C,Moorings!B:B=A56,Moorings!D:D=D56))"),"16-50123")</f>
        <v>16-50123</v>
      </c>
      <c r="G56" s="6" t="s">
        <v>159</v>
      </c>
      <c r="H56" s="10">
        <v>0.01556274</v>
      </c>
      <c r="I56" s="6"/>
    </row>
    <row r="57" ht="15.75" customHeight="1">
      <c r="A57" s="10" t="s">
        <v>30</v>
      </c>
      <c r="B57" s="3" t="str">
        <f>IFERROR(__xludf.DUMMYFUNCTION("if(isblank(A57),"""",filter(Moorings!A:A,Moorings!B:B=left(A57,14),Moorings!D:D=D57))"),"ATAPL-69839-001-0106")</f>
        <v>ATAPL-69839-001-0106</v>
      </c>
      <c r="C57" s="3" t="str">
        <f>IFERROR(__xludf.DUMMYFUNCTION("if(isblank(A57),"""",filter(Moorings!C:C,Moorings!B:B=left(A57,14),Moorings!D:D=D57))"),"SN0106")</f>
        <v>SN0106</v>
      </c>
      <c r="D57" s="3">
        <v>2.0</v>
      </c>
      <c r="E57" s="3" t="str">
        <f>IFERROR(__xludf.DUMMYFUNCTION("if(isblank(A57),"""",filter(Moorings!A:A,Moorings!B:B=A57,Moorings!D:D=D57))"),"ATAPL-66662-00011")</f>
        <v>ATAPL-66662-00011</v>
      </c>
      <c r="F57" s="3" t="str">
        <f>IFERROR(__xludf.DUMMYFUNCTION("if(isblank(A57),"""",filter(Moorings!C:C,Moorings!B:B=A57,Moorings!D:D=D57))"),"16-50123")</f>
        <v>16-50123</v>
      </c>
      <c r="G57" s="6" t="s">
        <v>160</v>
      </c>
      <c r="H57" s="10">
        <v>24.85975</v>
      </c>
      <c r="I57" s="6"/>
    </row>
    <row r="58" ht="15.75" customHeight="1">
      <c r="A58" s="10" t="s">
        <v>30</v>
      </c>
      <c r="B58" s="3" t="str">
        <f>IFERROR(__xludf.DUMMYFUNCTION("if(isblank(A58),"""",filter(Moorings!A:A,Moorings!B:B=left(A58,14),Moorings!D:D=D58))"),"ATAPL-69839-001-0106")</f>
        <v>ATAPL-69839-001-0106</v>
      </c>
      <c r="C58" s="3" t="str">
        <f>IFERROR(__xludf.DUMMYFUNCTION("if(isblank(A58),"""",filter(Moorings!C:C,Moorings!B:B=left(A58,14),Moorings!D:D=D58))"),"SN0106")</f>
        <v>SN0106</v>
      </c>
      <c r="D58" s="3">
        <v>2.0</v>
      </c>
      <c r="E58" s="3" t="str">
        <f>IFERROR(__xludf.DUMMYFUNCTION("if(isblank(A58),"""",filter(Moorings!A:A,Moorings!B:B=A58,Moorings!D:D=D58))"),"ATAPL-66662-00011")</f>
        <v>ATAPL-66662-00011</v>
      </c>
      <c r="F58" s="3" t="str">
        <f>IFERROR(__xludf.DUMMYFUNCTION("if(isblank(A58),"""",filter(Moorings!C:C,Moorings!B:B=A58,Moorings!D:D=D58))"),"16-50123")</f>
        <v>16-50123</v>
      </c>
      <c r="G58" s="6" t="s">
        <v>161</v>
      </c>
      <c r="H58" s="10">
        <v>3.5E-4</v>
      </c>
      <c r="I58" s="6"/>
    </row>
    <row r="59" ht="15.75" customHeight="1">
      <c r="A59" s="10" t="s">
        <v>30</v>
      </c>
      <c r="B59" s="3" t="str">
        <f>IFERROR(__xludf.DUMMYFUNCTION("if(isblank(A59),"""",filter(Moorings!A:A,Moorings!B:B=left(A59,14),Moorings!D:D=D59))"),"ATAPL-69839-001-0106")</f>
        <v>ATAPL-69839-001-0106</v>
      </c>
      <c r="C59" s="3" t="str">
        <f>IFERROR(__xludf.DUMMYFUNCTION("if(isblank(A59),"""",filter(Moorings!C:C,Moorings!B:B=left(A59,14),Moorings!D:D=D59))"),"SN0106")</f>
        <v>SN0106</v>
      </c>
      <c r="D59" s="3">
        <v>2.0</v>
      </c>
      <c r="E59" s="3" t="str">
        <f>IFERROR(__xludf.DUMMYFUNCTION("if(isblank(A59),"""",filter(Moorings!A:A,Moorings!B:B=A59,Moorings!D:D=D59))"),"ATAPL-66662-00011")</f>
        <v>ATAPL-66662-00011</v>
      </c>
      <c r="F59" s="3" t="str">
        <f>IFERROR(__xludf.DUMMYFUNCTION("if(isblank(A59),"""",filter(Moorings!C:C,Moorings!B:B=A59,Moorings!D:D=D59))"),"16-50123")</f>
        <v>16-50123</v>
      </c>
      <c r="G59" s="6" t="s">
        <v>162</v>
      </c>
      <c r="H59" s="10">
        <v>0.0</v>
      </c>
      <c r="I59" s="6"/>
    </row>
    <row r="60" ht="15.75" customHeight="1">
      <c r="A60" s="10"/>
      <c r="B60" s="3" t="str">
        <f>IFERROR(__xludf.DUMMYFUNCTION("if(isblank(A60),"""",filter(Moorings!A:A,Moorings!B:B=left(A60,14),Moorings!D:D=D60))"),"")</f>
        <v/>
      </c>
      <c r="C60" s="3" t="str">
        <f>IFERROR(__xludf.DUMMYFUNCTION("if(isblank(A60),"""",filter(Moorings!C:C,Moorings!B:B=left(A60,14),Moorings!D:D=D60))"),"")</f>
        <v/>
      </c>
      <c r="D60" s="3"/>
      <c r="E60" s="3" t="str">
        <f>IFERROR(__xludf.DUMMYFUNCTION("if(isblank(A60),"""",filter(Moorings!A:A,Moorings!B:B=A60,Moorings!D:D=D60))"),"")</f>
        <v/>
      </c>
      <c r="F60" s="3" t="str">
        <f>IFERROR(__xludf.DUMMYFUNCTION("if(isblank(A60),"""",filter(Moorings!C:C,Moorings!B:B=A60,Moorings!D:D=D60))"),"")</f>
        <v/>
      </c>
      <c r="G60" s="6"/>
      <c r="H60" s="10"/>
      <c r="I60" s="6"/>
    </row>
    <row r="61" ht="15.75" customHeight="1">
      <c r="A61" s="38" t="s">
        <v>30</v>
      </c>
      <c r="B61" s="3" t="str">
        <f>IFERROR(__xludf.DUMMYFUNCTION("if(isblank(A61),"""",filter(Moorings!A:A,Moorings!B:B=left(A61,14),Moorings!D:D=D61))"),"ATAPL-69839-001-0103")</f>
        <v>ATAPL-69839-001-0103</v>
      </c>
      <c r="C61" s="3" t="str">
        <f>IFERROR(__xludf.DUMMYFUNCTION("if(isblank(A61),"""",filter(Moorings!C:C,Moorings!B:B=left(A61,14),Moorings!D:D=D61))"),"SN0103")</f>
        <v>SN0103</v>
      </c>
      <c r="D61" s="24">
        <v>3.0</v>
      </c>
      <c r="E61" s="3" t="str">
        <f>IFERROR(__xludf.DUMMYFUNCTION("if(isblank(A61),"""",filter(Moorings!A:A,Moorings!B:B=A61,Moorings!D:D=D61))"),"ATAPL-66662-00004")</f>
        <v>ATAPL-66662-00004</v>
      </c>
      <c r="F61" s="3" t="str">
        <f>IFERROR(__xludf.DUMMYFUNCTION("if(isblank(A61),"""",filter(Moorings!C:C,Moorings!B:B=A61,Moorings!D:D=D61))"),"16P71179-7233")</f>
        <v>16P71179-7233</v>
      </c>
      <c r="G61" s="6" t="s">
        <v>139</v>
      </c>
      <c r="H61" s="10">
        <v>45.8305</v>
      </c>
      <c r="I61" s="23" t="s">
        <v>174</v>
      </c>
    </row>
    <row r="62" ht="15.75" customHeight="1">
      <c r="A62" s="38" t="s">
        <v>30</v>
      </c>
      <c r="B62" s="3" t="str">
        <f>IFERROR(__xludf.DUMMYFUNCTION("if(isblank(A62),"""",filter(Moorings!A:A,Moorings!B:B=left(A62,14),Moorings!D:D=D62))"),"ATAPL-69839-001-0103")</f>
        <v>ATAPL-69839-001-0103</v>
      </c>
      <c r="C62" s="3" t="str">
        <f>IFERROR(__xludf.DUMMYFUNCTION("if(isblank(A62),"""",filter(Moorings!C:C,Moorings!B:B=left(A62,14),Moorings!D:D=D62))"),"SN0103")</f>
        <v>SN0103</v>
      </c>
      <c r="D62" s="24">
        <v>3.0</v>
      </c>
      <c r="E62" s="3" t="str">
        <f>IFERROR(__xludf.DUMMYFUNCTION("if(isblank(A62),"""",filter(Moorings!A:A,Moorings!B:B=A62,Moorings!D:D=D62))"),"ATAPL-66662-00004")</f>
        <v>ATAPL-66662-00004</v>
      </c>
      <c r="F62" s="3" t="str">
        <f>IFERROR(__xludf.DUMMYFUNCTION("if(isblank(A62),"""",filter(Moorings!C:C,Moorings!B:B=A62,Moorings!D:D=D62))"),"16P71179-7233")</f>
        <v>16P71179-7233</v>
      </c>
      <c r="G62" s="6" t="s">
        <v>140</v>
      </c>
      <c r="H62" s="10">
        <v>-129.7535</v>
      </c>
      <c r="I62" s="6"/>
    </row>
    <row r="63" ht="15.75" customHeight="1">
      <c r="A63" s="38" t="s">
        <v>30</v>
      </c>
      <c r="B63" s="3" t="str">
        <f>IFERROR(__xludf.DUMMYFUNCTION("if(isblank(A63),"""",filter(Moorings!A:A,Moorings!B:B=left(A63,14),Moorings!D:D=D63))"),"ATAPL-69839-001-0103")</f>
        <v>ATAPL-69839-001-0103</v>
      </c>
      <c r="C63" s="3" t="str">
        <f>IFERROR(__xludf.DUMMYFUNCTION("if(isblank(A63),"""",filter(Moorings!C:C,Moorings!B:B=left(A63,14),Moorings!D:D=D63))"),"SN0103")</f>
        <v>SN0103</v>
      </c>
      <c r="D63" s="24">
        <v>3.0</v>
      </c>
      <c r="E63" s="3" t="str">
        <f>IFERROR(__xludf.DUMMYFUNCTION("if(isblank(A63),"""",filter(Moorings!A:A,Moorings!B:B=A63,Moorings!D:D=D63))"),"ATAPL-66662-00004")</f>
        <v>ATAPL-66662-00004</v>
      </c>
      <c r="F63" s="3" t="str">
        <f>IFERROR(__xludf.DUMMYFUNCTION("if(isblank(A63),"""",filter(Moorings!C:C,Moorings!B:B=A63,Moorings!D:D=D63))"),"16P71179-7233")</f>
        <v>16P71179-7233</v>
      </c>
      <c r="G63" s="23" t="s">
        <v>141</v>
      </c>
      <c r="H63" s="39">
        <v>0.001247369</v>
      </c>
      <c r="I63" s="40" t="s">
        <v>175</v>
      </c>
    </row>
    <row r="64" ht="15.75" customHeight="1">
      <c r="A64" s="38" t="s">
        <v>30</v>
      </c>
      <c r="B64" s="3" t="str">
        <f>IFERROR(__xludf.DUMMYFUNCTION("if(isblank(A64),"""",filter(Moorings!A:A,Moorings!B:B=left(A64,14),Moorings!D:D=D64))"),"ATAPL-69839-001-0103")</f>
        <v>ATAPL-69839-001-0103</v>
      </c>
      <c r="C64" s="3" t="str">
        <f>IFERROR(__xludf.DUMMYFUNCTION("if(isblank(A64),"""",filter(Moorings!C:C,Moorings!B:B=left(A64,14),Moorings!D:D=D64))"),"SN0103")</f>
        <v>SN0103</v>
      </c>
      <c r="D64" s="24">
        <v>3.0</v>
      </c>
      <c r="E64" s="3" t="str">
        <f>IFERROR(__xludf.DUMMYFUNCTION("if(isblank(A64),"""",filter(Moorings!A:A,Moorings!B:B=A64,Moorings!D:D=D64))"),"ATAPL-66662-00004")</f>
        <v>ATAPL-66662-00004</v>
      </c>
      <c r="F64" s="3" t="str">
        <f>IFERROR(__xludf.DUMMYFUNCTION("if(isblank(A64),"""",filter(Moorings!C:C,Moorings!B:B=A64,Moorings!D:D=D64))"),"16P71179-7233")</f>
        <v>16P71179-7233</v>
      </c>
      <c r="G64" s="23" t="s">
        <v>142</v>
      </c>
      <c r="H64" s="39">
        <v>2.735733E-4</v>
      </c>
      <c r="I64" s="41"/>
    </row>
    <row r="65" ht="15.75" customHeight="1">
      <c r="A65" s="38" t="s">
        <v>30</v>
      </c>
      <c r="B65" s="3" t="str">
        <f>IFERROR(__xludf.DUMMYFUNCTION("if(isblank(A65),"""",filter(Moorings!A:A,Moorings!B:B=left(A65,14),Moorings!D:D=D65))"),"ATAPL-69839-001-0103")</f>
        <v>ATAPL-69839-001-0103</v>
      </c>
      <c r="C65" s="3" t="str">
        <f>IFERROR(__xludf.DUMMYFUNCTION("if(isblank(A65),"""",filter(Moorings!C:C,Moorings!B:B=left(A65,14),Moorings!D:D=D65))"),"SN0103")</f>
        <v>SN0103</v>
      </c>
      <c r="D65" s="24">
        <v>3.0</v>
      </c>
      <c r="E65" s="3" t="str">
        <f>IFERROR(__xludf.DUMMYFUNCTION("if(isblank(A65),"""",filter(Moorings!A:A,Moorings!B:B=A65,Moorings!D:D=D65))"),"ATAPL-66662-00004")</f>
        <v>ATAPL-66662-00004</v>
      </c>
      <c r="F65" s="3" t="str">
        <f>IFERROR(__xludf.DUMMYFUNCTION("if(isblank(A65),"""",filter(Moorings!C:C,Moorings!B:B=A65,Moorings!D:D=D65))"),"16P71179-7233")</f>
        <v>16P71179-7233</v>
      </c>
      <c r="G65" s="23" t="s">
        <v>143</v>
      </c>
      <c r="H65" s="39">
        <v>-8.910311E-7</v>
      </c>
      <c r="I65" s="41"/>
    </row>
    <row r="66" ht="15.75" customHeight="1">
      <c r="A66" s="38" t="s">
        <v>30</v>
      </c>
      <c r="B66" s="3" t="str">
        <f>IFERROR(__xludf.DUMMYFUNCTION("if(isblank(A66),"""",filter(Moorings!A:A,Moorings!B:B=left(A66,14),Moorings!D:D=D66))"),"ATAPL-69839-001-0103")</f>
        <v>ATAPL-69839-001-0103</v>
      </c>
      <c r="C66" s="3" t="str">
        <f>IFERROR(__xludf.DUMMYFUNCTION("if(isblank(A66),"""",filter(Moorings!C:C,Moorings!B:B=left(A66,14),Moorings!D:D=D66))"),"SN0103")</f>
        <v>SN0103</v>
      </c>
      <c r="D66" s="24">
        <v>3.0</v>
      </c>
      <c r="E66" s="3" t="str">
        <f>IFERROR(__xludf.DUMMYFUNCTION("if(isblank(A66),"""",filter(Moorings!A:A,Moorings!B:B=A66,Moorings!D:D=D66))"),"ATAPL-66662-00004")</f>
        <v>ATAPL-66662-00004</v>
      </c>
      <c r="F66" s="3" t="str">
        <f>IFERROR(__xludf.DUMMYFUNCTION("if(isblank(A66),"""",filter(Moorings!C:C,Moorings!B:B=A66,Moorings!D:D=D66))"),"16P71179-7233")</f>
        <v>16P71179-7233</v>
      </c>
      <c r="G66" s="23" t="s">
        <v>144</v>
      </c>
      <c r="H66" s="39">
        <v>1.720278E-7</v>
      </c>
      <c r="I66" s="41"/>
    </row>
    <row r="67" ht="15.75" customHeight="1">
      <c r="A67" s="38" t="s">
        <v>30</v>
      </c>
      <c r="B67" s="3" t="str">
        <f>IFERROR(__xludf.DUMMYFUNCTION("if(isblank(A67),"""",filter(Moorings!A:A,Moorings!B:B=left(A67,14),Moorings!D:D=D67))"),"ATAPL-69839-001-0103")</f>
        <v>ATAPL-69839-001-0103</v>
      </c>
      <c r="C67" s="3" t="str">
        <f>IFERROR(__xludf.DUMMYFUNCTION("if(isblank(A67),"""",filter(Moorings!C:C,Moorings!B:B=left(A67,14),Moorings!D:D=D67))"),"SN0103")</f>
        <v>SN0103</v>
      </c>
      <c r="D67" s="24">
        <v>3.0</v>
      </c>
      <c r="E67" s="3" t="str">
        <f>IFERROR(__xludf.DUMMYFUNCTION("if(isblank(A67),"""",filter(Moorings!A:A,Moorings!B:B=A67,Moorings!D:D=D67))"),"ATAPL-66662-00004")</f>
        <v>ATAPL-66662-00004</v>
      </c>
      <c r="F67" s="3" t="str">
        <f>IFERROR(__xludf.DUMMYFUNCTION("if(isblank(A67),"""",filter(Moorings!C:C,Moorings!B:B=A67,Moorings!D:D=D67))"),"16P71179-7233")</f>
        <v>16P71179-7233</v>
      </c>
      <c r="G67" s="23" t="s">
        <v>145</v>
      </c>
      <c r="H67" s="39">
        <v>-9.57E-8</v>
      </c>
      <c r="I67" s="41"/>
    </row>
    <row r="68" ht="15.75" customHeight="1">
      <c r="A68" s="38" t="s">
        <v>30</v>
      </c>
      <c r="B68" s="3" t="str">
        <f>IFERROR(__xludf.DUMMYFUNCTION("if(isblank(A68),"""",filter(Moorings!A:A,Moorings!B:B=left(A68,14),Moorings!D:D=D68))"),"ATAPL-69839-001-0103")</f>
        <v>ATAPL-69839-001-0103</v>
      </c>
      <c r="C68" s="3" t="str">
        <f>IFERROR(__xludf.DUMMYFUNCTION("if(isblank(A68),"""",filter(Moorings!C:C,Moorings!B:B=left(A68,14),Moorings!D:D=D68))"),"SN0103")</f>
        <v>SN0103</v>
      </c>
      <c r="D68" s="24">
        <v>3.0</v>
      </c>
      <c r="E68" s="3" t="str">
        <f>IFERROR(__xludf.DUMMYFUNCTION("if(isblank(A68),"""",filter(Moorings!A:A,Moorings!B:B=A68,Moorings!D:D=D68))"),"ATAPL-66662-00004")</f>
        <v>ATAPL-66662-00004</v>
      </c>
      <c r="F68" s="3" t="str">
        <f>IFERROR(__xludf.DUMMYFUNCTION("if(isblank(A68),"""",filter(Moorings!C:C,Moorings!B:B=A68,Moorings!D:D=D68))"),"16P71179-7233")</f>
        <v>16P71179-7233</v>
      </c>
      <c r="G68" s="23" t="s">
        <v>146</v>
      </c>
      <c r="H68" s="39">
        <v>3.25E-6</v>
      </c>
      <c r="I68" s="41"/>
    </row>
    <row r="69" ht="15.75" customHeight="1">
      <c r="A69" s="38" t="s">
        <v>30</v>
      </c>
      <c r="B69" s="3" t="str">
        <f>IFERROR(__xludf.DUMMYFUNCTION("if(isblank(A69),"""",filter(Moorings!A:A,Moorings!B:B=left(A69,14),Moorings!D:D=D69))"),"ATAPL-69839-001-0103")</f>
        <v>ATAPL-69839-001-0103</v>
      </c>
      <c r="C69" s="3" t="str">
        <f>IFERROR(__xludf.DUMMYFUNCTION("if(isblank(A69),"""",filter(Moorings!C:C,Moorings!B:B=left(A69,14),Moorings!D:D=D69))"),"SN0103")</f>
        <v>SN0103</v>
      </c>
      <c r="D69" s="24">
        <v>3.0</v>
      </c>
      <c r="E69" s="3" t="str">
        <f>IFERROR(__xludf.DUMMYFUNCTION("if(isblank(A69),"""",filter(Moorings!A:A,Moorings!B:B=A69,Moorings!D:D=D69))"),"ATAPL-66662-00004")</f>
        <v>ATAPL-66662-00004</v>
      </c>
      <c r="F69" s="3" t="str">
        <f>IFERROR(__xludf.DUMMYFUNCTION("if(isblank(A69),"""",filter(Moorings!C:C,Moorings!B:B=A69,Moorings!D:D=D69))"),"16P71179-7233")</f>
        <v>16P71179-7233</v>
      </c>
      <c r="G69" s="23" t="s">
        <v>147</v>
      </c>
      <c r="H69" s="39">
        <v>-0.9600933</v>
      </c>
      <c r="I69" s="41"/>
    </row>
    <row r="70" ht="15.75" customHeight="1">
      <c r="A70" s="38" t="s">
        <v>30</v>
      </c>
      <c r="B70" s="3" t="str">
        <f>IFERROR(__xludf.DUMMYFUNCTION("if(isblank(A70),"""",filter(Moorings!A:A,Moorings!B:B=left(A70,14),Moorings!D:D=D70))"),"ATAPL-69839-001-0103")</f>
        <v>ATAPL-69839-001-0103</v>
      </c>
      <c r="C70" s="3" t="str">
        <f>IFERROR(__xludf.DUMMYFUNCTION("if(isblank(A70),"""",filter(Moorings!C:C,Moorings!B:B=left(A70,14),Moorings!D:D=D70))"),"SN0103")</f>
        <v>SN0103</v>
      </c>
      <c r="D70" s="24">
        <v>3.0</v>
      </c>
      <c r="E70" s="3" t="str">
        <f>IFERROR(__xludf.DUMMYFUNCTION("if(isblank(A70),"""",filter(Moorings!A:A,Moorings!B:B=A70,Moorings!D:D=D70))"),"ATAPL-66662-00004")</f>
        <v>ATAPL-66662-00004</v>
      </c>
      <c r="F70" s="3" t="str">
        <f>IFERROR(__xludf.DUMMYFUNCTION("if(isblank(A70),"""",filter(Moorings!C:C,Moorings!B:B=A70,Moorings!D:D=D70))"),"16P71179-7233")</f>
        <v>16P71179-7233</v>
      </c>
      <c r="G70" s="23" t="s">
        <v>148</v>
      </c>
      <c r="H70" s="39">
        <v>0.1276589</v>
      </c>
      <c r="I70" s="41"/>
    </row>
    <row r="71" ht="15.75" customHeight="1">
      <c r="A71" s="38" t="s">
        <v>30</v>
      </c>
      <c r="B71" s="3" t="str">
        <f>IFERROR(__xludf.DUMMYFUNCTION("if(isblank(A71),"""",filter(Moorings!A:A,Moorings!B:B=left(A71,14),Moorings!D:D=D71))"),"ATAPL-69839-001-0103")</f>
        <v>ATAPL-69839-001-0103</v>
      </c>
      <c r="C71" s="3" t="str">
        <f>IFERROR(__xludf.DUMMYFUNCTION("if(isblank(A71),"""",filter(Moorings!C:C,Moorings!B:B=left(A71,14),Moorings!D:D=D71))"),"SN0103")</f>
        <v>SN0103</v>
      </c>
      <c r="D71" s="24">
        <v>3.0</v>
      </c>
      <c r="E71" s="3" t="str">
        <f>IFERROR(__xludf.DUMMYFUNCTION("if(isblank(A71),"""",filter(Moorings!A:A,Moorings!B:B=A71,Moorings!D:D=D71))"),"ATAPL-66662-00004")</f>
        <v>ATAPL-66662-00004</v>
      </c>
      <c r="F71" s="3" t="str">
        <f>IFERROR(__xludf.DUMMYFUNCTION("if(isblank(A71),"""",filter(Moorings!C:C,Moorings!B:B=A71,Moorings!D:D=D71))"),"16P71179-7233")</f>
        <v>16P71179-7233</v>
      </c>
      <c r="G71" s="23" t="s">
        <v>149</v>
      </c>
      <c r="H71" s="39">
        <v>-1.639967E-4</v>
      </c>
      <c r="I71" s="41"/>
    </row>
    <row r="72" ht="15.75" customHeight="1">
      <c r="A72" s="38" t="s">
        <v>30</v>
      </c>
      <c r="B72" s="3" t="str">
        <f>IFERROR(__xludf.DUMMYFUNCTION("if(isblank(A72),"""",filter(Moorings!A:A,Moorings!B:B=left(A72,14),Moorings!D:D=D72))"),"ATAPL-69839-001-0103")</f>
        <v>ATAPL-69839-001-0103</v>
      </c>
      <c r="C72" s="3" t="str">
        <f>IFERROR(__xludf.DUMMYFUNCTION("if(isblank(A72),"""",filter(Moorings!C:C,Moorings!B:B=left(A72,14),Moorings!D:D=D72))"),"SN0103")</f>
        <v>SN0103</v>
      </c>
      <c r="D72" s="24">
        <v>3.0</v>
      </c>
      <c r="E72" s="3" t="str">
        <f>IFERROR(__xludf.DUMMYFUNCTION("if(isblank(A72),"""",filter(Moorings!A:A,Moorings!B:B=A72,Moorings!D:D=D72))"),"ATAPL-66662-00004")</f>
        <v>ATAPL-66662-00004</v>
      </c>
      <c r="F72" s="3" t="str">
        <f>IFERROR(__xludf.DUMMYFUNCTION("if(isblank(A72),"""",filter(Moorings!C:C,Moorings!B:B=A72,Moorings!D:D=D72))"),"16P71179-7233")</f>
        <v>16P71179-7233</v>
      </c>
      <c r="G72" s="23" t="s">
        <v>150</v>
      </c>
      <c r="H72" s="39">
        <v>2.793433E-5</v>
      </c>
      <c r="I72" s="41"/>
    </row>
    <row r="73" ht="15.75" customHeight="1">
      <c r="A73" s="38" t="s">
        <v>30</v>
      </c>
      <c r="B73" s="3" t="str">
        <f>IFERROR(__xludf.DUMMYFUNCTION("if(isblank(A73),"""",filter(Moorings!A:A,Moorings!B:B=left(A73,14),Moorings!D:D=D73))"),"ATAPL-69839-001-0103")</f>
        <v>ATAPL-69839-001-0103</v>
      </c>
      <c r="C73" s="3" t="str">
        <f>IFERROR(__xludf.DUMMYFUNCTION("if(isblank(A73),"""",filter(Moorings!C:C,Moorings!B:B=left(A73,14),Moorings!D:D=D73))"),"SN0103")</f>
        <v>SN0103</v>
      </c>
      <c r="D73" s="24">
        <v>3.0</v>
      </c>
      <c r="E73" s="3" t="str">
        <f>IFERROR(__xludf.DUMMYFUNCTION("if(isblank(A73),"""",filter(Moorings!A:A,Moorings!B:B=A73,Moorings!D:D=D73))"),"ATAPL-66662-00004")</f>
        <v>ATAPL-66662-00004</v>
      </c>
      <c r="F73" s="3" t="str">
        <f>IFERROR(__xludf.DUMMYFUNCTION("if(isblank(A73),"""",filter(Moorings!C:C,Moorings!B:B=A73,Moorings!D:D=D73))"),"16P71179-7233")</f>
        <v>16P71179-7233</v>
      </c>
      <c r="G73" s="23" t="s">
        <v>151</v>
      </c>
      <c r="H73" s="39">
        <v>0.06218975</v>
      </c>
      <c r="I73" s="40"/>
    </row>
    <row r="74" ht="15.75" customHeight="1">
      <c r="A74" s="38" t="s">
        <v>30</v>
      </c>
      <c r="B74" s="3" t="str">
        <f>IFERROR(__xludf.DUMMYFUNCTION("if(isblank(A74),"""",filter(Moorings!A:A,Moorings!B:B=left(A74,14),Moorings!D:D=D74))"),"ATAPL-69839-001-0103")</f>
        <v>ATAPL-69839-001-0103</v>
      </c>
      <c r="C74" s="3" t="str">
        <f>IFERROR(__xludf.DUMMYFUNCTION("if(isblank(A74),"""",filter(Moorings!C:C,Moorings!B:B=left(A74,14),Moorings!D:D=D74))"),"SN0103")</f>
        <v>SN0103</v>
      </c>
      <c r="D74" s="24">
        <v>3.0</v>
      </c>
      <c r="E74" s="3" t="str">
        <f>IFERROR(__xludf.DUMMYFUNCTION("if(isblank(A74),"""",filter(Moorings!A:A,Moorings!B:B=A74,Moorings!D:D=D74))"),"ATAPL-66662-00004")</f>
        <v>ATAPL-66662-00004</v>
      </c>
      <c r="F74" s="3" t="str">
        <f>IFERROR(__xludf.DUMMYFUNCTION("if(isblank(A74),"""",filter(Moorings!C:C,Moorings!B:B=A74,Moorings!D:D=D74))"),"16P71179-7233")</f>
        <v>16P71179-7233</v>
      </c>
      <c r="G74" s="23" t="s">
        <v>152</v>
      </c>
      <c r="H74" s="39">
        <v>0.001540695</v>
      </c>
      <c r="I74" s="41"/>
    </row>
    <row r="75" ht="15.75" customHeight="1">
      <c r="A75" s="38" t="s">
        <v>30</v>
      </c>
      <c r="B75" s="3" t="str">
        <f>IFERROR(__xludf.DUMMYFUNCTION("if(isblank(A75),"""",filter(Moorings!A:A,Moorings!B:B=left(A75,14),Moorings!D:D=D75))"),"ATAPL-69839-001-0103")</f>
        <v>ATAPL-69839-001-0103</v>
      </c>
      <c r="C75" s="3" t="str">
        <f>IFERROR(__xludf.DUMMYFUNCTION("if(isblank(A75),"""",filter(Moorings!C:C,Moorings!B:B=left(A75,14),Moorings!D:D=D75))"),"SN0103")</f>
        <v>SN0103</v>
      </c>
      <c r="D75" s="24">
        <v>3.0</v>
      </c>
      <c r="E75" s="3" t="str">
        <f>IFERROR(__xludf.DUMMYFUNCTION("if(isblank(A75),"""",filter(Moorings!A:A,Moorings!B:B=A75,Moorings!D:D=D75))"),"ATAPL-66662-00004")</f>
        <v>ATAPL-66662-00004</v>
      </c>
      <c r="F75" s="3" t="str">
        <f>IFERROR(__xludf.DUMMYFUNCTION("if(isblank(A75),"""",filter(Moorings!C:C,Moorings!B:B=A75,Moorings!D:D=D75))"),"16P71179-7233")</f>
        <v>16P71179-7233</v>
      </c>
      <c r="G75" s="23" t="s">
        <v>153</v>
      </c>
      <c r="H75" s="39">
        <v>7.790615E-12</v>
      </c>
      <c r="I75" s="41"/>
    </row>
    <row r="76" ht="15.75" customHeight="1">
      <c r="A76" s="38" t="s">
        <v>30</v>
      </c>
      <c r="B76" s="3" t="str">
        <f>IFERROR(__xludf.DUMMYFUNCTION("if(isblank(A76),"""",filter(Moorings!A:A,Moorings!B:B=left(A76,14),Moorings!D:D=D76))"),"ATAPL-69839-001-0103")</f>
        <v>ATAPL-69839-001-0103</v>
      </c>
      <c r="C76" s="3" t="str">
        <f>IFERROR(__xludf.DUMMYFUNCTION("if(isblank(A76),"""",filter(Moorings!C:C,Moorings!B:B=left(A76,14),Moorings!D:D=D76))"),"SN0103")</f>
        <v>SN0103</v>
      </c>
      <c r="D76" s="24">
        <v>3.0</v>
      </c>
      <c r="E76" s="3" t="str">
        <f>IFERROR(__xludf.DUMMYFUNCTION("if(isblank(A76),"""",filter(Moorings!A:A,Moorings!B:B=A76,Moorings!D:D=D76))"),"ATAPL-66662-00004")</f>
        <v>ATAPL-66662-00004</v>
      </c>
      <c r="F76" s="3" t="str">
        <f>IFERROR(__xludf.DUMMYFUNCTION("if(isblank(A76),"""",filter(Moorings!C:C,Moorings!B:B=A76,Moorings!D:D=D76))"),"16P71179-7233")</f>
        <v>16P71179-7233</v>
      </c>
      <c r="G76" s="23" t="s">
        <v>157</v>
      </c>
      <c r="H76" s="39">
        <v>525240.4</v>
      </c>
      <c r="I76" s="41"/>
    </row>
    <row r="77" ht="15.75" customHeight="1">
      <c r="A77" s="38" t="s">
        <v>30</v>
      </c>
      <c r="B77" s="3" t="str">
        <f>IFERROR(__xludf.DUMMYFUNCTION("if(isblank(A77),"""",filter(Moorings!A:A,Moorings!B:B=left(A77,14),Moorings!D:D=D77))"),"ATAPL-69839-001-0103")</f>
        <v>ATAPL-69839-001-0103</v>
      </c>
      <c r="C77" s="3" t="str">
        <f>IFERROR(__xludf.DUMMYFUNCTION("if(isblank(A77),"""",filter(Moorings!C:C,Moorings!B:B=left(A77,14),Moorings!D:D=D77))"),"SN0103")</f>
        <v>SN0103</v>
      </c>
      <c r="D77" s="24">
        <v>3.0</v>
      </c>
      <c r="E77" s="3" t="str">
        <f>IFERROR(__xludf.DUMMYFUNCTION("if(isblank(A77),"""",filter(Moorings!A:A,Moorings!B:B=A77,Moorings!D:D=D77))"),"ATAPL-66662-00004")</f>
        <v>ATAPL-66662-00004</v>
      </c>
      <c r="F77" s="3" t="str">
        <f>IFERROR(__xludf.DUMMYFUNCTION("if(isblank(A77),"""",filter(Moorings!C:C,Moorings!B:B=A77,Moorings!D:D=D77))"),"16P71179-7233")</f>
        <v>16P71179-7233</v>
      </c>
      <c r="G77" s="23" t="s">
        <v>158</v>
      </c>
      <c r="H77" s="39">
        <v>4.366279</v>
      </c>
      <c r="I77" s="41"/>
    </row>
    <row r="78" ht="15.75" customHeight="1">
      <c r="A78" s="38" t="s">
        <v>30</v>
      </c>
      <c r="B78" s="3" t="str">
        <f>IFERROR(__xludf.DUMMYFUNCTION("if(isblank(A78),"""",filter(Moorings!A:A,Moorings!B:B=left(A78,14),Moorings!D:D=D78))"),"ATAPL-69839-001-0103")</f>
        <v>ATAPL-69839-001-0103</v>
      </c>
      <c r="C78" s="3" t="str">
        <f>IFERROR(__xludf.DUMMYFUNCTION("if(isblank(A78),"""",filter(Moorings!C:C,Moorings!B:B=left(A78,14),Moorings!D:D=D78))"),"SN0103")</f>
        <v>SN0103</v>
      </c>
      <c r="D78" s="24">
        <v>3.0</v>
      </c>
      <c r="E78" s="3" t="str">
        <f>IFERROR(__xludf.DUMMYFUNCTION("if(isblank(A78),"""",filter(Moorings!A:A,Moorings!B:B=A78,Moorings!D:D=D78))"),"ATAPL-66662-00004")</f>
        <v>ATAPL-66662-00004</v>
      </c>
      <c r="F78" s="3" t="str">
        <f>IFERROR(__xludf.DUMMYFUNCTION("if(isblank(A78),"""",filter(Moorings!C:C,Moorings!B:B=A78,Moorings!D:D=D78))"),"16P71179-7233")</f>
        <v>16P71179-7233</v>
      </c>
      <c r="G78" s="23" t="s">
        <v>159</v>
      </c>
      <c r="H78" s="39">
        <v>-0.1166554</v>
      </c>
      <c r="I78" s="41"/>
    </row>
    <row r="79" ht="15.75" customHeight="1">
      <c r="A79" s="38" t="s">
        <v>30</v>
      </c>
      <c r="B79" s="3" t="str">
        <f>IFERROR(__xludf.DUMMYFUNCTION("if(isblank(A79),"""",filter(Moorings!A:A,Moorings!B:B=left(A79,14),Moorings!D:D=D79))"),"ATAPL-69839-001-0103")</f>
        <v>ATAPL-69839-001-0103</v>
      </c>
      <c r="C79" s="3" t="str">
        <f>IFERROR(__xludf.DUMMYFUNCTION("if(isblank(A79),"""",filter(Moorings!C:C,Moorings!B:B=left(A79,14),Moorings!D:D=D79))"),"SN0103")</f>
        <v>SN0103</v>
      </c>
      <c r="D79" s="24">
        <v>3.0</v>
      </c>
      <c r="E79" s="3" t="str">
        <f>IFERROR(__xludf.DUMMYFUNCTION("if(isblank(A79),"""",filter(Moorings!A:A,Moorings!B:B=A79,Moorings!D:D=D79))"),"ATAPL-66662-00004")</f>
        <v>ATAPL-66662-00004</v>
      </c>
      <c r="F79" s="3" t="str">
        <f>IFERROR(__xludf.DUMMYFUNCTION("if(isblank(A79),"""",filter(Moorings!C:C,Moorings!B:B=A79,Moorings!D:D=D79))"),"16P71179-7233")</f>
        <v>16P71179-7233</v>
      </c>
      <c r="G79" s="23" t="s">
        <v>160</v>
      </c>
      <c r="H79" s="39">
        <v>25.15375</v>
      </c>
      <c r="I79" s="41"/>
    </row>
    <row r="80" ht="15.75" customHeight="1">
      <c r="A80" s="38" t="s">
        <v>30</v>
      </c>
      <c r="B80" s="3" t="str">
        <f>IFERROR(__xludf.DUMMYFUNCTION("if(isblank(A80),"""",filter(Moorings!A:A,Moorings!B:B=left(A80,14),Moorings!D:D=D80))"),"ATAPL-69839-001-0103")</f>
        <v>ATAPL-69839-001-0103</v>
      </c>
      <c r="C80" s="3" t="str">
        <f>IFERROR(__xludf.DUMMYFUNCTION("if(isblank(A80),"""",filter(Moorings!C:C,Moorings!B:B=left(A80,14),Moorings!D:D=D80))"),"SN0103")</f>
        <v>SN0103</v>
      </c>
      <c r="D80" s="24">
        <v>3.0</v>
      </c>
      <c r="E80" s="3" t="str">
        <f>IFERROR(__xludf.DUMMYFUNCTION("if(isblank(A80),"""",filter(Moorings!A:A,Moorings!B:B=A80,Moorings!D:D=D80))"),"ATAPL-66662-00004")</f>
        <v>ATAPL-66662-00004</v>
      </c>
      <c r="F80" s="3" t="str">
        <f>IFERROR(__xludf.DUMMYFUNCTION("if(isblank(A80),"""",filter(Moorings!C:C,Moorings!B:B=A80,Moorings!D:D=D80))"),"16P71179-7233")</f>
        <v>16P71179-7233</v>
      </c>
      <c r="G80" s="23" t="s">
        <v>161</v>
      </c>
      <c r="H80" s="39">
        <v>-4.5E-4</v>
      </c>
      <c r="I80" s="41"/>
    </row>
    <row r="81" ht="15.75" customHeight="1">
      <c r="A81" s="38" t="s">
        <v>30</v>
      </c>
      <c r="B81" s="3" t="str">
        <f>IFERROR(__xludf.DUMMYFUNCTION("if(isblank(A81),"""",filter(Moorings!A:A,Moorings!B:B=left(A81,14),Moorings!D:D=D81))"),"ATAPL-69839-001-0103")</f>
        <v>ATAPL-69839-001-0103</v>
      </c>
      <c r="C81" s="3" t="str">
        <f>IFERROR(__xludf.DUMMYFUNCTION("if(isblank(A81),"""",filter(Moorings!C:C,Moorings!B:B=left(A81,14),Moorings!D:D=D81))"),"SN0103")</f>
        <v>SN0103</v>
      </c>
      <c r="D81" s="24">
        <v>3.0</v>
      </c>
      <c r="E81" s="3" t="str">
        <f>IFERROR(__xludf.DUMMYFUNCTION("if(isblank(A81),"""",filter(Moorings!A:A,Moorings!B:B=A81,Moorings!D:D=D81))"),"ATAPL-66662-00004")</f>
        <v>ATAPL-66662-00004</v>
      </c>
      <c r="F81" s="3" t="str">
        <f>IFERROR(__xludf.DUMMYFUNCTION("if(isblank(A81),"""",filter(Moorings!C:C,Moorings!B:B=A81,Moorings!D:D=D81))"),"16P71179-7233")</f>
        <v>16P71179-7233</v>
      </c>
      <c r="G81" s="23" t="s">
        <v>162</v>
      </c>
      <c r="H81" s="39">
        <v>0.0</v>
      </c>
      <c r="I81" s="41"/>
    </row>
    <row r="82" ht="15.75" customHeight="1">
      <c r="A82" s="38" t="s">
        <v>30</v>
      </c>
      <c r="B82" s="3" t="str">
        <f>IFERROR(__xludf.DUMMYFUNCTION("if(isblank(A82),"""",filter(Moorings!A:A,Moorings!B:B=left(A82,14),Moorings!D:D=D82))"),"ATAPL-69839-001-0103")</f>
        <v>ATAPL-69839-001-0103</v>
      </c>
      <c r="C82" s="3" t="str">
        <f>IFERROR(__xludf.DUMMYFUNCTION("if(isblank(A82),"""",filter(Moorings!C:C,Moorings!B:B=left(A82,14),Moorings!D:D=D82))"),"SN0103")</f>
        <v>SN0103</v>
      </c>
      <c r="D82" s="24">
        <v>3.0</v>
      </c>
      <c r="E82" s="3" t="str">
        <f>IFERROR(__xludf.DUMMYFUNCTION("if(isblank(A82),"""",filter(Moorings!A:A,Moorings!B:B=A82,Moorings!D:D=D82))"),"ATAPL-66662-00004")</f>
        <v>ATAPL-66662-00004</v>
      </c>
      <c r="F82" s="3" t="str">
        <f>IFERROR(__xludf.DUMMYFUNCTION("if(isblank(A82),"""",filter(Moorings!C:C,Moorings!B:B=A82,Moorings!D:D=D82))"),"16P71179-7233")</f>
        <v>16P71179-7233</v>
      </c>
      <c r="G82" s="23" t="s">
        <v>154</v>
      </c>
      <c r="H82" s="39">
        <v>-52.68919</v>
      </c>
      <c r="I82" s="41"/>
    </row>
    <row r="83" ht="15.75" customHeight="1">
      <c r="A83" s="38" t="s">
        <v>30</v>
      </c>
      <c r="B83" s="3" t="str">
        <f>IFERROR(__xludf.DUMMYFUNCTION("if(isblank(A83),"""",filter(Moorings!A:A,Moorings!B:B=left(A83,14),Moorings!D:D=D83))"),"ATAPL-69839-001-0103")</f>
        <v>ATAPL-69839-001-0103</v>
      </c>
      <c r="C83" s="3" t="str">
        <f>IFERROR(__xludf.DUMMYFUNCTION("if(isblank(A83),"""",filter(Moorings!C:C,Moorings!B:B=left(A83,14),Moorings!D:D=D83))"),"SN0103")</f>
        <v>SN0103</v>
      </c>
      <c r="D83" s="24">
        <v>3.0</v>
      </c>
      <c r="E83" s="3" t="str">
        <f>IFERROR(__xludf.DUMMYFUNCTION("if(isblank(A83),"""",filter(Moorings!A:A,Moorings!B:B=A83,Moorings!D:D=D83))"),"ATAPL-66662-00004")</f>
        <v>ATAPL-66662-00004</v>
      </c>
      <c r="F83" s="3" t="str">
        <f>IFERROR(__xludf.DUMMYFUNCTION("if(isblank(A83),"""",filter(Moorings!C:C,Moorings!B:B=A83,Moorings!D:D=D83))"),"16P71179-7233")</f>
        <v>16P71179-7233</v>
      </c>
      <c r="G83" s="23" t="s">
        <v>155</v>
      </c>
      <c r="H83" s="39">
        <v>55.71091</v>
      </c>
      <c r="I83" s="41"/>
    </row>
    <row r="84" ht="15.75" customHeight="1">
      <c r="A84" s="38" t="s">
        <v>30</v>
      </c>
      <c r="B84" s="3" t="str">
        <f>IFERROR(__xludf.DUMMYFUNCTION("if(isblank(A84),"""",filter(Moorings!A:A,Moorings!B:B=left(A84,14),Moorings!D:D=D84))"),"ATAPL-69839-001-0103")</f>
        <v>ATAPL-69839-001-0103</v>
      </c>
      <c r="C84" s="3" t="str">
        <f>IFERROR(__xludf.DUMMYFUNCTION("if(isblank(A84),"""",filter(Moorings!C:C,Moorings!B:B=left(A84,14),Moorings!D:D=D84))"),"SN0103")</f>
        <v>SN0103</v>
      </c>
      <c r="D84" s="24">
        <v>3.0</v>
      </c>
      <c r="E84" s="3" t="str">
        <f>IFERROR(__xludf.DUMMYFUNCTION("if(isblank(A84),"""",filter(Moorings!A:A,Moorings!B:B=A84,Moorings!D:D=D84))"),"ATAPL-66662-00004")</f>
        <v>ATAPL-66662-00004</v>
      </c>
      <c r="F84" s="3" t="str">
        <f>IFERROR(__xludf.DUMMYFUNCTION("if(isblank(A84),"""",filter(Moorings!C:C,Moorings!B:B=A84,Moorings!D:D=D84))"),"16P71179-7233")</f>
        <v>16P71179-7233</v>
      </c>
      <c r="G84" s="23" t="s">
        <v>156</v>
      </c>
      <c r="H84" s="39">
        <v>-0.301113</v>
      </c>
      <c r="I84" s="41"/>
    </row>
    <row r="85" ht="15.75" customHeight="1">
      <c r="A85" s="10"/>
      <c r="B85" s="3"/>
      <c r="C85" s="3"/>
      <c r="D85" s="3"/>
      <c r="E85" s="3"/>
      <c r="F85" s="3"/>
      <c r="G85" s="6"/>
      <c r="H85" s="10"/>
      <c r="I85" s="6"/>
    </row>
    <row r="86" ht="15.75" customHeight="1">
      <c r="A86" s="6" t="s">
        <v>46</v>
      </c>
      <c r="B86" s="3" t="str">
        <f>IFERROR(__xludf.DUMMYFUNCTION("if(isblank(A86),"""",filter(Moorings!A:A,Moorings!B:B=left(A86,14),Moorings!D:D=D86))"),"ATAPL-69839-001-0103")</f>
        <v>ATAPL-69839-001-0103</v>
      </c>
      <c r="C86" s="3" t="str">
        <f>IFERROR(__xludf.DUMMYFUNCTION("if(isblank(A86),"""",filter(Moorings!C:C,Moorings!B:B=left(A86,14),Moorings!D:D=D86))"),"SN0103")</f>
        <v>SN0103</v>
      </c>
      <c r="D86" s="3">
        <v>1.0</v>
      </c>
      <c r="E86" s="3" t="str">
        <f>IFERROR(__xludf.DUMMYFUNCTION("if(isblank(A86),"""",filter(Moorings!A:A,Moorings!B:B=A86,Moorings!D:D=D86))"),"ATAPL-58320-00006")</f>
        <v>ATAPL-58320-00006</v>
      </c>
      <c r="F86" s="3">
        <f>IFERROR(__xludf.DUMMYFUNCTION("if(isblank(A86),"""",filter(Moorings!C:C,Moorings!B:B=A86,Moorings!D:D=D86))"),"276")</f>
        <v>276</v>
      </c>
      <c r="G86" s="6" t="s">
        <v>139</v>
      </c>
      <c r="H86" s="10">
        <v>45.8305</v>
      </c>
      <c r="I86" s="6"/>
    </row>
    <row r="87" ht="15.75" customHeight="1">
      <c r="A87" s="6" t="s">
        <v>46</v>
      </c>
      <c r="B87" s="3" t="str">
        <f>IFERROR(__xludf.DUMMYFUNCTION("if(isblank(A87),"""",filter(Moorings!A:A,Moorings!B:B=left(A87,14),Moorings!D:D=D87))"),"ATAPL-69839-001-0103")</f>
        <v>ATAPL-69839-001-0103</v>
      </c>
      <c r="C87" s="3" t="str">
        <f>IFERROR(__xludf.DUMMYFUNCTION("if(isblank(A87),"""",filter(Moorings!C:C,Moorings!B:B=left(A87,14),Moorings!D:D=D87))"),"SN0103")</f>
        <v>SN0103</v>
      </c>
      <c r="D87" s="3">
        <v>1.0</v>
      </c>
      <c r="E87" s="3" t="str">
        <f>IFERROR(__xludf.DUMMYFUNCTION("if(isblank(A87),"""",filter(Moorings!A:A,Moorings!B:B=A87,Moorings!D:D=D87))"),"ATAPL-58320-00006")</f>
        <v>ATAPL-58320-00006</v>
      </c>
      <c r="F87" s="3">
        <f>IFERROR(__xludf.DUMMYFUNCTION("if(isblank(A87),"""",filter(Moorings!C:C,Moorings!B:B=A87,Moorings!D:D=D87))"),"276")</f>
        <v>276</v>
      </c>
      <c r="G87" s="6" t="s">
        <v>140</v>
      </c>
      <c r="H87" s="10">
        <v>-129.7535</v>
      </c>
      <c r="I87" s="6"/>
    </row>
    <row r="88" ht="15.75" customHeight="1">
      <c r="A88" s="6"/>
      <c r="B88" s="3" t="str">
        <f>IFERROR(__xludf.DUMMYFUNCTION("if(isblank(A88),"""",filter(Moorings!A:A,Moorings!B:B=left(A88,14),Moorings!D:D=D88))"),"")</f>
        <v/>
      </c>
      <c r="C88" s="3" t="str">
        <f>IFERROR(__xludf.DUMMYFUNCTION("if(isblank(A88),"""",filter(Moorings!C:C,Moorings!B:B=left(A88,14),Moorings!D:D=D88))"),"")</f>
        <v/>
      </c>
      <c r="D88" s="3"/>
      <c r="E88" s="3" t="str">
        <f>IFERROR(__xludf.DUMMYFUNCTION("if(isblank(A88),"""",filter(Moorings!A:A,Moorings!B:B=A88,Moorings!D:D=D88))"),"")</f>
        <v/>
      </c>
      <c r="F88" s="3" t="str">
        <f>IFERROR(__xludf.DUMMYFUNCTION("if(isblank(A88),"""",filter(Moorings!C:C,Moorings!B:B=A88,Moorings!D:D=D88))"),"")</f>
        <v/>
      </c>
      <c r="G88" s="6"/>
      <c r="H88" s="10"/>
      <c r="I88" s="6"/>
    </row>
    <row r="89" ht="15.75" customHeight="1">
      <c r="A89" s="6" t="s">
        <v>46</v>
      </c>
      <c r="B89" s="3" t="str">
        <f>IFERROR(__xludf.DUMMYFUNCTION("if(isblank(A89),"""",filter(Moorings!A:A,Moorings!B:B=left(A89,14),Moorings!D:D=D89))"),"ATAPL-69839-001-0106")</f>
        <v>ATAPL-69839-001-0106</v>
      </c>
      <c r="C89" s="3" t="str">
        <f>IFERROR(__xludf.DUMMYFUNCTION("if(isblank(A89),"""",filter(Moorings!C:C,Moorings!B:B=left(A89,14),Moorings!D:D=D89))"),"SN0106")</f>
        <v>SN0106</v>
      </c>
      <c r="D89" s="3">
        <v>2.0</v>
      </c>
      <c r="E89" s="3" t="str">
        <f>IFERROR(__xludf.DUMMYFUNCTION("if(isblank(A89),"""",filter(Moorings!A:A,Moorings!B:B=A89,Moorings!D:D=D89))"),"ATAPL-58320-00012")</f>
        <v>ATAPL-58320-00012</v>
      </c>
      <c r="F89" s="3">
        <f>IFERROR(__xludf.DUMMYFUNCTION("if(isblank(A89),"""",filter(Moorings!C:C,Moorings!B:B=A89,Moorings!D:D=D89))"),"473")</f>
        <v>473</v>
      </c>
      <c r="G89" s="6" t="s">
        <v>139</v>
      </c>
      <c r="H89" s="10">
        <v>45.8305</v>
      </c>
      <c r="I89" s="6"/>
    </row>
    <row r="90" ht="15.75" customHeight="1">
      <c r="A90" s="6" t="s">
        <v>46</v>
      </c>
      <c r="B90" s="3" t="str">
        <f>IFERROR(__xludf.DUMMYFUNCTION("if(isblank(A90),"""",filter(Moorings!A:A,Moorings!B:B=left(A90,14),Moorings!D:D=D90))"),"ATAPL-69839-001-0106")</f>
        <v>ATAPL-69839-001-0106</v>
      </c>
      <c r="C90" s="3" t="str">
        <f>IFERROR(__xludf.DUMMYFUNCTION("if(isblank(A90),"""",filter(Moorings!C:C,Moorings!B:B=left(A90,14),Moorings!D:D=D90))"),"SN0106")</f>
        <v>SN0106</v>
      </c>
      <c r="D90" s="3">
        <v>2.0</v>
      </c>
      <c r="E90" s="3" t="str">
        <f>IFERROR(__xludf.DUMMYFUNCTION("if(isblank(A90),"""",filter(Moorings!A:A,Moorings!B:B=A90,Moorings!D:D=D90))"),"ATAPL-58320-00012")</f>
        <v>ATAPL-58320-00012</v>
      </c>
      <c r="F90" s="3">
        <f>IFERROR(__xludf.DUMMYFUNCTION("if(isblank(A90),"""",filter(Moorings!C:C,Moorings!B:B=A90,Moorings!D:D=D90))"),"473")</f>
        <v>473</v>
      </c>
      <c r="G90" s="6" t="s">
        <v>140</v>
      </c>
      <c r="H90" s="10">
        <v>-129.7535</v>
      </c>
      <c r="I90" s="6"/>
    </row>
    <row r="91" ht="15.75" customHeight="1">
      <c r="A91" s="6"/>
      <c r="B91" s="3" t="str">
        <f>IFERROR(__xludf.DUMMYFUNCTION("if(isblank(A91),"""",filter(Moorings!A:A,Moorings!B:B=left(A91,14),Moorings!D:D=D91))"),"")</f>
        <v/>
      </c>
      <c r="C91" s="3" t="str">
        <f>IFERROR(__xludf.DUMMYFUNCTION("if(isblank(A91),"""",filter(Moorings!C:C,Moorings!B:B=left(A91,14),Moorings!D:D=D91))"),"")</f>
        <v/>
      </c>
      <c r="D91" s="3"/>
      <c r="E91" s="3" t="str">
        <f>IFERROR(__xludf.DUMMYFUNCTION("if(isblank(A91),"""",filter(Moorings!A:A,Moorings!B:B=A91,Moorings!D:D=D91))"),"")</f>
        <v/>
      </c>
      <c r="F91" s="3" t="str">
        <f>IFERROR(__xludf.DUMMYFUNCTION("if(isblank(A91),"""",filter(Moorings!C:C,Moorings!B:B=A91,Moorings!D:D=D91))"),"")</f>
        <v/>
      </c>
      <c r="G91" s="6"/>
      <c r="H91" s="10"/>
      <c r="I91" s="6"/>
    </row>
    <row r="92" ht="15.75" customHeight="1">
      <c r="A92" s="10" t="s">
        <v>46</v>
      </c>
      <c r="B92" s="3" t="str">
        <f>IFERROR(__xludf.DUMMYFUNCTION("if(isblank(A92),"""",filter(Moorings!A:A,Moorings!B:B=left(A92,14),Moorings!D:D=D92))"),"ATAPL-69839-001-0103")</f>
        <v>ATAPL-69839-001-0103</v>
      </c>
      <c r="C92" s="3" t="str">
        <f>IFERROR(__xludf.DUMMYFUNCTION("if(isblank(A92),"""",filter(Moorings!C:C,Moorings!B:B=left(A92,14),Moorings!D:D=D92))"),"SN0103")</f>
        <v>SN0103</v>
      </c>
      <c r="D92" s="24">
        <v>3.0</v>
      </c>
      <c r="E92" s="3" t="str">
        <f>IFERROR(__xludf.DUMMYFUNCTION("if(isblank(A92),"""",filter(Moorings!A:A,Moorings!B:B=A92,Moorings!D:D=D92))"),"ATAPL-58320-00002")</f>
        <v>ATAPL-58320-00002</v>
      </c>
      <c r="F92" s="3">
        <f>IFERROR(__xludf.DUMMYFUNCTION("if(isblank(A92),"""",filter(Moorings!C:C,Moorings!B:B=A92,Moorings!D:D=D92))"),"344")</f>
        <v>344</v>
      </c>
      <c r="G92" s="6" t="s">
        <v>139</v>
      </c>
      <c r="H92" s="10">
        <v>45.8305</v>
      </c>
      <c r="I92" s="23" t="s">
        <v>174</v>
      </c>
    </row>
    <row r="93" ht="15.75" customHeight="1">
      <c r="A93" s="10" t="s">
        <v>46</v>
      </c>
      <c r="B93" s="3" t="str">
        <f>IFERROR(__xludf.DUMMYFUNCTION("if(isblank(A93),"""",filter(Moorings!A:A,Moorings!B:B=left(A93,14),Moorings!D:D=D93))"),"ATAPL-69839-001-0103")</f>
        <v>ATAPL-69839-001-0103</v>
      </c>
      <c r="C93" s="3" t="str">
        <f>IFERROR(__xludf.DUMMYFUNCTION("if(isblank(A93),"""",filter(Moorings!C:C,Moorings!B:B=left(A93,14),Moorings!D:D=D93))"),"SN0103")</f>
        <v>SN0103</v>
      </c>
      <c r="D93" s="24">
        <v>3.0</v>
      </c>
      <c r="E93" s="3" t="str">
        <f>IFERROR(__xludf.DUMMYFUNCTION("if(isblank(A93),"""",filter(Moorings!A:A,Moorings!B:B=A93,Moorings!D:D=D93))"),"ATAPL-58320-00002")</f>
        <v>ATAPL-58320-00002</v>
      </c>
      <c r="F93" s="3">
        <f>IFERROR(__xludf.DUMMYFUNCTION("if(isblank(A93),"""",filter(Moorings!C:C,Moorings!B:B=A93,Moorings!D:D=D93))"),"344")</f>
        <v>344</v>
      </c>
      <c r="G93" s="6" t="s">
        <v>140</v>
      </c>
      <c r="H93" s="10">
        <v>-129.7535</v>
      </c>
      <c r="I93" s="6"/>
    </row>
    <row r="94" ht="15.75" customHeight="1">
      <c r="A94" s="6"/>
      <c r="B94" s="3"/>
      <c r="C94" s="3"/>
      <c r="D94" s="3"/>
      <c r="E94" s="3"/>
      <c r="F94" s="3"/>
      <c r="G94" s="6"/>
      <c r="H94" s="10"/>
      <c r="I94" s="6"/>
    </row>
    <row r="95" ht="15.75" customHeight="1">
      <c r="A95" s="10" t="s">
        <v>49</v>
      </c>
      <c r="B95" s="3" t="str">
        <f>IFERROR(__xludf.DUMMYFUNCTION("if(isblank(A95),"""",filter(Moorings!A:A,Moorings!B:B=left(A95,14),Moorings!D:D=D95))"),"ATAPL-69839-001-0103")</f>
        <v>ATAPL-69839-001-0103</v>
      </c>
      <c r="C95" s="3" t="str">
        <f>IFERROR(__xludf.DUMMYFUNCTION("if(isblank(A95),"""",filter(Moorings!C:C,Moorings!B:B=left(A95,14),Moorings!D:D=D95))"),"SN0103")</f>
        <v>SN0103</v>
      </c>
      <c r="D95" s="3">
        <v>1.0</v>
      </c>
      <c r="E95" s="3" t="str">
        <f>IFERROR(__xludf.DUMMYFUNCTION("if(isblank(A95),"""",filter(Moorings!A:A,Moorings!B:B=A95,Moorings!D:D=D95))"),"ATAPL-58337-00004")</f>
        <v>ATAPL-58337-00004</v>
      </c>
      <c r="F95" s="3" t="str">
        <f>IFERROR(__xludf.DUMMYFUNCTION("if(isblank(A95),"""",filter(Moorings!C:C,Moorings!B:B=A95,Moorings!D:D=D95))"),"SAMI2-P0110")</f>
        <v>SAMI2-P0110</v>
      </c>
      <c r="G95" s="6" t="s">
        <v>176</v>
      </c>
      <c r="H95" s="10">
        <v>17533.0</v>
      </c>
      <c r="I95" s="6"/>
    </row>
    <row r="96" ht="15.75" customHeight="1">
      <c r="A96" s="10" t="s">
        <v>49</v>
      </c>
      <c r="B96" s="3" t="str">
        <f>IFERROR(__xludf.DUMMYFUNCTION("if(isblank(A96),"""",filter(Moorings!A:A,Moorings!B:B=left(A96,14),Moorings!D:D=D96))"),"ATAPL-69839-001-0103")</f>
        <v>ATAPL-69839-001-0103</v>
      </c>
      <c r="C96" s="3" t="str">
        <f>IFERROR(__xludf.DUMMYFUNCTION("if(isblank(A96),"""",filter(Moorings!C:C,Moorings!B:B=left(A96,14),Moorings!D:D=D96))"),"SN0103")</f>
        <v>SN0103</v>
      </c>
      <c r="D96" s="3">
        <v>1.0</v>
      </c>
      <c r="E96" s="3" t="str">
        <f>IFERROR(__xludf.DUMMYFUNCTION("if(isblank(A96),"""",filter(Moorings!A:A,Moorings!B:B=A96,Moorings!D:D=D96))"),"ATAPL-58337-00004")</f>
        <v>ATAPL-58337-00004</v>
      </c>
      <c r="F96" s="3" t="str">
        <f>IFERROR(__xludf.DUMMYFUNCTION("if(isblank(A96),"""",filter(Moorings!C:C,Moorings!B:B=A96,Moorings!D:D=D96))"),"SAMI2-P0110")</f>
        <v>SAMI2-P0110</v>
      </c>
      <c r="G96" s="6" t="s">
        <v>177</v>
      </c>
      <c r="H96" s="10">
        <v>2229.0</v>
      </c>
      <c r="I96" s="6"/>
    </row>
    <row r="97" ht="15.75" customHeight="1">
      <c r="A97" s="10" t="s">
        <v>49</v>
      </c>
      <c r="B97" s="3" t="str">
        <f>IFERROR(__xludf.DUMMYFUNCTION("if(isblank(A97),"""",filter(Moorings!A:A,Moorings!B:B=left(A97,14),Moorings!D:D=D97))"),"ATAPL-69839-001-0103")</f>
        <v>ATAPL-69839-001-0103</v>
      </c>
      <c r="C97" s="3" t="str">
        <f>IFERROR(__xludf.DUMMYFUNCTION("if(isblank(A97),"""",filter(Moorings!C:C,Moorings!B:B=left(A97,14),Moorings!D:D=D97))"),"SN0103")</f>
        <v>SN0103</v>
      </c>
      <c r="D97" s="3">
        <v>1.0</v>
      </c>
      <c r="E97" s="3" t="str">
        <f>IFERROR(__xludf.DUMMYFUNCTION("if(isblank(A97),"""",filter(Moorings!A:A,Moorings!B:B=A97,Moorings!D:D=D97))"),"ATAPL-58337-00004")</f>
        <v>ATAPL-58337-00004</v>
      </c>
      <c r="F97" s="3" t="str">
        <f>IFERROR(__xludf.DUMMYFUNCTION("if(isblank(A97),"""",filter(Moorings!C:C,Moorings!B:B=A97,Moorings!D:D=D97))"),"SAMI2-P0110")</f>
        <v>SAMI2-P0110</v>
      </c>
      <c r="G97" s="6" t="s">
        <v>178</v>
      </c>
      <c r="H97" s="10">
        <v>101.0</v>
      </c>
      <c r="I97" s="6"/>
    </row>
    <row r="98" ht="15.75" customHeight="1">
      <c r="A98" s="10" t="s">
        <v>49</v>
      </c>
      <c r="B98" s="3" t="str">
        <f>IFERROR(__xludf.DUMMYFUNCTION("if(isblank(A98),"""",filter(Moorings!A:A,Moorings!B:B=left(A98,14),Moorings!D:D=D98))"),"ATAPL-69839-001-0103")</f>
        <v>ATAPL-69839-001-0103</v>
      </c>
      <c r="C98" s="3" t="str">
        <f>IFERROR(__xludf.DUMMYFUNCTION("if(isblank(A98),"""",filter(Moorings!C:C,Moorings!B:B=left(A98,14),Moorings!D:D=D98))"),"SN0103")</f>
        <v>SN0103</v>
      </c>
      <c r="D98" s="3">
        <v>1.0</v>
      </c>
      <c r="E98" s="3" t="str">
        <f>IFERROR(__xludf.DUMMYFUNCTION("if(isblank(A98),"""",filter(Moorings!A:A,Moorings!B:B=A98,Moorings!D:D=D98))"),"ATAPL-58337-00004")</f>
        <v>ATAPL-58337-00004</v>
      </c>
      <c r="F98" s="3" t="str">
        <f>IFERROR(__xludf.DUMMYFUNCTION("if(isblank(A98),"""",filter(Moorings!C:C,Moorings!B:B=A98,Moorings!D:D=D98))"),"SAMI2-P0110")</f>
        <v>SAMI2-P0110</v>
      </c>
      <c r="G98" s="6" t="s">
        <v>179</v>
      </c>
      <c r="H98" s="10">
        <v>38502.0</v>
      </c>
      <c r="I98" s="6"/>
    </row>
    <row r="99" ht="15.75" customHeight="1">
      <c r="A99" s="10" t="s">
        <v>49</v>
      </c>
      <c r="B99" s="3" t="str">
        <f>IFERROR(__xludf.DUMMYFUNCTION("if(isblank(A99),"""",filter(Moorings!A:A,Moorings!B:B=left(A99,14),Moorings!D:D=D99))"),"ATAPL-69839-001-0103")</f>
        <v>ATAPL-69839-001-0103</v>
      </c>
      <c r="C99" s="3" t="str">
        <f>IFERROR(__xludf.DUMMYFUNCTION("if(isblank(A99),"""",filter(Moorings!C:C,Moorings!B:B=left(A99,14),Moorings!D:D=D99))"),"SN0103")</f>
        <v>SN0103</v>
      </c>
      <c r="D99" s="3">
        <v>1.0</v>
      </c>
      <c r="E99" s="3" t="str">
        <f>IFERROR(__xludf.DUMMYFUNCTION("if(isblank(A99),"""",filter(Moorings!A:A,Moorings!B:B=A99,Moorings!D:D=D99))"),"ATAPL-58337-00004")</f>
        <v>ATAPL-58337-00004</v>
      </c>
      <c r="F99" s="3" t="str">
        <f>IFERROR(__xludf.DUMMYFUNCTION("if(isblank(A99),"""",filter(Moorings!C:C,Moorings!B:B=A99,Moorings!D:D=D99))"),"SAMI2-P0110")</f>
        <v>SAMI2-P0110</v>
      </c>
      <c r="G99" s="6" t="s">
        <v>180</v>
      </c>
      <c r="H99" s="10">
        <v>0.9698</v>
      </c>
      <c r="I99" s="6"/>
    </row>
    <row r="100" ht="15.75" customHeight="1">
      <c r="A100" s="10" t="s">
        <v>49</v>
      </c>
      <c r="B100" s="3" t="str">
        <f>IFERROR(__xludf.DUMMYFUNCTION("if(isblank(A100),"""",filter(Moorings!A:A,Moorings!B:B=left(A100,14),Moorings!D:D=D100))"),"ATAPL-69839-001-0103")</f>
        <v>ATAPL-69839-001-0103</v>
      </c>
      <c r="C100" s="3" t="str">
        <f>IFERROR(__xludf.DUMMYFUNCTION("if(isblank(A100),"""",filter(Moorings!C:C,Moorings!B:B=left(A100,14),Moorings!D:D=D100))"),"SN0103")</f>
        <v>SN0103</v>
      </c>
      <c r="D100" s="3">
        <v>1.0</v>
      </c>
      <c r="E100" s="3" t="str">
        <f>IFERROR(__xludf.DUMMYFUNCTION("if(isblank(A100),"""",filter(Moorings!A:A,Moorings!B:B=A100,Moorings!D:D=D100))"),"ATAPL-58337-00004")</f>
        <v>ATAPL-58337-00004</v>
      </c>
      <c r="F100" s="3" t="str">
        <f>IFERROR(__xludf.DUMMYFUNCTION("if(isblank(A100),"""",filter(Moorings!C:C,Moorings!B:B=A100,Moorings!D:D=D100))"),"SAMI2-P0110")</f>
        <v>SAMI2-P0110</v>
      </c>
      <c r="G100" s="6" t="s">
        <v>181</v>
      </c>
      <c r="H100" s="10">
        <v>0.2484</v>
      </c>
      <c r="I100" s="6"/>
    </row>
    <row r="101" ht="15.75" customHeight="1">
      <c r="A101" s="10" t="s">
        <v>49</v>
      </c>
      <c r="B101" s="3" t="str">
        <f>IFERROR(__xludf.DUMMYFUNCTION("if(isblank(A101),"""",filter(Moorings!A:A,Moorings!B:B=left(A101,14),Moorings!D:D=D101))"),"ATAPL-69839-001-0103")</f>
        <v>ATAPL-69839-001-0103</v>
      </c>
      <c r="C101" s="3" t="str">
        <f>IFERROR(__xludf.DUMMYFUNCTION("if(isblank(A101),"""",filter(Moorings!C:C,Moorings!B:B=left(A101,14),Moorings!D:D=D101))"),"SN0103")</f>
        <v>SN0103</v>
      </c>
      <c r="D101" s="3">
        <v>1.0</v>
      </c>
      <c r="E101" s="3" t="str">
        <f>IFERROR(__xludf.DUMMYFUNCTION("if(isblank(A101),"""",filter(Moorings!A:A,Moorings!B:B=A101,Moorings!D:D=D101))"),"ATAPL-58337-00004")</f>
        <v>ATAPL-58337-00004</v>
      </c>
      <c r="F101" s="3" t="str">
        <f>IFERROR(__xludf.DUMMYFUNCTION("if(isblank(A101),"""",filter(Moorings!C:C,Moorings!B:B=A101,Moorings!D:D=D101))"),"SAMI2-P0110")</f>
        <v>SAMI2-P0110</v>
      </c>
      <c r="G101" s="6" t="s">
        <v>182</v>
      </c>
      <c r="H101" s="10">
        <v>35.0</v>
      </c>
      <c r="I101" s="6"/>
    </row>
    <row r="102" ht="15.75" customHeight="1">
      <c r="A102" s="10"/>
      <c r="B102" s="3" t="str">
        <f>IFERROR(__xludf.DUMMYFUNCTION("if(isblank(A102),"""",filter(Moorings!A:A,Moorings!B:B=left(A102,14),Moorings!D:D=D102))"),"")</f>
        <v/>
      </c>
      <c r="C102" s="3" t="str">
        <f>IFERROR(__xludf.DUMMYFUNCTION("if(isblank(A102),"""",filter(Moorings!C:C,Moorings!B:B=left(A102,14),Moorings!D:D=D102))"),"")</f>
        <v/>
      </c>
      <c r="D102" s="3"/>
      <c r="E102" s="3" t="str">
        <f>IFERROR(__xludf.DUMMYFUNCTION("if(isblank(A102),"""",filter(Moorings!A:A,Moorings!B:B=A102,Moorings!D:D=D102))"),"")</f>
        <v/>
      </c>
      <c r="F102" s="3" t="str">
        <f>IFERROR(__xludf.DUMMYFUNCTION("if(isblank(A102),"""",filter(Moorings!C:C,Moorings!B:B=A102,Moorings!D:D=D102))"),"")</f>
        <v/>
      </c>
      <c r="G102" s="6"/>
      <c r="H102" s="10"/>
      <c r="I102" s="6"/>
    </row>
    <row r="103" ht="15.75" customHeight="1">
      <c r="A103" s="10" t="s">
        <v>49</v>
      </c>
      <c r="B103" s="3" t="str">
        <f>IFERROR(__xludf.DUMMYFUNCTION("if(isblank(A103),"""",filter(Moorings!A:A,Moorings!B:B=left(A103,14),Moorings!D:D=D103))"),"ATAPL-69839-001-0106")</f>
        <v>ATAPL-69839-001-0106</v>
      </c>
      <c r="C103" s="3" t="str">
        <f>IFERROR(__xludf.DUMMYFUNCTION("if(isblank(A103),"""",filter(Moorings!C:C,Moorings!B:B=left(A103,14),Moorings!D:D=D103))"),"SN0106")</f>
        <v>SN0106</v>
      </c>
      <c r="D103" s="3">
        <v>2.0</v>
      </c>
      <c r="E103" s="3" t="str">
        <f>IFERROR(__xludf.DUMMYFUNCTION("if(isblank(A103),"""",filter(Moorings!A:A,Moorings!B:B=A103,Moorings!D:D=D103))"),"ATAPL-58337-00001")</f>
        <v>ATAPL-58337-00001</v>
      </c>
      <c r="F103" s="3" t="str">
        <f>IFERROR(__xludf.DUMMYFUNCTION("if(isblank(A103),"""",filter(Moorings!C:C,Moorings!B:B=A103,Moorings!D:D=D103))"),"P0059")</f>
        <v>P0059</v>
      </c>
      <c r="G103" s="6" t="s">
        <v>176</v>
      </c>
      <c r="H103" s="10">
        <v>17533.0</v>
      </c>
      <c r="I103" s="6" t="s">
        <v>183</v>
      </c>
    </row>
    <row r="104" ht="15.75" customHeight="1">
      <c r="A104" s="10" t="s">
        <v>49</v>
      </c>
      <c r="B104" s="3" t="str">
        <f>IFERROR(__xludf.DUMMYFUNCTION("if(isblank(A104),"""",filter(Moorings!A:A,Moorings!B:B=left(A104,14),Moorings!D:D=D104))"),"ATAPL-69839-001-0106")</f>
        <v>ATAPL-69839-001-0106</v>
      </c>
      <c r="C104" s="3" t="str">
        <f>IFERROR(__xludf.DUMMYFUNCTION("if(isblank(A104),"""",filter(Moorings!C:C,Moorings!B:B=left(A104,14),Moorings!D:D=D104))"),"SN0106")</f>
        <v>SN0106</v>
      </c>
      <c r="D104" s="3">
        <v>2.0</v>
      </c>
      <c r="E104" s="3" t="str">
        <f>IFERROR(__xludf.DUMMYFUNCTION("if(isblank(A104),"""",filter(Moorings!A:A,Moorings!B:B=A104,Moorings!D:D=D104))"),"ATAPL-58337-00001")</f>
        <v>ATAPL-58337-00001</v>
      </c>
      <c r="F104" s="3" t="str">
        <f>IFERROR(__xludf.DUMMYFUNCTION("if(isblank(A104),"""",filter(Moorings!C:C,Moorings!B:B=A104,Moorings!D:D=D104))"),"P0059")</f>
        <v>P0059</v>
      </c>
      <c r="G104" s="6" t="s">
        <v>177</v>
      </c>
      <c r="H104" s="10">
        <v>2229.0</v>
      </c>
      <c r="I104" s="6" t="s">
        <v>183</v>
      </c>
    </row>
    <row r="105" ht="15.75" customHeight="1">
      <c r="A105" s="10" t="s">
        <v>49</v>
      </c>
      <c r="B105" s="3" t="str">
        <f>IFERROR(__xludf.DUMMYFUNCTION("if(isblank(A105),"""",filter(Moorings!A:A,Moorings!B:B=left(A105,14),Moorings!D:D=D105))"),"ATAPL-69839-001-0106")</f>
        <v>ATAPL-69839-001-0106</v>
      </c>
      <c r="C105" s="3" t="str">
        <f>IFERROR(__xludf.DUMMYFUNCTION("if(isblank(A105),"""",filter(Moorings!C:C,Moorings!B:B=left(A105,14),Moorings!D:D=D105))"),"SN0106")</f>
        <v>SN0106</v>
      </c>
      <c r="D105" s="3">
        <v>2.0</v>
      </c>
      <c r="E105" s="3" t="str">
        <f>IFERROR(__xludf.DUMMYFUNCTION("if(isblank(A105),"""",filter(Moorings!A:A,Moorings!B:B=A105,Moorings!D:D=D105))"),"ATAPL-58337-00001")</f>
        <v>ATAPL-58337-00001</v>
      </c>
      <c r="F105" s="3" t="str">
        <f>IFERROR(__xludf.DUMMYFUNCTION("if(isblank(A105),"""",filter(Moorings!C:C,Moorings!B:B=A105,Moorings!D:D=D105))"),"P0059")</f>
        <v>P0059</v>
      </c>
      <c r="G105" s="6" t="s">
        <v>178</v>
      </c>
      <c r="H105" s="10">
        <v>101.0</v>
      </c>
      <c r="I105" s="6" t="s">
        <v>183</v>
      </c>
    </row>
    <row r="106" ht="15.75" customHeight="1">
      <c r="A106" s="10" t="s">
        <v>49</v>
      </c>
      <c r="B106" s="3" t="str">
        <f>IFERROR(__xludf.DUMMYFUNCTION("if(isblank(A106),"""",filter(Moorings!A:A,Moorings!B:B=left(A106,14),Moorings!D:D=D106))"),"ATAPL-69839-001-0106")</f>
        <v>ATAPL-69839-001-0106</v>
      </c>
      <c r="C106" s="3" t="str">
        <f>IFERROR(__xludf.DUMMYFUNCTION("if(isblank(A106),"""",filter(Moorings!C:C,Moorings!B:B=left(A106,14),Moorings!D:D=D106))"),"SN0106")</f>
        <v>SN0106</v>
      </c>
      <c r="D106" s="3">
        <v>2.0</v>
      </c>
      <c r="E106" s="3" t="str">
        <f>IFERROR(__xludf.DUMMYFUNCTION("if(isblank(A106),"""",filter(Moorings!A:A,Moorings!B:B=A106,Moorings!D:D=D106))"),"ATAPL-58337-00001")</f>
        <v>ATAPL-58337-00001</v>
      </c>
      <c r="F106" s="3" t="str">
        <f>IFERROR(__xludf.DUMMYFUNCTION("if(isblank(A106),"""",filter(Moorings!C:C,Moorings!B:B=A106,Moorings!D:D=D106))"),"P0059")</f>
        <v>P0059</v>
      </c>
      <c r="G106" s="6" t="s">
        <v>179</v>
      </c>
      <c r="H106" s="10">
        <v>38502.0</v>
      </c>
      <c r="I106" s="6" t="s">
        <v>183</v>
      </c>
    </row>
    <row r="107" ht="15.75" customHeight="1">
      <c r="A107" s="10" t="s">
        <v>49</v>
      </c>
      <c r="B107" s="3" t="str">
        <f>IFERROR(__xludf.DUMMYFUNCTION("if(isblank(A107),"""",filter(Moorings!A:A,Moorings!B:B=left(A107,14),Moorings!D:D=D107))"),"ATAPL-69839-001-0106")</f>
        <v>ATAPL-69839-001-0106</v>
      </c>
      <c r="C107" s="3" t="str">
        <f>IFERROR(__xludf.DUMMYFUNCTION("if(isblank(A107),"""",filter(Moorings!C:C,Moorings!B:B=left(A107,14),Moorings!D:D=D107))"),"SN0106")</f>
        <v>SN0106</v>
      </c>
      <c r="D107" s="3">
        <v>2.0</v>
      </c>
      <c r="E107" s="3" t="str">
        <f>IFERROR(__xludf.DUMMYFUNCTION("if(isblank(A107),"""",filter(Moorings!A:A,Moorings!B:B=A107,Moorings!D:D=D107))"),"ATAPL-58337-00001")</f>
        <v>ATAPL-58337-00001</v>
      </c>
      <c r="F107" s="3" t="str">
        <f>IFERROR(__xludf.DUMMYFUNCTION("if(isblank(A107),"""",filter(Moorings!C:C,Moorings!B:B=A107,Moorings!D:D=D107))"),"P0059")</f>
        <v>P0059</v>
      </c>
      <c r="G107" s="6" t="s">
        <v>180</v>
      </c>
      <c r="H107" s="10">
        <v>1.0</v>
      </c>
      <c r="I107" s="6" t="s">
        <v>184</v>
      </c>
    </row>
    <row r="108" ht="15.75" customHeight="1">
      <c r="A108" s="10" t="s">
        <v>49</v>
      </c>
      <c r="B108" s="3" t="str">
        <f>IFERROR(__xludf.DUMMYFUNCTION("if(isblank(A108),"""",filter(Moorings!A:A,Moorings!B:B=left(A108,14),Moorings!D:D=D108))"),"ATAPL-69839-001-0106")</f>
        <v>ATAPL-69839-001-0106</v>
      </c>
      <c r="C108" s="3" t="str">
        <f>IFERROR(__xludf.DUMMYFUNCTION("if(isblank(A108),"""",filter(Moorings!C:C,Moorings!B:B=left(A108,14),Moorings!D:D=D108))"),"SN0106")</f>
        <v>SN0106</v>
      </c>
      <c r="D108" s="3">
        <v>2.0</v>
      </c>
      <c r="E108" s="3" t="str">
        <f>IFERROR(__xludf.DUMMYFUNCTION("if(isblank(A108),"""",filter(Moorings!A:A,Moorings!B:B=A108,Moorings!D:D=D108))"),"ATAPL-58337-00001")</f>
        <v>ATAPL-58337-00001</v>
      </c>
      <c r="F108" s="3" t="str">
        <f>IFERROR(__xludf.DUMMYFUNCTION("if(isblank(A108),"""",filter(Moorings!C:C,Moorings!B:B=A108,Moorings!D:D=D108))"),"P0059")</f>
        <v>P0059</v>
      </c>
      <c r="G108" s="6" t="s">
        <v>181</v>
      </c>
      <c r="H108" s="10">
        <v>0.0</v>
      </c>
      <c r="I108" s="6" t="s">
        <v>184</v>
      </c>
    </row>
    <row r="109" ht="15.75" customHeight="1">
      <c r="A109" s="10" t="s">
        <v>49</v>
      </c>
      <c r="B109" s="3" t="str">
        <f>IFERROR(__xludf.DUMMYFUNCTION("if(isblank(A109),"""",filter(Moorings!A:A,Moorings!B:B=left(A109,14),Moorings!D:D=D109))"),"ATAPL-69839-001-0106")</f>
        <v>ATAPL-69839-001-0106</v>
      </c>
      <c r="C109" s="3" t="str">
        <f>IFERROR(__xludf.DUMMYFUNCTION("if(isblank(A109),"""",filter(Moorings!C:C,Moorings!B:B=left(A109,14),Moorings!D:D=D109))"),"SN0106")</f>
        <v>SN0106</v>
      </c>
      <c r="D109" s="3">
        <v>2.0</v>
      </c>
      <c r="E109" s="3" t="str">
        <f>IFERROR(__xludf.DUMMYFUNCTION("if(isblank(A109),"""",filter(Moorings!A:A,Moorings!B:B=A109,Moorings!D:D=D109))"),"ATAPL-58337-00001")</f>
        <v>ATAPL-58337-00001</v>
      </c>
      <c r="F109" s="3" t="str">
        <f>IFERROR(__xludf.DUMMYFUNCTION("if(isblank(A109),"""",filter(Moorings!C:C,Moorings!B:B=A109,Moorings!D:D=D109))"),"P0059")</f>
        <v>P0059</v>
      </c>
      <c r="G109" s="6" t="s">
        <v>182</v>
      </c>
      <c r="H109" s="10">
        <v>35.0</v>
      </c>
      <c r="I109" s="6"/>
    </row>
    <row r="110" ht="15.75" customHeight="1">
      <c r="A110" s="10"/>
      <c r="B110" s="3" t="str">
        <f>IFERROR(__xludf.DUMMYFUNCTION("if(isblank(A110),"""",filter(Moorings!A:A,Moorings!B:B=left(A110,14),Moorings!D:D=D110))"),"")</f>
        <v/>
      </c>
      <c r="C110" s="3" t="str">
        <f>IFERROR(__xludf.DUMMYFUNCTION("if(isblank(A110),"""",filter(Moorings!C:C,Moorings!B:B=left(A110,14),Moorings!D:D=D110))"),"")</f>
        <v/>
      </c>
      <c r="D110" s="3"/>
      <c r="E110" s="3" t="str">
        <f>IFERROR(__xludf.DUMMYFUNCTION("if(isblank(A110),"""",filter(Moorings!A:A,Moorings!B:B=A110,Moorings!D:D=D110))"),"")</f>
        <v/>
      </c>
      <c r="F110" s="3" t="str">
        <f>IFERROR(__xludf.DUMMYFUNCTION("if(isblank(A110),"""",filter(Moorings!C:C,Moorings!B:B=A110,Moorings!D:D=D110))"),"")</f>
        <v/>
      </c>
      <c r="G110" s="6"/>
      <c r="H110" s="10"/>
      <c r="I110" s="6"/>
    </row>
    <row r="111" ht="15.75" customHeight="1">
      <c r="A111" s="10" t="s">
        <v>49</v>
      </c>
      <c r="B111" s="3" t="str">
        <f>IFERROR(__xludf.DUMMYFUNCTION("if(isblank(A111),"""",filter(Moorings!A:A,Moorings!B:B=left(A111,14),Moorings!D:D=D111))"),"ATAPL-69839-001-0103")</f>
        <v>ATAPL-69839-001-0103</v>
      </c>
      <c r="C111" s="3" t="str">
        <f>IFERROR(__xludf.DUMMYFUNCTION("if(isblank(A111),"""",filter(Moorings!C:C,Moorings!B:B=left(A111,14),Moorings!D:D=D111))"),"SN0103")</f>
        <v>SN0103</v>
      </c>
      <c r="D111" s="24">
        <v>3.0</v>
      </c>
      <c r="E111" s="3" t="str">
        <f>IFERROR(__xludf.DUMMYFUNCTION("if(isblank(A111),"""",filter(Moorings!A:A,Moorings!B:B=A111,Moorings!D:D=D111))"),"ATAPL-58337-00004")</f>
        <v>ATAPL-58337-00004</v>
      </c>
      <c r="F111" s="3" t="str">
        <f>IFERROR(__xludf.DUMMYFUNCTION("if(isblank(A111),"""",filter(Moorings!C:C,Moorings!B:B=A111,Moorings!D:D=D111))"),"P0110")</f>
        <v>P0110</v>
      </c>
      <c r="G111" s="6" t="s">
        <v>176</v>
      </c>
      <c r="H111" s="22">
        <v>17372.0</v>
      </c>
      <c r="I111" s="23" t="s">
        <v>185</v>
      </c>
    </row>
    <row r="112" ht="15.75" customHeight="1">
      <c r="A112" s="10" t="s">
        <v>49</v>
      </c>
      <c r="B112" s="3" t="str">
        <f>IFERROR(__xludf.DUMMYFUNCTION("if(isblank(A112),"""",filter(Moorings!A:A,Moorings!B:B=left(A112,14),Moorings!D:D=D112))"),"ATAPL-69839-001-0103")</f>
        <v>ATAPL-69839-001-0103</v>
      </c>
      <c r="C112" s="3" t="str">
        <f>IFERROR(__xludf.DUMMYFUNCTION("if(isblank(A112),"""",filter(Moorings!C:C,Moorings!B:B=left(A112,14),Moorings!D:D=D112))"),"SN0103")</f>
        <v>SN0103</v>
      </c>
      <c r="D112" s="24">
        <v>3.0</v>
      </c>
      <c r="E112" s="3" t="str">
        <f>IFERROR(__xludf.DUMMYFUNCTION("if(isblank(A112),"""",filter(Moorings!A:A,Moorings!B:B=A112,Moorings!D:D=D112))"),"ATAPL-58337-00004")</f>
        <v>ATAPL-58337-00004</v>
      </c>
      <c r="F112" s="3" t="str">
        <f>IFERROR(__xludf.DUMMYFUNCTION("if(isblank(A112),"""",filter(Moorings!C:C,Moorings!B:B=A112,Moorings!D:D=D112))"),"P0110")</f>
        <v>P0110</v>
      </c>
      <c r="G112" s="6" t="s">
        <v>177</v>
      </c>
      <c r="H112" s="22">
        <v>94.1</v>
      </c>
      <c r="I112" s="23"/>
    </row>
    <row r="113" ht="15.75" customHeight="1">
      <c r="A113" s="10" t="s">
        <v>49</v>
      </c>
      <c r="B113" s="3" t="str">
        <f>IFERROR(__xludf.DUMMYFUNCTION("if(isblank(A113),"""",filter(Moorings!A:A,Moorings!B:B=left(A113,14),Moorings!D:D=D113))"),"ATAPL-69839-001-0103")</f>
        <v>ATAPL-69839-001-0103</v>
      </c>
      <c r="C113" s="3" t="str">
        <f>IFERROR(__xludf.DUMMYFUNCTION("if(isblank(A113),"""",filter(Moorings!C:C,Moorings!B:B=left(A113,14),Moorings!D:D=D113))"),"SN0103")</f>
        <v>SN0103</v>
      </c>
      <c r="D113" s="24">
        <v>3.0</v>
      </c>
      <c r="E113" s="3" t="str">
        <f>IFERROR(__xludf.DUMMYFUNCTION("if(isblank(A113),"""",filter(Moorings!A:A,Moorings!B:B=A113,Moorings!D:D=D113))"),"ATAPL-58337-00004")</f>
        <v>ATAPL-58337-00004</v>
      </c>
      <c r="F113" s="3" t="str">
        <f>IFERROR(__xludf.DUMMYFUNCTION("if(isblank(A113),"""",filter(Moorings!C:C,Moorings!B:B=A113,Moorings!D:D=D113))"),"P0110")</f>
        <v>P0110</v>
      </c>
      <c r="G113" s="6" t="s">
        <v>178</v>
      </c>
      <c r="H113" s="22">
        <v>2284.0</v>
      </c>
      <c r="I113" s="23"/>
    </row>
    <row r="114" ht="15.75" customHeight="1">
      <c r="A114" s="10" t="s">
        <v>49</v>
      </c>
      <c r="B114" s="3" t="str">
        <f>IFERROR(__xludf.DUMMYFUNCTION("if(isblank(A114),"""",filter(Moorings!A:A,Moorings!B:B=left(A114,14),Moorings!D:D=D114))"),"ATAPL-69839-001-0103")</f>
        <v>ATAPL-69839-001-0103</v>
      </c>
      <c r="C114" s="3" t="str">
        <f>IFERROR(__xludf.DUMMYFUNCTION("if(isblank(A114),"""",filter(Moorings!C:C,Moorings!B:B=left(A114,14),Moorings!D:D=D114))"),"SN0103")</f>
        <v>SN0103</v>
      </c>
      <c r="D114" s="24">
        <v>3.0</v>
      </c>
      <c r="E114" s="3" t="str">
        <f>IFERROR(__xludf.DUMMYFUNCTION("if(isblank(A114),"""",filter(Moorings!A:A,Moorings!B:B=A114,Moorings!D:D=D114))"),"ATAPL-58337-00004")</f>
        <v>ATAPL-58337-00004</v>
      </c>
      <c r="F114" s="3" t="str">
        <f>IFERROR(__xludf.DUMMYFUNCTION("if(isblank(A114),"""",filter(Moorings!C:C,Moorings!B:B=A114,Moorings!D:D=D114))"),"P0110")</f>
        <v>P0110</v>
      </c>
      <c r="G114" s="6" t="s">
        <v>179</v>
      </c>
      <c r="H114" s="22">
        <v>38676.0</v>
      </c>
      <c r="I114" s="23"/>
    </row>
    <row r="115" ht="15.75" customHeight="1">
      <c r="A115" s="10" t="s">
        <v>49</v>
      </c>
      <c r="B115" s="3" t="str">
        <f>IFERROR(__xludf.DUMMYFUNCTION("if(isblank(A115),"""",filter(Moorings!A:A,Moorings!B:B=left(A115,14),Moorings!D:D=D115))"),"ATAPL-69839-001-0103")</f>
        <v>ATAPL-69839-001-0103</v>
      </c>
      <c r="C115" s="3" t="str">
        <f>IFERROR(__xludf.DUMMYFUNCTION("if(isblank(A115),"""",filter(Moorings!C:C,Moorings!B:B=left(A115,14),Moorings!D:D=D115))"),"SN0103")</f>
        <v>SN0103</v>
      </c>
      <c r="D115" s="24">
        <v>3.0</v>
      </c>
      <c r="E115" s="3" t="str">
        <f>IFERROR(__xludf.DUMMYFUNCTION("if(isblank(A115),"""",filter(Moorings!A:A,Moorings!B:B=A115,Moorings!D:D=D115))"),"ATAPL-58337-00004")</f>
        <v>ATAPL-58337-00004</v>
      </c>
      <c r="F115" s="3" t="str">
        <f>IFERROR(__xludf.DUMMYFUNCTION("if(isblank(A115),"""",filter(Moorings!C:C,Moorings!B:B=A115,Moorings!D:D=D115))"),"P0110")</f>
        <v>P0110</v>
      </c>
      <c r="G115" s="6" t="s">
        <v>180</v>
      </c>
      <c r="H115" s="10">
        <v>1.0</v>
      </c>
      <c r="I115" s="23" t="s">
        <v>186</v>
      </c>
    </row>
    <row r="116" ht="15.75" customHeight="1">
      <c r="A116" s="10" t="s">
        <v>49</v>
      </c>
      <c r="B116" s="3" t="str">
        <f>IFERROR(__xludf.DUMMYFUNCTION("if(isblank(A116),"""",filter(Moorings!A:A,Moorings!B:B=left(A116,14),Moorings!D:D=D116))"),"ATAPL-69839-001-0103")</f>
        <v>ATAPL-69839-001-0103</v>
      </c>
      <c r="C116" s="3" t="str">
        <f>IFERROR(__xludf.DUMMYFUNCTION("if(isblank(A116),"""",filter(Moorings!C:C,Moorings!B:B=left(A116,14),Moorings!D:D=D116))"),"SN0103")</f>
        <v>SN0103</v>
      </c>
      <c r="D116" s="24">
        <v>3.0</v>
      </c>
      <c r="E116" s="3" t="str">
        <f>IFERROR(__xludf.DUMMYFUNCTION("if(isblank(A116),"""",filter(Moorings!A:A,Moorings!B:B=A116,Moorings!D:D=D116))"),"ATAPL-58337-00004")</f>
        <v>ATAPL-58337-00004</v>
      </c>
      <c r="F116" s="3" t="str">
        <f>IFERROR(__xludf.DUMMYFUNCTION("if(isblank(A116),"""",filter(Moorings!C:C,Moorings!B:B=A116,Moorings!D:D=D116))"),"P0110")</f>
        <v>P0110</v>
      </c>
      <c r="G116" s="6" t="s">
        <v>181</v>
      </c>
      <c r="H116" s="10">
        <v>0.0</v>
      </c>
      <c r="I116" s="23" t="s">
        <v>186</v>
      </c>
    </row>
    <row r="117" ht="15.75" customHeight="1">
      <c r="A117" s="10" t="s">
        <v>49</v>
      </c>
      <c r="B117" s="3" t="str">
        <f>IFERROR(__xludf.DUMMYFUNCTION("if(isblank(A117),"""",filter(Moorings!A:A,Moorings!B:B=left(A117,14),Moorings!D:D=D117))"),"ATAPL-69839-001-0103")</f>
        <v>ATAPL-69839-001-0103</v>
      </c>
      <c r="C117" s="3" t="str">
        <f>IFERROR(__xludf.DUMMYFUNCTION("if(isblank(A117),"""",filter(Moorings!C:C,Moorings!B:B=left(A117,14),Moorings!D:D=D117))"),"SN0103")</f>
        <v>SN0103</v>
      </c>
      <c r="D117" s="24">
        <v>3.0</v>
      </c>
      <c r="E117" s="3" t="str">
        <f>IFERROR(__xludf.DUMMYFUNCTION("if(isblank(A117),"""",filter(Moorings!A:A,Moorings!B:B=A117,Moorings!D:D=D117))"),"ATAPL-58337-00004")</f>
        <v>ATAPL-58337-00004</v>
      </c>
      <c r="F117" s="3" t="str">
        <f>IFERROR(__xludf.DUMMYFUNCTION("if(isblank(A117),"""",filter(Moorings!C:C,Moorings!B:B=A117,Moorings!D:D=D117))"),"P0110")</f>
        <v>P0110</v>
      </c>
      <c r="G117" s="6" t="s">
        <v>182</v>
      </c>
      <c r="H117" s="10">
        <v>35.0</v>
      </c>
      <c r="I117" s="23" t="s">
        <v>186</v>
      </c>
    </row>
    <row r="118" ht="15.75" customHeight="1">
      <c r="A118" s="10"/>
      <c r="B118" s="3"/>
      <c r="C118" s="3"/>
      <c r="D118" s="3"/>
      <c r="E118" s="3"/>
      <c r="F118" s="3"/>
      <c r="G118" s="6"/>
      <c r="H118" s="10"/>
      <c r="I118" s="6"/>
    </row>
    <row r="119" ht="15.75" customHeight="1">
      <c r="A119" s="6" t="s">
        <v>52</v>
      </c>
      <c r="B119" s="3" t="str">
        <f>IFERROR(__xludf.DUMMYFUNCTION("if(isblank(A119),"""",filter(Moorings!A:A,Moorings!B:B=left(A119,14),Moorings!D:D=D119))"),"ATAPL-69839-001-0103")</f>
        <v>ATAPL-69839-001-0103</v>
      </c>
      <c r="C119" s="3" t="str">
        <f>IFERROR(__xludf.DUMMYFUNCTION("if(isblank(A119),"""",filter(Moorings!C:C,Moorings!B:B=left(A119,14),Moorings!D:D=D119))"),"SN0103")</f>
        <v>SN0103</v>
      </c>
      <c r="D119" s="3">
        <v>1.0</v>
      </c>
      <c r="E119" s="3" t="str">
        <f>IFERROR(__xludf.DUMMYFUNCTION("if(isblank(A119),"""",filter(Moorings!A:A,Moorings!B:B=A119,Moorings!D:D=D119))"),"ATAPL-58322-00004")</f>
        <v>ATAPL-58322-00004</v>
      </c>
      <c r="F119" s="3">
        <f>IFERROR(__xludf.DUMMYFUNCTION("if(isblank(A119),"""",filter(Moorings!C:C,Moorings!B:B=A119,Moorings!D:D=D119))"),"1131")</f>
        <v>1131</v>
      </c>
      <c r="G119" s="6" t="s">
        <v>187</v>
      </c>
      <c r="H119" s="10">
        <v>124.0</v>
      </c>
      <c r="I119" s="42"/>
    </row>
    <row r="120" ht="15.75" customHeight="1">
      <c r="A120" s="6" t="s">
        <v>52</v>
      </c>
      <c r="B120" s="3" t="str">
        <f>IFERROR(__xludf.DUMMYFUNCTION("if(isblank(A120),"""",filter(Moorings!A:A,Moorings!B:B=left(A120,14),Moorings!D:D=D120))"),"ATAPL-69839-001-0103")</f>
        <v>ATAPL-69839-001-0103</v>
      </c>
      <c r="C120" s="3" t="str">
        <f>IFERROR(__xludf.DUMMYFUNCTION("if(isblank(A120),"""",filter(Moorings!C:C,Moorings!B:B=left(A120,14),Moorings!D:D=D120))"),"SN0103")</f>
        <v>SN0103</v>
      </c>
      <c r="D120" s="3">
        <v>1.0</v>
      </c>
      <c r="E120" s="3" t="str">
        <f>IFERROR(__xludf.DUMMYFUNCTION("if(isblank(A120),"""",filter(Moorings!A:A,Moorings!B:B=A120,Moorings!D:D=D120))"),"ATAPL-58322-00004")</f>
        <v>ATAPL-58322-00004</v>
      </c>
      <c r="F120" s="3">
        <f>IFERROR(__xludf.DUMMYFUNCTION("if(isblank(A120),"""",filter(Moorings!C:C,Moorings!B:B=A120,Moorings!D:D=D120))"),"1131")</f>
        <v>1131</v>
      </c>
      <c r="G120" s="6" t="s">
        <v>188</v>
      </c>
      <c r="H120" s="10">
        <v>0.039</v>
      </c>
      <c r="I120" s="42"/>
    </row>
    <row r="121" ht="15.75" customHeight="1">
      <c r="A121" s="6" t="s">
        <v>52</v>
      </c>
      <c r="B121" s="3" t="str">
        <f>IFERROR(__xludf.DUMMYFUNCTION("if(isblank(A121),"""",filter(Moorings!A:A,Moorings!B:B=left(A121,14),Moorings!D:D=D121))"),"ATAPL-69839-001-0103")</f>
        <v>ATAPL-69839-001-0103</v>
      </c>
      <c r="C121" s="3" t="str">
        <f>IFERROR(__xludf.DUMMYFUNCTION("if(isblank(A121),"""",filter(Moorings!C:C,Moorings!B:B=left(A121,14),Moorings!D:D=D121))"),"SN0103")</f>
        <v>SN0103</v>
      </c>
      <c r="D121" s="3">
        <v>1.0</v>
      </c>
      <c r="E121" s="3" t="str">
        <f>IFERROR(__xludf.DUMMYFUNCTION("if(isblank(A121),"""",filter(Moorings!A:A,Moorings!B:B=A121,Moorings!D:D=D121))"),"ATAPL-58322-00004")</f>
        <v>ATAPL-58322-00004</v>
      </c>
      <c r="F121" s="3">
        <f>IFERROR(__xludf.DUMMYFUNCTION("if(isblank(A121),"""",filter(Moorings!C:C,Moorings!B:B=A121,Moorings!D:D=D121))"),"1131")</f>
        <v>1131</v>
      </c>
      <c r="G121" s="6" t="s">
        <v>189</v>
      </c>
      <c r="H121" s="10">
        <v>700.0</v>
      </c>
      <c r="I121" s="42"/>
    </row>
    <row r="122" ht="15.75" customHeight="1">
      <c r="A122" s="6" t="s">
        <v>52</v>
      </c>
      <c r="B122" s="3" t="str">
        <f>IFERROR(__xludf.DUMMYFUNCTION("if(isblank(A122),"""",filter(Moorings!A:A,Moorings!B:B=left(A122,14),Moorings!D:D=D122))"),"ATAPL-69839-001-0103")</f>
        <v>ATAPL-69839-001-0103</v>
      </c>
      <c r="C122" s="3" t="str">
        <f>IFERROR(__xludf.DUMMYFUNCTION("if(isblank(A122),"""",filter(Moorings!C:C,Moorings!B:B=left(A122,14),Moorings!D:D=D122))"),"SN0103")</f>
        <v>SN0103</v>
      </c>
      <c r="D122" s="3">
        <v>1.0</v>
      </c>
      <c r="E122" s="3" t="str">
        <f>IFERROR(__xludf.DUMMYFUNCTION("if(isblank(A122),"""",filter(Moorings!A:A,Moorings!B:B=A122,Moorings!D:D=D122))"),"ATAPL-58322-00004")</f>
        <v>ATAPL-58322-00004</v>
      </c>
      <c r="F122" s="3">
        <f>IFERROR(__xludf.DUMMYFUNCTION("if(isblank(A122),"""",filter(Moorings!C:C,Moorings!B:B=A122,Moorings!D:D=D122))"),"1131")</f>
        <v>1131</v>
      </c>
      <c r="G122" s="6" t="s">
        <v>190</v>
      </c>
      <c r="H122" s="10">
        <v>1.076</v>
      </c>
      <c r="I122" s="42"/>
    </row>
    <row r="123" ht="15.75" customHeight="1">
      <c r="A123" s="6" t="s">
        <v>52</v>
      </c>
      <c r="B123" s="3" t="str">
        <f>IFERROR(__xludf.DUMMYFUNCTION("if(isblank(A123),"""",filter(Moorings!A:A,Moorings!B:B=left(A123,14),Moorings!D:D=D123))"),"ATAPL-69839-001-0103")</f>
        <v>ATAPL-69839-001-0103</v>
      </c>
      <c r="C123" s="3" t="str">
        <f>IFERROR(__xludf.DUMMYFUNCTION("if(isblank(A123),"""",filter(Moorings!C:C,Moorings!B:B=left(A123,14),Moorings!D:D=D123))"),"SN0103")</f>
        <v>SN0103</v>
      </c>
      <c r="D123" s="3">
        <v>1.0</v>
      </c>
      <c r="E123" s="3" t="str">
        <f>IFERROR(__xludf.DUMMYFUNCTION("if(isblank(A123),"""",filter(Moorings!A:A,Moorings!B:B=A123,Moorings!D:D=D123))"),"ATAPL-58322-00004")</f>
        <v>ATAPL-58322-00004</v>
      </c>
      <c r="F123" s="3">
        <f>IFERROR(__xludf.DUMMYFUNCTION("if(isblank(A123),"""",filter(Moorings!C:C,Moorings!B:B=A123,Moorings!D:D=D123))"),"1131")</f>
        <v>1131</v>
      </c>
      <c r="G123" s="6" t="s">
        <v>191</v>
      </c>
      <c r="H123" s="10">
        <v>54.0</v>
      </c>
      <c r="I123" s="6" t="s">
        <v>192</v>
      </c>
    </row>
    <row r="124" ht="15.75" customHeight="1">
      <c r="A124" s="6" t="s">
        <v>52</v>
      </c>
      <c r="B124" s="3" t="str">
        <f>IFERROR(__xludf.DUMMYFUNCTION("if(isblank(A124),"""",filter(Moorings!A:A,Moorings!B:B=left(A124,14),Moorings!D:D=D124))"),"ATAPL-69839-001-0103")</f>
        <v>ATAPL-69839-001-0103</v>
      </c>
      <c r="C124" s="3" t="str">
        <f>IFERROR(__xludf.DUMMYFUNCTION("if(isblank(A124),"""",filter(Moorings!C:C,Moorings!B:B=left(A124,14),Moorings!D:D=D124))"),"SN0103")</f>
        <v>SN0103</v>
      </c>
      <c r="D124" s="3">
        <v>1.0</v>
      </c>
      <c r="E124" s="3" t="str">
        <f>IFERROR(__xludf.DUMMYFUNCTION("if(isblank(A124),"""",filter(Moorings!A:A,Moorings!B:B=A124,Moorings!D:D=D124))"),"ATAPL-58322-00004")</f>
        <v>ATAPL-58322-00004</v>
      </c>
      <c r="F124" s="3">
        <f>IFERROR(__xludf.DUMMYFUNCTION("if(isblank(A124),"""",filter(Moorings!C:C,Moorings!B:B=A124,Moorings!D:D=D124))"),"1131")</f>
        <v>1131</v>
      </c>
      <c r="G124" s="6" t="s">
        <v>193</v>
      </c>
      <c r="H124" s="43">
        <v>1.807E-6</v>
      </c>
      <c r="I124" s="6" t="s">
        <v>194</v>
      </c>
    </row>
    <row r="125" ht="15.75" customHeight="1">
      <c r="A125" s="6" t="s">
        <v>52</v>
      </c>
      <c r="B125" s="3" t="str">
        <f>IFERROR(__xludf.DUMMYFUNCTION("if(isblank(A125),"""",filter(Moorings!A:A,Moorings!B:B=left(A125,14),Moorings!D:D=D125))"),"ATAPL-69839-001-0103")</f>
        <v>ATAPL-69839-001-0103</v>
      </c>
      <c r="C125" s="3" t="str">
        <f>IFERROR(__xludf.DUMMYFUNCTION("if(isblank(A125),"""",filter(Moorings!C:C,Moorings!B:B=left(A125,14),Moorings!D:D=D125))"),"SN0103")</f>
        <v>SN0103</v>
      </c>
      <c r="D125" s="3">
        <v>1.0</v>
      </c>
      <c r="E125" s="3" t="str">
        <f>IFERROR(__xludf.DUMMYFUNCTION("if(isblank(A125),"""",filter(Moorings!A:A,Moorings!B:B=A125,Moorings!D:D=D125))"),"ATAPL-58322-00004")</f>
        <v>ATAPL-58322-00004</v>
      </c>
      <c r="F125" s="3">
        <f>IFERROR(__xludf.DUMMYFUNCTION("if(isblank(A125),"""",filter(Moorings!C:C,Moorings!B:B=A125,Moorings!D:D=D125))"),"1131")</f>
        <v>1131</v>
      </c>
      <c r="G125" s="6" t="s">
        <v>195</v>
      </c>
      <c r="H125" s="10">
        <v>54.0</v>
      </c>
      <c r="I125" s="6" t="s">
        <v>192</v>
      </c>
    </row>
    <row r="126" ht="15.75" customHeight="1">
      <c r="A126" s="6" t="s">
        <v>52</v>
      </c>
      <c r="B126" s="3" t="str">
        <f>IFERROR(__xludf.DUMMYFUNCTION("if(isblank(A126),"""",filter(Moorings!A:A,Moorings!B:B=left(A126,14),Moorings!D:D=D126))"),"ATAPL-69839-001-0103")</f>
        <v>ATAPL-69839-001-0103</v>
      </c>
      <c r="C126" s="3" t="str">
        <f>IFERROR(__xludf.DUMMYFUNCTION("if(isblank(A126),"""",filter(Moorings!C:C,Moorings!B:B=left(A126,14),Moorings!D:D=D126))"),"SN0103")</f>
        <v>SN0103</v>
      </c>
      <c r="D126" s="3">
        <v>1.0</v>
      </c>
      <c r="E126" s="3" t="str">
        <f>IFERROR(__xludf.DUMMYFUNCTION("if(isblank(A126),"""",filter(Moorings!A:A,Moorings!B:B=A126,Moorings!D:D=D126))"),"ATAPL-58322-00004")</f>
        <v>ATAPL-58322-00004</v>
      </c>
      <c r="F126" s="3">
        <f>IFERROR(__xludf.DUMMYFUNCTION("if(isblank(A126),"""",filter(Moorings!C:C,Moorings!B:B=A126,Moorings!D:D=D126))"),"1131")</f>
        <v>1131</v>
      </c>
      <c r="G126" s="6" t="s">
        <v>196</v>
      </c>
      <c r="H126" s="10">
        <v>0.0122</v>
      </c>
      <c r="I126" s="6" t="s">
        <v>197</v>
      </c>
    </row>
    <row r="127" ht="15.75" customHeight="1">
      <c r="A127" s="6" t="s">
        <v>52</v>
      </c>
      <c r="B127" s="3" t="str">
        <f>IFERROR(__xludf.DUMMYFUNCTION("if(isblank(A127),"""",filter(Moorings!A:A,Moorings!B:B=left(A127,14),Moorings!D:D=D127))"),"ATAPL-69839-001-0103")</f>
        <v>ATAPL-69839-001-0103</v>
      </c>
      <c r="C127" s="3" t="str">
        <f>IFERROR(__xludf.DUMMYFUNCTION("if(isblank(A127),"""",filter(Moorings!C:C,Moorings!B:B=left(A127,14),Moorings!D:D=D127))"),"SN0103")</f>
        <v>SN0103</v>
      </c>
      <c r="D127" s="3">
        <v>1.0</v>
      </c>
      <c r="E127" s="3" t="str">
        <f>IFERROR(__xludf.DUMMYFUNCTION("if(isblank(A127),"""",filter(Moorings!A:A,Moorings!B:B=A127,Moorings!D:D=D127))"),"ATAPL-58322-00004")</f>
        <v>ATAPL-58322-00004</v>
      </c>
      <c r="F127" s="3">
        <f>IFERROR(__xludf.DUMMYFUNCTION("if(isblank(A127),"""",filter(Moorings!C:C,Moorings!B:B=A127,Moorings!D:D=D127))"),"1131")</f>
        <v>1131</v>
      </c>
      <c r="G127" s="6" t="s">
        <v>198</v>
      </c>
      <c r="H127" s="10">
        <v>48.0</v>
      </c>
      <c r="I127" s="6" t="s">
        <v>192</v>
      </c>
    </row>
    <row r="128" ht="15.75" customHeight="1">
      <c r="A128" s="6" t="s">
        <v>52</v>
      </c>
      <c r="B128" s="3" t="str">
        <f>IFERROR(__xludf.DUMMYFUNCTION("if(isblank(A128),"""",filter(Moorings!A:A,Moorings!B:B=left(A128,14),Moorings!D:D=D128))"),"ATAPL-69839-001-0103")</f>
        <v>ATAPL-69839-001-0103</v>
      </c>
      <c r="C128" s="3" t="str">
        <f>IFERROR(__xludf.DUMMYFUNCTION("if(isblank(A128),"""",filter(Moorings!C:C,Moorings!B:B=left(A128,14),Moorings!D:D=D128))"),"SN0103")</f>
        <v>SN0103</v>
      </c>
      <c r="D128" s="3">
        <v>1.0</v>
      </c>
      <c r="E128" s="3" t="str">
        <f>IFERROR(__xludf.DUMMYFUNCTION("if(isblank(A128),"""",filter(Moorings!A:A,Moorings!B:B=A128,Moorings!D:D=D128))"),"ATAPL-58322-00004")</f>
        <v>ATAPL-58322-00004</v>
      </c>
      <c r="F128" s="3">
        <f>IFERROR(__xludf.DUMMYFUNCTION("if(isblank(A128),"""",filter(Moorings!C:C,Moorings!B:B=A128,Moorings!D:D=D128))"),"1131")</f>
        <v>1131</v>
      </c>
      <c r="G128" s="6" t="s">
        <v>199</v>
      </c>
      <c r="H128" s="10">
        <v>0.0903</v>
      </c>
      <c r="I128" s="6" t="s">
        <v>200</v>
      </c>
    </row>
    <row r="129" ht="15.75" customHeight="1">
      <c r="A129" s="6"/>
      <c r="B129" s="3" t="str">
        <f>IFERROR(__xludf.DUMMYFUNCTION("if(isblank(A129),"""",filter(Moorings!A:A,Moorings!B:B=left(A129,14),Moorings!D:D=D129))"),"")</f>
        <v/>
      </c>
      <c r="C129" s="3" t="str">
        <f>IFERROR(__xludf.DUMMYFUNCTION("if(isblank(A129),"""",filter(Moorings!C:C,Moorings!B:B=left(A129,14),Moorings!D:D=D129))"),"")</f>
        <v/>
      </c>
      <c r="D129" s="3"/>
      <c r="E129" s="3" t="str">
        <f>IFERROR(__xludf.DUMMYFUNCTION("if(isblank(A129),"""",filter(Moorings!A:A,Moorings!B:B=A129,Moorings!D:D=D129))"),"")</f>
        <v/>
      </c>
      <c r="F129" s="3" t="str">
        <f>IFERROR(__xludf.DUMMYFUNCTION("if(isblank(A129),"""",filter(Moorings!C:C,Moorings!B:B=A129,Moorings!D:D=D129))"),"")</f>
        <v/>
      </c>
      <c r="G129" s="6"/>
      <c r="H129" s="10"/>
      <c r="I129" s="6"/>
    </row>
    <row r="130" ht="15.75" customHeight="1">
      <c r="A130" s="6" t="s">
        <v>52</v>
      </c>
      <c r="B130" s="3" t="str">
        <f>IFERROR(__xludf.DUMMYFUNCTION("if(isblank(A130),"""",filter(Moorings!A:A,Moorings!B:B=left(A130,14),Moorings!D:D=D130))"),"ATAPL-69839-001-0106")</f>
        <v>ATAPL-69839-001-0106</v>
      </c>
      <c r="C130" s="3" t="str">
        <f>IFERROR(__xludf.DUMMYFUNCTION("if(isblank(A130),"""",filter(Moorings!C:C,Moorings!B:B=left(A130,14),Moorings!D:D=D130))"),"SN0106")</f>
        <v>SN0106</v>
      </c>
      <c r="D130" s="3">
        <v>2.0</v>
      </c>
      <c r="E130" s="3" t="str">
        <f>IFERROR(__xludf.DUMMYFUNCTION("if(isblank(A130),"""",filter(Moorings!A:A,Moorings!B:B=A130,Moorings!D:D=D130))"),"ATAPL-58322-00012")</f>
        <v>ATAPL-58322-00012</v>
      </c>
      <c r="F130" s="3">
        <f>IFERROR(__xludf.DUMMYFUNCTION("if(isblank(A130),"""",filter(Moorings!C:C,Moorings!B:B=A130,Moorings!D:D=D130))"),"1294")</f>
        <v>1294</v>
      </c>
      <c r="G130" s="6" t="s">
        <v>187</v>
      </c>
      <c r="H130" s="10">
        <v>124.0</v>
      </c>
      <c r="I130" s="6" t="s">
        <v>201</v>
      </c>
    </row>
    <row r="131" ht="15.75" customHeight="1">
      <c r="A131" s="6" t="s">
        <v>52</v>
      </c>
      <c r="B131" s="3" t="str">
        <f>IFERROR(__xludf.DUMMYFUNCTION("if(isblank(A131),"""",filter(Moorings!A:A,Moorings!B:B=left(A131,14),Moorings!D:D=D131))"),"ATAPL-69839-001-0106")</f>
        <v>ATAPL-69839-001-0106</v>
      </c>
      <c r="C131" s="3" t="str">
        <f>IFERROR(__xludf.DUMMYFUNCTION("if(isblank(A131),"""",filter(Moorings!C:C,Moorings!B:B=left(A131,14),Moorings!D:D=D131))"),"SN0106")</f>
        <v>SN0106</v>
      </c>
      <c r="D131" s="3">
        <v>2.0</v>
      </c>
      <c r="E131" s="3" t="str">
        <f>IFERROR(__xludf.DUMMYFUNCTION("if(isblank(A131),"""",filter(Moorings!A:A,Moorings!B:B=A131,Moorings!D:D=D131))"),"ATAPL-58322-00012")</f>
        <v>ATAPL-58322-00012</v>
      </c>
      <c r="F131" s="3">
        <f>IFERROR(__xludf.DUMMYFUNCTION("if(isblank(A131),"""",filter(Moorings!C:C,Moorings!B:B=A131,Moorings!D:D=D131))"),"1294")</f>
        <v>1294</v>
      </c>
      <c r="G131" s="6" t="s">
        <v>188</v>
      </c>
      <c r="H131" s="10">
        <v>0.039</v>
      </c>
      <c r="I131" s="6" t="s">
        <v>202</v>
      </c>
    </row>
    <row r="132" ht="15.75" customHeight="1">
      <c r="A132" s="6" t="s">
        <v>52</v>
      </c>
      <c r="B132" s="3" t="str">
        <f>IFERROR(__xludf.DUMMYFUNCTION("if(isblank(A132),"""",filter(Moorings!A:A,Moorings!B:B=left(A132,14),Moorings!D:D=D132))"),"ATAPL-69839-001-0106")</f>
        <v>ATAPL-69839-001-0106</v>
      </c>
      <c r="C132" s="3" t="str">
        <f>IFERROR(__xludf.DUMMYFUNCTION("if(isblank(A132),"""",filter(Moorings!C:C,Moorings!B:B=left(A132,14),Moorings!D:D=D132))"),"SN0106")</f>
        <v>SN0106</v>
      </c>
      <c r="D132" s="3">
        <v>2.0</v>
      </c>
      <c r="E132" s="3" t="str">
        <f>IFERROR(__xludf.DUMMYFUNCTION("if(isblank(A132),"""",filter(Moorings!A:A,Moorings!B:B=A132,Moorings!D:D=D132))"),"ATAPL-58322-00012")</f>
        <v>ATAPL-58322-00012</v>
      </c>
      <c r="F132" s="3">
        <f>IFERROR(__xludf.DUMMYFUNCTION("if(isblank(A132),"""",filter(Moorings!C:C,Moorings!B:B=A132,Moorings!D:D=D132))"),"1294")</f>
        <v>1294</v>
      </c>
      <c r="G132" s="6" t="s">
        <v>189</v>
      </c>
      <c r="H132" s="10">
        <v>700.0</v>
      </c>
      <c r="I132" s="6" t="s">
        <v>202</v>
      </c>
    </row>
    <row r="133" ht="15.75" customHeight="1">
      <c r="A133" s="6" t="s">
        <v>52</v>
      </c>
      <c r="B133" s="3" t="str">
        <f>IFERROR(__xludf.DUMMYFUNCTION("if(isblank(A133),"""",filter(Moorings!A:A,Moorings!B:B=left(A133,14),Moorings!D:D=D133))"),"ATAPL-69839-001-0106")</f>
        <v>ATAPL-69839-001-0106</v>
      </c>
      <c r="C133" s="3" t="str">
        <f>IFERROR(__xludf.DUMMYFUNCTION("if(isblank(A133),"""",filter(Moorings!C:C,Moorings!B:B=left(A133,14),Moorings!D:D=D133))"),"SN0106")</f>
        <v>SN0106</v>
      </c>
      <c r="D133" s="3">
        <v>2.0</v>
      </c>
      <c r="E133" s="3" t="str">
        <f>IFERROR(__xludf.DUMMYFUNCTION("if(isblank(A133),"""",filter(Moorings!A:A,Moorings!B:B=A133,Moorings!D:D=D133))"),"ATAPL-58322-00012")</f>
        <v>ATAPL-58322-00012</v>
      </c>
      <c r="F133" s="3">
        <f>IFERROR(__xludf.DUMMYFUNCTION("if(isblank(A133),"""",filter(Moorings!C:C,Moorings!B:B=A133,Moorings!D:D=D133))"),"1294")</f>
        <v>1294</v>
      </c>
      <c r="G133" s="6" t="s">
        <v>190</v>
      </c>
      <c r="H133" s="10">
        <v>1.076</v>
      </c>
      <c r="I133" s="6" t="s">
        <v>202</v>
      </c>
    </row>
    <row r="134" ht="15.75" customHeight="1">
      <c r="A134" s="6" t="s">
        <v>52</v>
      </c>
      <c r="B134" s="3" t="str">
        <f>IFERROR(__xludf.DUMMYFUNCTION("if(isblank(A134),"""",filter(Moorings!A:A,Moorings!B:B=left(A134,14),Moorings!D:D=D134))"),"ATAPL-69839-001-0106")</f>
        <v>ATAPL-69839-001-0106</v>
      </c>
      <c r="C134" s="3" t="str">
        <f>IFERROR(__xludf.DUMMYFUNCTION("if(isblank(A134),"""",filter(Moorings!C:C,Moorings!B:B=left(A134,14),Moorings!D:D=D134))"),"SN0106")</f>
        <v>SN0106</v>
      </c>
      <c r="D134" s="3">
        <v>2.0</v>
      </c>
      <c r="E134" s="3" t="str">
        <f>IFERROR(__xludf.DUMMYFUNCTION("if(isblank(A134),"""",filter(Moorings!A:A,Moorings!B:B=A134,Moorings!D:D=D134))"),"ATAPL-58322-00012")</f>
        <v>ATAPL-58322-00012</v>
      </c>
      <c r="F134" s="3">
        <f>IFERROR(__xludf.DUMMYFUNCTION("if(isblank(A134),"""",filter(Moorings!C:C,Moorings!B:B=A134,Moorings!D:D=D134))"),"1294")</f>
        <v>1294</v>
      </c>
      <c r="G134" s="6" t="s">
        <v>191</v>
      </c>
      <c r="H134" s="10">
        <v>53.0</v>
      </c>
      <c r="I134" s="6" t="s">
        <v>192</v>
      </c>
    </row>
    <row r="135" ht="15.75" customHeight="1">
      <c r="A135" s="6" t="s">
        <v>52</v>
      </c>
      <c r="B135" s="3" t="str">
        <f>IFERROR(__xludf.DUMMYFUNCTION("if(isblank(A135),"""",filter(Moorings!A:A,Moorings!B:B=left(A135,14),Moorings!D:D=D135))"),"ATAPL-69839-001-0106")</f>
        <v>ATAPL-69839-001-0106</v>
      </c>
      <c r="C135" s="3" t="str">
        <f>IFERROR(__xludf.DUMMYFUNCTION("if(isblank(A135),"""",filter(Moorings!C:C,Moorings!B:B=left(A135,14),Moorings!D:D=D135))"),"SN0106")</f>
        <v>SN0106</v>
      </c>
      <c r="D135" s="3">
        <v>2.0</v>
      </c>
      <c r="E135" s="3" t="str">
        <f>IFERROR(__xludf.DUMMYFUNCTION("if(isblank(A135),"""",filter(Moorings!A:A,Moorings!B:B=A135,Moorings!D:D=D135))"),"ATAPL-58322-00012")</f>
        <v>ATAPL-58322-00012</v>
      </c>
      <c r="F135" s="3">
        <f>IFERROR(__xludf.DUMMYFUNCTION("if(isblank(A135),"""",filter(Moorings!C:C,Moorings!B:B=A135,Moorings!D:D=D135))"),"1294")</f>
        <v>1294</v>
      </c>
      <c r="G135" s="6" t="s">
        <v>193</v>
      </c>
      <c r="H135" s="43">
        <v>1.863E-6</v>
      </c>
      <c r="I135" s="6" t="s">
        <v>194</v>
      </c>
    </row>
    <row r="136" ht="15.75" customHeight="1">
      <c r="A136" s="6" t="s">
        <v>52</v>
      </c>
      <c r="B136" s="3" t="str">
        <f>IFERROR(__xludf.DUMMYFUNCTION("if(isblank(A136),"""",filter(Moorings!A:A,Moorings!B:B=left(A136,14),Moorings!D:D=D136))"),"ATAPL-69839-001-0106")</f>
        <v>ATAPL-69839-001-0106</v>
      </c>
      <c r="C136" s="3" t="str">
        <f>IFERROR(__xludf.DUMMYFUNCTION("if(isblank(A136),"""",filter(Moorings!C:C,Moorings!B:B=left(A136,14),Moorings!D:D=D136))"),"SN0106")</f>
        <v>SN0106</v>
      </c>
      <c r="D136" s="3">
        <v>2.0</v>
      </c>
      <c r="E136" s="3" t="str">
        <f>IFERROR(__xludf.DUMMYFUNCTION("if(isblank(A136),"""",filter(Moorings!A:A,Moorings!B:B=A136,Moorings!D:D=D136))"),"ATAPL-58322-00012")</f>
        <v>ATAPL-58322-00012</v>
      </c>
      <c r="F136" s="3">
        <f>IFERROR(__xludf.DUMMYFUNCTION("if(isblank(A136),"""",filter(Moorings!C:C,Moorings!B:B=A136,Moorings!D:D=D136))"),"1294")</f>
        <v>1294</v>
      </c>
      <c r="G136" s="6" t="s">
        <v>195</v>
      </c>
      <c r="H136" s="10">
        <v>53.0</v>
      </c>
      <c r="I136" s="6" t="s">
        <v>192</v>
      </c>
    </row>
    <row r="137" ht="15.75" customHeight="1">
      <c r="A137" s="6" t="s">
        <v>52</v>
      </c>
      <c r="B137" s="3" t="str">
        <f>IFERROR(__xludf.DUMMYFUNCTION("if(isblank(A137),"""",filter(Moorings!A:A,Moorings!B:B=left(A137,14),Moorings!D:D=D137))"),"ATAPL-69839-001-0106")</f>
        <v>ATAPL-69839-001-0106</v>
      </c>
      <c r="C137" s="3" t="str">
        <f>IFERROR(__xludf.DUMMYFUNCTION("if(isblank(A137),"""",filter(Moorings!C:C,Moorings!B:B=left(A137,14),Moorings!D:D=D137))"),"SN0106")</f>
        <v>SN0106</v>
      </c>
      <c r="D137" s="3">
        <v>2.0</v>
      </c>
      <c r="E137" s="3" t="str">
        <f>IFERROR(__xludf.DUMMYFUNCTION("if(isblank(A137),"""",filter(Moorings!A:A,Moorings!B:B=A137,Moorings!D:D=D137))"),"ATAPL-58322-00012")</f>
        <v>ATAPL-58322-00012</v>
      </c>
      <c r="F137" s="3">
        <f>IFERROR(__xludf.DUMMYFUNCTION("if(isblank(A137),"""",filter(Moorings!C:C,Moorings!B:B=A137,Moorings!D:D=D137))"),"1294")</f>
        <v>1294</v>
      </c>
      <c r="G137" s="6" t="s">
        <v>196</v>
      </c>
      <c r="H137" s="10">
        <v>0.0121</v>
      </c>
      <c r="I137" s="6" t="s">
        <v>197</v>
      </c>
    </row>
    <row r="138" ht="15.75" customHeight="1">
      <c r="A138" s="6" t="s">
        <v>52</v>
      </c>
      <c r="B138" s="3" t="str">
        <f>IFERROR(__xludf.DUMMYFUNCTION("if(isblank(A138),"""",filter(Moorings!A:A,Moorings!B:B=left(A138,14),Moorings!D:D=D138))"),"ATAPL-69839-001-0106")</f>
        <v>ATAPL-69839-001-0106</v>
      </c>
      <c r="C138" s="3" t="str">
        <f>IFERROR(__xludf.DUMMYFUNCTION("if(isblank(A138),"""",filter(Moorings!C:C,Moorings!B:B=left(A138,14),Moorings!D:D=D138))"),"SN0106")</f>
        <v>SN0106</v>
      </c>
      <c r="D138" s="3">
        <v>2.0</v>
      </c>
      <c r="E138" s="3" t="str">
        <f>IFERROR(__xludf.DUMMYFUNCTION("if(isblank(A138),"""",filter(Moorings!A:A,Moorings!B:B=A138,Moorings!D:D=D138))"),"ATAPL-58322-00012")</f>
        <v>ATAPL-58322-00012</v>
      </c>
      <c r="F138" s="3">
        <f>IFERROR(__xludf.DUMMYFUNCTION("if(isblank(A138),"""",filter(Moorings!C:C,Moorings!B:B=A138,Moorings!D:D=D138))"),"1294")</f>
        <v>1294</v>
      </c>
      <c r="G138" s="6" t="s">
        <v>198</v>
      </c>
      <c r="H138" s="10">
        <v>46.0</v>
      </c>
      <c r="I138" s="6" t="s">
        <v>192</v>
      </c>
    </row>
    <row r="139" ht="15.75" customHeight="1">
      <c r="A139" s="6" t="s">
        <v>52</v>
      </c>
      <c r="B139" s="3" t="str">
        <f>IFERROR(__xludf.DUMMYFUNCTION("if(isblank(A139),"""",filter(Moorings!A:A,Moorings!B:B=left(A139,14),Moorings!D:D=D139))"),"ATAPL-69839-001-0106")</f>
        <v>ATAPL-69839-001-0106</v>
      </c>
      <c r="C139" s="3" t="str">
        <f>IFERROR(__xludf.DUMMYFUNCTION("if(isblank(A139),"""",filter(Moorings!C:C,Moorings!B:B=left(A139,14),Moorings!D:D=D139))"),"SN0106")</f>
        <v>SN0106</v>
      </c>
      <c r="D139" s="3">
        <v>2.0</v>
      </c>
      <c r="E139" s="3" t="str">
        <f>IFERROR(__xludf.DUMMYFUNCTION("if(isblank(A139),"""",filter(Moorings!A:A,Moorings!B:B=A139,Moorings!D:D=D139))"),"ATAPL-58322-00012")</f>
        <v>ATAPL-58322-00012</v>
      </c>
      <c r="F139" s="3">
        <f>IFERROR(__xludf.DUMMYFUNCTION("if(isblank(A139),"""",filter(Moorings!C:C,Moorings!B:B=A139,Moorings!D:D=D139))"),"1294")</f>
        <v>1294</v>
      </c>
      <c r="G139" s="6" t="s">
        <v>199</v>
      </c>
      <c r="H139" s="10">
        <v>0.0904</v>
      </c>
      <c r="I139" s="6" t="s">
        <v>200</v>
      </c>
    </row>
    <row r="140" ht="15.75" customHeight="1">
      <c r="A140" s="6"/>
      <c r="B140" s="3" t="str">
        <f>IFERROR(__xludf.DUMMYFUNCTION("if(isblank(A140),"""",filter(Moorings!A:A,Moorings!B:B=left(A140,14),Moorings!D:D=D140))"),"")</f>
        <v/>
      </c>
      <c r="C140" s="3" t="str">
        <f>IFERROR(__xludf.DUMMYFUNCTION("if(isblank(A140),"""",filter(Moorings!C:C,Moorings!B:B=left(A140,14),Moorings!D:D=D140))"),"")</f>
        <v/>
      </c>
      <c r="D140" s="3"/>
      <c r="E140" s="3" t="str">
        <f>IFERROR(__xludf.DUMMYFUNCTION("if(isblank(A140),"""",filter(Moorings!A:A,Moorings!B:B=A140,Moorings!D:D=D140))"),"")</f>
        <v/>
      </c>
      <c r="F140" s="3" t="str">
        <f>IFERROR(__xludf.DUMMYFUNCTION("if(isblank(A140),"""",filter(Moorings!C:C,Moorings!B:B=A140,Moorings!D:D=D140))"),"")</f>
        <v/>
      </c>
      <c r="G140" s="6"/>
      <c r="H140" s="10"/>
      <c r="I140" s="6"/>
    </row>
    <row r="141" ht="15.75" customHeight="1">
      <c r="A141" s="10" t="s">
        <v>52</v>
      </c>
      <c r="B141" s="3" t="str">
        <f>IFERROR(__xludf.DUMMYFUNCTION("if(isblank(A141),"""",filter(Moorings!A:A,Moorings!B:B=left(A141,14),Moorings!D:D=D141))"),"ATAPL-69839-001-0103")</f>
        <v>ATAPL-69839-001-0103</v>
      </c>
      <c r="C141" s="3" t="str">
        <f>IFERROR(__xludf.DUMMYFUNCTION("if(isblank(A141),"""",filter(Moorings!C:C,Moorings!B:B=left(A141,14),Moorings!D:D=D141))"),"SN0103")</f>
        <v>SN0103</v>
      </c>
      <c r="D141" s="24">
        <v>3.0</v>
      </c>
      <c r="E141" s="3" t="str">
        <f>IFERROR(__xludf.DUMMYFUNCTION("if(isblank(A141),"""",filter(Moorings!A:A,Moorings!B:B=A141,Moorings!D:D=D141))"),"ATAPL-58322-00004")</f>
        <v>ATAPL-58322-00004</v>
      </c>
      <c r="F141" s="3">
        <f>IFERROR(__xludf.DUMMYFUNCTION("if(isblank(A141),"""",filter(Moorings!C:C,Moorings!B:B=A141,Moorings!D:D=D141))"),"1131")</f>
        <v>1131</v>
      </c>
      <c r="G141" s="6" t="s">
        <v>187</v>
      </c>
      <c r="H141" s="10">
        <v>124.0</v>
      </c>
      <c r="I141" s="45" t="s">
        <v>203</v>
      </c>
    </row>
    <row r="142" ht="15.75" customHeight="1">
      <c r="A142" s="10" t="s">
        <v>52</v>
      </c>
      <c r="B142" s="3" t="str">
        <f>IFERROR(__xludf.DUMMYFUNCTION("if(isblank(A142),"""",filter(Moorings!A:A,Moorings!B:B=left(A142,14),Moorings!D:D=D142))"),"ATAPL-69839-001-0103")</f>
        <v>ATAPL-69839-001-0103</v>
      </c>
      <c r="C142" s="3" t="str">
        <f>IFERROR(__xludf.DUMMYFUNCTION("if(isblank(A142),"""",filter(Moorings!C:C,Moorings!B:B=left(A142,14),Moorings!D:D=D142))"),"SN0103")</f>
        <v>SN0103</v>
      </c>
      <c r="D142" s="24">
        <v>3.0</v>
      </c>
      <c r="E142" s="3" t="str">
        <f>IFERROR(__xludf.DUMMYFUNCTION("if(isblank(A142),"""",filter(Moorings!A:A,Moorings!B:B=A142,Moorings!D:D=D142))"),"ATAPL-58322-00004")</f>
        <v>ATAPL-58322-00004</v>
      </c>
      <c r="F142" s="3">
        <f>IFERROR(__xludf.DUMMYFUNCTION("if(isblank(A142),"""",filter(Moorings!C:C,Moorings!B:B=A142,Moorings!D:D=D142))"),"1131")</f>
        <v>1131</v>
      </c>
      <c r="G142" s="6" t="s">
        <v>188</v>
      </c>
      <c r="H142" s="10">
        <v>0.039</v>
      </c>
      <c r="I142" s="45" t="s">
        <v>203</v>
      </c>
    </row>
    <row r="143" ht="15.75" customHeight="1">
      <c r="A143" s="10" t="s">
        <v>52</v>
      </c>
      <c r="B143" s="3" t="str">
        <f>IFERROR(__xludf.DUMMYFUNCTION("if(isblank(A143),"""",filter(Moorings!A:A,Moorings!B:B=left(A143,14),Moorings!D:D=D143))"),"ATAPL-69839-001-0103")</f>
        <v>ATAPL-69839-001-0103</v>
      </c>
      <c r="C143" s="3" t="str">
        <f>IFERROR(__xludf.DUMMYFUNCTION("if(isblank(A143),"""",filter(Moorings!C:C,Moorings!B:B=left(A143,14),Moorings!D:D=D143))"),"SN0103")</f>
        <v>SN0103</v>
      </c>
      <c r="D143" s="24">
        <v>3.0</v>
      </c>
      <c r="E143" s="3" t="str">
        <f>IFERROR(__xludf.DUMMYFUNCTION("if(isblank(A143),"""",filter(Moorings!A:A,Moorings!B:B=A143,Moorings!D:D=D143))"),"ATAPL-58322-00004")</f>
        <v>ATAPL-58322-00004</v>
      </c>
      <c r="F143" s="3">
        <f>IFERROR(__xludf.DUMMYFUNCTION("if(isblank(A143),"""",filter(Moorings!C:C,Moorings!B:B=A143,Moorings!D:D=D143))"),"1131")</f>
        <v>1131</v>
      </c>
      <c r="G143" s="6" t="s">
        <v>189</v>
      </c>
      <c r="H143" s="22">
        <v>700.0</v>
      </c>
      <c r="I143" s="45" t="s">
        <v>204</v>
      </c>
    </row>
    <row r="144" ht="15.75" customHeight="1">
      <c r="A144" s="10" t="s">
        <v>52</v>
      </c>
      <c r="B144" s="3" t="str">
        <f>IFERROR(__xludf.DUMMYFUNCTION("if(isblank(A144),"""",filter(Moorings!A:A,Moorings!B:B=left(A144,14),Moorings!D:D=D144))"),"ATAPL-69839-001-0103")</f>
        <v>ATAPL-69839-001-0103</v>
      </c>
      <c r="C144" s="3" t="str">
        <f>IFERROR(__xludf.DUMMYFUNCTION("if(isblank(A144),"""",filter(Moorings!C:C,Moorings!B:B=left(A144,14),Moorings!D:D=D144))"),"SN0103")</f>
        <v>SN0103</v>
      </c>
      <c r="D144" s="24">
        <v>3.0</v>
      </c>
      <c r="E144" s="3" t="str">
        <f>IFERROR(__xludf.DUMMYFUNCTION("if(isblank(A144),"""",filter(Moorings!A:A,Moorings!B:B=A144,Moorings!D:D=D144))"),"ATAPL-58322-00004")</f>
        <v>ATAPL-58322-00004</v>
      </c>
      <c r="F144" s="3">
        <f>IFERROR(__xludf.DUMMYFUNCTION("if(isblank(A144),"""",filter(Moorings!C:C,Moorings!B:B=A144,Moorings!D:D=D144))"),"1131")</f>
        <v>1131</v>
      </c>
      <c r="G144" s="6" t="s">
        <v>190</v>
      </c>
      <c r="H144" s="10">
        <v>1.076</v>
      </c>
      <c r="I144" s="45" t="s">
        <v>203</v>
      </c>
    </row>
    <row r="145" ht="15.75" customHeight="1">
      <c r="A145" s="10" t="s">
        <v>52</v>
      </c>
      <c r="B145" s="3" t="str">
        <f>IFERROR(__xludf.DUMMYFUNCTION("if(isblank(A145),"""",filter(Moorings!A:A,Moorings!B:B=left(A145,14),Moorings!D:D=D145))"),"ATAPL-69839-001-0103")</f>
        <v>ATAPL-69839-001-0103</v>
      </c>
      <c r="C145" s="3" t="str">
        <f>IFERROR(__xludf.DUMMYFUNCTION("if(isblank(A145),"""",filter(Moorings!C:C,Moorings!B:B=left(A145,14),Moorings!D:D=D145))"),"SN0103")</f>
        <v>SN0103</v>
      </c>
      <c r="D145" s="24">
        <v>3.0</v>
      </c>
      <c r="E145" s="3" t="str">
        <f>IFERROR(__xludf.DUMMYFUNCTION("if(isblank(A145),"""",filter(Moorings!A:A,Moorings!B:B=A145,Moorings!D:D=D145))"),"ATAPL-58322-00004")</f>
        <v>ATAPL-58322-00004</v>
      </c>
      <c r="F145" s="3">
        <f>IFERROR(__xludf.DUMMYFUNCTION("if(isblank(A145),"""",filter(Moorings!C:C,Moorings!B:B=A145,Moorings!D:D=D145))"),"1131")</f>
        <v>1131</v>
      </c>
      <c r="G145" s="6" t="s">
        <v>191</v>
      </c>
      <c r="H145" s="22">
        <v>48.0</v>
      </c>
      <c r="I145" s="23" t="s">
        <v>205</v>
      </c>
    </row>
    <row r="146" ht="15.75" customHeight="1">
      <c r="A146" s="10" t="s">
        <v>52</v>
      </c>
      <c r="B146" s="3" t="str">
        <f>IFERROR(__xludf.DUMMYFUNCTION("if(isblank(A146),"""",filter(Moorings!A:A,Moorings!B:B=left(A146,14),Moorings!D:D=D146))"),"ATAPL-69839-001-0103")</f>
        <v>ATAPL-69839-001-0103</v>
      </c>
      <c r="C146" s="3" t="str">
        <f>IFERROR(__xludf.DUMMYFUNCTION("if(isblank(A146),"""",filter(Moorings!C:C,Moorings!B:B=left(A146,14),Moorings!D:D=D146))"),"SN0103")</f>
        <v>SN0103</v>
      </c>
      <c r="D146" s="24">
        <v>3.0</v>
      </c>
      <c r="E146" s="3" t="str">
        <f>IFERROR(__xludf.DUMMYFUNCTION("if(isblank(A146),"""",filter(Moorings!A:A,Moorings!B:B=A146,Moorings!D:D=D146))"),"ATAPL-58322-00004")</f>
        <v>ATAPL-58322-00004</v>
      </c>
      <c r="F146" s="3">
        <f>IFERROR(__xludf.DUMMYFUNCTION("if(isblank(A146),"""",filter(Moorings!C:C,Moorings!B:B=A146,Moorings!D:D=D146))"),"1131")</f>
        <v>1131</v>
      </c>
      <c r="G146" s="6" t="s">
        <v>193</v>
      </c>
      <c r="H146" s="46">
        <v>2.059E-6</v>
      </c>
      <c r="I146" s="6" t="s">
        <v>194</v>
      </c>
    </row>
    <row r="147" ht="15.75" customHeight="1">
      <c r="A147" s="10" t="s">
        <v>52</v>
      </c>
      <c r="B147" s="3" t="str">
        <f>IFERROR(__xludf.DUMMYFUNCTION("if(isblank(A147),"""",filter(Moorings!A:A,Moorings!B:B=left(A147,14),Moorings!D:D=D147))"),"ATAPL-69839-001-0103")</f>
        <v>ATAPL-69839-001-0103</v>
      </c>
      <c r="C147" s="3" t="str">
        <f>IFERROR(__xludf.DUMMYFUNCTION("if(isblank(A147),"""",filter(Moorings!C:C,Moorings!B:B=left(A147,14),Moorings!D:D=D147))"),"SN0103")</f>
        <v>SN0103</v>
      </c>
      <c r="D147" s="24">
        <v>3.0</v>
      </c>
      <c r="E147" s="3" t="str">
        <f>IFERROR(__xludf.DUMMYFUNCTION("if(isblank(A147),"""",filter(Moorings!A:A,Moorings!B:B=A147,Moorings!D:D=D147))"),"ATAPL-58322-00004")</f>
        <v>ATAPL-58322-00004</v>
      </c>
      <c r="F147" s="3">
        <f>IFERROR(__xludf.DUMMYFUNCTION("if(isblank(A147),"""",filter(Moorings!C:C,Moorings!B:B=A147,Moorings!D:D=D147))"),"1131")</f>
        <v>1131</v>
      </c>
      <c r="G147" s="6" t="s">
        <v>195</v>
      </c>
      <c r="H147" s="22">
        <v>49.0</v>
      </c>
      <c r="I147" s="23" t="s">
        <v>206</v>
      </c>
    </row>
    <row r="148" ht="15.75" customHeight="1">
      <c r="A148" s="10" t="s">
        <v>52</v>
      </c>
      <c r="B148" s="3" t="str">
        <f>IFERROR(__xludf.DUMMYFUNCTION("if(isblank(A148),"""",filter(Moorings!A:A,Moorings!B:B=left(A148,14),Moorings!D:D=D148))"),"ATAPL-69839-001-0103")</f>
        <v>ATAPL-69839-001-0103</v>
      </c>
      <c r="C148" s="3" t="str">
        <f>IFERROR(__xludf.DUMMYFUNCTION("if(isblank(A148),"""",filter(Moorings!C:C,Moorings!B:B=left(A148,14),Moorings!D:D=D148))"),"SN0103")</f>
        <v>SN0103</v>
      </c>
      <c r="D148" s="24">
        <v>3.0</v>
      </c>
      <c r="E148" s="3" t="str">
        <f>IFERROR(__xludf.DUMMYFUNCTION("if(isblank(A148),"""",filter(Moorings!A:A,Moorings!B:B=A148,Moorings!D:D=D148))"),"ATAPL-58322-00004")</f>
        <v>ATAPL-58322-00004</v>
      </c>
      <c r="F148" s="3">
        <f>IFERROR(__xludf.DUMMYFUNCTION("if(isblank(A148),"""",filter(Moorings!C:C,Moorings!B:B=A148,Moorings!D:D=D148))"),"1131")</f>
        <v>1131</v>
      </c>
      <c r="G148" s="6" t="s">
        <v>196</v>
      </c>
      <c r="H148" s="22">
        <v>0.0123</v>
      </c>
      <c r="I148" s="6" t="s">
        <v>197</v>
      </c>
    </row>
    <row r="149" ht="15.75" customHeight="1">
      <c r="A149" s="10" t="s">
        <v>52</v>
      </c>
      <c r="B149" s="3" t="str">
        <f>IFERROR(__xludf.DUMMYFUNCTION("if(isblank(A149),"""",filter(Moorings!A:A,Moorings!B:B=left(A149,14),Moorings!D:D=D149))"),"ATAPL-69839-001-0103")</f>
        <v>ATAPL-69839-001-0103</v>
      </c>
      <c r="C149" s="3" t="str">
        <f>IFERROR(__xludf.DUMMYFUNCTION("if(isblank(A149),"""",filter(Moorings!C:C,Moorings!B:B=left(A149,14),Moorings!D:D=D149))"),"SN0103")</f>
        <v>SN0103</v>
      </c>
      <c r="D149" s="24">
        <v>3.0</v>
      </c>
      <c r="E149" s="3" t="str">
        <f>IFERROR(__xludf.DUMMYFUNCTION("if(isblank(A149),"""",filter(Moorings!A:A,Moorings!B:B=A149,Moorings!D:D=D149))"),"ATAPL-58322-00004")</f>
        <v>ATAPL-58322-00004</v>
      </c>
      <c r="F149" s="3">
        <f>IFERROR(__xludf.DUMMYFUNCTION("if(isblank(A149),"""",filter(Moorings!C:C,Moorings!B:B=A149,Moorings!D:D=D149))"),"1131")</f>
        <v>1131</v>
      </c>
      <c r="G149" s="6" t="s">
        <v>198</v>
      </c>
      <c r="H149" s="22">
        <v>40.0</v>
      </c>
      <c r="I149" s="23" t="s">
        <v>207</v>
      </c>
    </row>
    <row r="150" ht="15.75" customHeight="1">
      <c r="A150" s="10" t="s">
        <v>52</v>
      </c>
      <c r="B150" s="3" t="str">
        <f>IFERROR(__xludf.DUMMYFUNCTION("if(isblank(A150),"""",filter(Moorings!A:A,Moorings!B:B=left(A150,14),Moorings!D:D=D150))"),"ATAPL-69839-001-0103")</f>
        <v>ATAPL-69839-001-0103</v>
      </c>
      <c r="C150" s="3" t="str">
        <f>IFERROR(__xludf.DUMMYFUNCTION("if(isblank(A150),"""",filter(Moorings!C:C,Moorings!B:B=left(A150,14),Moorings!D:D=D150))"),"SN0103")</f>
        <v>SN0103</v>
      </c>
      <c r="D150" s="24">
        <v>3.0</v>
      </c>
      <c r="E150" s="3" t="str">
        <f>IFERROR(__xludf.DUMMYFUNCTION("if(isblank(A150),"""",filter(Moorings!A:A,Moorings!B:B=A150,Moorings!D:D=D150))"),"ATAPL-58322-00004")</f>
        <v>ATAPL-58322-00004</v>
      </c>
      <c r="F150" s="3">
        <f>IFERROR(__xludf.DUMMYFUNCTION("if(isblank(A150),"""",filter(Moorings!C:C,Moorings!B:B=A150,Moorings!D:D=D150))"),"1131")</f>
        <v>1131</v>
      </c>
      <c r="G150" s="6" t="s">
        <v>199</v>
      </c>
      <c r="H150" s="22">
        <v>0.0711</v>
      </c>
      <c r="I150" s="6" t="s">
        <v>200</v>
      </c>
    </row>
    <row r="151" ht="15.75" customHeight="1">
      <c r="A151" s="6"/>
      <c r="B151" s="3"/>
      <c r="C151" s="3"/>
      <c r="D151" s="3"/>
      <c r="E151" s="3"/>
      <c r="F151" s="3"/>
      <c r="G151" s="6"/>
      <c r="H151" s="10"/>
      <c r="I151" s="6"/>
    </row>
    <row r="152" ht="15.75" customHeight="1">
      <c r="A152" s="10" t="s">
        <v>29</v>
      </c>
      <c r="B152" s="3" t="str">
        <f>IFERROR(__xludf.DUMMYFUNCTION("if(isblank(A152),"""",filter(Moorings!A:A,Moorings!B:B=left(A152,14),Moorings!D:D=D152))"),"ATAPL-69839-001-0103")</f>
        <v>ATAPL-69839-001-0103</v>
      </c>
      <c r="C152" s="3" t="str">
        <f>IFERROR(__xludf.DUMMYFUNCTION("if(isblank(A152),"""",filter(Moorings!C:C,Moorings!B:B=left(A152,14),Moorings!D:D=D152))"),"SN0103")</f>
        <v>SN0103</v>
      </c>
      <c r="D152" s="3">
        <v>1.0</v>
      </c>
      <c r="E152" s="3" t="str">
        <f>IFERROR(__xludf.DUMMYFUNCTION("if(isblank(A152),"""",filter(Moorings!A:A,Moorings!B:B=A152,Moorings!D:D=D152))"),"ATAPL-58315-00002")</f>
        <v>ATAPL-58315-00002</v>
      </c>
      <c r="F152" s="3">
        <f>IFERROR(__xludf.DUMMYFUNCTION("if(isblank(A152),"""",filter(Moorings!C:C,Moorings!B:B=A152,Moorings!D:D=D152))"),"18974")</f>
        <v>18974</v>
      </c>
      <c r="G152" s="6" t="s">
        <v>139</v>
      </c>
      <c r="H152" s="10">
        <v>45.8305</v>
      </c>
      <c r="I152" s="6"/>
    </row>
    <row r="153" ht="15.75" customHeight="1">
      <c r="A153" s="10" t="s">
        <v>29</v>
      </c>
      <c r="B153" s="3" t="str">
        <f>IFERROR(__xludf.DUMMYFUNCTION("if(isblank(A153),"""",filter(Moorings!A:A,Moorings!B:B=left(A153,14),Moorings!D:D=D153))"),"ATAPL-69839-001-0103")</f>
        <v>ATAPL-69839-001-0103</v>
      </c>
      <c r="C153" s="3" t="str">
        <f>IFERROR(__xludf.DUMMYFUNCTION("if(isblank(A153),"""",filter(Moorings!C:C,Moorings!B:B=left(A153,14),Moorings!D:D=D153))"),"SN0103")</f>
        <v>SN0103</v>
      </c>
      <c r="D153" s="3">
        <v>1.0</v>
      </c>
      <c r="E153" s="3" t="str">
        <f>IFERROR(__xludf.DUMMYFUNCTION("if(isblank(A153),"""",filter(Moorings!A:A,Moorings!B:B=A153,Moorings!D:D=D153))"),"ATAPL-58315-00002")</f>
        <v>ATAPL-58315-00002</v>
      </c>
      <c r="F153" s="3">
        <f>IFERROR(__xludf.DUMMYFUNCTION("if(isblank(A153),"""",filter(Moorings!C:C,Moorings!B:B=A153,Moorings!D:D=D153))"),"18974")</f>
        <v>18974</v>
      </c>
      <c r="G153" s="6" t="s">
        <v>140</v>
      </c>
      <c r="H153" s="10">
        <v>-129.7535</v>
      </c>
      <c r="I153" s="6"/>
    </row>
    <row r="154" ht="15.75" customHeight="1">
      <c r="A154" s="10" t="s">
        <v>29</v>
      </c>
      <c r="B154" s="3" t="str">
        <f>IFERROR(__xludf.DUMMYFUNCTION("if(isblank(A154),"""",filter(Moorings!A:A,Moorings!B:B=left(A154,14),Moorings!D:D=D154))"),"ATAPL-69839-001-0103")</f>
        <v>ATAPL-69839-001-0103</v>
      </c>
      <c r="C154" s="3" t="str">
        <f>IFERROR(__xludf.DUMMYFUNCTION("if(isblank(A154),"""",filter(Moorings!C:C,Moorings!B:B=left(A154,14),Moorings!D:D=D154))"),"SN0103")</f>
        <v>SN0103</v>
      </c>
      <c r="D154" s="3">
        <v>1.0</v>
      </c>
      <c r="E154" s="3" t="str">
        <f>IFERROR(__xludf.DUMMYFUNCTION("if(isblank(A154),"""",filter(Moorings!A:A,Moorings!B:B=A154,Moorings!D:D=D154))"),"ATAPL-58315-00002")</f>
        <v>ATAPL-58315-00002</v>
      </c>
      <c r="F154" s="3">
        <f>IFERROR(__xludf.DUMMYFUNCTION("if(isblank(A154),"""",filter(Moorings!C:C,Moorings!B:B=A154,Moorings!D:D=D154))"),"18974")</f>
        <v>18974</v>
      </c>
      <c r="G154" s="6" t="s">
        <v>208</v>
      </c>
      <c r="H154" s="10">
        <v>0.45</v>
      </c>
      <c r="I154" s="6"/>
    </row>
    <row r="155" ht="15.75" customHeight="1">
      <c r="A155" s="10" t="s">
        <v>29</v>
      </c>
      <c r="B155" s="3" t="str">
        <f>IFERROR(__xludf.DUMMYFUNCTION("if(isblank(A155),"""",filter(Moorings!A:A,Moorings!B:B=left(A155,14),Moorings!D:D=D155))"),"ATAPL-69839-001-0103")</f>
        <v>ATAPL-69839-001-0103</v>
      </c>
      <c r="C155" s="3" t="str">
        <f>IFERROR(__xludf.DUMMYFUNCTION("if(isblank(A155),"""",filter(Moorings!C:C,Moorings!B:B=left(A155,14),Moorings!D:D=D155))"),"SN0103")</f>
        <v>SN0103</v>
      </c>
      <c r="D155" s="3">
        <v>1.0</v>
      </c>
      <c r="E155" s="3" t="str">
        <f>IFERROR(__xludf.DUMMYFUNCTION("if(isblank(A155),"""",filter(Moorings!A:A,Moorings!B:B=A155,Moorings!D:D=D155))"),"ATAPL-58315-00002")</f>
        <v>ATAPL-58315-00002</v>
      </c>
      <c r="F155" s="3">
        <f>IFERROR(__xludf.DUMMYFUNCTION("if(isblank(A155),"""",filter(Moorings!C:C,Moorings!B:B=A155,Moorings!D:D=D155))"),"18974")</f>
        <v>18974</v>
      </c>
      <c r="G155" s="6" t="s">
        <v>209</v>
      </c>
      <c r="H155" s="10">
        <v>0.45</v>
      </c>
      <c r="I155" s="6"/>
    </row>
    <row r="156" ht="15.75" customHeight="1">
      <c r="A156" s="10" t="s">
        <v>29</v>
      </c>
      <c r="B156" s="3" t="str">
        <f>IFERROR(__xludf.DUMMYFUNCTION("if(isblank(A156),"""",filter(Moorings!A:A,Moorings!B:B=left(A156,14),Moorings!D:D=D156))"),"ATAPL-69839-001-0103")</f>
        <v>ATAPL-69839-001-0103</v>
      </c>
      <c r="C156" s="3" t="str">
        <f>IFERROR(__xludf.DUMMYFUNCTION("if(isblank(A156),"""",filter(Moorings!C:C,Moorings!B:B=left(A156,14),Moorings!D:D=D156))"),"SN0103")</f>
        <v>SN0103</v>
      </c>
      <c r="D156" s="3">
        <v>1.0</v>
      </c>
      <c r="E156" s="3" t="str">
        <f>IFERROR(__xludf.DUMMYFUNCTION("if(isblank(A156),"""",filter(Moorings!A:A,Moorings!B:B=A156,Moorings!D:D=D156))"),"ATAPL-58315-00002")</f>
        <v>ATAPL-58315-00002</v>
      </c>
      <c r="F156" s="3">
        <f>IFERROR(__xludf.DUMMYFUNCTION("if(isblank(A156),"""",filter(Moorings!C:C,Moorings!B:B=A156,Moorings!D:D=D156))"),"18974")</f>
        <v>18974</v>
      </c>
      <c r="G156" s="6" t="s">
        <v>210</v>
      </c>
      <c r="H156" s="10">
        <v>0.45</v>
      </c>
      <c r="I156" s="6"/>
    </row>
    <row r="157" ht="15.75" customHeight="1">
      <c r="A157" s="10" t="s">
        <v>29</v>
      </c>
      <c r="B157" s="3" t="str">
        <f>IFERROR(__xludf.DUMMYFUNCTION("if(isblank(A157),"""",filter(Moorings!A:A,Moorings!B:B=left(A157,14),Moorings!D:D=D157))"),"ATAPL-69839-001-0103")</f>
        <v>ATAPL-69839-001-0103</v>
      </c>
      <c r="C157" s="3" t="str">
        <f>IFERROR(__xludf.DUMMYFUNCTION("if(isblank(A157),"""",filter(Moorings!C:C,Moorings!B:B=left(A157,14),Moorings!D:D=D157))"),"SN0103")</f>
        <v>SN0103</v>
      </c>
      <c r="D157" s="3">
        <v>1.0</v>
      </c>
      <c r="E157" s="3" t="str">
        <f>IFERROR(__xludf.DUMMYFUNCTION("if(isblank(A157),"""",filter(Moorings!A:A,Moorings!B:B=A157,Moorings!D:D=D157))"),"ATAPL-58315-00002")</f>
        <v>ATAPL-58315-00002</v>
      </c>
      <c r="F157" s="3">
        <f>IFERROR(__xludf.DUMMYFUNCTION("if(isblank(A157),"""",filter(Moorings!C:C,Moorings!B:B=A157,Moorings!D:D=D157))"),"18974")</f>
        <v>18974</v>
      </c>
      <c r="G157" s="6" t="s">
        <v>211</v>
      </c>
      <c r="H157" s="10">
        <v>0.45</v>
      </c>
      <c r="I157" s="6"/>
    </row>
    <row r="158" ht="15.75" customHeight="1">
      <c r="A158" s="10"/>
      <c r="B158" s="3" t="str">
        <f>IFERROR(__xludf.DUMMYFUNCTION("if(isblank(A158),"""",filter(Moorings!A:A,Moorings!B:B=left(A158,14),Moorings!D:D=D158))"),"")</f>
        <v/>
      </c>
      <c r="C158" s="3" t="str">
        <f>IFERROR(__xludf.DUMMYFUNCTION("if(isblank(A158),"""",filter(Moorings!C:C,Moorings!B:B=left(A158,14),Moorings!D:D=D158))"),"")</f>
        <v/>
      </c>
      <c r="D158" s="3"/>
      <c r="E158" s="3" t="str">
        <f>IFERROR(__xludf.DUMMYFUNCTION("if(isblank(A158),"""",filter(Moorings!A:A,Moorings!B:B=A158,Moorings!D:D=D158))"),"")</f>
        <v/>
      </c>
      <c r="F158" s="3" t="str">
        <f>IFERROR(__xludf.DUMMYFUNCTION("if(isblank(A158),"""",filter(Moorings!C:C,Moorings!B:B=A158,Moorings!D:D=D158))"),"")</f>
        <v/>
      </c>
      <c r="G158" s="6"/>
      <c r="H158" s="10"/>
      <c r="I158" s="6"/>
    </row>
    <row r="159" ht="15.75" customHeight="1">
      <c r="A159" s="10" t="s">
        <v>29</v>
      </c>
      <c r="B159" s="3" t="str">
        <f>IFERROR(__xludf.DUMMYFUNCTION("if(isblank(A159),"""",filter(Moorings!A:A,Moorings!B:B=left(A159,14),Moorings!D:D=D159))"),"ATAPL-69839-001-0106")</f>
        <v>ATAPL-69839-001-0106</v>
      </c>
      <c r="C159" s="3" t="str">
        <f>IFERROR(__xludf.DUMMYFUNCTION("if(isblank(A159),"""",filter(Moorings!C:C,Moorings!B:B=left(A159,14),Moorings!D:D=D159))"),"SN0106")</f>
        <v>SN0106</v>
      </c>
      <c r="D159" s="3">
        <v>2.0</v>
      </c>
      <c r="E159" s="3" t="str">
        <f>IFERROR(__xludf.DUMMYFUNCTION("if(isblank(A159),"""",filter(Moorings!A:A,Moorings!B:B=A159,Moorings!D:D=D159))"),"ATAPL-58315-00005")</f>
        <v>ATAPL-58315-00005</v>
      </c>
      <c r="F159" s="3">
        <f>IFERROR(__xludf.DUMMYFUNCTION("if(isblank(A159),"""",filter(Moorings!C:C,Moorings!B:B=A159,Moorings!D:D=D159))"),"23339")</f>
        <v>23339</v>
      </c>
      <c r="G159" s="6" t="s">
        <v>139</v>
      </c>
      <c r="H159" s="10">
        <v>45.8305</v>
      </c>
      <c r="I159" s="6"/>
    </row>
    <row r="160" ht="15.75" customHeight="1">
      <c r="A160" s="10" t="s">
        <v>29</v>
      </c>
      <c r="B160" s="3" t="str">
        <f>IFERROR(__xludf.DUMMYFUNCTION("if(isblank(A160),"""",filter(Moorings!A:A,Moorings!B:B=left(A160,14),Moorings!D:D=D160))"),"ATAPL-69839-001-0106")</f>
        <v>ATAPL-69839-001-0106</v>
      </c>
      <c r="C160" s="3" t="str">
        <f>IFERROR(__xludf.DUMMYFUNCTION("if(isblank(A160),"""",filter(Moorings!C:C,Moorings!B:B=left(A160,14),Moorings!D:D=D160))"),"SN0106")</f>
        <v>SN0106</v>
      </c>
      <c r="D160" s="3">
        <v>2.0</v>
      </c>
      <c r="E160" s="3" t="str">
        <f>IFERROR(__xludf.DUMMYFUNCTION("if(isblank(A160),"""",filter(Moorings!A:A,Moorings!B:B=A160,Moorings!D:D=D160))"),"ATAPL-58315-00005")</f>
        <v>ATAPL-58315-00005</v>
      </c>
      <c r="F160" s="3">
        <f>IFERROR(__xludf.DUMMYFUNCTION("if(isblank(A160),"""",filter(Moorings!C:C,Moorings!B:B=A160,Moorings!D:D=D160))"),"23339")</f>
        <v>23339</v>
      </c>
      <c r="G160" s="6" t="s">
        <v>140</v>
      </c>
      <c r="H160" s="10">
        <v>-129.7535</v>
      </c>
      <c r="I160" s="6"/>
    </row>
    <row r="161" ht="15.75" customHeight="1">
      <c r="A161" s="10" t="s">
        <v>29</v>
      </c>
      <c r="B161" s="3" t="str">
        <f>IFERROR(__xludf.DUMMYFUNCTION("if(isblank(A161),"""",filter(Moorings!A:A,Moorings!B:B=left(A161,14),Moorings!D:D=D161))"),"ATAPL-69839-001-0106")</f>
        <v>ATAPL-69839-001-0106</v>
      </c>
      <c r="C161" s="3" t="str">
        <f>IFERROR(__xludf.DUMMYFUNCTION("if(isblank(A161),"""",filter(Moorings!C:C,Moorings!B:B=left(A161,14),Moorings!D:D=D161))"),"SN0106")</f>
        <v>SN0106</v>
      </c>
      <c r="D161" s="3">
        <v>2.0</v>
      </c>
      <c r="E161" s="3" t="str">
        <f>IFERROR(__xludf.DUMMYFUNCTION("if(isblank(A161),"""",filter(Moorings!A:A,Moorings!B:B=A161,Moorings!D:D=D161))"),"ATAPL-58315-00005")</f>
        <v>ATAPL-58315-00005</v>
      </c>
      <c r="F161" s="3">
        <f>IFERROR(__xludf.DUMMYFUNCTION("if(isblank(A161),"""",filter(Moorings!C:C,Moorings!B:B=A161,Moorings!D:D=D161))"),"23339")</f>
        <v>23339</v>
      </c>
      <c r="G161" s="6" t="s">
        <v>208</v>
      </c>
      <c r="H161" s="10">
        <v>0.45</v>
      </c>
      <c r="I161" s="6" t="s">
        <v>202</v>
      </c>
    </row>
    <row r="162" ht="15.75" customHeight="1">
      <c r="A162" s="10" t="s">
        <v>29</v>
      </c>
      <c r="B162" s="3" t="str">
        <f>IFERROR(__xludf.DUMMYFUNCTION("if(isblank(A162),"""",filter(Moorings!A:A,Moorings!B:B=left(A162,14),Moorings!D:D=D162))"),"ATAPL-69839-001-0106")</f>
        <v>ATAPL-69839-001-0106</v>
      </c>
      <c r="C162" s="3" t="str">
        <f>IFERROR(__xludf.DUMMYFUNCTION("if(isblank(A162),"""",filter(Moorings!C:C,Moorings!B:B=left(A162,14),Moorings!D:D=D162))"),"SN0106")</f>
        <v>SN0106</v>
      </c>
      <c r="D162" s="3">
        <v>2.0</v>
      </c>
      <c r="E162" s="3" t="str">
        <f>IFERROR(__xludf.DUMMYFUNCTION("if(isblank(A162),"""",filter(Moorings!A:A,Moorings!B:B=A162,Moorings!D:D=D162))"),"ATAPL-58315-00005")</f>
        <v>ATAPL-58315-00005</v>
      </c>
      <c r="F162" s="3">
        <f>IFERROR(__xludf.DUMMYFUNCTION("if(isblank(A162),"""",filter(Moorings!C:C,Moorings!B:B=A162,Moorings!D:D=D162))"),"23339")</f>
        <v>23339</v>
      </c>
      <c r="G162" s="6" t="s">
        <v>209</v>
      </c>
      <c r="H162" s="10">
        <v>0.45</v>
      </c>
      <c r="I162" s="6" t="s">
        <v>202</v>
      </c>
    </row>
    <row r="163" ht="15.75" customHeight="1">
      <c r="A163" s="10" t="s">
        <v>29</v>
      </c>
      <c r="B163" s="3" t="str">
        <f>IFERROR(__xludf.DUMMYFUNCTION("if(isblank(A163),"""",filter(Moorings!A:A,Moorings!B:B=left(A163,14),Moorings!D:D=D163))"),"ATAPL-69839-001-0106")</f>
        <v>ATAPL-69839-001-0106</v>
      </c>
      <c r="C163" s="3" t="str">
        <f>IFERROR(__xludf.DUMMYFUNCTION("if(isblank(A163),"""",filter(Moorings!C:C,Moorings!B:B=left(A163,14),Moorings!D:D=D163))"),"SN0106")</f>
        <v>SN0106</v>
      </c>
      <c r="D163" s="3">
        <v>2.0</v>
      </c>
      <c r="E163" s="3" t="str">
        <f>IFERROR(__xludf.DUMMYFUNCTION("if(isblank(A163),"""",filter(Moorings!A:A,Moorings!B:B=A163,Moorings!D:D=D163))"),"ATAPL-58315-00005")</f>
        <v>ATAPL-58315-00005</v>
      </c>
      <c r="F163" s="3">
        <f>IFERROR(__xludf.DUMMYFUNCTION("if(isblank(A163),"""",filter(Moorings!C:C,Moorings!B:B=A163,Moorings!D:D=D163))"),"23339")</f>
        <v>23339</v>
      </c>
      <c r="G163" s="6" t="s">
        <v>210</v>
      </c>
      <c r="H163" s="10">
        <v>0.45</v>
      </c>
      <c r="I163" s="6" t="s">
        <v>202</v>
      </c>
    </row>
    <row r="164" ht="15.75" customHeight="1">
      <c r="A164" s="10" t="s">
        <v>29</v>
      </c>
      <c r="B164" s="3" t="str">
        <f>IFERROR(__xludf.DUMMYFUNCTION("if(isblank(A164),"""",filter(Moorings!A:A,Moorings!B:B=left(A164,14),Moorings!D:D=D164))"),"ATAPL-69839-001-0106")</f>
        <v>ATAPL-69839-001-0106</v>
      </c>
      <c r="C164" s="3" t="str">
        <f>IFERROR(__xludf.DUMMYFUNCTION("if(isblank(A164),"""",filter(Moorings!C:C,Moorings!B:B=left(A164,14),Moorings!D:D=D164))"),"SN0106")</f>
        <v>SN0106</v>
      </c>
      <c r="D164" s="3">
        <v>2.0</v>
      </c>
      <c r="E164" s="3" t="str">
        <f>IFERROR(__xludf.DUMMYFUNCTION("if(isblank(A164),"""",filter(Moorings!A:A,Moorings!B:B=A164,Moorings!D:D=D164))"),"ATAPL-58315-00005")</f>
        <v>ATAPL-58315-00005</v>
      </c>
      <c r="F164" s="3">
        <f>IFERROR(__xludf.DUMMYFUNCTION("if(isblank(A164),"""",filter(Moorings!C:C,Moorings!B:B=A164,Moorings!D:D=D164))"),"23339")</f>
        <v>23339</v>
      </c>
      <c r="G164" s="6" t="s">
        <v>211</v>
      </c>
      <c r="H164" s="10">
        <v>0.45</v>
      </c>
      <c r="I164" s="6" t="s">
        <v>202</v>
      </c>
    </row>
    <row r="165" ht="15.75" customHeight="1">
      <c r="A165" s="10"/>
      <c r="B165" s="3" t="str">
        <f>IFERROR(__xludf.DUMMYFUNCTION("if(isblank(A165),"""",filter(Moorings!A:A,Moorings!B:B=left(A165,14),Moorings!D:D=D165))"),"")</f>
        <v/>
      </c>
      <c r="C165" s="3" t="str">
        <f>IFERROR(__xludf.DUMMYFUNCTION("if(isblank(A165),"""",filter(Moorings!C:C,Moorings!B:B=left(A165,14),Moorings!D:D=D165))"),"")</f>
        <v/>
      </c>
      <c r="D165" s="3"/>
      <c r="E165" s="3" t="str">
        <f>IFERROR(__xludf.DUMMYFUNCTION("if(isblank(A165),"""",filter(Moorings!A:A,Moorings!B:B=A165,Moorings!D:D=D165))"),"")</f>
        <v/>
      </c>
      <c r="F165" s="3" t="str">
        <f>IFERROR(__xludf.DUMMYFUNCTION("if(isblank(A165),"""",filter(Moorings!C:C,Moorings!B:B=A165,Moorings!D:D=D165))"),"")</f>
        <v/>
      </c>
      <c r="G165" s="6"/>
      <c r="H165" s="10"/>
      <c r="I165" s="6"/>
    </row>
    <row r="166" ht="15.75" customHeight="1">
      <c r="A166" s="10" t="s">
        <v>29</v>
      </c>
      <c r="B166" s="3" t="str">
        <f>IFERROR(__xludf.DUMMYFUNCTION("if(isblank(A166),"""",filter(Moorings!A:A,Moorings!B:B=left(A166,14),Moorings!D:D=D166))"),"ATAPL-69839-001-0103")</f>
        <v>ATAPL-69839-001-0103</v>
      </c>
      <c r="C166" s="3" t="str">
        <f>IFERROR(__xludf.DUMMYFUNCTION("if(isblank(A166),"""",filter(Moorings!C:C,Moorings!B:B=left(A166,14),Moorings!D:D=D166))"),"SN0103")</f>
        <v>SN0103</v>
      </c>
      <c r="D166" s="24">
        <v>3.0</v>
      </c>
      <c r="E166" s="3" t="str">
        <f>IFERROR(__xludf.DUMMYFUNCTION("if(isblank(A166),"""",filter(Moorings!A:A,Moorings!B:B=A166,Moorings!D:D=D166))"),"ATAPL-58315-00002")</f>
        <v>ATAPL-58315-00002</v>
      </c>
      <c r="F166" s="3">
        <f>IFERROR(__xludf.DUMMYFUNCTION("if(isblank(A166),"""",filter(Moorings!C:C,Moorings!B:B=A166,Moorings!D:D=D166))"),"18974")</f>
        <v>18974</v>
      </c>
      <c r="G166" s="6" t="s">
        <v>139</v>
      </c>
      <c r="H166" s="10">
        <v>45.8305</v>
      </c>
      <c r="I166" s="23" t="s">
        <v>212</v>
      </c>
    </row>
    <row r="167" ht="15.75" customHeight="1">
      <c r="A167" s="10" t="s">
        <v>29</v>
      </c>
      <c r="B167" s="3" t="str">
        <f>IFERROR(__xludf.DUMMYFUNCTION("if(isblank(A167),"""",filter(Moorings!A:A,Moorings!B:B=left(A167,14),Moorings!D:D=D167))"),"ATAPL-69839-001-0103")</f>
        <v>ATAPL-69839-001-0103</v>
      </c>
      <c r="C167" s="3" t="str">
        <f>IFERROR(__xludf.DUMMYFUNCTION("if(isblank(A167),"""",filter(Moorings!C:C,Moorings!B:B=left(A167,14),Moorings!D:D=D167))"),"SN0103")</f>
        <v>SN0103</v>
      </c>
      <c r="D167" s="24">
        <v>3.0</v>
      </c>
      <c r="E167" s="3" t="str">
        <f>IFERROR(__xludf.DUMMYFUNCTION("if(isblank(A167),"""",filter(Moorings!A:A,Moorings!B:B=A167,Moorings!D:D=D167))"),"ATAPL-58315-00002")</f>
        <v>ATAPL-58315-00002</v>
      </c>
      <c r="F167" s="3">
        <f>IFERROR(__xludf.DUMMYFUNCTION("if(isblank(A167),"""",filter(Moorings!C:C,Moorings!B:B=A167,Moorings!D:D=D167))"),"18974")</f>
        <v>18974</v>
      </c>
      <c r="G167" s="6" t="s">
        <v>140</v>
      </c>
      <c r="H167" s="10">
        <v>-129.7535</v>
      </c>
      <c r="I167" s="6"/>
    </row>
    <row r="168" ht="15.75" customHeight="1">
      <c r="A168" s="10" t="s">
        <v>29</v>
      </c>
      <c r="B168" s="3" t="str">
        <f>IFERROR(__xludf.DUMMYFUNCTION("if(isblank(A168),"""",filter(Moorings!A:A,Moorings!B:B=left(A168,14),Moorings!D:D=D168))"),"ATAPL-69839-001-0103")</f>
        <v>ATAPL-69839-001-0103</v>
      </c>
      <c r="C168" s="3" t="str">
        <f>IFERROR(__xludf.DUMMYFUNCTION("if(isblank(A168),"""",filter(Moorings!C:C,Moorings!B:B=left(A168,14),Moorings!D:D=D168))"),"SN0103")</f>
        <v>SN0103</v>
      </c>
      <c r="D168" s="24">
        <v>3.0</v>
      </c>
      <c r="E168" s="3" t="str">
        <f>IFERROR(__xludf.DUMMYFUNCTION("if(isblank(A168),"""",filter(Moorings!A:A,Moorings!B:B=A168,Moorings!D:D=D168))"),"ATAPL-58315-00002")</f>
        <v>ATAPL-58315-00002</v>
      </c>
      <c r="F168" s="3">
        <f>IFERROR(__xludf.DUMMYFUNCTION("if(isblank(A168),"""",filter(Moorings!C:C,Moorings!B:B=A168,Moorings!D:D=D168))"),"18974")</f>
        <v>18974</v>
      </c>
      <c r="G168" s="6" t="s">
        <v>208</v>
      </c>
      <c r="H168" s="10">
        <v>0.45</v>
      </c>
      <c r="I168" s="6"/>
    </row>
    <row r="169" ht="15.75" customHeight="1">
      <c r="A169" s="10" t="s">
        <v>29</v>
      </c>
      <c r="B169" s="3" t="str">
        <f>IFERROR(__xludf.DUMMYFUNCTION("if(isblank(A169),"""",filter(Moorings!A:A,Moorings!B:B=left(A169,14),Moorings!D:D=D169))"),"ATAPL-69839-001-0103")</f>
        <v>ATAPL-69839-001-0103</v>
      </c>
      <c r="C169" s="3" t="str">
        <f>IFERROR(__xludf.DUMMYFUNCTION("if(isblank(A169),"""",filter(Moorings!C:C,Moorings!B:B=left(A169,14),Moorings!D:D=D169))"),"SN0103")</f>
        <v>SN0103</v>
      </c>
      <c r="D169" s="24">
        <v>3.0</v>
      </c>
      <c r="E169" s="3" t="str">
        <f>IFERROR(__xludf.DUMMYFUNCTION("if(isblank(A169),"""",filter(Moorings!A:A,Moorings!B:B=A169,Moorings!D:D=D169))"),"ATAPL-58315-00002")</f>
        <v>ATAPL-58315-00002</v>
      </c>
      <c r="F169" s="3">
        <f>IFERROR(__xludf.DUMMYFUNCTION("if(isblank(A169),"""",filter(Moorings!C:C,Moorings!B:B=A169,Moorings!D:D=D169))"),"18974")</f>
        <v>18974</v>
      </c>
      <c r="G169" s="6" t="s">
        <v>209</v>
      </c>
      <c r="H169" s="10">
        <v>0.45</v>
      </c>
      <c r="I169" s="6"/>
    </row>
    <row r="170" ht="15.75" customHeight="1">
      <c r="A170" s="10" t="s">
        <v>29</v>
      </c>
      <c r="B170" s="3" t="str">
        <f>IFERROR(__xludf.DUMMYFUNCTION("if(isblank(A170),"""",filter(Moorings!A:A,Moorings!B:B=left(A170,14),Moorings!D:D=D170))"),"ATAPL-69839-001-0103")</f>
        <v>ATAPL-69839-001-0103</v>
      </c>
      <c r="C170" s="3" t="str">
        <f>IFERROR(__xludf.DUMMYFUNCTION("if(isblank(A170),"""",filter(Moorings!C:C,Moorings!B:B=left(A170,14),Moorings!D:D=D170))"),"SN0103")</f>
        <v>SN0103</v>
      </c>
      <c r="D170" s="24">
        <v>3.0</v>
      </c>
      <c r="E170" s="3" t="str">
        <f>IFERROR(__xludf.DUMMYFUNCTION("if(isblank(A170),"""",filter(Moorings!A:A,Moorings!B:B=A170,Moorings!D:D=D170))"),"ATAPL-58315-00002")</f>
        <v>ATAPL-58315-00002</v>
      </c>
      <c r="F170" s="3">
        <f>IFERROR(__xludf.DUMMYFUNCTION("if(isblank(A170),"""",filter(Moorings!C:C,Moorings!B:B=A170,Moorings!D:D=D170))"),"18974")</f>
        <v>18974</v>
      </c>
      <c r="G170" s="6" t="s">
        <v>210</v>
      </c>
      <c r="H170" s="10">
        <v>0.45</v>
      </c>
      <c r="I170" s="6"/>
    </row>
    <row r="171" ht="15.75" customHeight="1">
      <c r="A171" s="10" t="s">
        <v>29</v>
      </c>
      <c r="B171" s="3" t="str">
        <f>IFERROR(__xludf.DUMMYFUNCTION("if(isblank(A171),"""",filter(Moorings!A:A,Moorings!B:B=left(A171,14),Moorings!D:D=D171))"),"ATAPL-69839-001-0103")</f>
        <v>ATAPL-69839-001-0103</v>
      </c>
      <c r="C171" s="3" t="str">
        <f>IFERROR(__xludf.DUMMYFUNCTION("if(isblank(A171),"""",filter(Moorings!C:C,Moorings!B:B=left(A171,14),Moorings!D:D=D171))"),"SN0103")</f>
        <v>SN0103</v>
      </c>
      <c r="D171" s="24">
        <v>3.0</v>
      </c>
      <c r="E171" s="3" t="str">
        <f>IFERROR(__xludf.DUMMYFUNCTION("if(isblank(A171),"""",filter(Moorings!A:A,Moorings!B:B=A171,Moorings!D:D=D171))"),"ATAPL-58315-00002")</f>
        <v>ATAPL-58315-00002</v>
      </c>
      <c r="F171" s="3">
        <f>IFERROR(__xludf.DUMMYFUNCTION("if(isblank(A171),"""",filter(Moorings!C:C,Moorings!B:B=A171,Moorings!D:D=D171))"),"18974")</f>
        <v>18974</v>
      </c>
      <c r="G171" s="6" t="s">
        <v>211</v>
      </c>
      <c r="H171" s="10">
        <v>0.45</v>
      </c>
      <c r="I171" s="6"/>
    </row>
    <row r="172" ht="15.75" customHeight="1">
      <c r="A172" s="10"/>
      <c r="B172" s="3"/>
      <c r="C172" s="3"/>
      <c r="D172" s="3"/>
      <c r="E172" s="3"/>
      <c r="F172" s="3"/>
      <c r="G172" s="6"/>
      <c r="H172" s="10"/>
      <c r="I172" s="6"/>
    </row>
    <row r="173" ht="15.75" customHeight="1">
      <c r="A173" s="10" t="s">
        <v>32</v>
      </c>
      <c r="B173" s="3" t="str">
        <f>IFERROR(__xludf.DUMMYFUNCTION("if(isblank(A173),"""",filter(Moorings!A:A,Moorings!B:B=left(A173,14),Moorings!D:D=D173))"),"ATAPL-69839-001-0103")</f>
        <v>ATAPL-69839-001-0103</v>
      </c>
      <c r="C173" s="3" t="str">
        <f>IFERROR(__xludf.DUMMYFUNCTION("if(isblank(A173),"""",filter(Moorings!C:C,Moorings!B:B=left(A173,14),Moorings!D:D=D173))"),"SN0103")</f>
        <v>SN0103</v>
      </c>
      <c r="D173" s="3">
        <v>1.0</v>
      </c>
      <c r="E173" s="3" t="str">
        <f>IFERROR(__xludf.DUMMYFUNCTION("if(isblank(A173),"""",filter(Moorings!A:A,Moorings!B:B=A173,Moorings!D:D=D173))"),"ATAPL-58345-00002")</f>
        <v>ATAPL-58345-00002</v>
      </c>
      <c r="F173" s="3">
        <f>IFERROR(__xludf.DUMMYFUNCTION("if(isblank(A173),"""",filter(Moorings!C:C,Moorings!B:B=A173,Moorings!D:D=D173))"),"19073")</f>
        <v>19073</v>
      </c>
      <c r="G173" s="6" t="s">
        <v>139</v>
      </c>
      <c r="H173" s="10">
        <v>45.8305</v>
      </c>
      <c r="I173" s="6"/>
    </row>
    <row r="174" ht="15.75" customHeight="1">
      <c r="A174" s="10" t="s">
        <v>32</v>
      </c>
      <c r="B174" s="3" t="str">
        <f>IFERROR(__xludf.DUMMYFUNCTION("if(isblank(A174),"""",filter(Moorings!A:A,Moorings!B:B=left(A174,14),Moorings!D:D=D174))"),"ATAPL-69839-001-0103")</f>
        <v>ATAPL-69839-001-0103</v>
      </c>
      <c r="C174" s="3" t="str">
        <f>IFERROR(__xludf.DUMMYFUNCTION("if(isblank(A174),"""",filter(Moorings!C:C,Moorings!B:B=left(A174,14),Moorings!D:D=D174))"),"SN0103")</f>
        <v>SN0103</v>
      </c>
      <c r="D174" s="3">
        <v>1.0</v>
      </c>
      <c r="E174" s="3" t="str">
        <f>IFERROR(__xludf.DUMMYFUNCTION("if(isblank(A174),"""",filter(Moorings!A:A,Moorings!B:B=A174,Moorings!D:D=D174))"),"ATAPL-58345-00002")</f>
        <v>ATAPL-58345-00002</v>
      </c>
      <c r="F174" s="3">
        <f>IFERROR(__xludf.DUMMYFUNCTION("if(isblank(A174),"""",filter(Moorings!C:C,Moorings!B:B=A174,Moorings!D:D=D174))"),"19073")</f>
        <v>19073</v>
      </c>
      <c r="G174" s="6" t="s">
        <v>140</v>
      </c>
      <c r="H174" s="10">
        <v>-129.7535</v>
      </c>
      <c r="I174" s="6"/>
    </row>
    <row r="175" ht="15.75" customHeight="1">
      <c r="A175" s="10" t="s">
        <v>32</v>
      </c>
      <c r="B175" s="3" t="str">
        <f>IFERROR(__xludf.DUMMYFUNCTION("if(isblank(A175),"""",filter(Moorings!A:A,Moorings!B:B=left(A175,14),Moorings!D:D=D175))"),"ATAPL-69839-001-0103")</f>
        <v>ATAPL-69839-001-0103</v>
      </c>
      <c r="C175" s="3" t="str">
        <f>IFERROR(__xludf.DUMMYFUNCTION("if(isblank(A175),"""",filter(Moorings!C:C,Moorings!B:B=left(A175,14),Moorings!D:D=D175))"),"SN0103")</f>
        <v>SN0103</v>
      </c>
      <c r="D175" s="3">
        <v>1.0</v>
      </c>
      <c r="E175" s="3" t="str">
        <f>IFERROR(__xludf.DUMMYFUNCTION("if(isblank(A175),"""",filter(Moorings!A:A,Moorings!B:B=A175,Moorings!D:D=D175))"),"ATAPL-58345-00002")</f>
        <v>ATAPL-58345-00002</v>
      </c>
      <c r="F175" s="3">
        <f>IFERROR(__xludf.DUMMYFUNCTION("if(isblank(A175),"""",filter(Moorings!C:C,Moorings!B:B=A175,Moorings!D:D=D175))"),"19073")</f>
        <v>19073</v>
      </c>
      <c r="G175" s="6" t="s">
        <v>208</v>
      </c>
      <c r="H175" s="10">
        <v>0.45</v>
      </c>
      <c r="I175" s="6"/>
    </row>
    <row r="176" ht="15.75" customHeight="1">
      <c r="A176" s="10" t="s">
        <v>32</v>
      </c>
      <c r="B176" s="3" t="str">
        <f>IFERROR(__xludf.DUMMYFUNCTION("if(isblank(A176),"""",filter(Moorings!A:A,Moorings!B:B=left(A176,14),Moorings!D:D=D176))"),"ATAPL-69839-001-0103")</f>
        <v>ATAPL-69839-001-0103</v>
      </c>
      <c r="C176" s="3" t="str">
        <f>IFERROR(__xludf.DUMMYFUNCTION("if(isblank(A176),"""",filter(Moorings!C:C,Moorings!B:B=left(A176,14),Moorings!D:D=D176))"),"SN0103")</f>
        <v>SN0103</v>
      </c>
      <c r="D176" s="3">
        <v>1.0</v>
      </c>
      <c r="E176" s="3" t="str">
        <f>IFERROR(__xludf.DUMMYFUNCTION("if(isblank(A176),"""",filter(Moorings!A:A,Moorings!B:B=A176,Moorings!D:D=D176))"),"ATAPL-58345-00002")</f>
        <v>ATAPL-58345-00002</v>
      </c>
      <c r="F176" s="3">
        <f>IFERROR(__xludf.DUMMYFUNCTION("if(isblank(A176),"""",filter(Moorings!C:C,Moorings!B:B=A176,Moorings!D:D=D176))"),"19073")</f>
        <v>19073</v>
      </c>
      <c r="G176" s="6" t="s">
        <v>209</v>
      </c>
      <c r="H176" s="10">
        <v>0.45</v>
      </c>
      <c r="I176" s="6"/>
    </row>
    <row r="177" ht="15.75" customHeight="1">
      <c r="A177" s="10" t="s">
        <v>32</v>
      </c>
      <c r="B177" s="3" t="str">
        <f>IFERROR(__xludf.DUMMYFUNCTION("if(isblank(A177),"""",filter(Moorings!A:A,Moorings!B:B=left(A177,14),Moorings!D:D=D177))"),"ATAPL-69839-001-0103")</f>
        <v>ATAPL-69839-001-0103</v>
      </c>
      <c r="C177" s="3" t="str">
        <f>IFERROR(__xludf.DUMMYFUNCTION("if(isblank(A177),"""",filter(Moorings!C:C,Moorings!B:B=left(A177,14),Moorings!D:D=D177))"),"SN0103")</f>
        <v>SN0103</v>
      </c>
      <c r="D177" s="3">
        <v>1.0</v>
      </c>
      <c r="E177" s="3" t="str">
        <f>IFERROR(__xludf.DUMMYFUNCTION("if(isblank(A177),"""",filter(Moorings!A:A,Moorings!B:B=A177,Moorings!D:D=D177))"),"ATAPL-58345-00002")</f>
        <v>ATAPL-58345-00002</v>
      </c>
      <c r="F177" s="3">
        <f>IFERROR(__xludf.DUMMYFUNCTION("if(isblank(A177),"""",filter(Moorings!C:C,Moorings!B:B=A177,Moorings!D:D=D177))"),"19073")</f>
        <v>19073</v>
      </c>
      <c r="G177" s="6" t="s">
        <v>210</v>
      </c>
      <c r="H177" s="10">
        <v>0.45</v>
      </c>
      <c r="I177" s="6"/>
    </row>
    <row r="178" ht="15.75" customHeight="1">
      <c r="A178" s="10" t="s">
        <v>32</v>
      </c>
      <c r="B178" s="3" t="str">
        <f>IFERROR(__xludf.DUMMYFUNCTION("if(isblank(A178),"""",filter(Moorings!A:A,Moorings!B:B=left(A178,14),Moorings!D:D=D178))"),"ATAPL-69839-001-0103")</f>
        <v>ATAPL-69839-001-0103</v>
      </c>
      <c r="C178" s="3" t="str">
        <f>IFERROR(__xludf.DUMMYFUNCTION("if(isblank(A178),"""",filter(Moorings!C:C,Moorings!B:B=left(A178,14),Moorings!D:D=D178))"),"SN0103")</f>
        <v>SN0103</v>
      </c>
      <c r="D178" s="3">
        <v>1.0</v>
      </c>
      <c r="E178" s="3" t="str">
        <f>IFERROR(__xludf.DUMMYFUNCTION("if(isblank(A178),"""",filter(Moorings!A:A,Moorings!B:B=A178,Moorings!D:D=D178))"),"ATAPL-58345-00002")</f>
        <v>ATAPL-58345-00002</v>
      </c>
      <c r="F178" s="3">
        <f>IFERROR(__xludf.DUMMYFUNCTION("if(isblank(A178),"""",filter(Moorings!C:C,Moorings!B:B=A178,Moorings!D:D=D178))"),"19073")</f>
        <v>19073</v>
      </c>
      <c r="G178" s="6" t="s">
        <v>211</v>
      </c>
      <c r="H178" s="10">
        <v>0.45</v>
      </c>
      <c r="I178" s="6"/>
    </row>
    <row r="179" ht="15.75" customHeight="1">
      <c r="A179" s="10"/>
      <c r="B179" s="3" t="str">
        <f>IFERROR(__xludf.DUMMYFUNCTION("if(isblank(A179),"""",filter(Moorings!A:A,Moorings!B:B=left(A179,14),Moorings!D:D=D179))"),"")</f>
        <v/>
      </c>
      <c r="C179" s="3" t="str">
        <f>IFERROR(__xludf.DUMMYFUNCTION("if(isblank(A179),"""",filter(Moorings!C:C,Moorings!B:B=left(A179,14),Moorings!D:D=D179))"),"")</f>
        <v/>
      </c>
      <c r="D179" s="3"/>
      <c r="E179" s="3" t="str">
        <f>IFERROR(__xludf.DUMMYFUNCTION("if(isblank(A179),"""",filter(Moorings!A:A,Moorings!B:B=A179,Moorings!D:D=D179))"),"")</f>
        <v/>
      </c>
      <c r="F179" s="3" t="str">
        <f>IFERROR(__xludf.DUMMYFUNCTION("if(isblank(A179),"""",filter(Moorings!C:C,Moorings!B:B=A179,Moorings!D:D=D179))"),"")</f>
        <v/>
      </c>
      <c r="G179" s="6"/>
      <c r="H179" s="10"/>
      <c r="I179" s="6"/>
    </row>
    <row r="180" ht="15.75" customHeight="1">
      <c r="A180" s="10" t="s">
        <v>32</v>
      </c>
      <c r="B180" s="3" t="str">
        <f>IFERROR(__xludf.DUMMYFUNCTION("if(isblank(A180),"""",filter(Moorings!A:A,Moorings!B:B=left(A180,14),Moorings!D:D=D180))"),"ATAPL-69839-001-0106")</f>
        <v>ATAPL-69839-001-0106</v>
      </c>
      <c r="C180" s="3" t="str">
        <f>IFERROR(__xludf.DUMMYFUNCTION("if(isblank(A180),"""",filter(Moorings!C:C,Moorings!B:B=left(A180,14),Moorings!D:D=D180))"),"SN0106")</f>
        <v>SN0106</v>
      </c>
      <c r="D180" s="3">
        <v>2.0</v>
      </c>
      <c r="E180" s="3" t="str">
        <f>IFERROR(__xludf.DUMMYFUNCTION("if(isblank(A180),"""",filter(Moorings!A:A,Moorings!B:B=A180,Moorings!D:D=D180))"),"ATAPL-58345-00005")</f>
        <v>ATAPL-58345-00005</v>
      </c>
      <c r="F180" s="3">
        <f>IFERROR(__xludf.DUMMYFUNCTION("if(isblank(A180),"""",filter(Moorings!C:C,Moorings!B:B=A180,Moorings!D:D=D180))"),"23341")</f>
        <v>23341</v>
      </c>
      <c r="G180" s="6" t="s">
        <v>139</v>
      </c>
      <c r="H180" s="10">
        <v>45.8305</v>
      </c>
      <c r="I180" s="6"/>
    </row>
    <row r="181" ht="15.75" customHeight="1">
      <c r="A181" s="10" t="s">
        <v>32</v>
      </c>
      <c r="B181" s="3" t="str">
        <f>IFERROR(__xludf.DUMMYFUNCTION("if(isblank(A181),"""",filter(Moorings!A:A,Moorings!B:B=left(A181,14),Moorings!D:D=D181))"),"ATAPL-69839-001-0106")</f>
        <v>ATAPL-69839-001-0106</v>
      </c>
      <c r="C181" s="3" t="str">
        <f>IFERROR(__xludf.DUMMYFUNCTION("if(isblank(A181),"""",filter(Moorings!C:C,Moorings!B:B=left(A181,14),Moorings!D:D=D181))"),"SN0106")</f>
        <v>SN0106</v>
      </c>
      <c r="D181" s="3">
        <v>2.0</v>
      </c>
      <c r="E181" s="3" t="str">
        <f>IFERROR(__xludf.DUMMYFUNCTION("if(isblank(A181),"""",filter(Moorings!A:A,Moorings!B:B=A181,Moorings!D:D=D181))"),"ATAPL-58345-00005")</f>
        <v>ATAPL-58345-00005</v>
      </c>
      <c r="F181" s="3">
        <f>IFERROR(__xludf.DUMMYFUNCTION("if(isblank(A181),"""",filter(Moorings!C:C,Moorings!B:B=A181,Moorings!D:D=D181))"),"23341")</f>
        <v>23341</v>
      </c>
      <c r="G181" s="6" t="s">
        <v>140</v>
      </c>
      <c r="H181" s="10">
        <v>-129.7535</v>
      </c>
      <c r="I181" s="6"/>
    </row>
    <row r="182" ht="15.75" customHeight="1">
      <c r="A182" s="10" t="s">
        <v>32</v>
      </c>
      <c r="B182" s="3" t="str">
        <f>IFERROR(__xludf.DUMMYFUNCTION("if(isblank(A182),"""",filter(Moorings!A:A,Moorings!B:B=left(A182,14),Moorings!D:D=D182))"),"ATAPL-69839-001-0106")</f>
        <v>ATAPL-69839-001-0106</v>
      </c>
      <c r="C182" s="3" t="str">
        <f>IFERROR(__xludf.DUMMYFUNCTION("if(isblank(A182),"""",filter(Moorings!C:C,Moorings!B:B=left(A182,14),Moorings!D:D=D182))"),"SN0106")</f>
        <v>SN0106</v>
      </c>
      <c r="D182" s="3">
        <v>2.0</v>
      </c>
      <c r="E182" s="3" t="str">
        <f>IFERROR(__xludf.DUMMYFUNCTION("if(isblank(A182),"""",filter(Moorings!A:A,Moorings!B:B=A182,Moorings!D:D=D182))"),"ATAPL-58345-00005")</f>
        <v>ATAPL-58345-00005</v>
      </c>
      <c r="F182" s="3">
        <f>IFERROR(__xludf.DUMMYFUNCTION("if(isblank(A182),"""",filter(Moorings!C:C,Moorings!B:B=A182,Moorings!D:D=D182))"),"23341")</f>
        <v>23341</v>
      </c>
      <c r="G182" s="6" t="s">
        <v>208</v>
      </c>
      <c r="H182" s="10">
        <v>0.45</v>
      </c>
      <c r="I182" s="6" t="s">
        <v>202</v>
      </c>
    </row>
    <row r="183" ht="15.75" customHeight="1">
      <c r="A183" s="10" t="s">
        <v>32</v>
      </c>
      <c r="B183" s="3" t="str">
        <f>IFERROR(__xludf.DUMMYFUNCTION("if(isblank(A183),"""",filter(Moorings!A:A,Moorings!B:B=left(A183,14),Moorings!D:D=D183))"),"ATAPL-69839-001-0106")</f>
        <v>ATAPL-69839-001-0106</v>
      </c>
      <c r="C183" s="3" t="str">
        <f>IFERROR(__xludf.DUMMYFUNCTION("if(isblank(A183),"""",filter(Moorings!C:C,Moorings!B:B=left(A183,14),Moorings!D:D=D183))"),"SN0106")</f>
        <v>SN0106</v>
      </c>
      <c r="D183" s="3">
        <v>2.0</v>
      </c>
      <c r="E183" s="3" t="str">
        <f>IFERROR(__xludf.DUMMYFUNCTION("if(isblank(A183),"""",filter(Moorings!A:A,Moorings!B:B=A183,Moorings!D:D=D183))"),"ATAPL-58345-00005")</f>
        <v>ATAPL-58345-00005</v>
      </c>
      <c r="F183" s="3">
        <f>IFERROR(__xludf.DUMMYFUNCTION("if(isblank(A183),"""",filter(Moorings!C:C,Moorings!B:B=A183,Moorings!D:D=D183))"),"23341")</f>
        <v>23341</v>
      </c>
      <c r="G183" s="6" t="s">
        <v>209</v>
      </c>
      <c r="H183" s="10">
        <v>0.45</v>
      </c>
      <c r="I183" s="6" t="s">
        <v>202</v>
      </c>
    </row>
    <row r="184" ht="15.75" customHeight="1">
      <c r="A184" s="10" t="s">
        <v>32</v>
      </c>
      <c r="B184" s="3" t="str">
        <f>IFERROR(__xludf.DUMMYFUNCTION("if(isblank(A184),"""",filter(Moorings!A:A,Moorings!B:B=left(A184,14),Moorings!D:D=D184))"),"ATAPL-69839-001-0106")</f>
        <v>ATAPL-69839-001-0106</v>
      </c>
      <c r="C184" s="3" t="str">
        <f>IFERROR(__xludf.DUMMYFUNCTION("if(isblank(A184),"""",filter(Moorings!C:C,Moorings!B:B=left(A184,14),Moorings!D:D=D184))"),"SN0106")</f>
        <v>SN0106</v>
      </c>
      <c r="D184" s="3">
        <v>2.0</v>
      </c>
      <c r="E184" s="3" t="str">
        <f>IFERROR(__xludf.DUMMYFUNCTION("if(isblank(A184),"""",filter(Moorings!A:A,Moorings!B:B=A184,Moorings!D:D=D184))"),"ATAPL-58345-00005")</f>
        <v>ATAPL-58345-00005</v>
      </c>
      <c r="F184" s="3">
        <f>IFERROR(__xludf.DUMMYFUNCTION("if(isblank(A184),"""",filter(Moorings!C:C,Moorings!B:B=A184,Moorings!D:D=D184))"),"23341")</f>
        <v>23341</v>
      </c>
      <c r="G184" s="6" t="s">
        <v>210</v>
      </c>
      <c r="H184" s="10">
        <v>0.45</v>
      </c>
      <c r="I184" s="6" t="s">
        <v>202</v>
      </c>
    </row>
    <row r="185" ht="15.75" customHeight="1">
      <c r="A185" s="10" t="s">
        <v>32</v>
      </c>
      <c r="B185" s="3" t="str">
        <f>IFERROR(__xludf.DUMMYFUNCTION("if(isblank(A185),"""",filter(Moorings!A:A,Moorings!B:B=left(A185,14),Moorings!D:D=D185))"),"ATAPL-69839-001-0106")</f>
        <v>ATAPL-69839-001-0106</v>
      </c>
      <c r="C185" s="3" t="str">
        <f>IFERROR(__xludf.DUMMYFUNCTION("if(isblank(A185),"""",filter(Moorings!C:C,Moorings!B:B=left(A185,14),Moorings!D:D=D185))"),"SN0106")</f>
        <v>SN0106</v>
      </c>
      <c r="D185" s="3">
        <v>2.0</v>
      </c>
      <c r="E185" s="3" t="str">
        <f>IFERROR(__xludf.DUMMYFUNCTION("if(isblank(A185),"""",filter(Moorings!A:A,Moorings!B:B=A185,Moorings!D:D=D185))"),"ATAPL-58345-00005")</f>
        <v>ATAPL-58345-00005</v>
      </c>
      <c r="F185" s="3">
        <f>IFERROR(__xludf.DUMMYFUNCTION("if(isblank(A185),"""",filter(Moorings!C:C,Moorings!B:B=A185,Moorings!D:D=D185))"),"23341")</f>
        <v>23341</v>
      </c>
      <c r="G185" s="6" t="s">
        <v>211</v>
      </c>
      <c r="H185" s="10">
        <v>0.45</v>
      </c>
      <c r="I185" s="6" t="s">
        <v>202</v>
      </c>
    </row>
    <row r="186" ht="15.75" customHeight="1">
      <c r="A186" s="10"/>
      <c r="B186" s="3" t="str">
        <f>IFERROR(__xludf.DUMMYFUNCTION("if(isblank(A186),"""",filter(Moorings!A:A,Moorings!B:B=left(A186,14),Moorings!D:D=D186))"),"")</f>
        <v/>
      </c>
      <c r="C186" s="3" t="str">
        <f>IFERROR(__xludf.DUMMYFUNCTION("if(isblank(A186),"""",filter(Moorings!C:C,Moorings!B:B=left(A186,14),Moorings!D:D=D186))"),"")</f>
        <v/>
      </c>
      <c r="D186" s="3"/>
      <c r="E186" s="3" t="str">
        <f>IFERROR(__xludf.DUMMYFUNCTION("if(isblank(A186),"""",filter(Moorings!A:A,Moorings!B:B=A186,Moorings!D:D=D186))"),"")</f>
        <v/>
      </c>
      <c r="F186" s="3" t="str">
        <f>IFERROR(__xludf.DUMMYFUNCTION("if(isblank(A186),"""",filter(Moorings!C:C,Moorings!B:B=A186,Moorings!D:D=D186))"),"")</f>
        <v/>
      </c>
      <c r="G186" s="6"/>
      <c r="H186" s="10"/>
      <c r="I186" s="6"/>
    </row>
    <row r="187" ht="15.75" customHeight="1">
      <c r="A187" s="10" t="s">
        <v>32</v>
      </c>
      <c r="B187" s="3" t="str">
        <f>IFERROR(__xludf.DUMMYFUNCTION("if(isblank(A187),"""",filter(Moorings!A:A,Moorings!B:B=left(A187,14),Moorings!D:D=D187))"),"ATAPL-69839-001-0103")</f>
        <v>ATAPL-69839-001-0103</v>
      </c>
      <c r="C187" s="3" t="str">
        <f>IFERROR(__xludf.DUMMYFUNCTION("if(isblank(A187),"""",filter(Moorings!C:C,Moorings!B:B=left(A187,14),Moorings!D:D=D187))"),"SN0103")</f>
        <v>SN0103</v>
      </c>
      <c r="D187" s="24">
        <v>3.0</v>
      </c>
      <c r="E187" s="3" t="str">
        <f>IFERROR(__xludf.DUMMYFUNCTION("if(isblank(A187),"""",filter(Moorings!A:A,Moorings!B:B=A187,Moorings!D:D=D187))"),"ATAPL-58345-00002")</f>
        <v>ATAPL-58345-00002</v>
      </c>
      <c r="F187" s="3">
        <f>IFERROR(__xludf.DUMMYFUNCTION("if(isblank(A187),"""",filter(Moorings!C:C,Moorings!B:B=A187,Moorings!D:D=D187))"),"19075")</f>
        <v>19075</v>
      </c>
      <c r="G187" s="6" t="s">
        <v>139</v>
      </c>
      <c r="H187" s="10">
        <v>45.8305</v>
      </c>
      <c r="I187" s="23" t="s">
        <v>212</v>
      </c>
    </row>
    <row r="188" ht="15.75" customHeight="1">
      <c r="A188" s="10" t="s">
        <v>32</v>
      </c>
      <c r="B188" s="3" t="str">
        <f>IFERROR(__xludf.DUMMYFUNCTION("if(isblank(A188),"""",filter(Moorings!A:A,Moorings!B:B=left(A188,14),Moorings!D:D=D188))"),"ATAPL-69839-001-0103")</f>
        <v>ATAPL-69839-001-0103</v>
      </c>
      <c r="C188" s="3" t="str">
        <f>IFERROR(__xludf.DUMMYFUNCTION("if(isblank(A188),"""",filter(Moorings!C:C,Moorings!B:B=left(A188,14),Moorings!D:D=D188))"),"SN0103")</f>
        <v>SN0103</v>
      </c>
      <c r="D188" s="24">
        <v>3.0</v>
      </c>
      <c r="E188" s="3" t="str">
        <f>IFERROR(__xludf.DUMMYFUNCTION("if(isblank(A188),"""",filter(Moorings!A:A,Moorings!B:B=A188,Moorings!D:D=D188))"),"ATAPL-58345-00002")</f>
        <v>ATAPL-58345-00002</v>
      </c>
      <c r="F188" s="3">
        <f>IFERROR(__xludf.DUMMYFUNCTION("if(isblank(A188),"""",filter(Moorings!C:C,Moorings!B:B=A188,Moorings!D:D=D188))"),"19075")</f>
        <v>19075</v>
      </c>
      <c r="G188" s="6" t="s">
        <v>140</v>
      </c>
      <c r="H188" s="10">
        <v>-129.7535</v>
      </c>
      <c r="I188" s="23"/>
    </row>
    <row r="189" ht="15.75" customHeight="1">
      <c r="A189" s="10" t="s">
        <v>32</v>
      </c>
      <c r="B189" s="3" t="str">
        <f>IFERROR(__xludf.DUMMYFUNCTION("if(isblank(A189),"""",filter(Moorings!A:A,Moorings!B:B=left(A189,14),Moorings!D:D=D189))"),"ATAPL-69839-001-0103")</f>
        <v>ATAPL-69839-001-0103</v>
      </c>
      <c r="C189" s="3" t="str">
        <f>IFERROR(__xludf.DUMMYFUNCTION("if(isblank(A189),"""",filter(Moorings!C:C,Moorings!B:B=left(A189,14),Moorings!D:D=D189))"),"SN0103")</f>
        <v>SN0103</v>
      </c>
      <c r="D189" s="24">
        <v>3.0</v>
      </c>
      <c r="E189" s="3" t="str">
        <f>IFERROR(__xludf.DUMMYFUNCTION("if(isblank(A189),"""",filter(Moorings!A:A,Moorings!B:B=A189,Moorings!D:D=D189))"),"ATAPL-58345-00002")</f>
        <v>ATAPL-58345-00002</v>
      </c>
      <c r="F189" s="3">
        <f>IFERROR(__xludf.DUMMYFUNCTION("if(isblank(A189),"""",filter(Moorings!C:C,Moorings!B:B=A189,Moorings!D:D=D189))"),"19075")</f>
        <v>19075</v>
      </c>
      <c r="G189" s="6" t="s">
        <v>208</v>
      </c>
      <c r="H189" s="10">
        <v>0.45</v>
      </c>
      <c r="I189" s="23"/>
    </row>
    <row r="190" ht="15.75" customHeight="1">
      <c r="A190" s="10" t="s">
        <v>32</v>
      </c>
      <c r="B190" s="3" t="str">
        <f>IFERROR(__xludf.DUMMYFUNCTION("if(isblank(A190),"""",filter(Moorings!A:A,Moorings!B:B=left(A190,14),Moorings!D:D=D190))"),"ATAPL-69839-001-0103")</f>
        <v>ATAPL-69839-001-0103</v>
      </c>
      <c r="C190" s="3" t="str">
        <f>IFERROR(__xludf.DUMMYFUNCTION("if(isblank(A190),"""",filter(Moorings!C:C,Moorings!B:B=left(A190,14),Moorings!D:D=D190))"),"SN0103")</f>
        <v>SN0103</v>
      </c>
      <c r="D190" s="24">
        <v>3.0</v>
      </c>
      <c r="E190" s="3" t="str">
        <f>IFERROR(__xludf.DUMMYFUNCTION("if(isblank(A190),"""",filter(Moorings!A:A,Moorings!B:B=A190,Moorings!D:D=D190))"),"ATAPL-58345-00002")</f>
        <v>ATAPL-58345-00002</v>
      </c>
      <c r="F190" s="3">
        <f>IFERROR(__xludf.DUMMYFUNCTION("if(isblank(A190),"""",filter(Moorings!C:C,Moorings!B:B=A190,Moorings!D:D=D190))"),"19075")</f>
        <v>19075</v>
      </c>
      <c r="G190" s="6" t="s">
        <v>209</v>
      </c>
      <c r="H190" s="10">
        <v>0.45</v>
      </c>
      <c r="I190" s="23"/>
    </row>
    <row r="191" ht="15.75" customHeight="1">
      <c r="A191" s="10" t="s">
        <v>32</v>
      </c>
      <c r="B191" s="3" t="str">
        <f>IFERROR(__xludf.DUMMYFUNCTION("if(isblank(A191),"""",filter(Moorings!A:A,Moorings!B:B=left(A191,14),Moorings!D:D=D191))"),"ATAPL-69839-001-0103")</f>
        <v>ATAPL-69839-001-0103</v>
      </c>
      <c r="C191" s="3" t="str">
        <f>IFERROR(__xludf.DUMMYFUNCTION("if(isblank(A191),"""",filter(Moorings!C:C,Moorings!B:B=left(A191,14),Moorings!D:D=D191))"),"SN0103")</f>
        <v>SN0103</v>
      </c>
      <c r="D191" s="24">
        <v>3.0</v>
      </c>
      <c r="E191" s="3" t="str">
        <f>IFERROR(__xludf.DUMMYFUNCTION("if(isblank(A191),"""",filter(Moorings!A:A,Moorings!B:B=A191,Moorings!D:D=D191))"),"ATAPL-58345-00002")</f>
        <v>ATAPL-58345-00002</v>
      </c>
      <c r="F191" s="3">
        <f>IFERROR(__xludf.DUMMYFUNCTION("if(isblank(A191),"""",filter(Moorings!C:C,Moorings!B:B=A191,Moorings!D:D=D191))"),"19075")</f>
        <v>19075</v>
      </c>
      <c r="G191" s="6" t="s">
        <v>210</v>
      </c>
      <c r="H191" s="10">
        <v>0.45</v>
      </c>
      <c r="I191" s="23"/>
    </row>
    <row r="192" ht="15.75" customHeight="1">
      <c r="A192" s="10" t="s">
        <v>32</v>
      </c>
      <c r="B192" s="3" t="str">
        <f>IFERROR(__xludf.DUMMYFUNCTION("if(isblank(A192),"""",filter(Moorings!A:A,Moorings!B:B=left(A192,14),Moorings!D:D=D192))"),"ATAPL-69839-001-0103")</f>
        <v>ATAPL-69839-001-0103</v>
      </c>
      <c r="C192" s="3" t="str">
        <f>IFERROR(__xludf.DUMMYFUNCTION("if(isblank(A192),"""",filter(Moorings!C:C,Moorings!B:B=left(A192,14),Moorings!D:D=D192))"),"SN0103")</f>
        <v>SN0103</v>
      </c>
      <c r="D192" s="24">
        <v>3.0</v>
      </c>
      <c r="E192" s="3" t="str">
        <f>IFERROR(__xludf.DUMMYFUNCTION("if(isblank(A192),"""",filter(Moorings!A:A,Moorings!B:B=A192,Moorings!D:D=D192))"),"ATAPL-58345-00002")</f>
        <v>ATAPL-58345-00002</v>
      </c>
      <c r="F192" s="3">
        <f>IFERROR(__xludf.DUMMYFUNCTION("if(isblank(A192),"""",filter(Moorings!C:C,Moorings!B:B=A192,Moorings!D:D=D192))"),"19075")</f>
        <v>19075</v>
      </c>
      <c r="G192" s="6" t="s">
        <v>211</v>
      </c>
      <c r="H192" s="10">
        <v>0.45</v>
      </c>
      <c r="I192" s="23"/>
    </row>
    <row r="193" ht="15.75" customHeight="1">
      <c r="A193" s="10"/>
      <c r="B193" s="3"/>
      <c r="C193" s="3"/>
      <c r="D193" s="3"/>
      <c r="E193" s="3"/>
      <c r="F193" s="3"/>
      <c r="G193" s="6"/>
      <c r="H193" s="10"/>
      <c r="I193" s="6"/>
    </row>
    <row r="194" ht="15.75" customHeight="1">
      <c r="A194" s="6" t="s">
        <v>37</v>
      </c>
      <c r="B194" s="3" t="str">
        <f>IFERROR(__xludf.DUMMYFUNCTION("if(isblank(A194),"""",filter(Moorings!A:A,Moorings!B:B=left(A194,14),Moorings!D:D=D194))"),"ATAPL-69839-001-0103")</f>
        <v>ATAPL-69839-001-0103</v>
      </c>
      <c r="C194" s="3" t="str">
        <f>IFERROR(__xludf.DUMMYFUNCTION("if(isblank(A194),"""",filter(Moorings!C:C,Moorings!B:B=left(A194,14),Moorings!D:D=D194))"),"SN0103")</f>
        <v>SN0103</v>
      </c>
      <c r="D194" s="3">
        <v>1.0</v>
      </c>
      <c r="E194" s="3" t="str">
        <f>IFERROR(__xludf.DUMMYFUNCTION("if(isblank(A194),"""",filter(Moorings!A:A,Moorings!B:B=A194,Moorings!D:D=D194))"),"ATAPL-58317-00006")</f>
        <v>ATAPL-58317-00006</v>
      </c>
      <c r="F194" s="3">
        <f>IFERROR(__xludf.DUMMYFUNCTION("if(isblank(A194),"""",filter(Moorings!C:C,Moorings!B:B=A194,Moorings!D:D=D194))"),"108")</f>
        <v>108</v>
      </c>
      <c r="G194" s="6"/>
      <c r="H194" s="10"/>
      <c r="I194" s="6"/>
    </row>
    <row r="195" ht="15.75" customHeight="1">
      <c r="A195" s="6" t="s">
        <v>37</v>
      </c>
      <c r="B195" s="3" t="str">
        <f>IFERROR(__xludf.DUMMYFUNCTION("if(isblank(A195),"""",filter(Moorings!A:A,Moorings!B:B=left(A195,14),Moorings!D:D=D195))"),"ATAPL-69839-001-0106")</f>
        <v>ATAPL-69839-001-0106</v>
      </c>
      <c r="C195" s="3" t="str">
        <f>IFERROR(__xludf.DUMMYFUNCTION("if(isblank(A195),"""",filter(Moorings!C:C,Moorings!B:B=left(A195,14),Moorings!D:D=D195))"),"SN0106")</f>
        <v>SN0106</v>
      </c>
      <c r="D195" s="3">
        <v>2.0</v>
      </c>
      <c r="E195" s="3" t="str">
        <f>IFERROR(__xludf.DUMMYFUNCTION("if(isblank(A195),"""",filter(Moorings!A:A,Moorings!B:B=A195,Moorings!D:D=D195))"),"ATAPL-58317-00003")</f>
        <v>ATAPL-58317-00003</v>
      </c>
      <c r="F195" s="3">
        <f>IFERROR(__xludf.DUMMYFUNCTION("if(isblank(A195),"""",filter(Moorings!C:C,Moorings!B:B=A195,Moorings!D:D=D195))"),"103")</f>
        <v>103</v>
      </c>
      <c r="G195" s="6"/>
      <c r="H195" s="10"/>
      <c r="I195" s="6"/>
    </row>
    <row r="196" ht="15.75" customHeight="1">
      <c r="A196" s="10" t="s">
        <v>37</v>
      </c>
      <c r="B196" s="3" t="str">
        <f>IFERROR(__xludf.DUMMYFUNCTION("if(isblank(A196),"""",filter(Moorings!A:A,Moorings!B:B=left(A196,14),Moorings!D:D=D196))"),"ATAPL-69839-001-0103")</f>
        <v>ATAPL-69839-001-0103</v>
      </c>
      <c r="C196" s="3" t="str">
        <f>IFERROR(__xludf.DUMMYFUNCTION("if(isblank(A196),"""",filter(Moorings!C:C,Moorings!B:B=left(A196,14),Moorings!D:D=D196))"),"SN0103")</f>
        <v>SN0103</v>
      </c>
      <c r="D196" s="24">
        <v>3.0</v>
      </c>
      <c r="E196" s="3" t="str">
        <f>IFERROR(__xludf.DUMMYFUNCTION("if(isblank(A196),"""",filter(Moorings!A:A,Moorings!B:B=A196,Moorings!D:D=D196))"),"ATOSU-58317-00007")</f>
        <v>ATOSU-58317-00007</v>
      </c>
      <c r="F196" s="3">
        <f>IFERROR(__xludf.DUMMYFUNCTION("if(isblank(A196),"""",filter(Moorings!C:C,Moorings!B:B=A196,Moorings!D:D=D196))"),"100")</f>
        <v>100</v>
      </c>
      <c r="G196" s="6"/>
      <c r="H196" s="10"/>
      <c r="I196" s="6"/>
    </row>
    <row r="197" ht="15.75" customHeight="1">
      <c r="A197" s="6"/>
      <c r="B197" s="3" t="str">
        <f>IFERROR(__xludf.DUMMYFUNCTION("if(isblank(A197),"""",filter(Moorings!A:A,Moorings!B:B=left(A197,14),Moorings!D:D=D197))"),"")</f>
        <v/>
      </c>
      <c r="C197" s="3" t="str">
        <f>IFERROR(__xludf.DUMMYFUNCTION("if(isblank(A197),"""",filter(Moorings!C:C,Moorings!B:B=left(A197,14),Moorings!D:D=D197))"),"")</f>
        <v/>
      </c>
      <c r="D197" s="3"/>
      <c r="E197" s="3" t="str">
        <f>IFERROR(__xludf.DUMMYFUNCTION("if(isblank(A197),"""",filter(Moorings!A:A,Moorings!B:B=A197,Moorings!D:D=D197))"),"")</f>
        <v/>
      </c>
      <c r="F197" s="3" t="str">
        <f>IFERROR(__xludf.DUMMYFUNCTION("if(isblank(A197),"""",filter(Moorings!C:C,Moorings!B:B=A197,Moorings!D:D=D197))"),"")</f>
        <v/>
      </c>
      <c r="G197" s="6"/>
      <c r="H197" s="10"/>
      <c r="I197" s="6"/>
    </row>
    <row r="198" ht="15.75" customHeight="1">
      <c r="A198" s="48" t="s">
        <v>41</v>
      </c>
      <c r="B198" s="3" t="str">
        <f>IFERROR(__xludf.DUMMYFUNCTION("if(isblank(A198),"""",filter(Moorings!A:A,Moorings!B:B=left(A198,14),Moorings!D:D=D198))"),"ATAPL-69839-001-0103")</f>
        <v>ATAPL-69839-001-0103</v>
      </c>
      <c r="C198" s="3" t="str">
        <f>IFERROR(__xludf.DUMMYFUNCTION("if(isblank(A198),"""",filter(Moorings!C:C,Moorings!B:B=left(A198,14),Moorings!D:D=D198))"),"SN0103")</f>
        <v>SN0103</v>
      </c>
      <c r="D198" s="3">
        <v>1.0</v>
      </c>
      <c r="E198" s="3" t="str">
        <f>IFERROR(__xludf.DUMMYFUNCTION("if(isblank(A198),"""",filter(Moorings!A:A,Moorings!B:B=A198,Moorings!D:D=D198))"),"ATAPL-58324-00004")</f>
        <v>ATAPL-58324-00004</v>
      </c>
      <c r="F198" s="3">
        <f>IFERROR(__xludf.DUMMYFUNCTION("if(isblank(A198),"""",filter(Moorings!C:C,Moorings!B:B=A198,Moorings!D:D=D198))"),"1272")</f>
        <v>1272</v>
      </c>
      <c r="G198" s="6" t="s">
        <v>213</v>
      </c>
      <c r="H198" s="10">
        <v>6.0</v>
      </c>
      <c r="I198" s="6"/>
    </row>
    <row r="199" ht="15.75" customHeight="1">
      <c r="A199" s="48" t="s">
        <v>41</v>
      </c>
      <c r="B199" s="3" t="str">
        <f>IFERROR(__xludf.DUMMYFUNCTION("if(isblank(A199),"""",filter(Moorings!A:A,Moorings!B:B=left(A199,14),Moorings!D:D=D199))"),"ATAPL-69839-001-0106")</f>
        <v>ATAPL-69839-001-0106</v>
      </c>
      <c r="C199" s="3" t="str">
        <f>IFERROR(__xludf.DUMMYFUNCTION("if(isblank(A199),"""",filter(Moorings!C:C,Moorings!B:B=left(A199,14),Moorings!D:D=D199))"),"SN0106")</f>
        <v>SN0106</v>
      </c>
      <c r="D199" s="3">
        <v>2.0</v>
      </c>
      <c r="E199" s="3" t="str">
        <f>IFERROR(__xludf.DUMMYFUNCTION("if(isblank(A199),"""",filter(Moorings!A:A,Moorings!B:B=A199,Moorings!D:D=D199))"),"ATAPL-58324-00009")</f>
        <v>ATAPL-58324-00009</v>
      </c>
      <c r="F199" s="3">
        <f>IFERROR(__xludf.DUMMYFUNCTION("if(isblank(A199),"""",filter(Moorings!C:C,Moorings!B:B=A199,Moorings!D:D=D199))"),"1362")</f>
        <v>1362</v>
      </c>
      <c r="G199" s="6" t="s">
        <v>213</v>
      </c>
      <c r="H199" s="10">
        <v>0.0</v>
      </c>
      <c r="I199" s="6" t="s">
        <v>214</v>
      </c>
    </row>
    <row r="200" ht="15.75" customHeight="1">
      <c r="A200" s="10" t="s">
        <v>41</v>
      </c>
      <c r="B200" s="3" t="str">
        <f>IFERROR(__xludf.DUMMYFUNCTION("if(isblank(A200),"""",filter(Moorings!A:A,Moorings!B:B=left(A200,14),Moorings!D:D=D200))"),"ATAPL-69839-001-0103")</f>
        <v>ATAPL-69839-001-0103</v>
      </c>
      <c r="C200" s="3" t="str">
        <f>IFERROR(__xludf.DUMMYFUNCTION("if(isblank(A200),"""",filter(Moorings!C:C,Moorings!B:B=left(A200,14),Moorings!D:D=D200))"),"SN0103")</f>
        <v>SN0103</v>
      </c>
      <c r="D200" s="24">
        <v>3.0</v>
      </c>
      <c r="E200" s="3" t="str">
        <f>IFERROR(__xludf.DUMMYFUNCTION("if(isblank(A200),"""",filter(Moorings!A:A,Moorings!B:B=A200,Moorings!D:D=D200))"),"ATAPL-58324-00007")</f>
        <v>ATAPL-58324-00007</v>
      </c>
      <c r="F200" s="3">
        <f>IFERROR(__xludf.DUMMYFUNCTION("if(isblank(A200),"""",filter(Moorings!C:C,Moorings!B:B=A200,Moorings!D:D=D200))"),"1292")</f>
        <v>1292</v>
      </c>
      <c r="G200" s="6" t="s">
        <v>213</v>
      </c>
      <c r="H200" s="22">
        <v>30.0</v>
      </c>
      <c r="I200" s="23" t="s">
        <v>215</v>
      </c>
    </row>
    <row r="201" ht="15.75" customHeight="1">
      <c r="A201" s="10"/>
      <c r="B201" s="3" t="str">
        <f>IFERROR(__xludf.DUMMYFUNCTION("if(isblank(A201),"""",filter(Moorings!A:A,Moorings!B:B=left(A201,14),Moorings!D:D=D201))"),"")</f>
        <v/>
      </c>
      <c r="C201" s="3" t="str">
        <f>IFERROR(__xludf.DUMMYFUNCTION("if(isblank(A201),"""",filter(Moorings!C:C,Moorings!B:B=left(A201,14),Moorings!D:D=D201))"),"")</f>
        <v/>
      </c>
      <c r="D201" s="3"/>
      <c r="E201" s="3" t="str">
        <f>IFERROR(__xludf.DUMMYFUNCTION("if(isblank(A201),"""",filter(Moorings!A:A,Moorings!B:B=A201,Moorings!D:D=D201))"),"")</f>
        <v/>
      </c>
      <c r="F201" s="3" t="str">
        <f>IFERROR(__xludf.DUMMYFUNCTION("if(isblank(A201),"""",filter(Moorings!C:C,Moorings!B:B=A201,Moorings!D:D=D201))"),"")</f>
        <v/>
      </c>
      <c r="G201" s="6"/>
      <c r="H201" s="10"/>
      <c r="I201" s="6"/>
    </row>
    <row r="202" ht="15.75" customHeight="1">
      <c r="A202" s="10" t="s">
        <v>82</v>
      </c>
      <c r="B202" s="3" t="str">
        <f>IFERROR(__xludf.DUMMYFUNCTION("if(isblank(A202),"""",filter(Moorings!A:A,Moorings!B:B=left(A202,14),Moorings!D:D=D202))"),"ATAPL-68870-001-0142")</f>
        <v>ATAPL-68870-001-0142</v>
      </c>
      <c r="C202" s="3" t="str">
        <f>IFERROR(__xludf.DUMMYFUNCTION("if(isblank(A202),"""",filter(Moorings!C:C,Moorings!B:B=left(A202,14),Moorings!D:D=D202))"),"SN0142")</f>
        <v>SN0142</v>
      </c>
      <c r="D202" s="3">
        <v>1.0</v>
      </c>
      <c r="E202" s="3" t="str">
        <f>IFERROR(__xludf.DUMMYFUNCTION("if(isblank(A202),"""",filter(Moorings!A:A,Moorings!B:B=A202,Moorings!D:D=D202))"),"ATAPL-66662-00003")</f>
        <v>ATAPL-66662-00003</v>
      </c>
      <c r="F202" s="3" t="str">
        <f>IFERROR(__xludf.DUMMYFUNCTION("if(isblank(A202),"""",filter(Moorings!C:C,Moorings!B:B=A202,Moorings!D:D=D202))"),"16P71179-7232-2484")</f>
        <v>16P71179-7232-2484</v>
      </c>
      <c r="G202" s="6" t="s">
        <v>139</v>
      </c>
      <c r="H202" s="10">
        <v>45.8305</v>
      </c>
      <c r="I202" s="6"/>
    </row>
    <row r="203" ht="15.75" customHeight="1">
      <c r="A203" s="10" t="s">
        <v>82</v>
      </c>
      <c r="B203" s="3" t="str">
        <f>IFERROR(__xludf.DUMMYFUNCTION("if(isblank(A203),"""",filter(Moorings!A:A,Moorings!B:B=left(A203,14),Moorings!D:D=D203))"),"ATAPL-68870-001-0142")</f>
        <v>ATAPL-68870-001-0142</v>
      </c>
      <c r="C203" s="3" t="str">
        <f>IFERROR(__xludf.DUMMYFUNCTION("if(isblank(A203),"""",filter(Moorings!C:C,Moorings!B:B=left(A203,14),Moorings!D:D=D203))"),"SN0142")</f>
        <v>SN0142</v>
      </c>
      <c r="D203" s="3">
        <v>1.0</v>
      </c>
      <c r="E203" s="3" t="str">
        <f>IFERROR(__xludf.DUMMYFUNCTION("if(isblank(A203),"""",filter(Moorings!A:A,Moorings!B:B=A203,Moorings!D:D=D203))"),"ATAPL-66662-00003")</f>
        <v>ATAPL-66662-00003</v>
      </c>
      <c r="F203" s="3" t="str">
        <f>IFERROR(__xludf.DUMMYFUNCTION("if(isblank(A203),"""",filter(Moorings!C:C,Moorings!B:B=A203,Moorings!D:D=D203))"),"16P71179-7232-2484")</f>
        <v>16P71179-7232-2484</v>
      </c>
      <c r="G203" s="6" t="s">
        <v>140</v>
      </c>
      <c r="H203" s="10">
        <v>-129.7535</v>
      </c>
      <c r="I203" s="6"/>
    </row>
    <row r="204" ht="15.75" customHeight="1">
      <c r="A204" s="10" t="s">
        <v>82</v>
      </c>
      <c r="B204" s="3" t="str">
        <f>IFERROR(__xludf.DUMMYFUNCTION("if(isblank(A204),"""",filter(Moorings!A:A,Moorings!B:B=left(A204,14),Moorings!D:D=D204))"),"ATAPL-68870-001-0142")</f>
        <v>ATAPL-68870-001-0142</v>
      </c>
      <c r="C204" s="3" t="str">
        <f>IFERROR(__xludf.DUMMYFUNCTION("if(isblank(A204),"""",filter(Moorings!C:C,Moorings!B:B=left(A204,14),Moorings!D:D=D204))"),"SN0142")</f>
        <v>SN0142</v>
      </c>
      <c r="D204" s="3">
        <v>1.0</v>
      </c>
      <c r="E204" s="3" t="str">
        <f>IFERROR(__xludf.DUMMYFUNCTION("if(isblank(A204),"""",filter(Moorings!A:A,Moorings!B:B=A204,Moorings!D:D=D204))"),"ATAPL-66662-00003")</f>
        <v>ATAPL-66662-00003</v>
      </c>
      <c r="F204" s="3" t="str">
        <f>IFERROR(__xludf.DUMMYFUNCTION("if(isblank(A204),"""",filter(Moorings!C:C,Moorings!B:B=A204,Moorings!D:D=D204))"),"16P71179-7232-2484")</f>
        <v>16P71179-7232-2484</v>
      </c>
      <c r="G204" s="6" t="s">
        <v>141</v>
      </c>
      <c r="H204" s="10">
        <v>0.001253608</v>
      </c>
      <c r="I204" s="6"/>
    </row>
    <row r="205" ht="15.75" customHeight="1">
      <c r="A205" s="10" t="s">
        <v>82</v>
      </c>
      <c r="B205" s="3" t="str">
        <f>IFERROR(__xludf.DUMMYFUNCTION("if(isblank(A205),"""",filter(Moorings!A:A,Moorings!B:B=left(A205,14),Moorings!D:D=D205))"),"ATAPL-68870-001-0142")</f>
        <v>ATAPL-68870-001-0142</v>
      </c>
      <c r="C205" s="3" t="str">
        <f>IFERROR(__xludf.DUMMYFUNCTION("if(isblank(A205),"""",filter(Moorings!C:C,Moorings!B:B=left(A205,14),Moorings!D:D=D205))"),"SN0142")</f>
        <v>SN0142</v>
      </c>
      <c r="D205" s="3">
        <v>1.0</v>
      </c>
      <c r="E205" s="3" t="str">
        <f>IFERROR(__xludf.DUMMYFUNCTION("if(isblank(A205),"""",filter(Moorings!A:A,Moorings!B:B=A205,Moorings!D:D=D205))"),"ATAPL-66662-00003")</f>
        <v>ATAPL-66662-00003</v>
      </c>
      <c r="F205" s="3" t="str">
        <f>IFERROR(__xludf.DUMMYFUNCTION("if(isblank(A205),"""",filter(Moorings!C:C,Moorings!B:B=A205,Moorings!D:D=D205))"),"16P71179-7232-2484")</f>
        <v>16P71179-7232-2484</v>
      </c>
      <c r="G205" s="6" t="s">
        <v>142</v>
      </c>
      <c r="H205" s="10">
        <v>2.747419E-4</v>
      </c>
      <c r="I205" s="6"/>
    </row>
    <row r="206" ht="15.75" customHeight="1">
      <c r="A206" s="10" t="s">
        <v>82</v>
      </c>
      <c r="B206" s="3" t="str">
        <f>IFERROR(__xludf.DUMMYFUNCTION("if(isblank(A206),"""",filter(Moorings!A:A,Moorings!B:B=left(A206,14),Moorings!D:D=D206))"),"ATAPL-68870-001-0142")</f>
        <v>ATAPL-68870-001-0142</v>
      </c>
      <c r="C206" s="3" t="str">
        <f>IFERROR(__xludf.DUMMYFUNCTION("if(isblank(A206),"""",filter(Moorings!C:C,Moorings!B:B=left(A206,14),Moorings!D:D=D206))"),"SN0142")</f>
        <v>SN0142</v>
      </c>
      <c r="D206" s="3">
        <v>1.0</v>
      </c>
      <c r="E206" s="3" t="str">
        <f>IFERROR(__xludf.DUMMYFUNCTION("if(isblank(A206),"""",filter(Moorings!A:A,Moorings!B:B=A206,Moorings!D:D=D206))"),"ATAPL-66662-00003")</f>
        <v>ATAPL-66662-00003</v>
      </c>
      <c r="F206" s="3" t="str">
        <f>IFERROR(__xludf.DUMMYFUNCTION("if(isblank(A206),"""",filter(Moorings!C:C,Moorings!B:B=A206,Moorings!D:D=D206))"),"16P71179-7232-2484")</f>
        <v>16P71179-7232-2484</v>
      </c>
      <c r="G206" s="6" t="s">
        <v>143</v>
      </c>
      <c r="H206" s="10">
        <v>-1.05858E-6</v>
      </c>
      <c r="I206" s="6"/>
    </row>
    <row r="207" ht="15.75" customHeight="1">
      <c r="A207" s="10" t="s">
        <v>82</v>
      </c>
      <c r="B207" s="3" t="str">
        <f>IFERROR(__xludf.DUMMYFUNCTION("if(isblank(A207),"""",filter(Moorings!A:A,Moorings!B:B=left(A207,14),Moorings!D:D=D207))"),"ATAPL-68870-001-0142")</f>
        <v>ATAPL-68870-001-0142</v>
      </c>
      <c r="C207" s="3" t="str">
        <f>IFERROR(__xludf.DUMMYFUNCTION("if(isblank(A207),"""",filter(Moorings!C:C,Moorings!B:B=left(A207,14),Moorings!D:D=D207))"),"SN0142")</f>
        <v>SN0142</v>
      </c>
      <c r="D207" s="3">
        <v>1.0</v>
      </c>
      <c r="E207" s="3" t="str">
        <f>IFERROR(__xludf.DUMMYFUNCTION("if(isblank(A207),"""",filter(Moorings!A:A,Moorings!B:B=A207,Moorings!D:D=D207))"),"ATAPL-66662-00003")</f>
        <v>ATAPL-66662-00003</v>
      </c>
      <c r="F207" s="3" t="str">
        <f>IFERROR(__xludf.DUMMYFUNCTION("if(isblank(A207),"""",filter(Moorings!C:C,Moorings!B:B=A207,Moorings!D:D=D207))"),"16P71179-7232-2484")</f>
        <v>16P71179-7232-2484</v>
      </c>
      <c r="G207" s="6" t="s">
        <v>144</v>
      </c>
      <c r="H207" s="10">
        <v>1.787077E-7</v>
      </c>
      <c r="I207" s="6"/>
    </row>
    <row r="208" ht="15.75" customHeight="1">
      <c r="A208" s="10" t="s">
        <v>82</v>
      </c>
      <c r="B208" s="3" t="str">
        <f>IFERROR(__xludf.DUMMYFUNCTION("if(isblank(A208),"""",filter(Moorings!A:A,Moorings!B:B=left(A208,14),Moorings!D:D=D208))"),"ATAPL-68870-001-0142")</f>
        <v>ATAPL-68870-001-0142</v>
      </c>
      <c r="C208" s="3" t="str">
        <f>IFERROR(__xludf.DUMMYFUNCTION("if(isblank(A208),"""",filter(Moorings!C:C,Moorings!B:B=left(A208,14),Moorings!D:D=D208))"),"SN0142")</f>
        <v>SN0142</v>
      </c>
      <c r="D208" s="3">
        <v>1.0</v>
      </c>
      <c r="E208" s="3" t="str">
        <f>IFERROR(__xludf.DUMMYFUNCTION("if(isblank(A208),"""",filter(Moorings!A:A,Moorings!B:B=A208,Moorings!D:D=D208))"),"ATAPL-66662-00003")</f>
        <v>ATAPL-66662-00003</v>
      </c>
      <c r="F208" s="3" t="str">
        <f>IFERROR(__xludf.DUMMYFUNCTION("if(isblank(A208),"""",filter(Moorings!C:C,Moorings!B:B=A208,Moorings!D:D=D208))"),"16P71179-7232-2484")</f>
        <v>16P71179-7232-2484</v>
      </c>
      <c r="G208" s="6" t="s">
        <v>145</v>
      </c>
      <c r="H208" s="10">
        <v>-9.57E-8</v>
      </c>
      <c r="I208" s="6"/>
    </row>
    <row r="209" ht="15.75" customHeight="1">
      <c r="A209" s="10" t="s">
        <v>82</v>
      </c>
      <c r="B209" s="3" t="str">
        <f>IFERROR(__xludf.DUMMYFUNCTION("if(isblank(A209),"""",filter(Moorings!A:A,Moorings!B:B=left(A209,14),Moorings!D:D=D209))"),"ATAPL-68870-001-0142")</f>
        <v>ATAPL-68870-001-0142</v>
      </c>
      <c r="C209" s="3" t="str">
        <f>IFERROR(__xludf.DUMMYFUNCTION("if(isblank(A209),"""",filter(Moorings!C:C,Moorings!B:B=left(A209,14),Moorings!D:D=D209))"),"SN0142")</f>
        <v>SN0142</v>
      </c>
      <c r="D209" s="3">
        <v>1.0</v>
      </c>
      <c r="E209" s="3" t="str">
        <f>IFERROR(__xludf.DUMMYFUNCTION("if(isblank(A209),"""",filter(Moorings!A:A,Moorings!B:B=A209,Moorings!D:D=D209))"),"ATAPL-66662-00003")</f>
        <v>ATAPL-66662-00003</v>
      </c>
      <c r="F209" s="3" t="str">
        <f>IFERROR(__xludf.DUMMYFUNCTION("if(isblank(A209),"""",filter(Moorings!C:C,Moorings!B:B=A209,Moorings!D:D=D209))"),"16P71179-7232-2484")</f>
        <v>16P71179-7232-2484</v>
      </c>
      <c r="G209" s="6" t="s">
        <v>146</v>
      </c>
      <c r="H209" s="10">
        <v>3.25E-6</v>
      </c>
      <c r="I209" s="6"/>
    </row>
    <row r="210" ht="15.75" customHeight="1">
      <c r="A210" s="10" t="s">
        <v>82</v>
      </c>
      <c r="B210" s="3" t="str">
        <f>IFERROR(__xludf.DUMMYFUNCTION("if(isblank(A210),"""",filter(Moorings!A:A,Moorings!B:B=left(A210,14),Moorings!D:D=D210))"),"ATAPL-68870-001-0142")</f>
        <v>ATAPL-68870-001-0142</v>
      </c>
      <c r="C210" s="3" t="str">
        <f>IFERROR(__xludf.DUMMYFUNCTION("if(isblank(A210),"""",filter(Moorings!C:C,Moorings!B:B=left(A210,14),Moorings!D:D=D210))"),"SN0142")</f>
        <v>SN0142</v>
      </c>
      <c r="D210" s="3">
        <v>1.0</v>
      </c>
      <c r="E210" s="3" t="str">
        <f>IFERROR(__xludf.DUMMYFUNCTION("if(isblank(A210),"""",filter(Moorings!A:A,Moorings!B:B=A210,Moorings!D:D=D210))"),"ATAPL-66662-00003")</f>
        <v>ATAPL-66662-00003</v>
      </c>
      <c r="F210" s="3" t="str">
        <f>IFERROR(__xludf.DUMMYFUNCTION("if(isblank(A210),"""",filter(Moorings!C:C,Moorings!B:B=A210,Moorings!D:D=D210))"),"16P71179-7232-2484")</f>
        <v>16P71179-7232-2484</v>
      </c>
      <c r="G210" s="6" t="s">
        <v>147</v>
      </c>
      <c r="H210" s="10">
        <v>-0.9730173</v>
      </c>
      <c r="I210" s="6"/>
    </row>
    <row r="211" ht="15.75" customHeight="1">
      <c r="A211" s="10" t="s">
        <v>82</v>
      </c>
      <c r="B211" s="3" t="str">
        <f>IFERROR(__xludf.DUMMYFUNCTION("if(isblank(A211),"""",filter(Moorings!A:A,Moorings!B:B=left(A211,14),Moorings!D:D=D211))"),"ATAPL-68870-001-0142")</f>
        <v>ATAPL-68870-001-0142</v>
      </c>
      <c r="C211" s="3" t="str">
        <f>IFERROR(__xludf.DUMMYFUNCTION("if(isblank(A211),"""",filter(Moorings!C:C,Moorings!B:B=left(A211,14),Moorings!D:D=D211))"),"SN0142")</f>
        <v>SN0142</v>
      </c>
      <c r="D211" s="3">
        <v>1.0</v>
      </c>
      <c r="E211" s="3" t="str">
        <f>IFERROR(__xludf.DUMMYFUNCTION("if(isblank(A211),"""",filter(Moorings!A:A,Moorings!B:B=A211,Moorings!D:D=D211))"),"ATAPL-66662-00003")</f>
        <v>ATAPL-66662-00003</v>
      </c>
      <c r="F211" s="3" t="str">
        <f>IFERROR(__xludf.DUMMYFUNCTION("if(isblank(A211),"""",filter(Moorings!C:C,Moorings!B:B=A211,Moorings!D:D=D211))"),"16P71179-7232-2484")</f>
        <v>16P71179-7232-2484</v>
      </c>
      <c r="G211" s="6" t="s">
        <v>148</v>
      </c>
      <c r="H211" s="10">
        <v>0.134557</v>
      </c>
      <c r="I211" s="6"/>
    </row>
    <row r="212" ht="15.75" customHeight="1">
      <c r="A212" s="10" t="s">
        <v>82</v>
      </c>
      <c r="B212" s="3" t="str">
        <f>IFERROR(__xludf.DUMMYFUNCTION("if(isblank(A212),"""",filter(Moorings!A:A,Moorings!B:B=left(A212,14),Moorings!D:D=D212))"),"ATAPL-68870-001-0142")</f>
        <v>ATAPL-68870-001-0142</v>
      </c>
      <c r="C212" s="3" t="str">
        <f>IFERROR(__xludf.DUMMYFUNCTION("if(isblank(A212),"""",filter(Moorings!C:C,Moorings!B:B=left(A212,14),Moorings!D:D=D212))"),"SN0142")</f>
        <v>SN0142</v>
      </c>
      <c r="D212" s="3">
        <v>1.0</v>
      </c>
      <c r="E212" s="3" t="str">
        <f>IFERROR(__xludf.DUMMYFUNCTION("if(isblank(A212),"""",filter(Moorings!A:A,Moorings!B:B=A212,Moorings!D:D=D212))"),"ATAPL-66662-00003")</f>
        <v>ATAPL-66662-00003</v>
      </c>
      <c r="F212" s="3" t="str">
        <f>IFERROR(__xludf.DUMMYFUNCTION("if(isblank(A212),"""",filter(Moorings!C:C,Moorings!B:B=A212,Moorings!D:D=D212))"),"16P71179-7232-2484")</f>
        <v>16P71179-7232-2484</v>
      </c>
      <c r="G212" s="6" t="s">
        <v>149</v>
      </c>
      <c r="H212" s="10">
        <v>-3.32306E-4</v>
      </c>
      <c r="I212" s="6"/>
    </row>
    <row r="213" ht="15.75" customHeight="1">
      <c r="A213" s="10" t="s">
        <v>82</v>
      </c>
      <c r="B213" s="3" t="str">
        <f>IFERROR(__xludf.DUMMYFUNCTION("if(isblank(A213),"""",filter(Moorings!A:A,Moorings!B:B=left(A213,14),Moorings!D:D=D213))"),"ATAPL-68870-001-0142")</f>
        <v>ATAPL-68870-001-0142</v>
      </c>
      <c r="C213" s="3" t="str">
        <f>IFERROR(__xludf.DUMMYFUNCTION("if(isblank(A213),"""",filter(Moorings!C:C,Moorings!B:B=left(A213,14),Moorings!D:D=D213))"),"SN0142")</f>
        <v>SN0142</v>
      </c>
      <c r="D213" s="3">
        <v>1.0</v>
      </c>
      <c r="E213" s="3" t="str">
        <f>IFERROR(__xludf.DUMMYFUNCTION("if(isblank(A213),"""",filter(Moorings!A:A,Moorings!B:B=A213,Moorings!D:D=D213))"),"ATAPL-66662-00003")</f>
        <v>ATAPL-66662-00003</v>
      </c>
      <c r="F213" s="3" t="str">
        <f>IFERROR(__xludf.DUMMYFUNCTION("if(isblank(A213),"""",filter(Moorings!C:C,Moorings!B:B=A213,Moorings!D:D=D213))"),"16P71179-7232-2484")</f>
        <v>16P71179-7232-2484</v>
      </c>
      <c r="G213" s="6" t="s">
        <v>150</v>
      </c>
      <c r="H213" s="10">
        <v>4.235153E-5</v>
      </c>
      <c r="I213" s="6"/>
    </row>
    <row r="214" ht="15.75" customHeight="1">
      <c r="A214" s="10" t="s">
        <v>82</v>
      </c>
      <c r="B214" s="3" t="str">
        <f>IFERROR(__xludf.DUMMYFUNCTION("if(isblank(A214),"""",filter(Moorings!A:A,Moorings!B:B=left(A214,14),Moorings!D:D=D214))"),"ATAPL-68870-001-0142")</f>
        <v>ATAPL-68870-001-0142</v>
      </c>
      <c r="C214" s="3" t="str">
        <f>IFERROR(__xludf.DUMMYFUNCTION("if(isblank(A214),"""",filter(Moorings!C:C,Moorings!B:B=left(A214,14),Moorings!D:D=D214))"),"SN0142")</f>
        <v>SN0142</v>
      </c>
      <c r="D214" s="3">
        <v>1.0</v>
      </c>
      <c r="E214" s="3" t="str">
        <f>IFERROR(__xludf.DUMMYFUNCTION("if(isblank(A214),"""",filter(Moorings!A:A,Moorings!B:B=A214,Moorings!D:D=D214))"),"ATAPL-66662-00003")</f>
        <v>ATAPL-66662-00003</v>
      </c>
      <c r="F214" s="3" t="str">
        <f>IFERROR(__xludf.DUMMYFUNCTION("if(isblank(A214),"""",filter(Moorings!C:C,Moorings!B:B=A214,Moorings!D:D=D214))"),"16P71179-7232-2484")</f>
        <v>16P71179-7232-2484</v>
      </c>
      <c r="G214" s="6" t="s">
        <v>151</v>
      </c>
      <c r="H214" s="10">
        <v>0.03118624</v>
      </c>
      <c r="I214" s="6"/>
    </row>
    <row r="215" ht="15.75" customHeight="1">
      <c r="A215" s="10" t="s">
        <v>82</v>
      </c>
      <c r="B215" s="3" t="str">
        <f>IFERROR(__xludf.DUMMYFUNCTION("if(isblank(A215),"""",filter(Moorings!A:A,Moorings!B:B=left(A215,14),Moorings!D:D=D215))"),"ATAPL-68870-001-0142")</f>
        <v>ATAPL-68870-001-0142</v>
      </c>
      <c r="C215" s="3" t="str">
        <f>IFERROR(__xludf.DUMMYFUNCTION("if(isblank(A215),"""",filter(Moorings!C:C,Moorings!B:B=left(A215,14),Moorings!D:D=D215))"),"SN0142")</f>
        <v>SN0142</v>
      </c>
      <c r="D215" s="3">
        <v>1.0</v>
      </c>
      <c r="E215" s="3" t="str">
        <f>IFERROR(__xludf.DUMMYFUNCTION("if(isblank(A215),"""",filter(Moorings!A:A,Moorings!B:B=A215,Moorings!D:D=D215))"),"ATAPL-66662-00003")</f>
        <v>ATAPL-66662-00003</v>
      </c>
      <c r="F215" s="3" t="str">
        <f>IFERROR(__xludf.DUMMYFUNCTION("if(isblank(A215),"""",filter(Moorings!C:C,Moorings!B:B=A215,Moorings!D:D=D215))"),"16P71179-7232-2484")</f>
        <v>16P71179-7232-2484</v>
      </c>
      <c r="G215" s="6" t="s">
        <v>152</v>
      </c>
      <c r="H215" s="10">
        <v>0.001550081</v>
      </c>
      <c r="I215" s="6"/>
    </row>
    <row r="216" ht="15.75" customHeight="1">
      <c r="A216" s="10" t="s">
        <v>82</v>
      </c>
      <c r="B216" s="3" t="str">
        <f>IFERROR(__xludf.DUMMYFUNCTION("if(isblank(A216),"""",filter(Moorings!A:A,Moorings!B:B=left(A216,14),Moorings!D:D=D216))"),"ATAPL-68870-001-0142")</f>
        <v>ATAPL-68870-001-0142</v>
      </c>
      <c r="C216" s="3" t="str">
        <f>IFERROR(__xludf.DUMMYFUNCTION("if(isblank(A216),"""",filter(Moorings!C:C,Moorings!B:B=left(A216,14),Moorings!D:D=D216))"),"SN0142")</f>
        <v>SN0142</v>
      </c>
      <c r="D216" s="3">
        <v>1.0</v>
      </c>
      <c r="E216" s="3" t="str">
        <f>IFERROR(__xludf.DUMMYFUNCTION("if(isblank(A216),"""",filter(Moorings!A:A,Moorings!B:B=A216,Moorings!D:D=D216))"),"ATAPL-66662-00003")</f>
        <v>ATAPL-66662-00003</v>
      </c>
      <c r="F216" s="3" t="str">
        <f>IFERROR(__xludf.DUMMYFUNCTION("if(isblank(A216),"""",filter(Moorings!C:C,Moorings!B:B=A216,Moorings!D:D=D216))"),"16P71179-7232-2484")</f>
        <v>16P71179-7232-2484</v>
      </c>
      <c r="G216" s="6" t="s">
        <v>153</v>
      </c>
      <c r="H216" s="49">
        <v>9.194818E-12</v>
      </c>
      <c r="I216" s="6"/>
    </row>
    <row r="217" ht="15.75" customHeight="1">
      <c r="A217" s="10" t="s">
        <v>82</v>
      </c>
      <c r="B217" s="3" t="str">
        <f>IFERROR(__xludf.DUMMYFUNCTION("if(isblank(A217),"""",filter(Moorings!A:A,Moorings!B:B=left(A217,14),Moorings!D:D=D217))"),"ATAPL-68870-001-0142")</f>
        <v>ATAPL-68870-001-0142</v>
      </c>
      <c r="C217" s="3" t="str">
        <f>IFERROR(__xludf.DUMMYFUNCTION("if(isblank(A217),"""",filter(Moorings!C:C,Moorings!B:B=left(A217,14),Moorings!D:D=D217))"),"SN0142")</f>
        <v>SN0142</v>
      </c>
      <c r="D217" s="3">
        <v>1.0</v>
      </c>
      <c r="E217" s="3" t="str">
        <f>IFERROR(__xludf.DUMMYFUNCTION("if(isblank(A217),"""",filter(Moorings!A:A,Moorings!B:B=A217,Moorings!D:D=D217))"),"ATAPL-66662-00003")</f>
        <v>ATAPL-66662-00003</v>
      </c>
      <c r="F217" s="3" t="str">
        <f>IFERROR(__xludf.DUMMYFUNCTION("if(isblank(A217),"""",filter(Moorings!C:C,Moorings!B:B=A217,Moorings!D:D=D217))"),"16P71179-7232-2484")</f>
        <v>16P71179-7232-2484</v>
      </c>
      <c r="G217" s="6" t="s">
        <v>154</v>
      </c>
      <c r="H217" s="10">
        <v>-53.96494</v>
      </c>
      <c r="I217" s="6"/>
    </row>
    <row r="218" ht="15.75" customHeight="1">
      <c r="A218" s="10" t="s">
        <v>82</v>
      </c>
      <c r="B218" s="3" t="str">
        <f>IFERROR(__xludf.DUMMYFUNCTION("if(isblank(A218),"""",filter(Moorings!A:A,Moorings!B:B=left(A218,14),Moorings!D:D=D218))"),"ATAPL-68870-001-0142")</f>
        <v>ATAPL-68870-001-0142</v>
      </c>
      <c r="C218" s="3" t="str">
        <f>IFERROR(__xludf.DUMMYFUNCTION("if(isblank(A218),"""",filter(Moorings!C:C,Moorings!B:B=left(A218,14),Moorings!D:D=D218))"),"SN0142")</f>
        <v>SN0142</v>
      </c>
      <c r="D218" s="3">
        <v>1.0</v>
      </c>
      <c r="E218" s="3" t="str">
        <f>IFERROR(__xludf.DUMMYFUNCTION("if(isblank(A218),"""",filter(Moorings!A:A,Moorings!B:B=A218,Moorings!D:D=D218))"),"ATAPL-66662-00003")</f>
        <v>ATAPL-66662-00003</v>
      </c>
      <c r="F218" s="3" t="str">
        <f>IFERROR(__xludf.DUMMYFUNCTION("if(isblank(A218),"""",filter(Moorings!C:C,Moorings!B:B=A218,Moorings!D:D=D218))"),"16P71179-7232-2484")</f>
        <v>16P71179-7232-2484</v>
      </c>
      <c r="G218" s="6" t="s">
        <v>155</v>
      </c>
      <c r="H218" s="10">
        <v>57.64435</v>
      </c>
      <c r="I218" s="6"/>
    </row>
    <row r="219" ht="15.75" customHeight="1">
      <c r="A219" s="10" t="s">
        <v>82</v>
      </c>
      <c r="B219" s="3" t="str">
        <f>IFERROR(__xludf.DUMMYFUNCTION("if(isblank(A219),"""",filter(Moorings!A:A,Moorings!B:B=left(A219,14),Moorings!D:D=D219))"),"ATAPL-68870-001-0142")</f>
        <v>ATAPL-68870-001-0142</v>
      </c>
      <c r="C219" s="3" t="str">
        <f>IFERROR(__xludf.DUMMYFUNCTION("if(isblank(A219),"""",filter(Moorings!C:C,Moorings!B:B=left(A219,14),Moorings!D:D=D219))"),"SN0142")</f>
        <v>SN0142</v>
      </c>
      <c r="D219" s="3">
        <v>1.0</v>
      </c>
      <c r="E219" s="3" t="str">
        <f>IFERROR(__xludf.DUMMYFUNCTION("if(isblank(A219),"""",filter(Moorings!A:A,Moorings!B:B=A219,Moorings!D:D=D219))"),"ATAPL-66662-00003")</f>
        <v>ATAPL-66662-00003</v>
      </c>
      <c r="F219" s="3" t="str">
        <f>IFERROR(__xludf.DUMMYFUNCTION("if(isblank(A219),"""",filter(Moorings!C:C,Moorings!B:B=A219,Moorings!D:D=D219))"),"16P71179-7232-2484")</f>
        <v>16P71179-7232-2484</v>
      </c>
      <c r="G219" s="6" t="s">
        <v>156</v>
      </c>
      <c r="H219" s="10">
        <v>-1.066993</v>
      </c>
      <c r="I219" s="6"/>
    </row>
    <row r="220" ht="15.75" customHeight="1">
      <c r="A220" s="10" t="s">
        <v>82</v>
      </c>
      <c r="B220" s="3" t="str">
        <f>IFERROR(__xludf.DUMMYFUNCTION("if(isblank(A220),"""",filter(Moorings!A:A,Moorings!B:B=left(A220,14),Moorings!D:D=D220))"),"ATAPL-68870-001-0142")</f>
        <v>ATAPL-68870-001-0142</v>
      </c>
      <c r="C220" s="3" t="str">
        <f>IFERROR(__xludf.DUMMYFUNCTION("if(isblank(A220),"""",filter(Moorings!C:C,Moorings!B:B=left(A220,14),Moorings!D:D=D220))"),"SN0142")</f>
        <v>SN0142</v>
      </c>
      <c r="D220" s="3">
        <v>1.0</v>
      </c>
      <c r="E220" s="3" t="str">
        <f>IFERROR(__xludf.DUMMYFUNCTION("if(isblank(A220),"""",filter(Moorings!A:A,Moorings!B:B=A220,Moorings!D:D=D220))"),"ATAPL-66662-00003")</f>
        <v>ATAPL-66662-00003</v>
      </c>
      <c r="F220" s="3" t="str">
        <f>IFERROR(__xludf.DUMMYFUNCTION("if(isblank(A220),"""",filter(Moorings!C:C,Moorings!B:B=A220,Moorings!D:D=D220))"),"16P71179-7232-2484")</f>
        <v>16P71179-7232-2484</v>
      </c>
      <c r="G220" s="6" t="s">
        <v>157</v>
      </c>
      <c r="H220" s="10">
        <v>524809.7</v>
      </c>
      <c r="I220" s="6"/>
    </row>
    <row r="221" ht="15.75" customHeight="1">
      <c r="A221" s="10" t="s">
        <v>82</v>
      </c>
      <c r="B221" s="3" t="str">
        <f>IFERROR(__xludf.DUMMYFUNCTION("if(isblank(A221),"""",filter(Moorings!A:A,Moorings!B:B=left(A221,14),Moorings!D:D=D221))"),"ATAPL-68870-001-0142")</f>
        <v>ATAPL-68870-001-0142</v>
      </c>
      <c r="C221" s="3" t="str">
        <f>IFERROR(__xludf.DUMMYFUNCTION("if(isblank(A221),"""",filter(Moorings!C:C,Moorings!B:B=left(A221,14),Moorings!D:D=D221))"),"SN0142")</f>
        <v>SN0142</v>
      </c>
      <c r="D221" s="3">
        <v>1.0</v>
      </c>
      <c r="E221" s="3" t="str">
        <f>IFERROR(__xludf.DUMMYFUNCTION("if(isblank(A221),"""",filter(Moorings!A:A,Moorings!B:B=A221,Moorings!D:D=D221))"),"ATAPL-66662-00003")</f>
        <v>ATAPL-66662-00003</v>
      </c>
      <c r="F221" s="3" t="str">
        <f>IFERROR(__xludf.DUMMYFUNCTION("if(isblank(A221),"""",filter(Moorings!C:C,Moorings!B:B=A221,Moorings!D:D=D221))"),"16P71179-7232-2484")</f>
        <v>16P71179-7232-2484</v>
      </c>
      <c r="G221" s="6" t="s">
        <v>158</v>
      </c>
      <c r="H221" s="10">
        <v>3.355616</v>
      </c>
      <c r="I221" s="6"/>
    </row>
    <row r="222" ht="15.75" customHeight="1">
      <c r="A222" s="10" t="s">
        <v>82</v>
      </c>
      <c r="B222" s="3" t="str">
        <f>IFERROR(__xludf.DUMMYFUNCTION("if(isblank(A222),"""",filter(Moorings!A:A,Moorings!B:B=left(A222,14),Moorings!D:D=D222))"),"ATAPL-68870-001-0142")</f>
        <v>ATAPL-68870-001-0142</v>
      </c>
      <c r="C222" s="3" t="str">
        <f>IFERROR(__xludf.DUMMYFUNCTION("if(isblank(A222),"""",filter(Moorings!C:C,Moorings!B:B=left(A222,14),Moorings!D:D=D222))"),"SN0142")</f>
        <v>SN0142</v>
      </c>
      <c r="D222" s="3">
        <v>1.0</v>
      </c>
      <c r="E222" s="3" t="str">
        <f>IFERROR(__xludf.DUMMYFUNCTION("if(isblank(A222),"""",filter(Moorings!A:A,Moorings!B:B=A222,Moorings!D:D=D222))"),"ATAPL-66662-00003")</f>
        <v>ATAPL-66662-00003</v>
      </c>
      <c r="F222" s="3" t="str">
        <f>IFERROR(__xludf.DUMMYFUNCTION("if(isblank(A222),"""",filter(Moorings!C:C,Moorings!B:B=A222,Moorings!D:D=D222))"),"16P71179-7232-2484")</f>
        <v>16P71179-7232-2484</v>
      </c>
      <c r="G222" s="6" t="s">
        <v>159</v>
      </c>
      <c r="H222" s="10">
        <v>-0.1151732</v>
      </c>
      <c r="I222" s="6"/>
    </row>
    <row r="223" ht="15.75" customHeight="1">
      <c r="A223" s="10" t="s">
        <v>82</v>
      </c>
      <c r="B223" s="3" t="str">
        <f>IFERROR(__xludf.DUMMYFUNCTION("if(isblank(A223),"""",filter(Moorings!A:A,Moorings!B:B=left(A223,14),Moorings!D:D=D223))"),"ATAPL-68870-001-0142")</f>
        <v>ATAPL-68870-001-0142</v>
      </c>
      <c r="C223" s="3" t="str">
        <f>IFERROR(__xludf.DUMMYFUNCTION("if(isblank(A223),"""",filter(Moorings!C:C,Moorings!B:B=left(A223,14),Moorings!D:D=D223))"),"SN0142")</f>
        <v>SN0142</v>
      </c>
      <c r="D223" s="3">
        <v>1.0</v>
      </c>
      <c r="E223" s="3" t="str">
        <f>IFERROR(__xludf.DUMMYFUNCTION("if(isblank(A223),"""",filter(Moorings!A:A,Moorings!B:B=A223,Moorings!D:D=D223))"),"ATAPL-66662-00003")</f>
        <v>ATAPL-66662-00003</v>
      </c>
      <c r="F223" s="3" t="str">
        <f>IFERROR(__xludf.DUMMYFUNCTION("if(isblank(A223),"""",filter(Moorings!C:C,Moorings!B:B=A223,Moorings!D:D=D223))"),"16P71179-7232-2484")</f>
        <v>16P71179-7232-2484</v>
      </c>
      <c r="G223" s="6" t="s">
        <v>160</v>
      </c>
      <c r="H223" s="10">
        <v>25.0175</v>
      </c>
      <c r="I223" s="6"/>
    </row>
    <row r="224" ht="15.75" customHeight="1">
      <c r="A224" s="10" t="s">
        <v>82</v>
      </c>
      <c r="B224" s="3" t="str">
        <f>IFERROR(__xludf.DUMMYFUNCTION("if(isblank(A224),"""",filter(Moorings!A:A,Moorings!B:B=left(A224,14),Moorings!D:D=D224))"),"ATAPL-68870-001-0142")</f>
        <v>ATAPL-68870-001-0142</v>
      </c>
      <c r="C224" s="3" t="str">
        <f>IFERROR(__xludf.DUMMYFUNCTION("if(isblank(A224),"""",filter(Moorings!C:C,Moorings!B:B=left(A224,14),Moorings!D:D=D224))"),"SN0142")</f>
        <v>SN0142</v>
      </c>
      <c r="D224" s="3">
        <v>1.0</v>
      </c>
      <c r="E224" s="3" t="str">
        <f>IFERROR(__xludf.DUMMYFUNCTION("if(isblank(A224),"""",filter(Moorings!A:A,Moorings!B:B=A224,Moorings!D:D=D224))"),"ATAPL-66662-00003")</f>
        <v>ATAPL-66662-00003</v>
      </c>
      <c r="F224" s="3" t="str">
        <f>IFERROR(__xludf.DUMMYFUNCTION("if(isblank(A224),"""",filter(Moorings!C:C,Moorings!B:B=A224,Moorings!D:D=D224))"),"16P71179-7232-2484")</f>
        <v>16P71179-7232-2484</v>
      </c>
      <c r="G224" s="6" t="s">
        <v>161</v>
      </c>
      <c r="H224" s="10">
        <v>-3.0E-4</v>
      </c>
      <c r="I224" s="6"/>
    </row>
    <row r="225" ht="15.75" customHeight="1">
      <c r="A225" s="10" t="s">
        <v>82</v>
      </c>
      <c r="B225" s="3" t="str">
        <f>IFERROR(__xludf.DUMMYFUNCTION("if(isblank(A225),"""",filter(Moorings!A:A,Moorings!B:B=left(A225,14),Moorings!D:D=D225))"),"ATAPL-68870-001-0142")</f>
        <v>ATAPL-68870-001-0142</v>
      </c>
      <c r="C225" s="3" t="str">
        <f>IFERROR(__xludf.DUMMYFUNCTION("if(isblank(A225),"""",filter(Moorings!C:C,Moorings!B:B=left(A225,14),Moorings!D:D=D225))"),"SN0142")</f>
        <v>SN0142</v>
      </c>
      <c r="D225" s="3">
        <v>1.0</v>
      </c>
      <c r="E225" s="3" t="str">
        <f>IFERROR(__xludf.DUMMYFUNCTION("if(isblank(A225),"""",filter(Moorings!A:A,Moorings!B:B=A225,Moorings!D:D=D225))"),"ATAPL-66662-00003")</f>
        <v>ATAPL-66662-00003</v>
      </c>
      <c r="F225" s="3" t="str">
        <f>IFERROR(__xludf.DUMMYFUNCTION("if(isblank(A225),"""",filter(Moorings!C:C,Moorings!B:B=A225,Moorings!D:D=D225))"),"16P71179-7232-2484")</f>
        <v>16P71179-7232-2484</v>
      </c>
      <c r="G225" s="6" t="s">
        <v>162</v>
      </c>
      <c r="H225" s="10">
        <v>0.0</v>
      </c>
      <c r="I225" s="6"/>
    </row>
    <row r="226" ht="15.75" customHeight="1">
      <c r="A226" s="10"/>
      <c r="B226" s="3" t="str">
        <f>IFERROR(__xludf.DUMMYFUNCTION("if(isblank(A226),"""",filter(Moorings!A:A,Moorings!B:B=left(A226,14),Moorings!D:D=D226))"),"")</f>
        <v/>
      </c>
      <c r="C226" s="3" t="str">
        <f>IFERROR(__xludf.DUMMYFUNCTION("if(isblank(A226),"""",filter(Moorings!C:C,Moorings!B:B=left(A226,14),Moorings!D:D=D226))"),"")</f>
        <v/>
      </c>
      <c r="D226" s="3"/>
      <c r="E226" s="3" t="str">
        <f>IFERROR(__xludf.DUMMYFUNCTION("if(isblank(A226),"""",filter(Moorings!A:A,Moorings!B:B=A226,Moorings!D:D=D226))"),"")</f>
        <v/>
      </c>
      <c r="F226" s="3" t="str">
        <f>IFERROR(__xludf.DUMMYFUNCTION("if(isblank(A226),"""",filter(Moorings!C:C,Moorings!B:B=A226,Moorings!D:D=D226))"),"")</f>
        <v/>
      </c>
      <c r="G226" s="6"/>
      <c r="H226" s="10"/>
      <c r="I226" s="6"/>
    </row>
    <row r="227" ht="15.75" customHeight="1">
      <c r="A227" s="10" t="s">
        <v>82</v>
      </c>
      <c r="B227" s="3" t="str">
        <f>IFERROR(__xludf.DUMMYFUNCTION("if(isblank(A227),"""",filter(Moorings!A:A,Moorings!B:B=left(A227,14),Moorings!D:D=D227))"),"ATAPL-68870-001-0145")</f>
        <v>ATAPL-68870-001-0145</v>
      </c>
      <c r="C227" s="3" t="str">
        <f>IFERROR(__xludf.DUMMYFUNCTION("if(isblank(A227),"""",filter(Moorings!C:C,Moorings!B:B=left(A227,14),Moorings!D:D=D227))"),"SN0145")</f>
        <v>SN0145</v>
      </c>
      <c r="D227" s="3">
        <v>2.0</v>
      </c>
      <c r="E227" s="3" t="str">
        <f>IFERROR(__xludf.DUMMYFUNCTION("if(isblank(A227),"""",filter(Moorings!A:A,Moorings!B:B=A227,Moorings!D:D=D227))"),"ATAPL-66662-00010")</f>
        <v>ATAPL-66662-00010</v>
      </c>
      <c r="F227" s="3" t="str">
        <f>IFERROR(__xludf.DUMMYFUNCTION("if(isblank(A227),"""",filter(Moorings!C:C,Moorings!B:B=A227,Moorings!D:D=D227))"),"16-50122")</f>
        <v>16-50122</v>
      </c>
      <c r="G227" s="6" t="s">
        <v>139</v>
      </c>
      <c r="H227" s="10">
        <v>45.8305</v>
      </c>
      <c r="I227" s="6"/>
    </row>
    <row r="228" ht="15.75" customHeight="1">
      <c r="A228" s="10" t="s">
        <v>82</v>
      </c>
      <c r="B228" s="3" t="str">
        <f>IFERROR(__xludf.DUMMYFUNCTION("if(isblank(A228),"""",filter(Moorings!A:A,Moorings!B:B=left(A228,14),Moorings!D:D=D228))"),"ATAPL-68870-001-0145")</f>
        <v>ATAPL-68870-001-0145</v>
      </c>
      <c r="C228" s="3" t="str">
        <f>IFERROR(__xludf.DUMMYFUNCTION("if(isblank(A228),"""",filter(Moorings!C:C,Moorings!B:B=left(A228,14),Moorings!D:D=D228))"),"SN0145")</f>
        <v>SN0145</v>
      </c>
      <c r="D228" s="3">
        <v>2.0</v>
      </c>
      <c r="E228" s="3" t="str">
        <f>IFERROR(__xludf.DUMMYFUNCTION("if(isblank(A228),"""",filter(Moorings!A:A,Moorings!B:B=A228,Moorings!D:D=D228))"),"ATAPL-66662-00010")</f>
        <v>ATAPL-66662-00010</v>
      </c>
      <c r="F228" s="3" t="str">
        <f>IFERROR(__xludf.DUMMYFUNCTION("if(isblank(A228),"""",filter(Moorings!C:C,Moorings!B:B=A228,Moorings!D:D=D228))"),"16-50122")</f>
        <v>16-50122</v>
      </c>
      <c r="G228" s="6" t="s">
        <v>140</v>
      </c>
      <c r="H228" s="10">
        <v>-129.7535</v>
      </c>
      <c r="I228" s="6"/>
    </row>
    <row r="229" ht="15.75" customHeight="1">
      <c r="A229" s="10" t="s">
        <v>82</v>
      </c>
      <c r="B229" s="3" t="str">
        <f>IFERROR(__xludf.DUMMYFUNCTION("if(isblank(A229),"""",filter(Moorings!A:A,Moorings!B:B=left(A229,14),Moorings!D:D=D229))"),"ATAPL-68870-001-0145")</f>
        <v>ATAPL-68870-001-0145</v>
      </c>
      <c r="C229" s="3" t="str">
        <f>IFERROR(__xludf.DUMMYFUNCTION("if(isblank(A229),"""",filter(Moorings!C:C,Moorings!B:B=left(A229,14),Moorings!D:D=D229))"),"SN0145")</f>
        <v>SN0145</v>
      </c>
      <c r="D229" s="3">
        <v>2.0</v>
      </c>
      <c r="E229" s="3" t="str">
        <f>IFERROR(__xludf.DUMMYFUNCTION("if(isblank(A229),"""",filter(Moorings!A:A,Moorings!B:B=A229,Moorings!D:D=D229))"),"ATAPL-66662-00010")</f>
        <v>ATAPL-66662-00010</v>
      </c>
      <c r="F229" s="3" t="str">
        <f>IFERROR(__xludf.DUMMYFUNCTION("if(isblank(A229),"""",filter(Moorings!C:C,Moorings!B:B=A229,Moorings!D:D=D229))"),"16-50122")</f>
        <v>16-50122</v>
      </c>
      <c r="G229" s="6" t="s">
        <v>141</v>
      </c>
      <c r="H229" s="10">
        <v>0.001242199</v>
      </c>
      <c r="I229" s="6"/>
    </row>
    <row r="230" ht="15.75" customHeight="1">
      <c r="A230" s="10" t="s">
        <v>82</v>
      </c>
      <c r="B230" s="3" t="str">
        <f>IFERROR(__xludf.DUMMYFUNCTION("if(isblank(A230),"""",filter(Moorings!A:A,Moorings!B:B=left(A230,14),Moorings!D:D=D230))"),"ATAPL-68870-001-0145")</f>
        <v>ATAPL-68870-001-0145</v>
      </c>
      <c r="C230" s="3" t="str">
        <f>IFERROR(__xludf.DUMMYFUNCTION("if(isblank(A230),"""",filter(Moorings!C:C,Moorings!B:B=left(A230,14),Moorings!D:D=D230))"),"SN0145")</f>
        <v>SN0145</v>
      </c>
      <c r="D230" s="3">
        <v>2.0</v>
      </c>
      <c r="E230" s="3" t="str">
        <f>IFERROR(__xludf.DUMMYFUNCTION("if(isblank(A230),"""",filter(Moorings!A:A,Moorings!B:B=A230,Moorings!D:D=D230))"),"ATAPL-66662-00010")</f>
        <v>ATAPL-66662-00010</v>
      </c>
      <c r="F230" s="3" t="str">
        <f>IFERROR(__xludf.DUMMYFUNCTION("if(isblank(A230),"""",filter(Moorings!C:C,Moorings!B:B=A230,Moorings!D:D=D230))"),"16-50122")</f>
        <v>16-50122</v>
      </c>
      <c r="G230" s="6" t="s">
        <v>142</v>
      </c>
      <c r="H230" s="10">
        <v>2.785312E-4</v>
      </c>
      <c r="I230" s="6"/>
    </row>
    <row r="231" ht="15.75" customHeight="1">
      <c r="A231" s="10" t="s">
        <v>82</v>
      </c>
      <c r="B231" s="3" t="str">
        <f>IFERROR(__xludf.DUMMYFUNCTION("if(isblank(A231),"""",filter(Moorings!A:A,Moorings!B:B=left(A231,14),Moorings!D:D=D231))"),"ATAPL-68870-001-0145")</f>
        <v>ATAPL-68870-001-0145</v>
      </c>
      <c r="C231" s="3" t="str">
        <f>IFERROR(__xludf.DUMMYFUNCTION("if(isblank(A231),"""",filter(Moorings!C:C,Moorings!B:B=left(A231,14),Moorings!D:D=D231))"),"SN0145")</f>
        <v>SN0145</v>
      </c>
      <c r="D231" s="3">
        <v>2.0</v>
      </c>
      <c r="E231" s="3" t="str">
        <f>IFERROR(__xludf.DUMMYFUNCTION("if(isblank(A231),"""",filter(Moorings!A:A,Moorings!B:B=A231,Moorings!D:D=D231))"),"ATAPL-66662-00010")</f>
        <v>ATAPL-66662-00010</v>
      </c>
      <c r="F231" s="3" t="str">
        <f>IFERROR(__xludf.DUMMYFUNCTION("if(isblank(A231),"""",filter(Moorings!C:C,Moorings!B:B=A231,Moorings!D:D=D231))"),"16-50122")</f>
        <v>16-50122</v>
      </c>
      <c r="G231" s="6" t="s">
        <v>143</v>
      </c>
      <c r="H231" s="10">
        <v>-1.675768E-6</v>
      </c>
      <c r="I231" s="6"/>
    </row>
    <row r="232" ht="15.75" customHeight="1">
      <c r="A232" s="10" t="s">
        <v>82</v>
      </c>
      <c r="B232" s="3" t="str">
        <f>IFERROR(__xludf.DUMMYFUNCTION("if(isblank(A232),"""",filter(Moorings!A:A,Moorings!B:B=left(A232,14),Moorings!D:D=D232))"),"ATAPL-68870-001-0145")</f>
        <v>ATAPL-68870-001-0145</v>
      </c>
      <c r="C232" s="3" t="str">
        <f>IFERROR(__xludf.DUMMYFUNCTION("if(isblank(A232),"""",filter(Moorings!C:C,Moorings!B:B=left(A232,14),Moorings!D:D=D232))"),"SN0145")</f>
        <v>SN0145</v>
      </c>
      <c r="D232" s="3">
        <v>2.0</v>
      </c>
      <c r="E232" s="3" t="str">
        <f>IFERROR(__xludf.DUMMYFUNCTION("if(isblank(A232),"""",filter(Moorings!A:A,Moorings!B:B=A232,Moorings!D:D=D232))"),"ATAPL-66662-00010")</f>
        <v>ATAPL-66662-00010</v>
      </c>
      <c r="F232" s="3" t="str">
        <f>IFERROR(__xludf.DUMMYFUNCTION("if(isblank(A232),"""",filter(Moorings!C:C,Moorings!B:B=A232,Moorings!D:D=D232))"),"16-50122")</f>
        <v>16-50122</v>
      </c>
      <c r="G232" s="6" t="s">
        <v>144</v>
      </c>
      <c r="H232" s="10">
        <v>2.032473E-7</v>
      </c>
      <c r="I232" s="6"/>
    </row>
    <row r="233" ht="15.75" customHeight="1">
      <c r="A233" s="10" t="s">
        <v>82</v>
      </c>
      <c r="B233" s="3" t="str">
        <f>IFERROR(__xludf.DUMMYFUNCTION("if(isblank(A233),"""",filter(Moorings!A:A,Moorings!B:B=left(A233,14),Moorings!D:D=D233))"),"ATAPL-68870-001-0145")</f>
        <v>ATAPL-68870-001-0145</v>
      </c>
      <c r="C233" s="3" t="str">
        <f>IFERROR(__xludf.DUMMYFUNCTION("if(isblank(A233),"""",filter(Moorings!C:C,Moorings!B:B=left(A233,14),Moorings!D:D=D233))"),"SN0145")</f>
        <v>SN0145</v>
      </c>
      <c r="D233" s="3">
        <v>2.0</v>
      </c>
      <c r="E233" s="3" t="str">
        <f>IFERROR(__xludf.DUMMYFUNCTION("if(isblank(A233),"""",filter(Moorings!A:A,Moorings!B:B=A233,Moorings!D:D=D233))"),"ATAPL-66662-00010")</f>
        <v>ATAPL-66662-00010</v>
      </c>
      <c r="F233" s="3" t="str">
        <f>IFERROR(__xludf.DUMMYFUNCTION("if(isblank(A233),"""",filter(Moorings!C:C,Moorings!B:B=A233,Moorings!D:D=D233))"),"16-50122")</f>
        <v>16-50122</v>
      </c>
      <c r="G233" s="6" t="s">
        <v>145</v>
      </c>
      <c r="H233" s="10">
        <v>-9.57E-8</v>
      </c>
      <c r="I233" s="6"/>
    </row>
    <row r="234" ht="15.75" customHeight="1">
      <c r="A234" s="10" t="s">
        <v>82</v>
      </c>
      <c r="B234" s="3" t="str">
        <f>IFERROR(__xludf.DUMMYFUNCTION("if(isblank(A234),"""",filter(Moorings!A:A,Moorings!B:B=left(A234,14),Moorings!D:D=D234))"),"ATAPL-68870-001-0145")</f>
        <v>ATAPL-68870-001-0145</v>
      </c>
      <c r="C234" s="3" t="str">
        <f>IFERROR(__xludf.DUMMYFUNCTION("if(isblank(A234),"""",filter(Moorings!C:C,Moorings!B:B=left(A234,14),Moorings!D:D=D234))"),"SN0145")</f>
        <v>SN0145</v>
      </c>
      <c r="D234" s="3">
        <v>2.0</v>
      </c>
      <c r="E234" s="3" t="str">
        <f>IFERROR(__xludf.DUMMYFUNCTION("if(isblank(A234),"""",filter(Moorings!A:A,Moorings!B:B=A234,Moorings!D:D=D234))"),"ATAPL-66662-00010")</f>
        <v>ATAPL-66662-00010</v>
      </c>
      <c r="F234" s="3" t="str">
        <f>IFERROR(__xludf.DUMMYFUNCTION("if(isblank(A234),"""",filter(Moorings!C:C,Moorings!B:B=A234,Moorings!D:D=D234))"),"16-50122")</f>
        <v>16-50122</v>
      </c>
      <c r="G234" s="6" t="s">
        <v>146</v>
      </c>
      <c r="H234" s="10">
        <v>3.25E-6</v>
      </c>
      <c r="I234" s="6"/>
    </row>
    <row r="235" ht="15.75" customHeight="1">
      <c r="A235" s="10" t="s">
        <v>82</v>
      </c>
      <c r="B235" s="3" t="str">
        <f>IFERROR(__xludf.DUMMYFUNCTION("if(isblank(A235),"""",filter(Moorings!A:A,Moorings!B:B=left(A235,14),Moorings!D:D=D235))"),"ATAPL-68870-001-0145")</f>
        <v>ATAPL-68870-001-0145</v>
      </c>
      <c r="C235" s="3" t="str">
        <f>IFERROR(__xludf.DUMMYFUNCTION("if(isblank(A235),"""",filter(Moorings!C:C,Moorings!B:B=left(A235,14),Moorings!D:D=D235))"),"SN0145")</f>
        <v>SN0145</v>
      </c>
      <c r="D235" s="3">
        <v>2.0</v>
      </c>
      <c r="E235" s="3" t="str">
        <f>IFERROR(__xludf.DUMMYFUNCTION("if(isblank(A235),"""",filter(Moorings!A:A,Moorings!B:B=A235,Moorings!D:D=D235))"),"ATAPL-66662-00010")</f>
        <v>ATAPL-66662-00010</v>
      </c>
      <c r="F235" s="3" t="str">
        <f>IFERROR(__xludf.DUMMYFUNCTION("if(isblank(A235),"""",filter(Moorings!C:C,Moorings!B:B=A235,Moorings!D:D=D235))"),"16-50122")</f>
        <v>16-50122</v>
      </c>
      <c r="G235" s="6" t="s">
        <v>147</v>
      </c>
      <c r="H235" s="10">
        <v>-0.978619</v>
      </c>
      <c r="I235" s="6"/>
    </row>
    <row r="236" ht="15.75" customHeight="1">
      <c r="A236" s="10" t="s">
        <v>82</v>
      </c>
      <c r="B236" s="3" t="str">
        <f>IFERROR(__xludf.DUMMYFUNCTION("if(isblank(A236),"""",filter(Moorings!A:A,Moorings!B:B=left(A236,14),Moorings!D:D=D236))"),"ATAPL-68870-001-0145")</f>
        <v>ATAPL-68870-001-0145</v>
      </c>
      <c r="C236" s="3" t="str">
        <f>IFERROR(__xludf.DUMMYFUNCTION("if(isblank(A236),"""",filter(Moorings!C:C,Moorings!B:B=left(A236,14),Moorings!D:D=D236))"),"SN0145")</f>
        <v>SN0145</v>
      </c>
      <c r="D236" s="3">
        <v>2.0</v>
      </c>
      <c r="E236" s="3" t="str">
        <f>IFERROR(__xludf.DUMMYFUNCTION("if(isblank(A236),"""",filter(Moorings!A:A,Moorings!B:B=A236,Moorings!D:D=D236))"),"ATAPL-66662-00010")</f>
        <v>ATAPL-66662-00010</v>
      </c>
      <c r="F236" s="3" t="str">
        <f>IFERROR(__xludf.DUMMYFUNCTION("if(isblank(A236),"""",filter(Moorings!C:C,Moorings!B:B=A236,Moorings!D:D=D236))"),"16-50122")</f>
        <v>16-50122</v>
      </c>
      <c r="G236" s="6" t="s">
        <v>148</v>
      </c>
      <c r="H236" s="10">
        <v>0.1544805</v>
      </c>
      <c r="I236" s="6"/>
    </row>
    <row r="237" ht="15.75" customHeight="1">
      <c r="A237" s="10" t="s">
        <v>82</v>
      </c>
      <c r="B237" s="3" t="str">
        <f>IFERROR(__xludf.DUMMYFUNCTION("if(isblank(A237),"""",filter(Moorings!A:A,Moorings!B:B=left(A237,14),Moorings!D:D=D237))"),"ATAPL-68870-001-0145")</f>
        <v>ATAPL-68870-001-0145</v>
      </c>
      <c r="C237" s="3" t="str">
        <f>IFERROR(__xludf.DUMMYFUNCTION("if(isblank(A237),"""",filter(Moorings!C:C,Moorings!B:B=left(A237,14),Moorings!D:D=D237))"),"SN0145")</f>
        <v>SN0145</v>
      </c>
      <c r="D237" s="3">
        <v>2.0</v>
      </c>
      <c r="E237" s="3" t="str">
        <f>IFERROR(__xludf.DUMMYFUNCTION("if(isblank(A237),"""",filter(Moorings!A:A,Moorings!B:B=A237,Moorings!D:D=D237))"),"ATAPL-66662-00010")</f>
        <v>ATAPL-66662-00010</v>
      </c>
      <c r="F237" s="3" t="str">
        <f>IFERROR(__xludf.DUMMYFUNCTION("if(isblank(A237),"""",filter(Moorings!C:C,Moorings!B:B=A237,Moorings!D:D=D237))"),"16-50122")</f>
        <v>16-50122</v>
      </c>
      <c r="G237" s="6" t="s">
        <v>149</v>
      </c>
      <c r="H237" s="10">
        <v>-2.159275E-4</v>
      </c>
      <c r="I237" s="6"/>
    </row>
    <row r="238" ht="15.75" customHeight="1">
      <c r="A238" s="10" t="s">
        <v>82</v>
      </c>
      <c r="B238" s="3" t="str">
        <f>IFERROR(__xludf.DUMMYFUNCTION("if(isblank(A238),"""",filter(Moorings!A:A,Moorings!B:B=left(A238,14),Moorings!D:D=D238))"),"ATAPL-68870-001-0145")</f>
        <v>ATAPL-68870-001-0145</v>
      </c>
      <c r="C238" s="3" t="str">
        <f>IFERROR(__xludf.DUMMYFUNCTION("if(isblank(A238),"""",filter(Moorings!C:C,Moorings!B:B=left(A238,14),Moorings!D:D=D238))"),"SN0145")</f>
        <v>SN0145</v>
      </c>
      <c r="D238" s="3">
        <v>2.0</v>
      </c>
      <c r="E238" s="3" t="str">
        <f>IFERROR(__xludf.DUMMYFUNCTION("if(isblank(A238),"""",filter(Moorings!A:A,Moorings!B:B=A238,Moorings!D:D=D238))"),"ATAPL-66662-00010")</f>
        <v>ATAPL-66662-00010</v>
      </c>
      <c r="F238" s="3" t="str">
        <f>IFERROR(__xludf.DUMMYFUNCTION("if(isblank(A238),"""",filter(Moorings!C:C,Moorings!B:B=A238,Moorings!D:D=D238))"),"16-50122")</f>
        <v>16-50122</v>
      </c>
      <c r="G238" s="6" t="s">
        <v>150</v>
      </c>
      <c r="H238" s="10">
        <v>4.001144E-5</v>
      </c>
      <c r="I238" s="6"/>
    </row>
    <row r="239" ht="15.75" customHeight="1">
      <c r="A239" s="10" t="s">
        <v>82</v>
      </c>
      <c r="B239" s="3" t="str">
        <f>IFERROR(__xludf.DUMMYFUNCTION("if(isblank(A239),"""",filter(Moorings!A:A,Moorings!B:B=left(A239,14),Moorings!D:D=D239))"),"ATAPL-68870-001-0145")</f>
        <v>ATAPL-68870-001-0145</v>
      </c>
      <c r="C239" s="3" t="str">
        <f>IFERROR(__xludf.DUMMYFUNCTION("if(isblank(A239),"""",filter(Moorings!C:C,Moorings!B:B=left(A239,14),Moorings!D:D=D239))"),"SN0145")</f>
        <v>SN0145</v>
      </c>
      <c r="D239" s="3">
        <v>2.0</v>
      </c>
      <c r="E239" s="3" t="str">
        <f>IFERROR(__xludf.DUMMYFUNCTION("if(isblank(A239),"""",filter(Moorings!A:A,Moorings!B:B=A239,Moorings!D:D=D239))"),"ATAPL-66662-00010")</f>
        <v>ATAPL-66662-00010</v>
      </c>
      <c r="F239" s="3" t="str">
        <f>IFERROR(__xludf.DUMMYFUNCTION("if(isblank(A239),"""",filter(Moorings!C:C,Moorings!B:B=A239,Moorings!D:D=D239))"),"16-50122")</f>
        <v>16-50122</v>
      </c>
      <c r="G239" s="6" t="s">
        <v>151</v>
      </c>
      <c r="H239" s="10">
        <v>-0.9096874</v>
      </c>
      <c r="I239" s="6"/>
    </row>
    <row r="240" ht="15.75" customHeight="1">
      <c r="A240" s="10" t="s">
        <v>82</v>
      </c>
      <c r="B240" s="3" t="str">
        <f>IFERROR(__xludf.DUMMYFUNCTION("if(isblank(A240),"""",filter(Moorings!A:A,Moorings!B:B=left(A240,14),Moorings!D:D=D240))"),"ATAPL-68870-001-0145")</f>
        <v>ATAPL-68870-001-0145</v>
      </c>
      <c r="C240" s="3" t="str">
        <f>IFERROR(__xludf.DUMMYFUNCTION("if(isblank(A240),"""",filter(Moorings!C:C,Moorings!B:B=left(A240,14),Moorings!D:D=D240))"),"SN0145")</f>
        <v>SN0145</v>
      </c>
      <c r="D240" s="3">
        <v>2.0</v>
      </c>
      <c r="E240" s="3" t="str">
        <f>IFERROR(__xludf.DUMMYFUNCTION("if(isblank(A240),"""",filter(Moorings!A:A,Moorings!B:B=A240,Moorings!D:D=D240))"),"ATAPL-66662-00010")</f>
        <v>ATAPL-66662-00010</v>
      </c>
      <c r="F240" s="3" t="str">
        <f>IFERROR(__xludf.DUMMYFUNCTION("if(isblank(A240),"""",filter(Moorings!C:C,Moorings!B:B=A240,Moorings!D:D=D240))"),"16-50122")</f>
        <v>16-50122</v>
      </c>
      <c r="G240" s="6" t="s">
        <v>152</v>
      </c>
      <c r="H240" s="10">
        <v>0.001714904</v>
      </c>
      <c r="I240" s="6"/>
    </row>
    <row r="241" ht="15.75" customHeight="1">
      <c r="A241" s="10" t="s">
        <v>82</v>
      </c>
      <c r="B241" s="3" t="str">
        <f>IFERROR(__xludf.DUMMYFUNCTION("if(isblank(A241),"""",filter(Moorings!A:A,Moorings!B:B=left(A241,14),Moorings!D:D=D241))"),"ATAPL-68870-001-0145")</f>
        <v>ATAPL-68870-001-0145</v>
      </c>
      <c r="C241" s="3" t="str">
        <f>IFERROR(__xludf.DUMMYFUNCTION("if(isblank(A241),"""",filter(Moorings!C:C,Moorings!B:B=left(A241,14),Moorings!D:D=D241))"),"SN0145")</f>
        <v>SN0145</v>
      </c>
      <c r="D241" s="3">
        <v>2.0</v>
      </c>
      <c r="E241" s="3" t="str">
        <f>IFERROR(__xludf.DUMMYFUNCTION("if(isblank(A241),"""",filter(Moorings!A:A,Moorings!B:B=A241,Moorings!D:D=D241))"),"ATAPL-66662-00010")</f>
        <v>ATAPL-66662-00010</v>
      </c>
      <c r="F241" s="3" t="str">
        <f>IFERROR(__xludf.DUMMYFUNCTION("if(isblank(A241),"""",filter(Moorings!C:C,Moorings!B:B=A241,Moorings!D:D=D241))"),"16-50122")</f>
        <v>16-50122</v>
      </c>
      <c r="G241" s="6" t="s">
        <v>153</v>
      </c>
      <c r="H241" s="35">
        <v>8.622343E-11</v>
      </c>
      <c r="I241" s="6"/>
    </row>
    <row r="242" ht="15.75" customHeight="1">
      <c r="A242" s="10" t="s">
        <v>82</v>
      </c>
      <c r="B242" s="3" t="str">
        <f>IFERROR(__xludf.DUMMYFUNCTION("if(isblank(A242),"""",filter(Moorings!A:A,Moorings!B:B=left(A242,14),Moorings!D:D=D242))"),"ATAPL-68870-001-0145")</f>
        <v>ATAPL-68870-001-0145</v>
      </c>
      <c r="C242" s="3" t="str">
        <f>IFERROR(__xludf.DUMMYFUNCTION("if(isblank(A242),"""",filter(Moorings!C:C,Moorings!B:B=left(A242,14),Moorings!D:D=D242))"),"SN0145")</f>
        <v>SN0145</v>
      </c>
      <c r="D242" s="3">
        <v>2.0</v>
      </c>
      <c r="E242" s="3" t="str">
        <f>IFERROR(__xludf.DUMMYFUNCTION("if(isblank(A242),"""",filter(Moorings!A:A,Moorings!B:B=A242,Moorings!D:D=D242))"),"ATAPL-66662-00010")</f>
        <v>ATAPL-66662-00010</v>
      </c>
      <c r="F242" s="3" t="str">
        <f>IFERROR(__xludf.DUMMYFUNCTION("if(isblank(A242),"""",filter(Moorings!C:C,Moorings!B:B=A242,Moorings!D:D=D242))"),"16-50122")</f>
        <v>16-50122</v>
      </c>
      <c r="G242" s="6" t="s">
        <v>154</v>
      </c>
      <c r="H242" s="10">
        <v>145.1218</v>
      </c>
      <c r="I242" s="6"/>
    </row>
    <row r="243" ht="15.75" customHeight="1">
      <c r="A243" s="10" t="s">
        <v>82</v>
      </c>
      <c r="B243" s="3" t="str">
        <f>IFERROR(__xludf.DUMMYFUNCTION("if(isblank(A243),"""",filter(Moorings!A:A,Moorings!B:B=left(A243,14),Moorings!D:D=D243))"),"ATAPL-68870-001-0145")</f>
        <v>ATAPL-68870-001-0145</v>
      </c>
      <c r="C243" s="3" t="str">
        <f>IFERROR(__xludf.DUMMYFUNCTION("if(isblank(A243),"""",filter(Moorings!C:C,Moorings!B:B=left(A243,14),Moorings!D:D=D243))"),"SN0145")</f>
        <v>SN0145</v>
      </c>
      <c r="D243" s="3">
        <v>2.0</v>
      </c>
      <c r="E243" s="3" t="str">
        <f>IFERROR(__xludf.DUMMYFUNCTION("if(isblank(A243),"""",filter(Moorings!A:A,Moorings!B:B=A243,Moorings!D:D=D243))"),"ATAPL-66662-00010")</f>
        <v>ATAPL-66662-00010</v>
      </c>
      <c r="F243" s="3" t="str">
        <f>IFERROR(__xludf.DUMMYFUNCTION("if(isblank(A243),"""",filter(Moorings!C:C,Moorings!B:B=A243,Moorings!D:D=D243))"),"16-50122")</f>
        <v>16-50122</v>
      </c>
      <c r="G243" s="6" t="s">
        <v>155</v>
      </c>
      <c r="H243" s="10">
        <v>-55.27989</v>
      </c>
      <c r="I243" s="6"/>
    </row>
    <row r="244" ht="15.75" customHeight="1">
      <c r="A244" s="10" t="s">
        <v>82</v>
      </c>
      <c r="B244" s="3" t="str">
        <f>IFERROR(__xludf.DUMMYFUNCTION("if(isblank(A244),"""",filter(Moorings!A:A,Moorings!B:B=left(A244,14),Moorings!D:D=D244))"),"ATAPL-68870-001-0145")</f>
        <v>ATAPL-68870-001-0145</v>
      </c>
      <c r="C244" s="3" t="str">
        <f>IFERROR(__xludf.DUMMYFUNCTION("if(isblank(A244),"""",filter(Moorings!C:C,Moorings!B:B=left(A244,14),Moorings!D:D=D244))"),"SN0145")</f>
        <v>SN0145</v>
      </c>
      <c r="D244" s="3">
        <v>2.0</v>
      </c>
      <c r="E244" s="3" t="str">
        <f>IFERROR(__xludf.DUMMYFUNCTION("if(isblank(A244),"""",filter(Moorings!A:A,Moorings!B:B=A244,Moorings!D:D=D244))"),"ATAPL-66662-00010")</f>
        <v>ATAPL-66662-00010</v>
      </c>
      <c r="F244" s="3" t="str">
        <f>IFERROR(__xludf.DUMMYFUNCTION("if(isblank(A244),"""",filter(Moorings!C:C,Moorings!B:B=A244,Moorings!D:D=D244))"),"16-50122")</f>
        <v>16-50122</v>
      </c>
      <c r="G244" s="6" t="s">
        <v>156</v>
      </c>
      <c r="H244" s="10">
        <v>-5.573922</v>
      </c>
      <c r="I244" s="6"/>
    </row>
    <row r="245" ht="15.75" customHeight="1">
      <c r="A245" s="10" t="s">
        <v>82</v>
      </c>
      <c r="B245" s="3" t="str">
        <f>IFERROR(__xludf.DUMMYFUNCTION("if(isblank(A245),"""",filter(Moorings!A:A,Moorings!B:B=left(A245,14),Moorings!D:D=D245))"),"ATAPL-68870-001-0145")</f>
        <v>ATAPL-68870-001-0145</v>
      </c>
      <c r="C245" s="3" t="str">
        <f>IFERROR(__xludf.DUMMYFUNCTION("if(isblank(A245),"""",filter(Moorings!C:C,Moorings!B:B=left(A245,14),Moorings!D:D=D245))"),"SN0145")</f>
        <v>SN0145</v>
      </c>
      <c r="D245" s="3">
        <v>2.0</v>
      </c>
      <c r="E245" s="3" t="str">
        <f>IFERROR(__xludf.DUMMYFUNCTION("if(isblank(A245),"""",filter(Moorings!A:A,Moorings!B:B=A245,Moorings!D:D=D245))"),"ATAPL-66662-00010")</f>
        <v>ATAPL-66662-00010</v>
      </c>
      <c r="F245" s="3" t="str">
        <f>IFERROR(__xludf.DUMMYFUNCTION("if(isblank(A245),"""",filter(Moorings!C:C,Moorings!B:B=A245,Moorings!D:D=D245))"),"16-50122")</f>
        <v>16-50122</v>
      </c>
      <c r="G245" s="6" t="s">
        <v>157</v>
      </c>
      <c r="H245" s="10">
        <v>524015.7</v>
      </c>
      <c r="I245" s="6"/>
    </row>
    <row r="246" ht="15.75" customHeight="1">
      <c r="A246" s="10" t="s">
        <v>82</v>
      </c>
      <c r="B246" s="3" t="str">
        <f>IFERROR(__xludf.DUMMYFUNCTION("if(isblank(A246),"""",filter(Moorings!A:A,Moorings!B:B=left(A246,14),Moorings!D:D=D246))"),"ATAPL-68870-001-0145")</f>
        <v>ATAPL-68870-001-0145</v>
      </c>
      <c r="C246" s="3" t="str">
        <f>IFERROR(__xludf.DUMMYFUNCTION("if(isblank(A246),"""",filter(Moorings!C:C,Moorings!B:B=left(A246,14),Moorings!D:D=D246))"),"SN0145")</f>
        <v>SN0145</v>
      </c>
      <c r="D246" s="3">
        <v>2.0</v>
      </c>
      <c r="E246" s="3" t="str">
        <f>IFERROR(__xludf.DUMMYFUNCTION("if(isblank(A246),"""",filter(Moorings!A:A,Moorings!B:B=A246,Moorings!D:D=D246))"),"ATAPL-66662-00010")</f>
        <v>ATAPL-66662-00010</v>
      </c>
      <c r="F246" s="3" t="str">
        <f>IFERROR(__xludf.DUMMYFUNCTION("if(isblank(A246),"""",filter(Moorings!C:C,Moorings!B:B=A246,Moorings!D:D=D246))"),"16-50122")</f>
        <v>16-50122</v>
      </c>
      <c r="G246" s="6" t="s">
        <v>158</v>
      </c>
      <c r="H246" s="10">
        <v>-24.61113</v>
      </c>
      <c r="I246" s="6"/>
    </row>
    <row r="247" ht="15.75" customHeight="1">
      <c r="A247" s="10" t="s">
        <v>82</v>
      </c>
      <c r="B247" s="3" t="str">
        <f>IFERROR(__xludf.DUMMYFUNCTION("if(isblank(A247),"""",filter(Moorings!A:A,Moorings!B:B=left(A247,14),Moorings!D:D=D247))"),"ATAPL-68870-001-0145")</f>
        <v>ATAPL-68870-001-0145</v>
      </c>
      <c r="C247" s="3" t="str">
        <f>IFERROR(__xludf.DUMMYFUNCTION("if(isblank(A247),"""",filter(Moorings!C:C,Moorings!B:B=left(A247,14),Moorings!D:D=D247))"),"SN0145")</f>
        <v>SN0145</v>
      </c>
      <c r="D247" s="3">
        <v>2.0</v>
      </c>
      <c r="E247" s="3" t="str">
        <f>IFERROR(__xludf.DUMMYFUNCTION("if(isblank(A247),"""",filter(Moorings!A:A,Moorings!B:B=A247,Moorings!D:D=D247))"),"ATAPL-66662-00010")</f>
        <v>ATAPL-66662-00010</v>
      </c>
      <c r="F247" s="3" t="str">
        <f>IFERROR(__xludf.DUMMYFUNCTION("if(isblank(A247),"""",filter(Moorings!C:C,Moorings!B:B=A247,Moorings!D:D=D247))"),"16-50122")</f>
        <v>16-50122</v>
      </c>
      <c r="G247" s="6" t="s">
        <v>159</v>
      </c>
      <c r="H247" s="10">
        <v>0.06260086</v>
      </c>
      <c r="I247" s="6"/>
    </row>
    <row r="248" ht="15.75" customHeight="1">
      <c r="A248" s="10" t="s">
        <v>82</v>
      </c>
      <c r="B248" s="3" t="str">
        <f>IFERROR(__xludf.DUMMYFUNCTION("if(isblank(A248),"""",filter(Moorings!A:A,Moorings!B:B=left(A248,14),Moorings!D:D=D248))"),"ATAPL-68870-001-0145")</f>
        <v>ATAPL-68870-001-0145</v>
      </c>
      <c r="C248" s="3" t="str">
        <f>IFERROR(__xludf.DUMMYFUNCTION("if(isblank(A248),"""",filter(Moorings!C:C,Moorings!B:B=left(A248,14),Moorings!D:D=D248))"),"SN0145")</f>
        <v>SN0145</v>
      </c>
      <c r="D248" s="3">
        <v>2.0</v>
      </c>
      <c r="E248" s="3" t="str">
        <f>IFERROR(__xludf.DUMMYFUNCTION("if(isblank(A248),"""",filter(Moorings!A:A,Moorings!B:B=A248,Moorings!D:D=D248))"),"ATAPL-66662-00010")</f>
        <v>ATAPL-66662-00010</v>
      </c>
      <c r="F248" s="3" t="str">
        <f>IFERROR(__xludf.DUMMYFUNCTION("if(isblank(A248),"""",filter(Moorings!C:C,Moorings!B:B=A248,Moorings!D:D=D248))"),"16-50122")</f>
        <v>16-50122</v>
      </c>
      <c r="G248" s="6" t="s">
        <v>160</v>
      </c>
      <c r="H248" s="10">
        <v>24.84925</v>
      </c>
      <c r="I248" s="6"/>
    </row>
    <row r="249" ht="15.75" customHeight="1">
      <c r="A249" s="10" t="s">
        <v>82</v>
      </c>
      <c r="B249" s="3" t="str">
        <f>IFERROR(__xludf.DUMMYFUNCTION("if(isblank(A249),"""",filter(Moorings!A:A,Moorings!B:B=left(A249,14),Moorings!D:D=D249))"),"ATAPL-68870-001-0145")</f>
        <v>ATAPL-68870-001-0145</v>
      </c>
      <c r="C249" s="3" t="str">
        <f>IFERROR(__xludf.DUMMYFUNCTION("if(isblank(A249),"""",filter(Moorings!C:C,Moorings!B:B=left(A249,14),Moorings!D:D=D249))"),"SN0145")</f>
        <v>SN0145</v>
      </c>
      <c r="D249" s="3">
        <v>2.0</v>
      </c>
      <c r="E249" s="3" t="str">
        <f>IFERROR(__xludf.DUMMYFUNCTION("if(isblank(A249),"""",filter(Moorings!A:A,Moorings!B:B=A249,Moorings!D:D=D249))"),"ATAPL-66662-00010")</f>
        <v>ATAPL-66662-00010</v>
      </c>
      <c r="F249" s="3" t="str">
        <f>IFERROR(__xludf.DUMMYFUNCTION("if(isblank(A249),"""",filter(Moorings!C:C,Moorings!B:B=A249,Moorings!D:D=D249))"),"16-50122")</f>
        <v>16-50122</v>
      </c>
      <c r="G249" s="6" t="s">
        <v>161</v>
      </c>
      <c r="H249" s="10">
        <v>2.5E-4</v>
      </c>
      <c r="I249" s="6"/>
    </row>
    <row r="250" ht="15.75" customHeight="1">
      <c r="A250" s="10" t="s">
        <v>82</v>
      </c>
      <c r="B250" s="3" t="str">
        <f>IFERROR(__xludf.DUMMYFUNCTION("if(isblank(A250),"""",filter(Moorings!A:A,Moorings!B:B=left(A250,14),Moorings!D:D=D250))"),"ATAPL-68870-001-0145")</f>
        <v>ATAPL-68870-001-0145</v>
      </c>
      <c r="C250" s="3" t="str">
        <f>IFERROR(__xludf.DUMMYFUNCTION("if(isblank(A250),"""",filter(Moorings!C:C,Moorings!B:B=left(A250,14),Moorings!D:D=D250))"),"SN0145")</f>
        <v>SN0145</v>
      </c>
      <c r="D250" s="3">
        <v>2.0</v>
      </c>
      <c r="E250" s="3" t="str">
        <f>IFERROR(__xludf.DUMMYFUNCTION("if(isblank(A250),"""",filter(Moorings!A:A,Moorings!B:B=A250,Moorings!D:D=D250))"),"ATAPL-66662-00010")</f>
        <v>ATAPL-66662-00010</v>
      </c>
      <c r="F250" s="3" t="str">
        <f>IFERROR(__xludf.DUMMYFUNCTION("if(isblank(A250),"""",filter(Moorings!C:C,Moorings!B:B=A250,Moorings!D:D=D250))"),"16-50122")</f>
        <v>16-50122</v>
      </c>
      <c r="G250" s="6" t="s">
        <v>162</v>
      </c>
      <c r="H250" s="10">
        <v>0.0</v>
      </c>
      <c r="I250" s="6"/>
    </row>
    <row r="251" ht="15.75" customHeight="1">
      <c r="A251" s="10"/>
      <c r="B251" s="3" t="str">
        <f>IFERROR(__xludf.DUMMYFUNCTION("if(isblank(A251),"""",filter(Moorings!A:A,Moorings!B:B=left(A251,14),Moorings!D:D=D251))"),"")</f>
        <v/>
      </c>
      <c r="C251" s="3" t="str">
        <f>IFERROR(__xludf.DUMMYFUNCTION("if(isblank(A251),"""",filter(Moorings!C:C,Moorings!B:B=left(A251,14),Moorings!D:D=D251))"),"")</f>
        <v/>
      </c>
      <c r="D251" s="3"/>
      <c r="E251" s="3" t="str">
        <f>IFERROR(__xludf.DUMMYFUNCTION("if(isblank(A251),"""",filter(Moorings!A:A,Moorings!B:B=A251,Moorings!D:D=D251))"),"")</f>
        <v/>
      </c>
      <c r="F251" s="3" t="str">
        <f>IFERROR(__xludf.DUMMYFUNCTION("if(isblank(A251),"""",filter(Moorings!C:C,Moorings!B:B=A251,Moorings!D:D=D251))"),"")</f>
        <v/>
      </c>
      <c r="G251" s="6"/>
      <c r="H251" s="10"/>
      <c r="I251" s="10" t="s">
        <v>85</v>
      </c>
    </row>
    <row r="252" ht="15.75" customHeight="1">
      <c r="A252" s="10" t="s">
        <v>82</v>
      </c>
      <c r="B252" s="3" t="str">
        <f>IFERROR(__xludf.DUMMYFUNCTION("if(isblank(A252),"""",filter(Moorings!A:A,Moorings!B:B=left(A252,14),Moorings!D:D=D252))"),"ATAPL-68870-001-0142")</f>
        <v>ATAPL-68870-001-0142</v>
      </c>
      <c r="C252" s="3" t="str">
        <f>IFERROR(__xludf.DUMMYFUNCTION("if(isblank(A252),"""",filter(Moorings!C:C,Moorings!B:B=left(A252,14),Moorings!D:D=D252))"),"SN0142")</f>
        <v>SN0142</v>
      </c>
      <c r="D252" s="24">
        <v>3.0</v>
      </c>
      <c r="E252" s="3" t="str">
        <f>IFERROR(__xludf.DUMMYFUNCTION("if(isblank(A252),"""",filter(Moorings!A:A,Moorings!B:B=A252,Moorings!D:D=D252))"),"ATAPL-66662-00003")</f>
        <v>ATAPL-66662-00003</v>
      </c>
      <c r="F252" s="3" t="str">
        <f>IFERROR(__xludf.DUMMYFUNCTION("if(isblank(A252),"""",filter(Moorings!C:C,Moorings!B:B=A252,Moorings!D:D=D252))"),"16P71179-7232-2484")</f>
        <v>16P71179-7232-2484</v>
      </c>
      <c r="G252" s="6" t="s">
        <v>139</v>
      </c>
      <c r="H252" s="22">
        <v>45.8305</v>
      </c>
      <c r="I252" s="23" t="s">
        <v>216</v>
      </c>
    </row>
    <row r="253" ht="15.75" customHeight="1">
      <c r="A253" s="10" t="s">
        <v>82</v>
      </c>
      <c r="B253" s="3" t="str">
        <f>IFERROR(__xludf.DUMMYFUNCTION("if(isblank(A253),"""",filter(Moorings!A:A,Moorings!B:B=left(A253,14),Moorings!D:D=D253))"),"ATAPL-68870-001-0142")</f>
        <v>ATAPL-68870-001-0142</v>
      </c>
      <c r="C253" s="3" t="str">
        <f>IFERROR(__xludf.DUMMYFUNCTION("if(isblank(A253),"""",filter(Moorings!C:C,Moorings!B:B=left(A253,14),Moorings!D:D=D253))"),"SN0142")</f>
        <v>SN0142</v>
      </c>
      <c r="D253" s="24">
        <v>3.0</v>
      </c>
      <c r="E253" s="3" t="str">
        <f>IFERROR(__xludf.DUMMYFUNCTION("if(isblank(A253),"""",filter(Moorings!A:A,Moorings!B:B=A253,Moorings!D:D=D253))"),"ATAPL-66662-00003")</f>
        <v>ATAPL-66662-00003</v>
      </c>
      <c r="F253" s="3" t="str">
        <f>IFERROR(__xludf.DUMMYFUNCTION("if(isblank(A253),"""",filter(Moorings!C:C,Moorings!B:B=A253,Moorings!D:D=D253))"),"16P71179-7232-2484")</f>
        <v>16P71179-7232-2484</v>
      </c>
      <c r="G253" s="6" t="s">
        <v>140</v>
      </c>
      <c r="H253" s="22">
        <v>-129.7535</v>
      </c>
      <c r="I253" s="23"/>
    </row>
    <row r="254" ht="15.75" customHeight="1">
      <c r="A254" s="10" t="s">
        <v>82</v>
      </c>
      <c r="B254" s="3" t="str">
        <f>IFERROR(__xludf.DUMMYFUNCTION("if(isblank(A254),"""",filter(Moorings!A:A,Moorings!B:B=left(A254,14),Moorings!D:D=D254))"),"ATAPL-68870-001-0142")</f>
        <v>ATAPL-68870-001-0142</v>
      </c>
      <c r="C254" s="3" t="str">
        <f>IFERROR(__xludf.DUMMYFUNCTION("if(isblank(A254),"""",filter(Moorings!C:C,Moorings!B:B=left(A254,14),Moorings!D:D=D254))"),"SN0142")</f>
        <v>SN0142</v>
      </c>
      <c r="D254" s="24">
        <v>3.0</v>
      </c>
      <c r="E254" s="3" t="str">
        <f>IFERROR(__xludf.DUMMYFUNCTION("if(isblank(A254),"""",filter(Moorings!A:A,Moorings!B:B=A254,Moorings!D:D=D254))"),"ATAPL-66662-00003")</f>
        <v>ATAPL-66662-00003</v>
      </c>
      <c r="F254" s="3" t="str">
        <f>IFERROR(__xludf.DUMMYFUNCTION("if(isblank(A254),"""",filter(Moorings!C:C,Moorings!B:B=A254,Moorings!D:D=D254))"),"16P71179-7232-2484")</f>
        <v>16P71179-7232-2484</v>
      </c>
      <c r="G254" s="6" t="s">
        <v>141</v>
      </c>
      <c r="H254" s="50">
        <v>0.001247463</v>
      </c>
      <c r="I254" s="23" t="s">
        <v>217</v>
      </c>
    </row>
    <row r="255" ht="15.75" customHeight="1">
      <c r="A255" s="10" t="s">
        <v>82</v>
      </c>
      <c r="B255" s="3" t="str">
        <f>IFERROR(__xludf.DUMMYFUNCTION("if(isblank(A255),"""",filter(Moorings!A:A,Moorings!B:B=left(A255,14),Moorings!D:D=D255))"),"ATAPL-68870-001-0142")</f>
        <v>ATAPL-68870-001-0142</v>
      </c>
      <c r="C255" s="3" t="str">
        <f>IFERROR(__xludf.DUMMYFUNCTION("if(isblank(A255),"""",filter(Moorings!C:C,Moorings!B:B=left(A255,14),Moorings!D:D=D255))"),"SN0142")</f>
        <v>SN0142</v>
      </c>
      <c r="D255" s="24">
        <v>3.0</v>
      </c>
      <c r="E255" s="3" t="str">
        <f>IFERROR(__xludf.DUMMYFUNCTION("if(isblank(A255),"""",filter(Moorings!A:A,Moorings!B:B=A255,Moorings!D:D=D255))"),"ATAPL-66662-00003")</f>
        <v>ATAPL-66662-00003</v>
      </c>
      <c r="F255" s="3" t="str">
        <f>IFERROR(__xludf.DUMMYFUNCTION("if(isblank(A255),"""",filter(Moorings!C:C,Moorings!B:B=A255,Moorings!D:D=D255))"),"16P71179-7232-2484")</f>
        <v>16P71179-7232-2484</v>
      </c>
      <c r="G255" s="6" t="s">
        <v>142</v>
      </c>
      <c r="H255" s="50">
        <v>2.770733E-4</v>
      </c>
      <c r="I255" s="23"/>
    </row>
    <row r="256" ht="15.75" customHeight="1">
      <c r="A256" s="10" t="s">
        <v>82</v>
      </c>
      <c r="B256" s="3" t="str">
        <f>IFERROR(__xludf.DUMMYFUNCTION("if(isblank(A256),"""",filter(Moorings!A:A,Moorings!B:B=left(A256,14),Moorings!D:D=D256))"),"ATAPL-68870-001-0142")</f>
        <v>ATAPL-68870-001-0142</v>
      </c>
      <c r="C256" s="3" t="str">
        <f>IFERROR(__xludf.DUMMYFUNCTION("if(isblank(A256),"""",filter(Moorings!C:C,Moorings!B:B=left(A256,14),Moorings!D:D=D256))"),"SN0142")</f>
        <v>SN0142</v>
      </c>
      <c r="D256" s="24">
        <v>3.0</v>
      </c>
      <c r="E256" s="3" t="str">
        <f>IFERROR(__xludf.DUMMYFUNCTION("if(isblank(A256),"""",filter(Moorings!A:A,Moorings!B:B=A256,Moorings!D:D=D256))"),"ATAPL-66662-00003")</f>
        <v>ATAPL-66662-00003</v>
      </c>
      <c r="F256" s="3" t="str">
        <f>IFERROR(__xludf.DUMMYFUNCTION("if(isblank(A256),"""",filter(Moorings!C:C,Moorings!B:B=A256,Moorings!D:D=D256))"),"16P71179-7232-2484")</f>
        <v>16P71179-7232-2484</v>
      </c>
      <c r="G256" s="6" t="s">
        <v>143</v>
      </c>
      <c r="H256" s="50">
        <v>-1.352341E-6</v>
      </c>
      <c r="I256" s="23"/>
    </row>
    <row r="257" ht="15.75" customHeight="1">
      <c r="A257" s="10" t="s">
        <v>82</v>
      </c>
      <c r="B257" s="3" t="str">
        <f>IFERROR(__xludf.DUMMYFUNCTION("if(isblank(A257),"""",filter(Moorings!A:A,Moorings!B:B=left(A257,14),Moorings!D:D=D257))"),"ATAPL-68870-001-0142")</f>
        <v>ATAPL-68870-001-0142</v>
      </c>
      <c r="C257" s="3" t="str">
        <f>IFERROR(__xludf.DUMMYFUNCTION("if(isblank(A257),"""",filter(Moorings!C:C,Moorings!B:B=left(A257,14),Moorings!D:D=D257))"),"SN0142")</f>
        <v>SN0142</v>
      </c>
      <c r="D257" s="24">
        <v>3.0</v>
      </c>
      <c r="E257" s="3" t="str">
        <f>IFERROR(__xludf.DUMMYFUNCTION("if(isblank(A257),"""",filter(Moorings!A:A,Moorings!B:B=A257,Moorings!D:D=D257))"),"ATAPL-66662-00003")</f>
        <v>ATAPL-66662-00003</v>
      </c>
      <c r="F257" s="3" t="str">
        <f>IFERROR(__xludf.DUMMYFUNCTION("if(isblank(A257),"""",filter(Moorings!C:C,Moorings!B:B=A257,Moorings!D:D=D257))"),"16P71179-7232-2484")</f>
        <v>16P71179-7232-2484</v>
      </c>
      <c r="G257" s="6" t="s">
        <v>144</v>
      </c>
      <c r="H257" s="50">
        <v>1.910158E-7</v>
      </c>
      <c r="I257" s="23"/>
    </row>
    <row r="258" ht="15.75" customHeight="1">
      <c r="A258" s="10" t="s">
        <v>82</v>
      </c>
      <c r="B258" s="3" t="str">
        <f>IFERROR(__xludf.DUMMYFUNCTION("if(isblank(A258),"""",filter(Moorings!A:A,Moorings!B:B=left(A258,14),Moorings!D:D=D258))"),"ATAPL-68870-001-0142")</f>
        <v>ATAPL-68870-001-0142</v>
      </c>
      <c r="C258" s="3" t="str">
        <f>IFERROR(__xludf.DUMMYFUNCTION("if(isblank(A258),"""",filter(Moorings!C:C,Moorings!B:B=left(A258,14),Moorings!D:D=D258))"),"SN0142")</f>
        <v>SN0142</v>
      </c>
      <c r="D258" s="24">
        <v>3.0</v>
      </c>
      <c r="E258" s="3" t="str">
        <f>IFERROR(__xludf.DUMMYFUNCTION("if(isblank(A258),"""",filter(Moorings!A:A,Moorings!B:B=A258,Moorings!D:D=D258))"),"ATAPL-66662-00003")</f>
        <v>ATAPL-66662-00003</v>
      </c>
      <c r="F258" s="3" t="str">
        <f>IFERROR(__xludf.DUMMYFUNCTION("if(isblank(A258),"""",filter(Moorings!C:C,Moorings!B:B=A258,Moorings!D:D=D258))"),"16P71179-7232-2484")</f>
        <v>16P71179-7232-2484</v>
      </c>
      <c r="G258" s="6" t="s">
        <v>145</v>
      </c>
      <c r="H258" s="50">
        <v>-9.57E-8</v>
      </c>
      <c r="I258" s="23"/>
    </row>
    <row r="259" ht="15.75" customHeight="1">
      <c r="A259" s="10" t="s">
        <v>82</v>
      </c>
      <c r="B259" s="3" t="str">
        <f>IFERROR(__xludf.DUMMYFUNCTION("if(isblank(A259),"""",filter(Moorings!A:A,Moorings!B:B=left(A259,14),Moorings!D:D=D259))"),"ATAPL-68870-001-0142")</f>
        <v>ATAPL-68870-001-0142</v>
      </c>
      <c r="C259" s="3" t="str">
        <f>IFERROR(__xludf.DUMMYFUNCTION("if(isblank(A259),"""",filter(Moorings!C:C,Moorings!B:B=left(A259,14),Moorings!D:D=D259))"),"SN0142")</f>
        <v>SN0142</v>
      </c>
      <c r="D259" s="24">
        <v>3.0</v>
      </c>
      <c r="E259" s="3" t="str">
        <f>IFERROR(__xludf.DUMMYFUNCTION("if(isblank(A259),"""",filter(Moorings!A:A,Moorings!B:B=A259,Moorings!D:D=D259))"),"ATAPL-66662-00003")</f>
        <v>ATAPL-66662-00003</v>
      </c>
      <c r="F259" s="3" t="str">
        <f>IFERROR(__xludf.DUMMYFUNCTION("if(isblank(A259),"""",filter(Moorings!C:C,Moorings!B:B=A259,Moorings!D:D=D259))"),"16P71179-7232-2484")</f>
        <v>16P71179-7232-2484</v>
      </c>
      <c r="G259" s="6" t="s">
        <v>146</v>
      </c>
      <c r="H259" s="50">
        <v>3.25E-6</v>
      </c>
      <c r="I259" s="23"/>
    </row>
    <row r="260" ht="15.75" customHeight="1">
      <c r="A260" s="10" t="s">
        <v>82</v>
      </c>
      <c r="B260" s="3" t="str">
        <f>IFERROR(__xludf.DUMMYFUNCTION("if(isblank(A260),"""",filter(Moorings!A:A,Moorings!B:B=left(A260,14),Moorings!D:D=D260))"),"ATAPL-68870-001-0142")</f>
        <v>ATAPL-68870-001-0142</v>
      </c>
      <c r="C260" s="3" t="str">
        <f>IFERROR(__xludf.DUMMYFUNCTION("if(isblank(A260),"""",filter(Moorings!C:C,Moorings!B:B=left(A260,14),Moorings!D:D=D260))"),"SN0142")</f>
        <v>SN0142</v>
      </c>
      <c r="D260" s="24">
        <v>3.0</v>
      </c>
      <c r="E260" s="3" t="str">
        <f>IFERROR(__xludf.DUMMYFUNCTION("if(isblank(A260),"""",filter(Moorings!A:A,Moorings!B:B=A260,Moorings!D:D=D260))"),"ATAPL-66662-00003")</f>
        <v>ATAPL-66662-00003</v>
      </c>
      <c r="F260" s="3" t="str">
        <f>IFERROR(__xludf.DUMMYFUNCTION("if(isblank(A260),"""",filter(Moorings!C:C,Moorings!B:B=A260,Moorings!D:D=D260))"),"16P71179-7232-2484")</f>
        <v>16P71179-7232-2484</v>
      </c>
      <c r="G260" s="6" t="s">
        <v>147</v>
      </c>
      <c r="H260" s="50">
        <v>-0.971663</v>
      </c>
      <c r="I260" s="23"/>
    </row>
    <row r="261" ht="15.75" customHeight="1">
      <c r="A261" s="10" t="s">
        <v>82</v>
      </c>
      <c r="B261" s="3" t="str">
        <f>IFERROR(__xludf.DUMMYFUNCTION("if(isblank(A261),"""",filter(Moorings!A:A,Moorings!B:B=left(A261,14),Moorings!D:D=D261))"),"ATAPL-68870-001-0142")</f>
        <v>ATAPL-68870-001-0142</v>
      </c>
      <c r="C261" s="3" t="str">
        <f>IFERROR(__xludf.DUMMYFUNCTION("if(isblank(A261),"""",filter(Moorings!C:C,Moorings!B:B=left(A261,14),Moorings!D:D=D261))"),"SN0142")</f>
        <v>SN0142</v>
      </c>
      <c r="D261" s="24">
        <v>3.0</v>
      </c>
      <c r="E261" s="3" t="str">
        <f>IFERROR(__xludf.DUMMYFUNCTION("if(isblank(A261),"""",filter(Moorings!A:A,Moorings!B:B=A261,Moorings!D:D=D261))"),"ATAPL-66662-00003")</f>
        <v>ATAPL-66662-00003</v>
      </c>
      <c r="F261" s="3" t="str">
        <f>IFERROR(__xludf.DUMMYFUNCTION("if(isblank(A261),"""",filter(Moorings!C:C,Moorings!B:B=A261,Moorings!D:D=D261))"),"16P71179-7232-2484")</f>
        <v>16P71179-7232-2484</v>
      </c>
      <c r="G261" s="6" t="s">
        <v>148</v>
      </c>
      <c r="H261" s="50">
        <v>0.1342009</v>
      </c>
      <c r="I261" s="23"/>
    </row>
    <row r="262" ht="15.75" customHeight="1">
      <c r="A262" s="10" t="s">
        <v>82</v>
      </c>
      <c r="B262" s="3" t="str">
        <f>IFERROR(__xludf.DUMMYFUNCTION("if(isblank(A262),"""",filter(Moorings!A:A,Moorings!B:B=left(A262,14),Moorings!D:D=D262))"),"ATAPL-68870-001-0142")</f>
        <v>ATAPL-68870-001-0142</v>
      </c>
      <c r="C262" s="3" t="str">
        <f>IFERROR(__xludf.DUMMYFUNCTION("if(isblank(A262),"""",filter(Moorings!C:C,Moorings!B:B=left(A262,14),Moorings!D:D=D262))"),"SN0142")</f>
        <v>SN0142</v>
      </c>
      <c r="D262" s="24">
        <v>3.0</v>
      </c>
      <c r="E262" s="3" t="str">
        <f>IFERROR(__xludf.DUMMYFUNCTION("if(isblank(A262),"""",filter(Moorings!A:A,Moorings!B:B=A262,Moorings!D:D=D262))"),"ATAPL-66662-00003")</f>
        <v>ATAPL-66662-00003</v>
      </c>
      <c r="F262" s="3" t="str">
        <f>IFERROR(__xludf.DUMMYFUNCTION("if(isblank(A262),"""",filter(Moorings!C:C,Moorings!B:B=A262,Moorings!D:D=D262))"),"16P71179-7232-2484")</f>
        <v>16P71179-7232-2484</v>
      </c>
      <c r="G262" s="6" t="s">
        <v>149</v>
      </c>
      <c r="H262" s="50">
        <v>-2.554026E-4</v>
      </c>
      <c r="I262" s="23"/>
    </row>
    <row r="263" ht="15.75" customHeight="1">
      <c r="A263" s="10" t="s">
        <v>82</v>
      </c>
      <c r="B263" s="3" t="str">
        <f>IFERROR(__xludf.DUMMYFUNCTION("if(isblank(A263),"""",filter(Moorings!A:A,Moorings!B:B=left(A263,14),Moorings!D:D=D263))"),"ATAPL-68870-001-0142")</f>
        <v>ATAPL-68870-001-0142</v>
      </c>
      <c r="C263" s="3" t="str">
        <f>IFERROR(__xludf.DUMMYFUNCTION("if(isblank(A263),"""",filter(Moorings!C:C,Moorings!B:B=left(A263,14),Moorings!D:D=D263))"),"SN0142")</f>
        <v>SN0142</v>
      </c>
      <c r="D263" s="24">
        <v>3.0</v>
      </c>
      <c r="E263" s="3" t="str">
        <f>IFERROR(__xludf.DUMMYFUNCTION("if(isblank(A263),"""",filter(Moorings!A:A,Moorings!B:B=A263,Moorings!D:D=D263))"),"ATAPL-66662-00003")</f>
        <v>ATAPL-66662-00003</v>
      </c>
      <c r="F263" s="3" t="str">
        <f>IFERROR(__xludf.DUMMYFUNCTION("if(isblank(A263),"""",filter(Moorings!C:C,Moorings!B:B=A263,Moorings!D:D=D263))"),"16P71179-7232-2484")</f>
        <v>16P71179-7232-2484</v>
      </c>
      <c r="G263" s="6" t="s">
        <v>150</v>
      </c>
      <c r="H263" s="50">
        <v>3.658535E-5</v>
      </c>
      <c r="I263" s="23"/>
    </row>
    <row r="264" ht="15.75" customHeight="1">
      <c r="A264" s="10" t="s">
        <v>82</v>
      </c>
      <c r="B264" s="3" t="str">
        <f>IFERROR(__xludf.DUMMYFUNCTION("if(isblank(A264),"""",filter(Moorings!A:A,Moorings!B:B=left(A264,14),Moorings!D:D=D264))"),"ATAPL-68870-001-0142")</f>
        <v>ATAPL-68870-001-0142</v>
      </c>
      <c r="C264" s="3" t="str">
        <f>IFERROR(__xludf.DUMMYFUNCTION("if(isblank(A264),"""",filter(Moorings!C:C,Moorings!B:B=left(A264,14),Moorings!D:D=D264))"),"SN0142")</f>
        <v>SN0142</v>
      </c>
      <c r="D264" s="24">
        <v>3.0</v>
      </c>
      <c r="E264" s="3" t="str">
        <f>IFERROR(__xludf.DUMMYFUNCTION("if(isblank(A264),"""",filter(Moorings!A:A,Moorings!B:B=A264,Moorings!D:D=D264))"),"ATAPL-66662-00003")</f>
        <v>ATAPL-66662-00003</v>
      </c>
      <c r="F264" s="3" t="str">
        <f>IFERROR(__xludf.DUMMYFUNCTION("if(isblank(A264),"""",filter(Moorings!C:C,Moorings!B:B=A264,Moorings!D:D=D264))"),"16P71179-7232-2484")</f>
        <v>16P71179-7232-2484</v>
      </c>
      <c r="G264" s="6" t="s">
        <v>151</v>
      </c>
      <c r="H264" s="50">
        <v>0.02685961</v>
      </c>
      <c r="I264" s="23"/>
    </row>
    <row r="265" ht="15.75" customHeight="1">
      <c r="A265" s="10" t="s">
        <v>82</v>
      </c>
      <c r="B265" s="3" t="str">
        <f>IFERROR(__xludf.DUMMYFUNCTION("if(isblank(A265),"""",filter(Moorings!A:A,Moorings!B:B=left(A265,14),Moorings!D:D=D265))"),"ATAPL-68870-001-0142")</f>
        <v>ATAPL-68870-001-0142</v>
      </c>
      <c r="C265" s="3" t="str">
        <f>IFERROR(__xludf.DUMMYFUNCTION("if(isblank(A265),"""",filter(Moorings!C:C,Moorings!B:B=left(A265,14),Moorings!D:D=D265))"),"SN0142")</f>
        <v>SN0142</v>
      </c>
      <c r="D265" s="24">
        <v>3.0</v>
      </c>
      <c r="E265" s="3" t="str">
        <f>IFERROR(__xludf.DUMMYFUNCTION("if(isblank(A265),"""",filter(Moorings!A:A,Moorings!B:B=A265,Moorings!D:D=D265))"),"ATAPL-66662-00003")</f>
        <v>ATAPL-66662-00003</v>
      </c>
      <c r="F265" s="3" t="str">
        <f>IFERROR(__xludf.DUMMYFUNCTION("if(isblank(A265),"""",filter(Moorings!C:C,Moorings!B:B=A265,Moorings!D:D=D265))"),"16P71179-7232-2484")</f>
        <v>16P71179-7232-2484</v>
      </c>
      <c r="G265" s="6" t="s">
        <v>152</v>
      </c>
      <c r="H265" s="50">
        <v>0.001550364</v>
      </c>
      <c r="I265" s="23"/>
    </row>
    <row r="266" ht="15.75" customHeight="1">
      <c r="A266" s="10" t="s">
        <v>82</v>
      </c>
      <c r="B266" s="3" t="str">
        <f>IFERROR(__xludf.DUMMYFUNCTION("if(isblank(A266),"""",filter(Moorings!A:A,Moorings!B:B=left(A266,14),Moorings!D:D=D266))"),"ATAPL-68870-001-0142")</f>
        <v>ATAPL-68870-001-0142</v>
      </c>
      <c r="C266" s="3" t="str">
        <f>IFERROR(__xludf.DUMMYFUNCTION("if(isblank(A266),"""",filter(Moorings!C:C,Moorings!B:B=left(A266,14),Moorings!D:D=D266))"),"SN0142")</f>
        <v>SN0142</v>
      </c>
      <c r="D266" s="24">
        <v>3.0</v>
      </c>
      <c r="E266" s="3" t="str">
        <f>IFERROR(__xludf.DUMMYFUNCTION("if(isblank(A266),"""",filter(Moorings!A:A,Moorings!B:B=A266,Moorings!D:D=D266))"),"ATAPL-66662-00003")</f>
        <v>ATAPL-66662-00003</v>
      </c>
      <c r="F266" s="3" t="str">
        <f>IFERROR(__xludf.DUMMYFUNCTION("if(isblank(A266),"""",filter(Moorings!C:C,Moorings!B:B=A266,Moorings!D:D=D266))"),"16P71179-7232-2484")</f>
        <v>16P71179-7232-2484</v>
      </c>
      <c r="G266" s="6" t="s">
        <v>153</v>
      </c>
      <c r="H266" s="50">
        <v>7.694748E-12</v>
      </c>
      <c r="I266" s="23"/>
    </row>
    <row r="267" ht="15.75" customHeight="1">
      <c r="A267" s="10" t="s">
        <v>82</v>
      </c>
      <c r="B267" s="3" t="str">
        <f>IFERROR(__xludf.DUMMYFUNCTION("if(isblank(A267),"""",filter(Moorings!A:A,Moorings!B:B=left(A267,14),Moorings!D:D=D267))"),"ATAPL-68870-001-0142")</f>
        <v>ATAPL-68870-001-0142</v>
      </c>
      <c r="C267" s="3" t="str">
        <f>IFERROR(__xludf.DUMMYFUNCTION("if(isblank(A267),"""",filter(Moorings!C:C,Moorings!B:B=left(A267,14),Moorings!D:D=D267))"),"SN0142")</f>
        <v>SN0142</v>
      </c>
      <c r="D267" s="24">
        <v>3.0</v>
      </c>
      <c r="E267" s="3" t="str">
        <f>IFERROR(__xludf.DUMMYFUNCTION("if(isblank(A267),"""",filter(Moorings!A:A,Moorings!B:B=A267,Moorings!D:D=D267))"),"ATAPL-66662-00003")</f>
        <v>ATAPL-66662-00003</v>
      </c>
      <c r="F267" s="3" t="str">
        <f>IFERROR(__xludf.DUMMYFUNCTION("if(isblank(A267),"""",filter(Moorings!C:C,Moorings!B:B=A267,Moorings!D:D=D267))"),"16P71179-7232-2484")</f>
        <v>16P71179-7232-2484</v>
      </c>
      <c r="G267" s="6" t="s">
        <v>154</v>
      </c>
      <c r="H267" s="50">
        <v>-52.92466</v>
      </c>
      <c r="I267" s="23"/>
    </row>
    <row r="268" ht="15.75" customHeight="1">
      <c r="A268" s="10" t="s">
        <v>82</v>
      </c>
      <c r="B268" s="3" t="str">
        <f>IFERROR(__xludf.DUMMYFUNCTION("if(isblank(A268),"""",filter(Moorings!A:A,Moorings!B:B=left(A268,14),Moorings!D:D=D268))"),"ATAPL-68870-001-0142")</f>
        <v>ATAPL-68870-001-0142</v>
      </c>
      <c r="C268" s="3" t="str">
        <f>IFERROR(__xludf.DUMMYFUNCTION("if(isblank(A268),"""",filter(Moorings!C:C,Moorings!B:B=left(A268,14),Moorings!D:D=D268))"),"SN0142")</f>
        <v>SN0142</v>
      </c>
      <c r="D268" s="24">
        <v>3.0</v>
      </c>
      <c r="E268" s="3" t="str">
        <f>IFERROR(__xludf.DUMMYFUNCTION("if(isblank(A268),"""",filter(Moorings!A:A,Moorings!B:B=A268,Moorings!D:D=D268))"),"ATAPL-66662-00003")</f>
        <v>ATAPL-66662-00003</v>
      </c>
      <c r="F268" s="3" t="str">
        <f>IFERROR(__xludf.DUMMYFUNCTION("if(isblank(A268),"""",filter(Moorings!C:C,Moorings!B:B=A268,Moorings!D:D=D268))"),"16P71179-7232-2484")</f>
        <v>16P71179-7232-2484</v>
      </c>
      <c r="G268" s="6" t="s">
        <v>155</v>
      </c>
      <c r="H268" s="50">
        <v>56.06359</v>
      </c>
      <c r="I268" s="23"/>
    </row>
    <row r="269" ht="15.75" customHeight="1">
      <c r="A269" s="10" t="s">
        <v>82</v>
      </c>
      <c r="B269" s="3" t="str">
        <f>IFERROR(__xludf.DUMMYFUNCTION("if(isblank(A269),"""",filter(Moorings!A:A,Moorings!B:B=left(A269,14),Moorings!D:D=D269))"),"ATAPL-68870-001-0142")</f>
        <v>ATAPL-68870-001-0142</v>
      </c>
      <c r="C269" s="3" t="str">
        <f>IFERROR(__xludf.DUMMYFUNCTION("if(isblank(A269),"""",filter(Moorings!C:C,Moorings!B:B=left(A269,14),Moorings!D:D=D269))"),"SN0142")</f>
        <v>SN0142</v>
      </c>
      <c r="D269" s="24">
        <v>3.0</v>
      </c>
      <c r="E269" s="3" t="str">
        <f>IFERROR(__xludf.DUMMYFUNCTION("if(isblank(A269),"""",filter(Moorings!A:A,Moorings!B:B=A269,Moorings!D:D=D269))"),"ATAPL-66662-00003")</f>
        <v>ATAPL-66662-00003</v>
      </c>
      <c r="F269" s="3" t="str">
        <f>IFERROR(__xludf.DUMMYFUNCTION("if(isblank(A269),"""",filter(Moorings!C:C,Moorings!B:B=A269,Moorings!D:D=D269))"),"16P71179-7232-2484")</f>
        <v>16P71179-7232-2484</v>
      </c>
      <c r="G269" s="6" t="s">
        <v>156</v>
      </c>
      <c r="H269" s="50">
        <v>-0.4391279</v>
      </c>
      <c r="I269" s="23"/>
    </row>
    <row r="270" ht="15.75" customHeight="1">
      <c r="A270" s="10" t="s">
        <v>82</v>
      </c>
      <c r="B270" s="3" t="str">
        <f>IFERROR(__xludf.DUMMYFUNCTION("if(isblank(A270),"""",filter(Moorings!A:A,Moorings!B:B=left(A270,14),Moorings!D:D=D270))"),"ATAPL-68870-001-0142")</f>
        <v>ATAPL-68870-001-0142</v>
      </c>
      <c r="C270" s="3" t="str">
        <f>IFERROR(__xludf.DUMMYFUNCTION("if(isblank(A270),"""",filter(Moorings!C:C,Moorings!B:B=left(A270,14),Moorings!D:D=D270))"),"SN0142")</f>
        <v>SN0142</v>
      </c>
      <c r="D270" s="24">
        <v>3.0</v>
      </c>
      <c r="E270" s="3" t="str">
        <f>IFERROR(__xludf.DUMMYFUNCTION("if(isblank(A270),"""",filter(Moorings!A:A,Moorings!B:B=A270,Moorings!D:D=D270))"),"ATAPL-66662-00003")</f>
        <v>ATAPL-66662-00003</v>
      </c>
      <c r="F270" s="3" t="str">
        <f>IFERROR(__xludf.DUMMYFUNCTION("if(isblank(A270),"""",filter(Moorings!C:C,Moorings!B:B=A270,Moorings!D:D=D270))"),"16P71179-7232-2484")</f>
        <v>16P71179-7232-2484</v>
      </c>
      <c r="G270" s="6" t="s">
        <v>157</v>
      </c>
      <c r="H270" s="50">
        <v>524812.4</v>
      </c>
      <c r="I270" s="23"/>
    </row>
    <row r="271" ht="15.75" customHeight="1">
      <c r="A271" s="10" t="s">
        <v>82</v>
      </c>
      <c r="B271" s="3" t="str">
        <f>IFERROR(__xludf.DUMMYFUNCTION("if(isblank(A271),"""",filter(Moorings!A:A,Moorings!B:B=left(A271,14),Moorings!D:D=D271))"),"ATAPL-68870-001-0142")</f>
        <v>ATAPL-68870-001-0142</v>
      </c>
      <c r="C271" s="3" t="str">
        <f>IFERROR(__xludf.DUMMYFUNCTION("if(isblank(A271),"""",filter(Moorings!C:C,Moorings!B:B=left(A271,14),Moorings!D:D=D271))"),"SN0142")</f>
        <v>SN0142</v>
      </c>
      <c r="D271" s="24">
        <v>3.0</v>
      </c>
      <c r="E271" s="3" t="str">
        <f>IFERROR(__xludf.DUMMYFUNCTION("if(isblank(A271),"""",filter(Moorings!A:A,Moorings!B:B=A271,Moorings!D:D=D271))"),"ATAPL-66662-00003")</f>
        <v>ATAPL-66662-00003</v>
      </c>
      <c r="F271" s="3" t="str">
        <f>IFERROR(__xludf.DUMMYFUNCTION("if(isblank(A271),"""",filter(Moorings!C:C,Moorings!B:B=A271,Moorings!D:D=D271))"),"16P71179-7232-2484")</f>
        <v>16P71179-7232-2484</v>
      </c>
      <c r="G271" s="6" t="s">
        <v>158</v>
      </c>
      <c r="H271" s="50">
        <v>3.296445</v>
      </c>
      <c r="I271" s="23"/>
    </row>
    <row r="272" ht="15.75" customHeight="1">
      <c r="A272" s="10" t="s">
        <v>82</v>
      </c>
      <c r="B272" s="3" t="str">
        <f>IFERROR(__xludf.DUMMYFUNCTION("if(isblank(A272),"""",filter(Moorings!A:A,Moorings!B:B=left(A272,14),Moorings!D:D=D272))"),"ATAPL-68870-001-0142")</f>
        <v>ATAPL-68870-001-0142</v>
      </c>
      <c r="C272" s="3" t="str">
        <f>IFERROR(__xludf.DUMMYFUNCTION("if(isblank(A272),"""",filter(Moorings!C:C,Moorings!B:B=left(A272,14),Moorings!D:D=D272))"),"SN0142")</f>
        <v>SN0142</v>
      </c>
      <c r="D272" s="24">
        <v>3.0</v>
      </c>
      <c r="E272" s="3" t="str">
        <f>IFERROR(__xludf.DUMMYFUNCTION("if(isblank(A272),"""",filter(Moorings!A:A,Moorings!B:B=A272,Moorings!D:D=D272))"),"ATAPL-66662-00003")</f>
        <v>ATAPL-66662-00003</v>
      </c>
      <c r="F272" s="3" t="str">
        <f>IFERROR(__xludf.DUMMYFUNCTION("if(isblank(A272),"""",filter(Moorings!C:C,Moorings!B:B=A272,Moorings!D:D=D272))"),"16P71179-7232-2484")</f>
        <v>16P71179-7232-2484</v>
      </c>
      <c r="G272" s="6" t="s">
        <v>159</v>
      </c>
      <c r="H272" s="50">
        <v>-0.1201675</v>
      </c>
      <c r="I272" s="23"/>
    </row>
    <row r="273" ht="15.75" customHeight="1">
      <c r="A273" s="10" t="s">
        <v>82</v>
      </c>
      <c r="B273" s="3" t="str">
        <f>IFERROR(__xludf.DUMMYFUNCTION("if(isblank(A273),"""",filter(Moorings!A:A,Moorings!B:B=left(A273,14),Moorings!D:D=D273))"),"ATAPL-68870-001-0142")</f>
        <v>ATAPL-68870-001-0142</v>
      </c>
      <c r="C273" s="3" t="str">
        <f>IFERROR(__xludf.DUMMYFUNCTION("if(isblank(A273),"""",filter(Moorings!C:C,Moorings!B:B=left(A273,14),Moorings!D:D=D273))"),"SN0142")</f>
        <v>SN0142</v>
      </c>
      <c r="D273" s="24">
        <v>3.0</v>
      </c>
      <c r="E273" s="3" t="str">
        <f>IFERROR(__xludf.DUMMYFUNCTION("if(isblank(A273),"""",filter(Moorings!A:A,Moorings!B:B=A273,Moorings!D:D=D273))"),"ATAPL-66662-00003")</f>
        <v>ATAPL-66662-00003</v>
      </c>
      <c r="F273" s="3" t="str">
        <f>IFERROR(__xludf.DUMMYFUNCTION("if(isblank(A273),"""",filter(Moorings!C:C,Moorings!B:B=A273,Moorings!D:D=D273))"),"16P71179-7232-2484")</f>
        <v>16P71179-7232-2484</v>
      </c>
      <c r="G273" s="6" t="s">
        <v>160</v>
      </c>
      <c r="H273" s="50">
        <v>25.0175</v>
      </c>
      <c r="I273" s="23"/>
    </row>
    <row r="274" ht="15.75" customHeight="1">
      <c r="A274" s="10" t="s">
        <v>82</v>
      </c>
      <c r="B274" s="3" t="str">
        <f>IFERROR(__xludf.DUMMYFUNCTION("if(isblank(A274),"""",filter(Moorings!A:A,Moorings!B:B=left(A274,14),Moorings!D:D=D274))"),"ATAPL-68870-001-0142")</f>
        <v>ATAPL-68870-001-0142</v>
      </c>
      <c r="C274" s="3" t="str">
        <f>IFERROR(__xludf.DUMMYFUNCTION("if(isblank(A274),"""",filter(Moorings!C:C,Moorings!B:B=left(A274,14),Moorings!D:D=D274))"),"SN0142")</f>
        <v>SN0142</v>
      </c>
      <c r="D274" s="24">
        <v>3.0</v>
      </c>
      <c r="E274" s="3" t="str">
        <f>IFERROR(__xludf.DUMMYFUNCTION("if(isblank(A274),"""",filter(Moorings!A:A,Moorings!B:B=A274,Moorings!D:D=D274))"),"ATAPL-66662-00003")</f>
        <v>ATAPL-66662-00003</v>
      </c>
      <c r="F274" s="3" t="str">
        <f>IFERROR(__xludf.DUMMYFUNCTION("if(isblank(A274),"""",filter(Moorings!C:C,Moorings!B:B=A274,Moorings!D:D=D274))"),"16P71179-7232-2484")</f>
        <v>16P71179-7232-2484</v>
      </c>
      <c r="G274" s="6" t="s">
        <v>161</v>
      </c>
      <c r="H274" s="50">
        <v>-3.0E-4</v>
      </c>
      <c r="I274" s="23"/>
    </row>
    <row r="275" ht="15.75" customHeight="1">
      <c r="A275" s="10" t="s">
        <v>82</v>
      </c>
      <c r="B275" s="3" t="str">
        <f>IFERROR(__xludf.DUMMYFUNCTION("if(isblank(A275),"""",filter(Moorings!A:A,Moorings!B:B=left(A275,14),Moorings!D:D=D275))"),"ATAPL-68870-001-0142")</f>
        <v>ATAPL-68870-001-0142</v>
      </c>
      <c r="C275" s="3" t="str">
        <f>IFERROR(__xludf.DUMMYFUNCTION("if(isblank(A275),"""",filter(Moorings!C:C,Moorings!B:B=left(A275,14),Moorings!D:D=D275))"),"SN0142")</f>
        <v>SN0142</v>
      </c>
      <c r="D275" s="24">
        <v>3.0</v>
      </c>
      <c r="E275" s="3" t="str">
        <f>IFERROR(__xludf.DUMMYFUNCTION("if(isblank(A275),"""",filter(Moorings!A:A,Moorings!B:B=A275,Moorings!D:D=D275))"),"ATAPL-66662-00003")</f>
        <v>ATAPL-66662-00003</v>
      </c>
      <c r="F275" s="3" t="str">
        <f>IFERROR(__xludf.DUMMYFUNCTION("if(isblank(A275),"""",filter(Moorings!C:C,Moorings!B:B=A275,Moorings!D:D=D275))"),"16P71179-7232-2484")</f>
        <v>16P71179-7232-2484</v>
      </c>
      <c r="G275" s="6" t="s">
        <v>162</v>
      </c>
      <c r="H275" s="22">
        <v>0.0</v>
      </c>
      <c r="I275" s="23"/>
    </row>
    <row r="276" ht="15.75" customHeight="1">
      <c r="A276" s="10"/>
      <c r="B276" s="3"/>
      <c r="C276" s="3"/>
      <c r="D276" s="3"/>
      <c r="E276" s="3"/>
      <c r="F276" s="3"/>
      <c r="G276" s="6"/>
      <c r="H276" s="10"/>
      <c r="I276" s="10"/>
    </row>
    <row r="277" ht="15.75" customHeight="1">
      <c r="A277" s="10" t="s">
        <v>82</v>
      </c>
      <c r="B277" s="3" t="str">
        <f>IFERROR(__xludf.DUMMYFUNCTION("if(isblank(A277),"""",filter(Moorings!A:A,Moorings!B:B=left(A277,14),Moorings!D:D=D277))"),"ATAPL-68870-001-0142")</f>
        <v>ATAPL-68870-001-0142</v>
      </c>
      <c r="C277" s="3" t="str">
        <f>IFERROR(__xludf.DUMMYFUNCTION("if(isblank(A277),"""",filter(Moorings!C:C,Moorings!B:B=left(A277,14),Moorings!D:D=D277))"),"SN0142")</f>
        <v>SN0142</v>
      </c>
      <c r="D277" s="3">
        <v>1.0</v>
      </c>
      <c r="E277" s="3" t="str">
        <f>IFERROR(__xludf.DUMMYFUNCTION("if(isblank(A277),"""",filter(Moorings!A:A,Moorings!B:B=A277,Moorings!D:D=D277))"),"ATAPL-66662-00003")</f>
        <v>ATAPL-66662-00003</v>
      </c>
      <c r="F277" s="3" t="str">
        <f>IFERROR(__xludf.DUMMYFUNCTION("if(isblank(A277),"""",filter(Moorings!C:C,Moorings!B:B=A277,Moorings!D:D=D277))"),"16P71179-7232-2484")</f>
        <v>16P71179-7232-2484</v>
      </c>
      <c r="G277" s="6" t="s">
        <v>47</v>
      </c>
      <c r="H277" s="10">
        <v>-0.4464</v>
      </c>
      <c r="I277" s="41" t="s">
        <v>85</v>
      </c>
    </row>
    <row r="278" ht="15.75" customHeight="1">
      <c r="A278" s="10" t="s">
        <v>82</v>
      </c>
      <c r="B278" s="3" t="str">
        <f>IFERROR(__xludf.DUMMYFUNCTION("if(isblank(A278),"""",filter(Moorings!A:A,Moorings!B:B=left(A278,14),Moorings!D:D=D278))"),"ATAPL-68870-001-0142")</f>
        <v>ATAPL-68870-001-0142</v>
      </c>
      <c r="C278" s="3" t="str">
        <f>IFERROR(__xludf.DUMMYFUNCTION("if(isblank(A278),"""",filter(Moorings!C:C,Moorings!B:B=left(A278,14),Moorings!D:D=D278))"),"SN0142")</f>
        <v>SN0142</v>
      </c>
      <c r="D278" s="3">
        <v>1.0</v>
      </c>
      <c r="E278" s="3" t="str">
        <f>IFERROR(__xludf.DUMMYFUNCTION("if(isblank(A278),"""",filter(Moorings!A:A,Moorings!B:B=A278,Moorings!D:D=D278))"),"ATAPL-66662-00003")</f>
        <v>ATAPL-66662-00003</v>
      </c>
      <c r="F278" s="3" t="str">
        <f>IFERROR(__xludf.DUMMYFUNCTION("if(isblank(A278),"""",filter(Moorings!C:C,Moorings!B:B=A278,Moorings!D:D=D278))"),"16P71179-7232-2484")</f>
        <v>16P71179-7232-2484</v>
      </c>
      <c r="G278" s="6" t="s">
        <v>72</v>
      </c>
      <c r="H278" s="10">
        <v>0.4902</v>
      </c>
      <c r="I278" s="6"/>
    </row>
    <row r="279" ht="15.75" customHeight="1">
      <c r="A279" s="10" t="s">
        <v>82</v>
      </c>
      <c r="B279" s="3" t="str">
        <f>IFERROR(__xludf.DUMMYFUNCTION("if(isblank(A279),"""",filter(Moorings!A:A,Moorings!B:B=left(A279,14),Moorings!D:D=D279))"),"ATAPL-68870-001-0142")</f>
        <v>ATAPL-68870-001-0142</v>
      </c>
      <c r="C279" s="3" t="str">
        <f>IFERROR(__xludf.DUMMYFUNCTION("if(isblank(A279),"""",filter(Moorings!C:C,Moorings!B:B=left(A279,14),Moorings!D:D=D279))"),"SN0142")</f>
        <v>SN0142</v>
      </c>
      <c r="D279" s="3">
        <v>1.0</v>
      </c>
      <c r="E279" s="3" t="str">
        <f>IFERROR(__xludf.DUMMYFUNCTION("if(isblank(A279),"""",filter(Moorings!A:A,Moorings!B:B=A279,Moorings!D:D=D279))"),"ATAPL-66662-00003")</f>
        <v>ATAPL-66662-00003</v>
      </c>
      <c r="F279" s="3" t="str">
        <f>IFERROR(__xludf.DUMMYFUNCTION("if(isblank(A279),"""",filter(Moorings!C:C,Moorings!B:B=A279,Moorings!D:D=D279))"),"16P71179-7232-2484")</f>
        <v>16P71179-7232-2484</v>
      </c>
      <c r="G279" s="6" t="s">
        <v>89</v>
      </c>
      <c r="H279" s="10">
        <v>-0.0036755</v>
      </c>
      <c r="I279" s="6"/>
    </row>
    <row r="280" ht="15.75" customHeight="1">
      <c r="A280" s="10" t="s">
        <v>82</v>
      </c>
      <c r="B280" s="3" t="str">
        <f>IFERROR(__xludf.DUMMYFUNCTION("if(isblank(A280),"""",filter(Moorings!A:A,Moorings!B:B=left(A280,14),Moorings!D:D=D280))"),"ATAPL-68870-001-0142")</f>
        <v>ATAPL-68870-001-0142</v>
      </c>
      <c r="C280" s="3" t="str">
        <f>IFERROR(__xludf.DUMMYFUNCTION("if(isblank(A280),"""",filter(Moorings!C:C,Moorings!B:B=left(A280,14),Moorings!D:D=D280))"),"SN0142")</f>
        <v>SN0142</v>
      </c>
      <c r="D280" s="3">
        <v>1.0</v>
      </c>
      <c r="E280" s="3" t="str">
        <f>IFERROR(__xludf.DUMMYFUNCTION("if(isblank(A280),"""",filter(Moorings!A:A,Moorings!B:B=A280,Moorings!D:D=D280))"),"ATAPL-66662-00003")</f>
        <v>ATAPL-66662-00003</v>
      </c>
      <c r="F280" s="3" t="str">
        <f>IFERROR(__xludf.DUMMYFUNCTION("if(isblank(A280),"""",filter(Moorings!C:C,Moorings!B:B=A280,Moorings!D:D=D280))"),"16P71179-7232-2484")</f>
        <v>16P71179-7232-2484</v>
      </c>
      <c r="G280" s="6" t="s">
        <v>108</v>
      </c>
      <c r="H280" s="10">
        <v>1.8714E-4</v>
      </c>
      <c r="I280" s="6"/>
    </row>
    <row r="281" ht="15.75" customHeight="1">
      <c r="A281" s="10" t="s">
        <v>82</v>
      </c>
      <c r="B281" s="3" t="str">
        <f>IFERROR(__xludf.DUMMYFUNCTION("if(isblank(A281),"""",filter(Moorings!A:A,Moorings!B:B=left(A281,14),Moorings!D:D=D281))"),"ATAPL-68870-001-0142")</f>
        <v>ATAPL-68870-001-0142</v>
      </c>
      <c r="C281" s="3" t="str">
        <f>IFERROR(__xludf.DUMMYFUNCTION("if(isblank(A281),"""",filter(Moorings!C:C,Moorings!B:B=left(A281,14),Moorings!D:D=D281))"),"SN0142")</f>
        <v>SN0142</v>
      </c>
      <c r="D281" s="3">
        <v>1.0</v>
      </c>
      <c r="E281" s="3" t="str">
        <f>IFERROR(__xludf.DUMMYFUNCTION("if(isblank(A281),"""",filter(Moorings!A:A,Moorings!B:B=A281,Moorings!D:D=D281))"),"ATAPL-66662-00003")</f>
        <v>ATAPL-66662-00003</v>
      </c>
      <c r="F281" s="3" t="str">
        <f>IFERROR(__xludf.DUMMYFUNCTION("if(isblank(A281),"""",filter(Moorings!C:C,Moorings!B:B=A281,Moorings!D:D=D281))"),"16P71179-7232-2484")</f>
        <v>16P71179-7232-2484</v>
      </c>
      <c r="G281" s="6" t="s">
        <v>122</v>
      </c>
      <c r="H281" s="10">
        <v>-2.7965E-6</v>
      </c>
      <c r="I281" s="6"/>
    </row>
    <row r="282" ht="15.75" customHeight="1">
      <c r="A282" s="10" t="s">
        <v>82</v>
      </c>
      <c r="B282" s="3" t="str">
        <f>IFERROR(__xludf.DUMMYFUNCTION("if(isblank(A282),"""",filter(Moorings!A:A,Moorings!B:B=left(A282,14),Moorings!D:D=D282))"),"ATAPL-68870-001-0142")</f>
        <v>ATAPL-68870-001-0142</v>
      </c>
      <c r="C282" s="3" t="str">
        <f>IFERROR(__xludf.DUMMYFUNCTION("if(isblank(A282),"""",filter(Moorings!C:C,Moorings!B:B=left(A282,14),Moorings!D:D=D282))"),"SN0142")</f>
        <v>SN0142</v>
      </c>
      <c r="D282" s="3">
        <v>1.0</v>
      </c>
      <c r="E282" s="3" t="str">
        <f>IFERROR(__xludf.DUMMYFUNCTION("if(isblank(A282),"""",filter(Moorings!A:A,Moorings!B:B=A282,Moorings!D:D=D282))"),"ATAPL-66662-00003")</f>
        <v>ATAPL-66662-00003</v>
      </c>
      <c r="F282" s="3" t="str">
        <f>IFERROR(__xludf.DUMMYFUNCTION("if(isblank(A282),"""",filter(Moorings!C:C,Moorings!B:B=A282,Moorings!D:D=D282))"),"16P71179-7232-2484")</f>
        <v>16P71179-7232-2484</v>
      </c>
      <c r="G282" s="6" t="s">
        <v>133</v>
      </c>
      <c r="H282" s="10">
        <v>0.036</v>
      </c>
      <c r="I282" s="6"/>
    </row>
    <row r="283" ht="15.75" customHeight="1">
      <c r="A283" s="10" t="s">
        <v>82</v>
      </c>
      <c r="B283" s="3" t="str">
        <f>IFERROR(__xludf.DUMMYFUNCTION("if(isblank(A283),"""",filter(Moorings!A:A,Moorings!B:B=left(A283,14),Moorings!D:D=D283))"),"ATAPL-68870-001-0142")</f>
        <v>ATAPL-68870-001-0142</v>
      </c>
      <c r="C283" s="3" t="str">
        <f>IFERROR(__xludf.DUMMYFUNCTION("if(isblank(A283),"""",filter(Moorings!C:C,Moorings!B:B=left(A283,14),Moorings!D:D=D283))"),"SN0142")</f>
        <v>SN0142</v>
      </c>
      <c r="D283" s="3">
        <v>1.0</v>
      </c>
      <c r="E283" s="3" t="str">
        <f>IFERROR(__xludf.DUMMYFUNCTION("if(isblank(A283),"""",filter(Moorings!A:A,Moorings!B:B=A283,Moorings!D:D=D283))"),"ATAPL-66662-00003")</f>
        <v>ATAPL-66662-00003</v>
      </c>
      <c r="F283" s="3" t="str">
        <f>IFERROR(__xludf.DUMMYFUNCTION("if(isblank(A283),"""",filter(Moorings!C:C,Moorings!B:B=A283,Moorings!D:D=D283))"),"16P71179-7232-2484")</f>
        <v>16P71179-7232-2484</v>
      </c>
      <c r="G283" s="6" t="s">
        <v>137</v>
      </c>
      <c r="H283" s="10">
        <v>45.8305</v>
      </c>
      <c r="I283" s="6"/>
    </row>
    <row r="284" ht="15.75" customHeight="1">
      <c r="A284" s="10" t="s">
        <v>82</v>
      </c>
      <c r="B284" s="3" t="str">
        <f>IFERROR(__xludf.DUMMYFUNCTION("if(isblank(A284),"""",filter(Moorings!A:A,Moorings!B:B=left(A284,14),Moorings!D:D=D284))"),"ATAPL-68870-001-0142")</f>
        <v>ATAPL-68870-001-0142</v>
      </c>
      <c r="C284" s="3" t="str">
        <f>IFERROR(__xludf.DUMMYFUNCTION("if(isblank(A284),"""",filter(Moorings!C:C,Moorings!B:B=left(A284,14),Moorings!D:D=D284))"),"SN0142")</f>
        <v>SN0142</v>
      </c>
      <c r="D284" s="3">
        <v>1.0</v>
      </c>
      <c r="E284" s="3" t="str">
        <f>IFERROR(__xludf.DUMMYFUNCTION("if(isblank(A284),"""",filter(Moorings!A:A,Moorings!B:B=A284,Moorings!D:D=D284))"),"ATAPL-66662-00003")</f>
        <v>ATAPL-66662-00003</v>
      </c>
      <c r="F284" s="3" t="str">
        <f>IFERROR(__xludf.DUMMYFUNCTION("if(isblank(A284),"""",filter(Moorings!C:C,Moorings!B:B=A284,Moorings!D:D=D284))"),"16P71179-7232-2484")</f>
        <v>16P71179-7232-2484</v>
      </c>
      <c r="G284" s="6" t="s">
        <v>138</v>
      </c>
      <c r="H284" s="10">
        <v>-129.7535</v>
      </c>
      <c r="I284" s="6"/>
    </row>
    <row r="285" ht="15.75" customHeight="1">
      <c r="A285" s="10"/>
      <c r="B285" s="3"/>
      <c r="C285" s="3"/>
      <c r="D285" s="3"/>
      <c r="E285" s="3"/>
      <c r="F285" s="3"/>
      <c r="G285" s="6"/>
      <c r="H285" s="10"/>
      <c r="I285" s="6"/>
    </row>
    <row r="286" ht="15.75" customHeight="1">
      <c r="A286" s="10" t="s">
        <v>82</v>
      </c>
      <c r="B286" s="3" t="str">
        <f>IFERROR(__xludf.DUMMYFUNCTION("if(isblank(A286),"""",filter(Moorings!A:A,Moorings!B:B=left(A286,14),Moorings!D:D=D286))"),"ATAPL-68870-001-0142")</f>
        <v>ATAPL-68870-001-0142</v>
      </c>
      <c r="C286" s="3" t="str">
        <f>IFERROR(__xludf.DUMMYFUNCTION("if(isblank(A286),"""",filter(Moorings!C:C,Moorings!B:B=left(A286,14),Moorings!D:D=D286))"),"SN0142")</f>
        <v>SN0142</v>
      </c>
      <c r="D286" s="3">
        <v>1.0</v>
      </c>
      <c r="E286" s="3" t="str">
        <f>IFERROR(__xludf.DUMMYFUNCTION("if(isblank(A286),"""",filter(Moorings!A:A,Moorings!B:B=A286,Moorings!D:D=D286))"),"ATAPL-66662-00003")</f>
        <v>ATAPL-66662-00003</v>
      </c>
      <c r="F286" s="3" t="str">
        <f>IFERROR(__xludf.DUMMYFUNCTION("if(isblank(A286),"""",filter(Moorings!C:C,Moorings!B:B=A286,Moorings!D:D=D286))"),"16P71179-7232-2484")</f>
        <v>16P71179-7232-2484</v>
      </c>
      <c r="G286" s="6" t="s">
        <v>47</v>
      </c>
      <c r="H286" s="10">
        <v>-0.4464</v>
      </c>
      <c r="I286" s="6" t="s">
        <v>85</v>
      </c>
    </row>
    <row r="287" ht="15.75" customHeight="1">
      <c r="A287" s="10" t="s">
        <v>82</v>
      </c>
      <c r="B287" s="3" t="str">
        <f>IFERROR(__xludf.DUMMYFUNCTION("if(isblank(A287),"""",filter(Moorings!A:A,Moorings!B:B=left(A287,14),Moorings!D:D=D287))"),"ATAPL-68870-001-0142")</f>
        <v>ATAPL-68870-001-0142</v>
      </c>
      <c r="C287" s="3" t="str">
        <f>IFERROR(__xludf.DUMMYFUNCTION("if(isblank(A287),"""",filter(Moorings!C:C,Moorings!B:B=left(A287,14),Moorings!D:D=D287))"),"SN0142")</f>
        <v>SN0142</v>
      </c>
      <c r="D287" s="3">
        <v>1.0</v>
      </c>
      <c r="E287" s="3" t="str">
        <f>IFERROR(__xludf.DUMMYFUNCTION("if(isblank(A287),"""",filter(Moorings!A:A,Moorings!B:B=A287,Moorings!D:D=D287))"),"ATAPL-66662-00003")</f>
        <v>ATAPL-66662-00003</v>
      </c>
      <c r="F287" s="3" t="str">
        <f>IFERROR(__xludf.DUMMYFUNCTION("if(isblank(A287),"""",filter(Moorings!C:C,Moorings!B:B=A287,Moorings!D:D=D287))"),"16P71179-7232-2484")</f>
        <v>16P71179-7232-2484</v>
      </c>
      <c r="G287" s="6" t="s">
        <v>72</v>
      </c>
      <c r="H287" s="10">
        <v>0.4902</v>
      </c>
      <c r="I287" s="6"/>
    </row>
    <row r="288" ht="15.75" customHeight="1">
      <c r="A288" s="10" t="s">
        <v>82</v>
      </c>
      <c r="B288" s="3" t="str">
        <f>IFERROR(__xludf.DUMMYFUNCTION("if(isblank(A288),"""",filter(Moorings!A:A,Moorings!B:B=left(A288,14),Moorings!D:D=D288))"),"ATAPL-68870-001-0142")</f>
        <v>ATAPL-68870-001-0142</v>
      </c>
      <c r="C288" s="3" t="str">
        <f>IFERROR(__xludf.DUMMYFUNCTION("if(isblank(A288),"""",filter(Moorings!C:C,Moorings!B:B=left(A288,14),Moorings!D:D=D288))"),"SN0142")</f>
        <v>SN0142</v>
      </c>
      <c r="D288" s="3">
        <v>1.0</v>
      </c>
      <c r="E288" s="3" t="str">
        <f>IFERROR(__xludf.DUMMYFUNCTION("if(isblank(A288),"""",filter(Moorings!A:A,Moorings!B:B=A288,Moorings!D:D=D288))"),"ATAPL-66662-00003")</f>
        <v>ATAPL-66662-00003</v>
      </c>
      <c r="F288" s="3" t="str">
        <f>IFERROR(__xludf.DUMMYFUNCTION("if(isblank(A288),"""",filter(Moorings!C:C,Moorings!B:B=A288,Moorings!D:D=D288))"),"16P71179-7232-2484")</f>
        <v>16P71179-7232-2484</v>
      </c>
      <c r="G288" s="6" t="s">
        <v>89</v>
      </c>
      <c r="H288" s="10">
        <v>-0.0036755</v>
      </c>
      <c r="I288" s="6"/>
    </row>
    <row r="289" ht="15.75" customHeight="1">
      <c r="A289" s="10" t="s">
        <v>82</v>
      </c>
      <c r="B289" s="3" t="str">
        <f>IFERROR(__xludf.DUMMYFUNCTION("if(isblank(A289),"""",filter(Moorings!A:A,Moorings!B:B=left(A289,14),Moorings!D:D=D289))"),"ATAPL-68870-001-0142")</f>
        <v>ATAPL-68870-001-0142</v>
      </c>
      <c r="C289" s="3" t="str">
        <f>IFERROR(__xludf.DUMMYFUNCTION("if(isblank(A289),"""",filter(Moorings!C:C,Moorings!B:B=left(A289,14),Moorings!D:D=D289))"),"SN0142")</f>
        <v>SN0142</v>
      </c>
      <c r="D289" s="3">
        <v>1.0</v>
      </c>
      <c r="E289" s="3" t="str">
        <f>IFERROR(__xludf.DUMMYFUNCTION("if(isblank(A289),"""",filter(Moorings!A:A,Moorings!B:B=A289,Moorings!D:D=D289))"),"ATAPL-66662-00003")</f>
        <v>ATAPL-66662-00003</v>
      </c>
      <c r="F289" s="3" t="str">
        <f>IFERROR(__xludf.DUMMYFUNCTION("if(isblank(A289),"""",filter(Moorings!C:C,Moorings!B:B=A289,Moorings!D:D=D289))"),"16P71179-7232-2484")</f>
        <v>16P71179-7232-2484</v>
      </c>
      <c r="G289" s="6" t="s">
        <v>108</v>
      </c>
      <c r="H289" s="10">
        <v>1.8714E-4</v>
      </c>
      <c r="I289" s="6"/>
    </row>
    <row r="290" ht="15.75" customHeight="1">
      <c r="A290" s="10" t="s">
        <v>82</v>
      </c>
      <c r="B290" s="3" t="str">
        <f>IFERROR(__xludf.DUMMYFUNCTION("if(isblank(A290),"""",filter(Moorings!A:A,Moorings!B:B=left(A290,14),Moorings!D:D=D290))"),"ATAPL-68870-001-0142")</f>
        <v>ATAPL-68870-001-0142</v>
      </c>
      <c r="C290" s="3" t="str">
        <f>IFERROR(__xludf.DUMMYFUNCTION("if(isblank(A290),"""",filter(Moorings!C:C,Moorings!B:B=left(A290,14),Moorings!D:D=D290))"),"SN0142")</f>
        <v>SN0142</v>
      </c>
      <c r="D290" s="3">
        <v>1.0</v>
      </c>
      <c r="E290" s="3" t="str">
        <f>IFERROR(__xludf.DUMMYFUNCTION("if(isblank(A290),"""",filter(Moorings!A:A,Moorings!B:B=A290,Moorings!D:D=D290))"),"ATAPL-66662-00003")</f>
        <v>ATAPL-66662-00003</v>
      </c>
      <c r="F290" s="3" t="str">
        <f>IFERROR(__xludf.DUMMYFUNCTION("if(isblank(A290),"""",filter(Moorings!C:C,Moorings!B:B=A290,Moorings!D:D=D290))"),"16P71179-7232-2484")</f>
        <v>16P71179-7232-2484</v>
      </c>
      <c r="G290" s="6" t="s">
        <v>122</v>
      </c>
      <c r="H290" s="10">
        <v>-2.7965E-6</v>
      </c>
      <c r="I290" s="6"/>
    </row>
    <row r="291" ht="15.75" customHeight="1">
      <c r="A291" s="10" t="s">
        <v>82</v>
      </c>
      <c r="B291" s="3" t="str">
        <f>IFERROR(__xludf.DUMMYFUNCTION("if(isblank(A291),"""",filter(Moorings!A:A,Moorings!B:B=left(A291,14),Moorings!D:D=D291))"),"ATAPL-68870-001-0142")</f>
        <v>ATAPL-68870-001-0142</v>
      </c>
      <c r="C291" s="3" t="str">
        <f>IFERROR(__xludf.DUMMYFUNCTION("if(isblank(A291),"""",filter(Moorings!C:C,Moorings!B:B=left(A291,14),Moorings!D:D=D291))"),"SN0142")</f>
        <v>SN0142</v>
      </c>
      <c r="D291" s="3">
        <v>1.0</v>
      </c>
      <c r="E291" s="3" t="str">
        <f>IFERROR(__xludf.DUMMYFUNCTION("if(isblank(A291),"""",filter(Moorings!A:A,Moorings!B:B=A291,Moorings!D:D=D291))"),"ATAPL-66662-00003")</f>
        <v>ATAPL-66662-00003</v>
      </c>
      <c r="F291" s="3" t="str">
        <f>IFERROR(__xludf.DUMMYFUNCTION("if(isblank(A291),"""",filter(Moorings!C:C,Moorings!B:B=A291,Moorings!D:D=D291))"),"16P71179-7232-2484")</f>
        <v>16P71179-7232-2484</v>
      </c>
      <c r="G291" s="6" t="s">
        <v>133</v>
      </c>
      <c r="H291" s="10">
        <v>0.036</v>
      </c>
      <c r="I291" s="6"/>
    </row>
    <row r="292" ht="15.75" customHeight="1">
      <c r="A292" s="10" t="s">
        <v>82</v>
      </c>
      <c r="B292" s="3" t="str">
        <f>IFERROR(__xludf.DUMMYFUNCTION("if(isblank(A292),"""",filter(Moorings!A:A,Moorings!B:B=left(A292,14),Moorings!D:D=D292))"),"ATAPL-68870-001-0142")</f>
        <v>ATAPL-68870-001-0142</v>
      </c>
      <c r="C292" s="3" t="str">
        <f>IFERROR(__xludf.DUMMYFUNCTION("if(isblank(A292),"""",filter(Moorings!C:C,Moorings!B:B=left(A292,14),Moorings!D:D=D292))"),"SN0142")</f>
        <v>SN0142</v>
      </c>
      <c r="D292" s="3">
        <v>1.0</v>
      </c>
      <c r="E292" s="3" t="str">
        <f>IFERROR(__xludf.DUMMYFUNCTION("if(isblank(A292),"""",filter(Moorings!A:A,Moorings!B:B=A292,Moorings!D:D=D292))"),"ATAPL-66662-00003")</f>
        <v>ATAPL-66662-00003</v>
      </c>
      <c r="F292" s="3" t="str">
        <f>IFERROR(__xludf.DUMMYFUNCTION("if(isblank(A292),"""",filter(Moorings!C:C,Moorings!B:B=A292,Moorings!D:D=D292))"),"16P71179-7232-2484")</f>
        <v>16P71179-7232-2484</v>
      </c>
      <c r="G292" s="6" t="s">
        <v>137</v>
      </c>
      <c r="H292" s="10">
        <v>45.8305</v>
      </c>
      <c r="I292" s="6"/>
    </row>
    <row r="293" ht="15.75" customHeight="1">
      <c r="A293" s="10" t="s">
        <v>82</v>
      </c>
      <c r="B293" s="3" t="str">
        <f>IFERROR(__xludf.DUMMYFUNCTION("if(isblank(A293),"""",filter(Moorings!A:A,Moorings!B:B=left(A293,14),Moorings!D:D=D293))"),"ATAPL-68870-001-0142")</f>
        <v>ATAPL-68870-001-0142</v>
      </c>
      <c r="C293" s="3" t="str">
        <f>IFERROR(__xludf.DUMMYFUNCTION("if(isblank(A293),"""",filter(Moorings!C:C,Moorings!B:B=left(A293,14),Moorings!D:D=D293))"),"SN0142")</f>
        <v>SN0142</v>
      </c>
      <c r="D293" s="3">
        <v>1.0</v>
      </c>
      <c r="E293" s="3" t="str">
        <f>IFERROR(__xludf.DUMMYFUNCTION("if(isblank(A293),"""",filter(Moorings!A:A,Moorings!B:B=A293,Moorings!D:D=D293))"),"ATAPL-66662-00003")</f>
        <v>ATAPL-66662-00003</v>
      </c>
      <c r="F293" s="3" t="str">
        <f>IFERROR(__xludf.DUMMYFUNCTION("if(isblank(A293),"""",filter(Moorings!C:C,Moorings!B:B=A293,Moorings!D:D=D293))"),"16P71179-7232-2484")</f>
        <v>16P71179-7232-2484</v>
      </c>
      <c r="G293" s="6" t="s">
        <v>138</v>
      </c>
      <c r="H293" s="10">
        <v>-129.7535</v>
      </c>
      <c r="I293" s="6"/>
    </row>
    <row r="294" ht="15.75" customHeight="1">
      <c r="A294" s="10"/>
      <c r="B294" s="3" t="str">
        <f>IFERROR(__xludf.DUMMYFUNCTION("if(isblank(A294),"""",filter(Moorings!A:A,Moorings!B:B=left(A294,14),Moorings!D:D=D294))"),"")</f>
        <v/>
      </c>
      <c r="C294" s="3" t="str">
        <f>IFERROR(__xludf.DUMMYFUNCTION("if(isblank(A294),"""",filter(Moorings!C:C,Moorings!B:B=left(A294,14),Moorings!D:D=D294))"),"")</f>
        <v/>
      </c>
      <c r="D294" s="3"/>
      <c r="E294" s="3" t="str">
        <f>IFERROR(__xludf.DUMMYFUNCTION("if(isblank(A294),"""",filter(Moorings!A:A,Moorings!B:B=A294,Moorings!D:D=D294))"),"")</f>
        <v/>
      </c>
      <c r="F294" s="3" t="str">
        <f>IFERROR(__xludf.DUMMYFUNCTION("if(isblank(A294),"""",filter(Moorings!C:C,Moorings!B:B=A294,Moorings!D:D=D294))"),"")</f>
        <v/>
      </c>
      <c r="G294" s="6"/>
      <c r="H294" s="10"/>
      <c r="I294" s="6"/>
    </row>
    <row r="295" ht="15.75" customHeight="1">
      <c r="A295" s="10" t="s">
        <v>82</v>
      </c>
      <c r="B295" s="3" t="str">
        <f>IFERROR(__xludf.DUMMYFUNCTION("if(isblank(A295),"""",filter(Moorings!A:A,Moorings!B:B=left(A295,14),Moorings!D:D=D295))"),"ATAPL-68870-001-0145")</f>
        <v>ATAPL-68870-001-0145</v>
      </c>
      <c r="C295" s="3" t="str">
        <f>IFERROR(__xludf.DUMMYFUNCTION("if(isblank(A295),"""",filter(Moorings!C:C,Moorings!B:B=left(A295,14),Moorings!D:D=D295))"),"SN0145")</f>
        <v>SN0145</v>
      </c>
      <c r="D295" s="3">
        <v>2.0</v>
      </c>
      <c r="E295" s="3" t="str">
        <f>IFERROR(__xludf.DUMMYFUNCTION("if(isblank(A295),"""",filter(Moorings!A:A,Moorings!B:B=A295,Moorings!D:D=D295))"),"ATAPL-66662-00010")</f>
        <v>ATAPL-66662-00010</v>
      </c>
      <c r="F295" s="3" t="str">
        <f>IFERROR(__xludf.DUMMYFUNCTION("if(isblank(A295),"""",filter(Moorings!C:C,Moorings!B:B=A295,Moorings!D:D=D295))"),"16-50122")</f>
        <v>16-50122</v>
      </c>
      <c r="G295" s="6" t="s">
        <v>47</v>
      </c>
      <c r="H295" s="10">
        <v>-0.4877</v>
      </c>
      <c r="I295" s="41" t="s">
        <v>85</v>
      </c>
    </row>
    <row r="296" ht="15.75" customHeight="1">
      <c r="A296" s="10" t="s">
        <v>82</v>
      </c>
      <c r="B296" s="3" t="str">
        <f>IFERROR(__xludf.DUMMYFUNCTION("if(isblank(A296),"""",filter(Moorings!A:A,Moorings!B:B=left(A296,14),Moorings!D:D=D296))"),"ATAPL-68870-001-0145")</f>
        <v>ATAPL-68870-001-0145</v>
      </c>
      <c r="C296" s="3" t="str">
        <f>IFERROR(__xludf.DUMMYFUNCTION("if(isblank(A296),"""",filter(Moorings!C:C,Moorings!B:B=left(A296,14),Moorings!D:D=D296))"),"SN0145")</f>
        <v>SN0145</v>
      </c>
      <c r="D296" s="3">
        <v>2.0</v>
      </c>
      <c r="E296" s="3" t="str">
        <f>IFERROR(__xludf.DUMMYFUNCTION("if(isblank(A296),"""",filter(Moorings!A:A,Moorings!B:B=A296,Moorings!D:D=D296))"),"ATAPL-66662-00010")</f>
        <v>ATAPL-66662-00010</v>
      </c>
      <c r="F296" s="3" t="str">
        <f>IFERROR(__xludf.DUMMYFUNCTION("if(isblank(A296),"""",filter(Moorings!C:C,Moorings!B:B=A296,Moorings!D:D=D296))"),"16-50122")</f>
        <v>16-50122</v>
      </c>
      <c r="G296" s="6" t="s">
        <v>72</v>
      </c>
      <c r="H296" s="10">
        <v>0.4991</v>
      </c>
      <c r="I296" s="6"/>
    </row>
    <row r="297" ht="15.75" customHeight="1">
      <c r="A297" s="10" t="s">
        <v>82</v>
      </c>
      <c r="B297" s="3" t="str">
        <f>IFERROR(__xludf.DUMMYFUNCTION("if(isblank(A297),"""",filter(Moorings!A:A,Moorings!B:B=left(A297,14),Moorings!D:D=D297))"),"ATAPL-68870-001-0145")</f>
        <v>ATAPL-68870-001-0145</v>
      </c>
      <c r="C297" s="3" t="str">
        <f>IFERROR(__xludf.DUMMYFUNCTION("if(isblank(A297),"""",filter(Moorings!C:C,Moorings!B:B=left(A297,14),Moorings!D:D=D297))"),"SN0145")</f>
        <v>SN0145</v>
      </c>
      <c r="D297" s="3">
        <v>2.0</v>
      </c>
      <c r="E297" s="3" t="str">
        <f>IFERROR(__xludf.DUMMYFUNCTION("if(isblank(A297),"""",filter(Moorings!A:A,Moorings!B:B=A297,Moorings!D:D=D297))"),"ATAPL-66662-00010")</f>
        <v>ATAPL-66662-00010</v>
      </c>
      <c r="F297" s="3" t="str">
        <f>IFERROR(__xludf.DUMMYFUNCTION("if(isblank(A297),"""",filter(Moorings!C:C,Moorings!B:B=A297,Moorings!D:D=D297))"),"16-50122")</f>
        <v>16-50122</v>
      </c>
      <c r="G297" s="6" t="s">
        <v>89</v>
      </c>
      <c r="H297" s="10">
        <v>-0.0037698</v>
      </c>
      <c r="I297" s="6"/>
    </row>
    <row r="298" ht="15.75" customHeight="1">
      <c r="A298" s="10" t="s">
        <v>82</v>
      </c>
      <c r="B298" s="3" t="str">
        <f>IFERROR(__xludf.DUMMYFUNCTION("if(isblank(A298),"""",filter(Moorings!A:A,Moorings!B:B=left(A298,14),Moorings!D:D=D298))"),"ATAPL-68870-001-0145")</f>
        <v>ATAPL-68870-001-0145</v>
      </c>
      <c r="C298" s="3" t="str">
        <f>IFERROR(__xludf.DUMMYFUNCTION("if(isblank(A298),"""",filter(Moorings!C:C,Moorings!B:B=left(A298,14),Moorings!D:D=D298))"),"SN0145")</f>
        <v>SN0145</v>
      </c>
      <c r="D298" s="3">
        <v>2.0</v>
      </c>
      <c r="E298" s="3" t="str">
        <f>IFERROR(__xludf.DUMMYFUNCTION("if(isblank(A298),"""",filter(Moorings!A:A,Moorings!B:B=A298,Moorings!D:D=D298))"),"ATAPL-66662-00010")</f>
        <v>ATAPL-66662-00010</v>
      </c>
      <c r="F298" s="3" t="str">
        <f>IFERROR(__xludf.DUMMYFUNCTION("if(isblank(A298),"""",filter(Moorings!C:C,Moorings!B:B=A298,Moorings!D:D=D298))"),"16-50122")</f>
        <v>16-50122</v>
      </c>
      <c r="G298" s="6" t="s">
        <v>108</v>
      </c>
      <c r="H298" s="10">
        <v>1.8321E-4</v>
      </c>
      <c r="I298" s="6"/>
    </row>
    <row r="299" ht="15.75" customHeight="1">
      <c r="A299" s="10" t="s">
        <v>82</v>
      </c>
      <c r="B299" s="3" t="str">
        <f>IFERROR(__xludf.DUMMYFUNCTION("if(isblank(A299),"""",filter(Moorings!A:A,Moorings!B:B=left(A299,14),Moorings!D:D=D299))"),"ATAPL-68870-001-0145")</f>
        <v>ATAPL-68870-001-0145</v>
      </c>
      <c r="C299" s="3" t="str">
        <f>IFERROR(__xludf.DUMMYFUNCTION("if(isblank(A299),"""",filter(Moorings!C:C,Moorings!B:B=left(A299,14),Moorings!D:D=D299))"),"SN0145")</f>
        <v>SN0145</v>
      </c>
      <c r="D299" s="3">
        <v>2.0</v>
      </c>
      <c r="E299" s="3" t="str">
        <f>IFERROR(__xludf.DUMMYFUNCTION("if(isblank(A299),"""",filter(Moorings!A:A,Moorings!B:B=A299,Moorings!D:D=D299))"),"ATAPL-66662-00010")</f>
        <v>ATAPL-66662-00010</v>
      </c>
      <c r="F299" s="3" t="str">
        <f>IFERROR(__xludf.DUMMYFUNCTION("if(isblank(A299),"""",filter(Moorings!C:C,Moorings!B:B=A299,Moorings!D:D=D299))"),"16-50122")</f>
        <v>16-50122</v>
      </c>
      <c r="G299" s="6" t="s">
        <v>122</v>
      </c>
      <c r="H299" s="10">
        <v>-2.8018E-6</v>
      </c>
      <c r="I299" s="6"/>
    </row>
    <row r="300" ht="15.75" customHeight="1">
      <c r="A300" s="10" t="s">
        <v>82</v>
      </c>
      <c r="B300" s="3" t="str">
        <f>IFERROR(__xludf.DUMMYFUNCTION("if(isblank(A300),"""",filter(Moorings!A:A,Moorings!B:B=left(A300,14),Moorings!D:D=D300))"),"ATAPL-68870-001-0145")</f>
        <v>ATAPL-68870-001-0145</v>
      </c>
      <c r="C300" s="3" t="str">
        <f>IFERROR(__xludf.DUMMYFUNCTION("if(isblank(A300),"""",filter(Moorings!C:C,Moorings!B:B=left(A300,14),Moorings!D:D=D300))"),"SN0145")</f>
        <v>SN0145</v>
      </c>
      <c r="D300" s="3">
        <v>2.0</v>
      </c>
      <c r="E300" s="3" t="str">
        <f>IFERROR(__xludf.DUMMYFUNCTION("if(isblank(A300),"""",filter(Moorings!A:A,Moorings!B:B=A300,Moorings!D:D=D300))"),"ATAPL-66662-00010")</f>
        <v>ATAPL-66662-00010</v>
      </c>
      <c r="F300" s="3" t="str">
        <f>IFERROR(__xludf.DUMMYFUNCTION("if(isblank(A300),"""",filter(Moorings!C:C,Moorings!B:B=A300,Moorings!D:D=D300))"),"16-50122")</f>
        <v>16-50122</v>
      </c>
      <c r="G300" s="6" t="s">
        <v>133</v>
      </c>
      <c r="H300" s="10">
        <v>0.036</v>
      </c>
      <c r="I300" s="6"/>
    </row>
    <row r="301" ht="15.75" customHeight="1">
      <c r="A301" s="10" t="s">
        <v>82</v>
      </c>
      <c r="B301" s="3" t="str">
        <f>IFERROR(__xludf.DUMMYFUNCTION("if(isblank(A301),"""",filter(Moorings!A:A,Moorings!B:B=left(A301,14),Moorings!D:D=D301))"),"ATAPL-68870-001-0145")</f>
        <v>ATAPL-68870-001-0145</v>
      </c>
      <c r="C301" s="3" t="str">
        <f>IFERROR(__xludf.DUMMYFUNCTION("if(isblank(A301),"""",filter(Moorings!C:C,Moorings!B:B=left(A301,14),Moorings!D:D=D301))"),"SN0145")</f>
        <v>SN0145</v>
      </c>
      <c r="D301" s="3">
        <v>2.0</v>
      </c>
      <c r="E301" s="3" t="str">
        <f>IFERROR(__xludf.DUMMYFUNCTION("if(isblank(A301),"""",filter(Moorings!A:A,Moorings!B:B=A301,Moorings!D:D=D301))"),"ATAPL-66662-00010")</f>
        <v>ATAPL-66662-00010</v>
      </c>
      <c r="F301" s="3" t="str">
        <f>IFERROR(__xludf.DUMMYFUNCTION("if(isblank(A301),"""",filter(Moorings!C:C,Moorings!B:B=A301,Moorings!D:D=D301))"),"16-50122")</f>
        <v>16-50122</v>
      </c>
      <c r="G301" s="6" t="s">
        <v>137</v>
      </c>
      <c r="H301" s="10">
        <v>45.8305</v>
      </c>
      <c r="I301" s="6"/>
    </row>
    <row r="302" ht="15.75" customHeight="1">
      <c r="A302" s="10" t="s">
        <v>82</v>
      </c>
      <c r="B302" s="3" t="str">
        <f>IFERROR(__xludf.DUMMYFUNCTION("if(isblank(A302),"""",filter(Moorings!A:A,Moorings!B:B=left(A302,14),Moorings!D:D=D302))"),"ATAPL-68870-001-0145")</f>
        <v>ATAPL-68870-001-0145</v>
      </c>
      <c r="C302" s="3" t="str">
        <f>IFERROR(__xludf.DUMMYFUNCTION("if(isblank(A302),"""",filter(Moorings!C:C,Moorings!B:B=left(A302,14),Moorings!D:D=D302))"),"SN0145")</f>
        <v>SN0145</v>
      </c>
      <c r="D302" s="3">
        <v>2.0</v>
      </c>
      <c r="E302" s="3" t="str">
        <f>IFERROR(__xludf.DUMMYFUNCTION("if(isblank(A302),"""",filter(Moorings!A:A,Moorings!B:B=A302,Moorings!D:D=D302))"),"ATAPL-66662-00010")</f>
        <v>ATAPL-66662-00010</v>
      </c>
      <c r="F302" s="3" t="str">
        <f>IFERROR(__xludf.DUMMYFUNCTION("if(isblank(A302),"""",filter(Moorings!C:C,Moorings!B:B=A302,Moorings!D:D=D302))"),"16-50122")</f>
        <v>16-50122</v>
      </c>
      <c r="G302" s="6" t="s">
        <v>138</v>
      </c>
      <c r="H302" s="10">
        <v>-129.7535</v>
      </c>
      <c r="I302" s="6"/>
    </row>
    <row r="303" ht="15.75" customHeight="1">
      <c r="A303" s="10"/>
      <c r="B303" s="3" t="str">
        <f>IFERROR(__xludf.DUMMYFUNCTION("if(isblank(A303),"""",filter(Moorings!A:A,Moorings!B:B=left(A303,14),Moorings!D:D=D303))"),"")</f>
        <v/>
      </c>
      <c r="C303" s="3" t="str">
        <f>IFERROR(__xludf.DUMMYFUNCTION("if(isblank(A303),"""",filter(Moorings!C:C,Moorings!B:B=left(A303,14),Moorings!D:D=D303))"),"")</f>
        <v/>
      </c>
      <c r="D303" s="3"/>
      <c r="E303" s="3" t="str">
        <f>IFERROR(__xludf.DUMMYFUNCTION("if(isblank(A303),"""",filter(Moorings!A:A,Moorings!B:B=A303,Moorings!D:D=D303))"),"")</f>
        <v/>
      </c>
      <c r="F303" s="3" t="str">
        <f>IFERROR(__xludf.DUMMYFUNCTION("if(isblank(A303),"""",filter(Moorings!C:C,Moorings!B:B=A303,Moorings!D:D=D303))"),"")</f>
        <v/>
      </c>
      <c r="G303" s="6"/>
      <c r="H303" s="10"/>
      <c r="I303" s="6"/>
    </row>
    <row r="304" ht="15.75" customHeight="1">
      <c r="A304" s="10" t="s">
        <v>82</v>
      </c>
      <c r="B304" s="3" t="str">
        <f>IFERROR(__xludf.DUMMYFUNCTION("if(isblank(A304),"""",filter(Moorings!A:A,Moorings!B:B=left(A304,14),Moorings!D:D=D304))"),"ATAPL-68870-001-0142")</f>
        <v>ATAPL-68870-001-0142</v>
      </c>
      <c r="C304" s="3" t="str">
        <f>IFERROR(__xludf.DUMMYFUNCTION("if(isblank(A304),"""",filter(Moorings!C:C,Moorings!B:B=left(A304,14),Moorings!D:D=D304))"),"SN0142")</f>
        <v>SN0142</v>
      </c>
      <c r="D304" s="24">
        <v>3.0</v>
      </c>
      <c r="E304" s="3" t="str">
        <f>IFERROR(__xludf.DUMMYFUNCTION("if(isblank(A304),"""",filter(Moorings!A:A,Moorings!B:B=A304,Moorings!D:D=D304))"),"ATAPL-66662-00003")</f>
        <v>ATAPL-66662-00003</v>
      </c>
      <c r="F304" s="3" t="str">
        <f>IFERROR(__xludf.DUMMYFUNCTION("if(isblank(A304),"""",filter(Moorings!C:C,Moorings!B:B=A304,Moorings!D:D=D304))"),"16P71179-7232-2484")</f>
        <v>16P71179-7232-2484</v>
      </c>
      <c r="G304" s="6" t="s">
        <v>47</v>
      </c>
      <c r="H304" s="22">
        <v>-0.4512</v>
      </c>
      <c r="I304" s="23" t="s">
        <v>218</v>
      </c>
    </row>
    <row r="305" ht="15.75" customHeight="1">
      <c r="A305" s="10" t="s">
        <v>82</v>
      </c>
      <c r="B305" s="3" t="str">
        <f>IFERROR(__xludf.DUMMYFUNCTION("if(isblank(A305),"""",filter(Moorings!A:A,Moorings!B:B=left(A305,14),Moorings!D:D=D305))"),"ATAPL-68870-001-0142")</f>
        <v>ATAPL-68870-001-0142</v>
      </c>
      <c r="C305" s="3" t="str">
        <f>IFERROR(__xludf.DUMMYFUNCTION("if(isblank(A305),"""",filter(Moorings!C:C,Moorings!B:B=left(A305,14),Moorings!D:D=D305))"),"SN0142")</f>
        <v>SN0142</v>
      </c>
      <c r="D305" s="24">
        <v>3.0</v>
      </c>
      <c r="E305" s="3" t="str">
        <f>IFERROR(__xludf.DUMMYFUNCTION("if(isblank(A305),"""",filter(Moorings!A:A,Moorings!B:B=A305,Moorings!D:D=D305))"),"ATAPL-66662-00003")</f>
        <v>ATAPL-66662-00003</v>
      </c>
      <c r="F305" s="3" t="str">
        <f>IFERROR(__xludf.DUMMYFUNCTION("if(isblank(A305),"""",filter(Moorings!C:C,Moorings!B:B=A305,Moorings!D:D=D305))"),"16P71179-7232-2484")</f>
        <v>16P71179-7232-2484</v>
      </c>
      <c r="G305" s="6" t="s">
        <v>72</v>
      </c>
      <c r="H305" s="51">
        <v>0.52254</v>
      </c>
      <c r="I305" s="23" t="s">
        <v>219</v>
      </c>
    </row>
    <row r="306" ht="15.75" customHeight="1">
      <c r="A306" s="10" t="s">
        <v>82</v>
      </c>
      <c r="B306" s="3" t="str">
        <f>IFERROR(__xludf.DUMMYFUNCTION("if(isblank(A306),"""",filter(Moorings!A:A,Moorings!B:B=left(A306,14),Moorings!D:D=D306))"),"ATAPL-68870-001-0142")</f>
        <v>ATAPL-68870-001-0142</v>
      </c>
      <c r="C306" s="3" t="str">
        <f>IFERROR(__xludf.DUMMYFUNCTION("if(isblank(A306),"""",filter(Moorings!C:C,Moorings!B:B=left(A306,14),Moorings!D:D=D306))"),"SN0142")</f>
        <v>SN0142</v>
      </c>
      <c r="D306" s="24">
        <v>3.0</v>
      </c>
      <c r="E306" s="3" t="str">
        <f>IFERROR(__xludf.DUMMYFUNCTION("if(isblank(A306),"""",filter(Moorings!A:A,Moorings!B:B=A306,Moorings!D:D=D306))"),"ATAPL-66662-00003")</f>
        <v>ATAPL-66662-00003</v>
      </c>
      <c r="F306" s="3" t="str">
        <f>IFERROR(__xludf.DUMMYFUNCTION("if(isblank(A306),"""",filter(Moorings!C:C,Moorings!B:B=A306,Moorings!D:D=D306))"),"16P71179-7232-2484")</f>
        <v>16P71179-7232-2484</v>
      </c>
      <c r="G306" s="6" t="s">
        <v>89</v>
      </c>
      <c r="H306" s="51">
        <v>-0.0041281</v>
      </c>
      <c r="I306" s="23" t="s">
        <v>220</v>
      </c>
    </row>
    <row r="307" ht="15.75" customHeight="1">
      <c r="A307" s="10" t="s">
        <v>82</v>
      </c>
      <c r="B307" s="3" t="str">
        <f>IFERROR(__xludf.DUMMYFUNCTION("if(isblank(A307),"""",filter(Moorings!A:A,Moorings!B:B=left(A307,14),Moorings!D:D=D307))"),"ATAPL-68870-001-0142")</f>
        <v>ATAPL-68870-001-0142</v>
      </c>
      <c r="C307" s="3" t="str">
        <f>IFERROR(__xludf.DUMMYFUNCTION("if(isblank(A307),"""",filter(Moorings!C:C,Moorings!B:B=left(A307,14),Moorings!D:D=D307))"),"SN0142")</f>
        <v>SN0142</v>
      </c>
      <c r="D307" s="24">
        <v>3.0</v>
      </c>
      <c r="E307" s="3" t="str">
        <f>IFERROR(__xludf.DUMMYFUNCTION("if(isblank(A307),"""",filter(Moorings!A:A,Moorings!B:B=A307,Moorings!D:D=D307))"),"ATAPL-66662-00003")</f>
        <v>ATAPL-66662-00003</v>
      </c>
      <c r="F307" s="3" t="str">
        <f>IFERROR(__xludf.DUMMYFUNCTION("if(isblank(A307),"""",filter(Moorings!C:C,Moorings!B:B=A307,Moorings!D:D=D307))"),"16P71179-7232-2484")</f>
        <v>16P71179-7232-2484</v>
      </c>
      <c r="G307" s="6" t="s">
        <v>108</v>
      </c>
      <c r="H307" s="51">
        <v>1.9735E-4</v>
      </c>
      <c r="I307" s="23" t="s">
        <v>221</v>
      </c>
    </row>
    <row r="308" ht="15.75" customHeight="1">
      <c r="A308" s="10" t="s">
        <v>82</v>
      </c>
      <c r="B308" s="3" t="str">
        <f>IFERROR(__xludf.DUMMYFUNCTION("if(isblank(A308),"""",filter(Moorings!A:A,Moorings!B:B=left(A308,14),Moorings!D:D=D308))"),"ATAPL-68870-001-0142")</f>
        <v>ATAPL-68870-001-0142</v>
      </c>
      <c r="C308" s="3" t="str">
        <f>IFERROR(__xludf.DUMMYFUNCTION("if(isblank(A308),"""",filter(Moorings!C:C,Moorings!B:B=left(A308,14),Moorings!D:D=D308))"),"SN0142")</f>
        <v>SN0142</v>
      </c>
      <c r="D308" s="24">
        <v>3.0</v>
      </c>
      <c r="E308" s="3" t="str">
        <f>IFERROR(__xludf.DUMMYFUNCTION("if(isblank(A308),"""",filter(Moorings!A:A,Moorings!B:B=A308,Moorings!D:D=D308))"),"ATAPL-66662-00003")</f>
        <v>ATAPL-66662-00003</v>
      </c>
      <c r="F308" s="3" t="str">
        <f>IFERROR(__xludf.DUMMYFUNCTION("if(isblank(A308),"""",filter(Moorings!C:C,Moorings!B:B=A308,Moorings!D:D=D308))"),"16P71179-7232-2484")</f>
        <v>16P71179-7232-2484</v>
      </c>
      <c r="G308" s="6" t="s">
        <v>122</v>
      </c>
      <c r="H308" s="51">
        <v>-2.9752E-6</v>
      </c>
      <c r="I308" s="23" t="s">
        <v>222</v>
      </c>
    </row>
    <row r="309" ht="15.75" customHeight="1">
      <c r="A309" s="10" t="s">
        <v>82</v>
      </c>
      <c r="B309" s="3" t="str">
        <f>IFERROR(__xludf.DUMMYFUNCTION("if(isblank(A309),"""",filter(Moorings!A:A,Moorings!B:B=left(A309,14),Moorings!D:D=D309))"),"ATAPL-68870-001-0142")</f>
        <v>ATAPL-68870-001-0142</v>
      </c>
      <c r="C309" s="3" t="str">
        <f>IFERROR(__xludf.DUMMYFUNCTION("if(isblank(A309),"""",filter(Moorings!C:C,Moorings!B:B=left(A309,14),Moorings!D:D=D309))"),"SN0142")</f>
        <v>SN0142</v>
      </c>
      <c r="D309" s="24">
        <v>3.0</v>
      </c>
      <c r="E309" s="3" t="str">
        <f>IFERROR(__xludf.DUMMYFUNCTION("if(isblank(A309),"""",filter(Moorings!A:A,Moorings!B:B=A309,Moorings!D:D=D309))"),"ATAPL-66662-00003")</f>
        <v>ATAPL-66662-00003</v>
      </c>
      <c r="F309" s="3" t="str">
        <f>IFERROR(__xludf.DUMMYFUNCTION("if(isblank(A309),"""",filter(Moorings!C:C,Moorings!B:B=A309,Moorings!D:D=D309))"),"16P71179-7232-2484")</f>
        <v>16P71179-7232-2484</v>
      </c>
      <c r="G309" s="6" t="s">
        <v>133</v>
      </c>
      <c r="H309" s="51">
        <v>0.036</v>
      </c>
      <c r="I309" s="23" t="s">
        <v>223</v>
      </c>
    </row>
    <row r="310" ht="15.75" customHeight="1">
      <c r="A310" s="10" t="s">
        <v>82</v>
      </c>
      <c r="B310" s="3" t="str">
        <f>IFERROR(__xludf.DUMMYFUNCTION("if(isblank(A310),"""",filter(Moorings!A:A,Moorings!B:B=left(A310,14),Moorings!D:D=D310))"),"ATAPL-68870-001-0142")</f>
        <v>ATAPL-68870-001-0142</v>
      </c>
      <c r="C310" s="3" t="str">
        <f>IFERROR(__xludf.DUMMYFUNCTION("if(isblank(A310),"""",filter(Moorings!C:C,Moorings!B:B=left(A310,14),Moorings!D:D=D310))"),"SN0142")</f>
        <v>SN0142</v>
      </c>
      <c r="D310" s="24">
        <v>3.0</v>
      </c>
      <c r="E310" s="3" t="str">
        <f>IFERROR(__xludf.DUMMYFUNCTION("if(isblank(A310),"""",filter(Moorings!A:A,Moorings!B:B=A310,Moorings!D:D=D310))"),"ATAPL-66662-00003")</f>
        <v>ATAPL-66662-00003</v>
      </c>
      <c r="F310" s="3" t="str">
        <f>IFERROR(__xludf.DUMMYFUNCTION("if(isblank(A310),"""",filter(Moorings!C:C,Moorings!B:B=A310,Moorings!D:D=D310))"),"16P71179-7232-2484")</f>
        <v>16P71179-7232-2484</v>
      </c>
      <c r="G310" s="6" t="s">
        <v>137</v>
      </c>
      <c r="H310" s="22">
        <v>45.8305</v>
      </c>
      <c r="I310" s="23"/>
    </row>
    <row r="311" ht="15.75" customHeight="1">
      <c r="A311" s="10" t="s">
        <v>82</v>
      </c>
      <c r="B311" s="3" t="str">
        <f>IFERROR(__xludf.DUMMYFUNCTION("if(isblank(A311),"""",filter(Moorings!A:A,Moorings!B:B=left(A311,14),Moorings!D:D=D311))"),"ATAPL-68870-001-0142")</f>
        <v>ATAPL-68870-001-0142</v>
      </c>
      <c r="C311" s="3" t="str">
        <f>IFERROR(__xludf.DUMMYFUNCTION("if(isblank(A311),"""",filter(Moorings!C:C,Moorings!B:B=left(A311,14),Moorings!D:D=D311))"),"SN0142")</f>
        <v>SN0142</v>
      </c>
      <c r="D311" s="24">
        <v>3.0</v>
      </c>
      <c r="E311" s="3" t="str">
        <f>IFERROR(__xludf.DUMMYFUNCTION("if(isblank(A311),"""",filter(Moorings!A:A,Moorings!B:B=A311,Moorings!D:D=D311))"),"ATAPL-66662-00003")</f>
        <v>ATAPL-66662-00003</v>
      </c>
      <c r="F311" s="3" t="str">
        <f>IFERROR(__xludf.DUMMYFUNCTION("if(isblank(A311),"""",filter(Moorings!C:C,Moorings!B:B=A311,Moorings!D:D=D311))"),"16P71179-7232-2484")</f>
        <v>16P71179-7232-2484</v>
      </c>
      <c r="G311" s="6" t="s">
        <v>138</v>
      </c>
      <c r="H311" s="22">
        <v>-129.7535</v>
      </c>
      <c r="I311" s="23"/>
    </row>
    <row r="312" ht="15.75" customHeight="1">
      <c r="A312" s="10"/>
      <c r="B312" s="3"/>
      <c r="C312" s="3"/>
      <c r="D312" s="3"/>
      <c r="E312" s="3"/>
      <c r="F312" s="3"/>
      <c r="G312" s="6"/>
      <c r="H312" s="10"/>
      <c r="I312" s="6"/>
    </row>
    <row r="313" ht="15.75" customHeight="1">
      <c r="A313" s="10" t="s">
        <v>88</v>
      </c>
      <c r="B313" s="3" t="str">
        <f>IFERROR(__xludf.DUMMYFUNCTION("if(isblank(A313),"""",filter(Moorings!A:A,Moorings!B:B=left(A313,14),Moorings!D:D=D313))"),"ATAPL-68870-001-0142")</f>
        <v>ATAPL-68870-001-0142</v>
      </c>
      <c r="C313" s="3" t="str">
        <f>IFERROR(__xludf.DUMMYFUNCTION("if(isblank(A313),"""",filter(Moorings!C:C,Moorings!B:B=left(A313,14),Moorings!D:D=D313))"),"SN0142")</f>
        <v>SN0142</v>
      </c>
      <c r="D313" s="3">
        <v>1.0</v>
      </c>
      <c r="E313" s="3" t="str">
        <f>IFERROR(__xludf.DUMMYFUNCTION("if(isblank(A313),"""",filter(Moorings!A:A,Moorings!B:B=A313,Moorings!D:D=D313))"),"ATAPL-58337-00002")</f>
        <v>ATAPL-58337-00002</v>
      </c>
      <c r="F313" s="3" t="str">
        <f>IFERROR(__xludf.DUMMYFUNCTION("if(isblank(A313),"""",filter(Moorings!C:C,Moorings!B:B=A313,Moorings!D:D=D313))"),"SAMI2-P0112")</f>
        <v>SAMI2-P0112</v>
      </c>
      <c r="G313" s="6" t="s">
        <v>176</v>
      </c>
      <c r="H313" s="10">
        <v>17533.0</v>
      </c>
      <c r="I313" s="6"/>
    </row>
    <row r="314" ht="15.75" customHeight="1">
      <c r="A314" s="10" t="s">
        <v>88</v>
      </c>
      <c r="B314" s="3" t="str">
        <f>IFERROR(__xludf.DUMMYFUNCTION("if(isblank(A314),"""",filter(Moorings!A:A,Moorings!B:B=left(A314,14),Moorings!D:D=D314))"),"ATAPL-68870-001-0142")</f>
        <v>ATAPL-68870-001-0142</v>
      </c>
      <c r="C314" s="3" t="str">
        <f>IFERROR(__xludf.DUMMYFUNCTION("if(isblank(A314),"""",filter(Moorings!C:C,Moorings!B:B=left(A314,14),Moorings!D:D=D314))"),"SN0142")</f>
        <v>SN0142</v>
      </c>
      <c r="D314" s="3">
        <v>1.0</v>
      </c>
      <c r="E314" s="3" t="str">
        <f>IFERROR(__xludf.DUMMYFUNCTION("if(isblank(A314),"""",filter(Moorings!A:A,Moorings!B:B=A314,Moorings!D:D=D314))"),"ATAPL-58337-00002")</f>
        <v>ATAPL-58337-00002</v>
      </c>
      <c r="F314" s="3" t="str">
        <f>IFERROR(__xludf.DUMMYFUNCTION("if(isblank(A314),"""",filter(Moorings!C:C,Moorings!B:B=A314,Moorings!D:D=D314))"),"SAMI2-P0112")</f>
        <v>SAMI2-P0112</v>
      </c>
      <c r="G314" s="6" t="s">
        <v>177</v>
      </c>
      <c r="H314" s="10">
        <v>2229.0</v>
      </c>
      <c r="I314" s="6"/>
    </row>
    <row r="315" ht="15.75" customHeight="1">
      <c r="A315" s="10" t="s">
        <v>88</v>
      </c>
      <c r="B315" s="3" t="str">
        <f>IFERROR(__xludf.DUMMYFUNCTION("if(isblank(A315),"""",filter(Moorings!A:A,Moorings!B:B=left(A315,14),Moorings!D:D=D315))"),"ATAPL-68870-001-0142")</f>
        <v>ATAPL-68870-001-0142</v>
      </c>
      <c r="C315" s="3" t="str">
        <f>IFERROR(__xludf.DUMMYFUNCTION("if(isblank(A315),"""",filter(Moorings!C:C,Moorings!B:B=left(A315,14),Moorings!D:D=D315))"),"SN0142")</f>
        <v>SN0142</v>
      </c>
      <c r="D315" s="3">
        <v>1.0</v>
      </c>
      <c r="E315" s="3" t="str">
        <f>IFERROR(__xludf.DUMMYFUNCTION("if(isblank(A315),"""",filter(Moorings!A:A,Moorings!B:B=A315,Moorings!D:D=D315))"),"ATAPL-58337-00002")</f>
        <v>ATAPL-58337-00002</v>
      </c>
      <c r="F315" s="3" t="str">
        <f>IFERROR(__xludf.DUMMYFUNCTION("if(isblank(A315),"""",filter(Moorings!C:C,Moorings!B:B=A315,Moorings!D:D=D315))"),"SAMI2-P0112")</f>
        <v>SAMI2-P0112</v>
      </c>
      <c r="G315" s="6" t="s">
        <v>178</v>
      </c>
      <c r="H315" s="10">
        <v>101.0</v>
      </c>
      <c r="I315" s="6"/>
    </row>
    <row r="316" ht="15.75" customHeight="1">
      <c r="A316" s="10" t="s">
        <v>88</v>
      </c>
      <c r="B316" s="3" t="str">
        <f>IFERROR(__xludf.DUMMYFUNCTION("if(isblank(A316),"""",filter(Moorings!A:A,Moorings!B:B=left(A316,14),Moorings!D:D=D316))"),"ATAPL-68870-001-0142")</f>
        <v>ATAPL-68870-001-0142</v>
      </c>
      <c r="C316" s="3" t="str">
        <f>IFERROR(__xludf.DUMMYFUNCTION("if(isblank(A316),"""",filter(Moorings!C:C,Moorings!B:B=left(A316,14),Moorings!D:D=D316))"),"SN0142")</f>
        <v>SN0142</v>
      </c>
      <c r="D316" s="3">
        <v>1.0</v>
      </c>
      <c r="E316" s="3" t="str">
        <f>IFERROR(__xludf.DUMMYFUNCTION("if(isblank(A316),"""",filter(Moorings!A:A,Moorings!B:B=A316,Moorings!D:D=D316))"),"ATAPL-58337-00002")</f>
        <v>ATAPL-58337-00002</v>
      </c>
      <c r="F316" s="3" t="str">
        <f>IFERROR(__xludf.DUMMYFUNCTION("if(isblank(A316),"""",filter(Moorings!C:C,Moorings!B:B=A316,Moorings!D:D=D316))"),"SAMI2-P0112")</f>
        <v>SAMI2-P0112</v>
      </c>
      <c r="G316" s="6" t="s">
        <v>179</v>
      </c>
      <c r="H316" s="10">
        <v>38502.0</v>
      </c>
      <c r="I316" s="6"/>
    </row>
    <row r="317" ht="15.75" customHeight="1">
      <c r="A317" s="10" t="s">
        <v>88</v>
      </c>
      <c r="B317" s="3" t="str">
        <f>IFERROR(__xludf.DUMMYFUNCTION("if(isblank(A317),"""",filter(Moorings!A:A,Moorings!B:B=left(A317,14),Moorings!D:D=D317))"),"ATAPL-68870-001-0142")</f>
        <v>ATAPL-68870-001-0142</v>
      </c>
      <c r="C317" s="3" t="str">
        <f>IFERROR(__xludf.DUMMYFUNCTION("if(isblank(A317),"""",filter(Moorings!C:C,Moorings!B:B=left(A317,14),Moorings!D:D=D317))"),"SN0142")</f>
        <v>SN0142</v>
      </c>
      <c r="D317" s="3">
        <v>1.0</v>
      </c>
      <c r="E317" s="3" t="str">
        <f>IFERROR(__xludf.DUMMYFUNCTION("if(isblank(A317),"""",filter(Moorings!A:A,Moorings!B:B=A317,Moorings!D:D=D317))"),"ATAPL-58337-00002")</f>
        <v>ATAPL-58337-00002</v>
      </c>
      <c r="F317" s="3" t="str">
        <f>IFERROR(__xludf.DUMMYFUNCTION("if(isblank(A317),"""",filter(Moorings!C:C,Moorings!B:B=A317,Moorings!D:D=D317))"),"SAMI2-P0112")</f>
        <v>SAMI2-P0112</v>
      </c>
      <c r="G317" s="6" t="s">
        <v>180</v>
      </c>
      <c r="H317" s="10">
        <v>0.9698</v>
      </c>
      <c r="I317" s="6"/>
    </row>
    <row r="318" ht="15.75" customHeight="1">
      <c r="A318" s="10" t="s">
        <v>88</v>
      </c>
      <c r="B318" s="3" t="str">
        <f>IFERROR(__xludf.DUMMYFUNCTION("if(isblank(A318),"""",filter(Moorings!A:A,Moorings!B:B=left(A318,14),Moorings!D:D=D318))"),"ATAPL-68870-001-0142")</f>
        <v>ATAPL-68870-001-0142</v>
      </c>
      <c r="C318" s="3" t="str">
        <f>IFERROR(__xludf.DUMMYFUNCTION("if(isblank(A318),"""",filter(Moorings!C:C,Moorings!B:B=left(A318,14),Moorings!D:D=D318))"),"SN0142")</f>
        <v>SN0142</v>
      </c>
      <c r="D318" s="3">
        <v>1.0</v>
      </c>
      <c r="E318" s="3" t="str">
        <f>IFERROR(__xludf.DUMMYFUNCTION("if(isblank(A318),"""",filter(Moorings!A:A,Moorings!B:B=A318,Moorings!D:D=D318))"),"ATAPL-58337-00002")</f>
        <v>ATAPL-58337-00002</v>
      </c>
      <c r="F318" s="3" t="str">
        <f>IFERROR(__xludf.DUMMYFUNCTION("if(isblank(A318),"""",filter(Moorings!C:C,Moorings!B:B=A318,Moorings!D:D=D318))"),"SAMI2-P0112")</f>
        <v>SAMI2-P0112</v>
      </c>
      <c r="G318" s="6" t="s">
        <v>181</v>
      </c>
      <c r="H318" s="10">
        <v>0.2484</v>
      </c>
      <c r="I318" s="6"/>
    </row>
    <row r="319" ht="15.75" customHeight="1">
      <c r="A319" s="10" t="s">
        <v>88</v>
      </c>
      <c r="B319" s="3" t="str">
        <f>IFERROR(__xludf.DUMMYFUNCTION("if(isblank(A319),"""",filter(Moorings!A:A,Moorings!B:B=left(A319,14),Moorings!D:D=D319))"),"ATAPL-68870-001-0142")</f>
        <v>ATAPL-68870-001-0142</v>
      </c>
      <c r="C319" s="3" t="str">
        <f>IFERROR(__xludf.DUMMYFUNCTION("if(isblank(A319),"""",filter(Moorings!C:C,Moorings!B:B=left(A319,14),Moorings!D:D=D319))"),"SN0142")</f>
        <v>SN0142</v>
      </c>
      <c r="D319" s="3">
        <v>1.0</v>
      </c>
      <c r="E319" s="3" t="str">
        <f>IFERROR(__xludf.DUMMYFUNCTION("if(isblank(A319),"""",filter(Moorings!A:A,Moorings!B:B=A319,Moorings!D:D=D319))"),"ATAPL-58337-00002")</f>
        <v>ATAPL-58337-00002</v>
      </c>
      <c r="F319" s="3" t="str">
        <f>IFERROR(__xludf.DUMMYFUNCTION("if(isblank(A319),"""",filter(Moorings!C:C,Moorings!B:B=A319,Moorings!D:D=D319))"),"SAMI2-P0112")</f>
        <v>SAMI2-P0112</v>
      </c>
      <c r="G319" s="6" t="s">
        <v>182</v>
      </c>
      <c r="H319" s="10">
        <v>35.0</v>
      </c>
      <c r="I319" s="6"/>
    </row>
    <row r="320" ht="15.75" customHeight="1">
      <c r="A320" s="10"/>
      <c r="B320" s="3" t="str">
        <f>IFERROR(__xludf.DUMMYFUNCTION("if(isblank(A320),"""",filter(Moorings!A:A,Moorings!B:B=left(A320,14),Moorings!D:D=D320))"),"")</f>
        <v/>
      </c>
      <c r="C320" s="3" t="str">
        <f>IFERROR(__xludf.DUMMYFUNCTION("if(isblank(A320),"""",filter(Moorings!C:C,Moorings!B:B=left(A320,14),Moorings!D:D=D320))"),"")</f>
        <v/>
      </c>
      <c r="D320" s="3"/>
      <c r="E320" s="3" t="str">
        <f>IFERROR(__xludf.DUMMYFUNCTION("if(isblank(A320),"""",filter(Moorings!A:A,Moorings!B:B=A320,Moorings!D:D=D320))"),"")</f>
        <v/>
      </c>
      <c r="F320" s="3" t="str">
        <f>IFERROR(__xludf.DUMMYFUNCTION("if(isblank(A320),"""",filter(Moorings!C:C,Moorings!B:B=A320,Moorings!D:D=D320))"),"")</f>
        <v/>
      </c>
      <c r="G320" s="6"/>
      <c r="H320" s="10"/>
      <c r="I320" s="6"/>
    </row>
    <row r="321" ht="15.75" customHeight="1">
      <c r="A321" s="10" t="s">
        <v>88</v>
      </c>
      <c r="B321" s="3" t="str">
        <f>IFERROR(__xludf.DUMMYFUNCTION("if(isblank(A321),"""",filter(Moorings!A:A,Moorings!B:B=left(A321,14),Moorings!D:D=D321))"),"ATAPL-68870-001-0145")</f>
        <v>ATAPL-68870-001-0145</v>
      </c>
      <c r="C321" s="3" t="str">
        <f>IFERROR(__xludf.DUMMYFUNCTION("if(isblank(A321),"""",filter(Moorings!C:C,Moorings!B:B=left(A321,14),Moorings!D:D=D321))"),"SN0145")</f>
        <v>SN0145</v>
      </c>
      <c r="D321" s="3">
        <v>2.0</v>
      </c>
      <c r="E321" s="3" t="str">
        <f>IFERROR(__xludf.DUMMYFUNCTION("if(isblank(A321),"""",filter(Moorings!A:A,Moorings!B:B=A321,Moorings!D:D=D321))"),"ATAPL-58337-00009")</f>
        <v>ATAPL-58337-00009</v>
      </c>
      <c r="F321" s="3" t="str">
        <f>IFERROR(__xludf.DUMMYFUNCTION("if(isblank(A321),"""",filter(Moorings!C:C,Moorings!B:B=A321,Moorings!D:D=D321))"),"P0161")</f>
        <v>P0161</v>
      </c>
      <c r="G321" s="6" t="s">
        <v>176</v>
      </c>
      <c r="H321" s="10">
        <v>17533.0</v>
      </c>
      <c r="I321" s="6" t="s">
        <v>183</v>
      </c>
    </row>
    <row r="322" ht="15.75" customHeight="1">
      <c r="A322" s="10" t="s">
        <v>88</v>
      </c>
      <c r="B322" s="3" t="str">
        <f>IFERROR(__xludf.DUMMYFUNCTION("if(isblank(A322),"""",filter(Moorings!A:A,Moorings!B:B=left(A322,14),Moorings!D:D=D322))"),"ATAPL-68870-001-0145")</f>
        <v>ATAPL-68870-001-0145</v>
      </c>
      <c r="C322" s="3" t="str">
        <f>IFERROR(__xludf.DUMMYFUNCTION("if(isblank(A322),"""",filter(Moorings!C:C,Moorings!B:B=left(A322,14),Moorings!D:D=D322))"),"SN0145")</f>
        <v>SN0145</v>
      </c>
      <c r="D322" s="3">
        <v>2.0</v>
      </c>
      <c r="E322" s="3" t="str">
        <f>IFERROR(__xludf.DUMMYFUNCTION("if(isblank(A322),"""",filter(Moorings!A:A,Moorings!B:B=A322,Moorings!D:D=D322))"),"ATAPL-58337-00009")</f>
        <v>ATAPL-58337-00009</v>
      </c>
      <c r="F322" s="3" t="str">
        <f>IFERROR(__xludf.DUMMYFUNCTION("if(isblank(A322),"""",filter(Moorings!C:C,Moorings!B:B=A322,Moorings!D:D=D322))"),"P0161")</f>
        <v>P0161</v>
      </c>
      <c r="G322" s="6" t="s">
        <v>177</v>
      </c>
      <c r="H322" s="10">
        <v>2229.0</v>
      </c>
      <c r="I322" s="6" t="s">
        <v>183</v>
      </c>
    </row>
    <row r="323" ht="15.75" customHeight="1">
      <c r="A323" s="10" t="s">
        <v>88</v>
      </c>
      <c r="B323" s="3" t="str">
        <f>IFERROR(__xludf.DUMMYFUNCTION("if(isblank(A323),"""",filter(Moorings!A:A,Moorings!B:B=left(A323,14),Moorings!D:D=D323))"),"ATAPL-68870-001-0145")</f>
        <v>ATAPL-68870-001-0145</v>
      </c>
      <c r="C323" s="3" t="str">
        <f>IFERROR(__xludf.DUMMYFUNCTION("if(isblank(A323),"""",filter(Moorings!C:C,Moorings!B:B=left(A323,14),Moorings!D:D=D323))"),"SN0145")</f>
        <v>SN0145</v>
      </c>
      <c r="D323" s="3">
        <v>2.0</v>
      </c>
      <c r="E323" s="3" t="str">
        <f>IFERROR(__xludf.DUMMYFUNCTION("if(isblank(A323),"""",filter(Moorings!A:A,Moorings!B:B=A323,Moorings!D:D=D323))"),"ATAPL-58337-00009")</f>
        <v>ATAPL-58337-00009</v>
      </c>
      <c r="F323" s="3" t="str">
        <f>IFERROR(__xludf.DUMMYFUNCTION("if(isblank(A323),"""",filter(Moorings!C:C,Moorings!B:B=A323,Moorings!D:D=D323))"),"P0161")</f>
        <v>P0161</v>
      </c>
      <c r="G323" s="6" t="s">
        <v>178</v>
      </c>
      <c r="H323" s="10">
        <v>101.0</v>
      </c>
      <c r="I323" s="6" t="s">
        <v>183</v>
      </c>
    </row>
    <row r="324" ht="15.75" customHeight="1">
      <c r="A324" s="10" t="s">
        <v>88</v>
      </c>
      <c r="B324" s="3" t="str">
        <f>IFERROR(__xludf.DUMMYFUNCTION("if(isblank(A324),"""",filter(Moorings!A:A,Moorings!B:B=left(A324,14),Moorings!D:D=D324))"),"ATAPL-68870-001-0145")</f>
        <v>ATAPL-68870-001-0145</v>
      </c>
      <c r="C324" s="3" t="str">
        <f>IFERROR(__xludf.DUMMYFUNCTION("if(isblank(A324),"""",filter(Moorings!C:C,Moorings!B:B=left(A324,14),Moorings!D:D=D324))"),"SN0145")</f>
        <v>SN0145</v>
      </c>
      <c r="D324" s="3">
        <v>2.0</v>
      </c>
      <c r="E324" s="3" t="str">
        <f>IFERROR(__xludf.DUMMYFUNCTION("if(isblank(A324),"""",filter(Moorings!A:A,Moorings!B:B=A324,Moorings!D:D=D324))"),"ATAPL-58337-00009")</f>
        <v>ATAPL-58337-00009</v>
      </c>
      <c r="F324" s="3" t="str">
        <f>IFERROR(__xludf.DUMMYFUNCTION("if(isblank(A324),"""",filter(Moorings!C:C,Moorings!B:B=A324,Moorings!D:D=D324))"),"P0161")</f>
        <v>P0161</v>
      </c>
      <c r="G324" s="6" t="s">
        <v>179</v>
      </c>
      <c r="H324" s="10">
        <v>38502.0</v>
      </c>
      <c r="I324" s="6" t="s">
        <v>183</v>
      </c>
    </row>
    <row r="325" ht="15.75" customHeight="1">
      <c r="A325" s="10" t="s">
        <v>88</v>
      </c>
      <c r="B325" s="3" t="str">
        <f>IFERROR(__xludf.DUMMYFUNCTION("if(isblank(A325),"""",filter(Moorings!A:A,Moorings!B:B=left(A325,14),Moorings!D:D=D325))"),"ATAPL-68870-001-0145")</f>
        <v>ATAPL-68870-001-0145</v>
      </c>
      <c r="C325" s="3" t="str">
        <f>IFERROR(__xludf.DUMMYFUNCTION("if(isblank(A325),"""",filter(Moorings!C:C,Moorings!B:B=left(A325,14),Moorings!D:D=D325))"),"SN0145")</f>
        <v>SN0145</v>
      </c>
      <c r="D325" s="3">
        <v>2.0</v>
      </c>
      <c r="E325" s="3" t="str">
        <f>IFERROR(__xludf.DUMMYFUNCTION("if(isblank(A325),"""",filter(Moorings!A:A,Moorings!B:B=A325,Moorings!D:D=D325))"),"ATAPL-58337-00009")</f>
        <v>ATAPL-58337-00009</v>
      </c>
      <c r="F325" s="3" t="str">
        <f>IFERROR(__xludf.DUMMYFUNCTION("if(isblank(A325),"""",filter(Moorings!C:C,Moorings!B:B=A325,Moorings!D:D=D325))"),"P0161")</f>
        <v>P0161</v>
      </c>
      <c r="G325" s="6" t="s">
        <v>180</v>
      </c>
      <c r="H325" s="52">
        <v>1.0</v>
      </c>
      <c r="I325" s="6" t="s">
        <v>184</v>
      </c>
    </row>
    <row r="326" ht="15.75" customHeight="1">
      <c r="A326" s="10" t="s">
        <v>88</v>
      </c>
      <c r="B326" s="3" t="str">
        <f>IFERROR(__xludf.DUMMYFUNCTION("if(isblank(A326),"""",filter(Moorings!A:A,Moorings!B:B=left(A326,14),Moorings!D:D=D326))"),"ATAPL-68870-001-0145")</f>
        <v>ATAPL-68870-001-0145</v>
      </c>
      <c r="C326" s="3" t="str">
        <f>IFERROR(__xludf.DUMMYFUNCTION("if(isblank(A326),"""",filter(Moorings!C:C,Moorings!B:B=left(A326,14),Moorings!D:D=D326))"),"SN0145")</f>
        <v>SN0145</v>
      </c>
      <c r="D326" s="3">
        <v>2.0</v>
      </c>
      <c r="E326" s="3" t="str">
        <f>IFERROR(__xludf.DUMMYFUNCTION("if(isblank(A326),"""",filter(Moorings!A:A,Moorings!B:B=A326,Moorings!D:D=D326))"),"ATAPL-58337-00009")</f>
        <v>ATAPL-58337-00009</v>
      </c>
      <c r="F326" s="3" t="str">
        <f>IFERROR(__xludf.DUMMYFUNCTION("if(isblank(A326),"""",filter(Moorings!C:C,Moorings!B:B=A326,Moorings!D:D=D326))"),"P0161")</f>
        <v>P0161</v>
      </c>
      <c r="G326" s="6" t="s">
        <v>181</v>
      </c>
      <c r="H326" s="52">
        <v>0.0</v>
      </c>
      <c r="I326" s="6" t="s">
        <v>184</v>
      </c>
    </row>
    <row r="327" ht="15.75" customHeight="1">
      <c r="A327" s="10" t="s">
        <v>88</v>
      </c>
      <c r="B327" s="3" t="str">
        <f>IFERROR(__xludf.DUMMYFUNCTION("if(isblank(A327),"""",filter(Moorings!A:A,Moorings!B:B=left(A327,14),Moorings!D:D=D327))"),"ATAPL-68870-001-0145")</f>
        <v>ATAPL-68870-001-0145</v>
      </c>
      <c r="C327" s="3" t="str">
        <f>IFERROR(__xludf.DUMMYFUNCTION("if(isblank(A327),"""",filter(Moorings!C:C,Moorings!B:B=left(A327,14),Moorings!D:D=D327))"),"SN0145")</f>
        <v>SN0145</v>
      </c>
      <c r="D327" s="3">
        <v>2.0</v>
      </c>
      <c r="E327" s="3" t="str">
        <f>IFERROR(__xludf.DUMMYFUNCTION("if(isblank(A327),"""",filter(Moorings!A:A,Moorings!B:B=A327,Moorings!D:D=D327))"),"ATAPL-58337-00009")</f>
        <v>ATAPL-58337-00009</v>
      </c>
      <c r="F327" s="3" t="str">
        <f>IFERROR(__xludf.DUMMYFUNCTION("if(isblank(A327),"""",filter(Moorings!C:C,Moorings!B:B=A327,Moorings!D:D=D327))"),"P0161")</f>
        <v>P0161</v>
      </c>
      <c r="G327" s="6" t="s">
        <v>182</v>
      </c>
      <c r="H327" s="10">
        <v>35.0</v>
      </c>
      <c r="I327" s="6"/>
    </row>
    <row r="328" ht="15.75" customHeight="1">
      <c r="A328" s="6"/>
      <c r="B328" s="3" t="str">
        <f>IFERROR(__xludf.DUMMYFUNCTION("if(isblank(A328),"""",filter(Moorings!A:A,Moorings!B:B=left(A328,14),Moorings!D:D=D328))"),"")</f>
        <v/>
      </c>
      <c r="C328" s="3" t="str">
        <f>IFERROR(__xludf.DUMMYFUNCTION("if(isblank(A328),"""",filter(Moorings!C:C,Moorings!B:B=left(A328,14),Moorings!D:D=D328))"),"")</f>
        <v/>
      </c>
      <c r="D328" s="3"/>
      <c r="E328" s="3" t="str">
        <f>IFERROR(__xludf.DUMMYFUNCTION("if(isblank(A328),"""",filter(Moorings!A:A,Moorings!B:B=A328,Moorings!D:D=D328))"),"")</f>
        <v/>
      </c>
      <c r="F328" s="3" t="str">
        <f>IFERROR(__xludf.DUMMYFUNCTION("if(isblank(A328),"""",filter(Moorings!C:C,Moorings!B:B=A328,Moorings!D:D=D328))"),"")</f>
        <v/>
      </c>
      <c r="G328" s="6"/>
      <c r="H328" s="10"/>
      <c r="I328" s="6"/>
    </row>
    <row r="329" ht="15.75" customHeight="1">
      <c r="A329" s="10" t="s">
        <v>88</v>
      </c>
      <c r="B329" s="3" t="str">
        <f>IFERROR(__xludf.DUMMYFUNCTION("if(isblank(A329),"""",filter(Moorings!A:A,Moorings!B:B=left(A329,14),Moorings!D:D=D329))"),"ATAPL-68870-001-0142")</f>
        <v>ATAPL-68870-001-0142</v>
      </c>
      <c r="C329" s="3" t="str">
        <f>IFERROR(__xludf.DUMMYFUNCTION("if(isblank(A329),"""",filter(Moorings!C:C,Moorings!B:B=left(A329,14),Moorings!D:D=D329))"),"SN0142")</f>
        <v>SN0142</v>
      </c>
      <c r="D329" s="24">
        <v>3.0</v>
      </c>
      <c r="E329" s="3" t="str">
        <f>IFERROR(__xludf.DUMMYFUNCTION("if(isblank(A329),"""",filter(Moorings!A:A,Moorings!B:B=A329,Moorings!D:D=D329))"),"ATAPL-58337-00005")</f>
        <v>ATAPL-58337-00005</v>
      </c>
      <c r="F329" s="3" t="str">
        <f>IFERROR(__xludf.DUMMYFUNCTION("if(isblank(A329),"""",filter(Moorings!C:C,Moorings!B:B=A329,Moorings!D:D=D329))"),"P0113")</f>
        <v>P0113</v>
      </c>
      <c r="G329" s="6" t="s">
        <v>176</v>
      </c>
      <c r="H329" s="53">
        <v>17372.0</v>
      </c>
      <c r="I329" s="23" t="s">
        <v>224</v>
      </c>
    </row>
    <row r="330" ht="15.75" customHeight="1">
      <c r="A330" s="10" t="s">
        <v>88</v>
      </c>
      <c r="B330" s="3" t="str">
        <f>IFERROR(__xludf.DUMMYFUNCTION("if(isblank(A330),"""",filter(Moorings!A:A,Moorings!B:B=left(A330,14),Moorings!D:D=D330))"),"ATAPL-68870-001-0142")</f>
        <v>ATAPL-68870-001-0142</v>
      </c>
      <c r="C330" s="3" t="str">
        <f>IFERROR(__xludf.DUMMYFUNCTION("if(isblank(A330),"""",filter(Moorings!C:C,Moorings!B:B=left(A330,14),Moorings!D:D=D330))"),"SN0142")</f>
        <v>SN0142</v>
      </c>
      <c r="D330" s="24">
        <v>3.0</v>
      </c>
      <c r="E330" s="3" t="str">
        <f>IFERROR(__xludf.DUMMYFUNCTION("if(isblank(A330),"""",filter(Moorings!A:A,Moorings!B:B=A330,Moorings!D:D=D330))"),"ATAPL-58337-00005")</f>
        <v>ATAPL-58337-00005</v>
      </c>
      <c r="F330" s="3" t="str">
        <f>IFERROR(__xludf.DUMMYFUNCTION("if(isblank(A330),"""",filter(Moorings!C:C,Moorings!B:B=A330,Moorings!D:D=D330))"),"P0113")</f>
        <v>P0113</v>
      </c>
      <c r="G330" s="6" t="s">
        <v>177</v>
      </c>
      <c r="H330" s="53">
        <v>2284.1</v>
      </c>
      <c r="I330" s="23"/>
    </row>
    <row r="331" ht="15.75" customHeight="1">
      <c r="A331" s="10" t="s">
        <v>88</v>
      </c>
      <c r="B331" s="3" t="str">
        <f>IFERROR(__xludf.DUMMYFUNCTION("if(isblank(A331),"""",filter(Moorings!A:A,Moorings!B:B=left(A331,14),Moorings!D:D=D331))"),"ATAPL-68870-001-0142")</f>
        <v>ATAPL-68870-001-0142</v>
      </c>
      <c r="C331" s="3" t="str">
        <f>IFERROR(__xludf.DUMMYFUNCTION("if(isblank(A331),"""",filter(Moorings!C:C,Moorings!B:B=left(A331,14),Moorings!D:D=D331))"),"SN0142")</f>
        <v>SN0142</v>
      </c>
      <c r="D331" s="24">
        <v>3.0</v>
      </c>
      <c r="E331" s="3" t="str">
        <f>IFERROR(__xludf.DUMMYFUNCTION("if(isblank(A331),"""",filter(Moorings!A:A,Moorings!B:B=A331,Moorings!D:D=D331))"),"ATAPL-58337-00005")</f>
        <v>ATAPL-58337-00005</v>
      </c>
      <c r="F331" s="3" t="str">
        <f>IFERROR(__xludf.DUMMYFUNCTION("if(isblank(A331),"""",filter(Moorings!C:C,Moorings!B:B=A331,Moorings!D:D=D331))"),"P0113")</f>
        <v>P0113</v>
      </c>
      <c r="G331" s="6" t="s">
        <v>178</v>
      </c>
      <c r="H331" s="53">
        <v>94.1</v>
      </c>
      <c r="I331" s="23"/>
    </row>
    <row r="332" ht="15.75" customHeight="1">
      <c r="A332" s="10" t="s">
        <v>88</v>
      </c>
      <c r="B332" s="3" t="str">
        <f>IFERROR(__xludf.DUMMYFUNCTION("if(isblank(A332),"""",filter(Moorings!A:A,Moorings!B:B=left(A332,14),Moorings!D:D=D332))"),"ATAPL-68870-001-0142")</f>
        <v>ATAPL-68870-001-0142</v>
      </c>
      <c r="C332" s="3" t="str">
        <f>IFERROR(__xludf.DUMMYFUNCTION("if(isblank(A332),"""",filter(Moorings!C:C,Moorings!B:B=left(A332,14),Moorings!D:D=D332))"),"SN0142")</f>
        <v>SN0142</v>
      </c>
      <c r="D332" s="24">
        <v>3.0</v>
      </c>
      <c r="E332" s="3" t="str">
        <f>IFERROR(__xludf.DUMMYFUNCTION("if(isblank(A332),"""",filter(Moorings!A:A,Moorings!B:B=A332,Moorings!D:D=D332))"),"ATAPL-58337-00005")</f>
        <v>ATAPL-58337-00005</v>
      </c>
      <c r="F332" s="3" t="str">
        <f>IFERROR(__xludf.DUMMYFUNCTION("if(isblank(A332),"""",filter(Moorings!C:C,Moorings!B:B=A332,Moorings!D:D=D332))"),"P0113")</f>
        <v>P0113</v>
      </c>
      <c r="G332" s="6" t="s">
        <v>179</v>
      </c>
      <c r="H332" s="53">
        <v>38676.5</v>
      </c>
      <c r="I332" s="23"/>
    </row>
    <row r="333" ht="15.75" customHeight="1">
      <c r="A333" s="10" t="s">
        <v>88</v>
      </c>
      <c r="B333" s="3" t="str">
        <f>IFERROR(__xludf.DUMMYFUNCTION("if(isblank(A333),"""",filter(Moorings!A:A,Moorings!B:B=left(A333,14),Moorings!D:D=D333))"),"ATAPL-68870-001-0142")</f>
        <v>ATAPL-68870-001-0142</v>
      </c>
      <c r="C333" s="3" t="str">
        <f>IFERROR(__xludf.DUMMYFUNCTION("if(isblank(A333),"""",filter(Moorings!C:C,Moorings!B:B=left(A333,14),Moorings!D:D=D333))"),"SN0142")</f>
        <v>SN0142</v>
      </c>
      <c r="D333" s="24">
        <v>3.0</v>
      </c>
      <c r="E333" s="3" t="str">
        <f>IFERROR(__xludf.DUMMYFUNCTION("if(isblank(A333),"""",filter(Moorings!A:A,Moorings!B:B=A333,Moorings!D:D=D333))"),"ATAPL-58337-00005")</f>
        <v>ATAPL-58337-00005</v>
      </c>
      <c r="F333" s="3" t="str">
        <f>IFERROR(__xludf.DUMMYFUNCTION("if(isblank(A333),"""",filter(Moorings!C:C,Moorings!B:B=A333,Moorings!D:D=D333))"),"P0113")</f>
        <v>P0113</v>
      </c>
      <c r="G333" s="6" t="s">
        <v>180</v>
      </c>
      <c r="H333" s="22">
        <v>1.0</v>
      </c>
      <c r="I333" s="23" t="s">
        <v>225</v>
      </c>
    </row>
    <row r="334" ht="15.75" customHeight="1">
      <c r="A334" s="10" t="s">
        <v>88</v>
      </c>
      <c r="B334" s="3" t="str">
        <f>IFERROR(__xludf.DUMMYFUNCTION("if(isblank(A334),"""",filter(Moorings!A:A,Moorings!B:B=left(A334,14),Moorings!D:D=D334))"),"ATAPL-68870-001-0142")</f>
        <v>ATAPL-68870-001-0142</v>
      </c>
      <c r="C334" s="3" t="str">
        <f>IFERROR(__xludf.DUMMYFUNCTION("if(isblank(A334),"""",filter(Moorings!C:C,Moorings!B:B=left(A334,14),Moorings!D:D=D334))"),"SN0142")</f>
        <v>SN0142</v>
      </c>
      <c r="D334" s="24">
        <v>3.0</v>
      </c>
      <c r="E334" s="3" t="str">
        <f>IFERROR(__xludf.DUMMYFUNCTION("if(isblank(A334),"""",filter(Moorings!A:A,Moorings!B:B=A334,Moorings!D:D=D334))"),"ATAPL-58337-00005")</f>
        <v>ATAPL-58337-00005</v>
      </c>
      <c r="F334" s="3" t="str">
        <f>IFERROR(__xludf.DUMMYFUNCTION("if(isblank(A334),"""",filter(Moorings!C:C,Moorings!B:B=A334,Moorings!D:D=D334))"),"P0113")</f>
        <v>P0113</v>
      </c>
      <c r="G334" s="6" t="s">
        <v>181</v>
      </c>
      <c r="H334" s="22">
        <v>0.0</v>
      </c>
      <c r="I334" s="23" t="s">
        <v>225</v>
      </c>
    </row>
    <row r="335" ht="15.75" customHeight="1">
      <c r="A335" s="10" t="s">
        <v>88</v>
      </c>
      <c r="B335" s="3" t="str">
        <f>IFERROR(__xludf.DUMMYFUNCTION("if(isblank(A335),"""",filter(Moorings!A:A,Moorings!B:B=left(A335,14),Moorings!D:D=D335))"),"ATAPL-68870-001-0142")</f>
        <v>ATAPL-68870-001-0142</v>
      </c>
      <c r="C335" s="3" t="str">
        <f>IFERROR(__xludf.DUMMYFUNCTION("if(isblank(A335),"""",filter(Moorings!C:C,Moorings!B:B=left(A335,14),Moorings!D:D=D335))"),"SN0142")</f>
        <v>SN0142</v>
      </c>
      <c r="D335" s="24">
        <v>3.0</v>
      </c>
      <c r="E335" s="3" t="str">
        <f>IFERROR(__xludf.DUMMYFUNCTION("if(isblank(A335),"""",filter(Moorings!A:A,Moorings!B:B=A335,Moorings!D:D=D335))"),"ATAPL-58337-00005")</f>
        <v>ATAPL-58337-00005</v>
      </c>
      <c r="F335" s="3" t="str">
        <f>IFERROR(__xludf.DUMMYFUNCTION("if(isblank(A335),"""",filter(Moorings!C:C,Moorings!B:B=A335,Moorings!D:D=D335))"),"P0113")</f>
        <v>P0113</v>
      </c>
      <c r="G335" s="6" t="s">
        <v>182</v>
      </c>
      <c r="H335" s="22">
        <v>35.0</v>
      </c>
      <c r="I335" s="23" t="s">
        <v>225</v>
      </c>
    </row>
    <row r="336" ht="15.75" customHeight="1">
      <c r="A336" s="6"/>
      <c r="B336" s="3"/>
      <c r="C336" s="3"/>
      <c r="D336" s="3"/>
      <c r="E336" s="3"/>
      <c r="F336" s="3"/>
      <c r="G336" s="6"/>
      <c r="H336" s="10"/>
      <c r="I336" s="6"/>
    </row>
    <row r="337" ht="15.75" customHeight="1">
      <c r="A337" s="10" t="s">
        <v>92</v>
      </c>
      <c r="B337" s="3" t="str">
        <f>IFERROR(__xludf.DUMMYFUNCTION("if(isblank(A337),"""",filter(Moorings!A:A,Moorings!B:B=left(A337,14),Moorings!D:D=D337))"),"ATAPL-68870-001-0142")</f>
        <v>ATAPL-68870-001-0142</v>
      </c>
      <c r="C337" s="3" t="str">
        <f>IFERROR(__xludf.DUMMYFUNCTION("if(isblank(A337),"""",filter(Moorings!C:C,Moorings!B:B=left(A337,14),Moorings!D:D=D337))"),"SN0142")</f>
        <v>SN0142</v>
      </c>
      <c r="D337" s="3">
        <v>1.0</v>
      </c>
      <c r="E337" s="3" t="str">
        <f>IFERROR(__xludf.DUMMYFUNCTION("if(isblank(A337),"""",filter(Moorings!A:A,Moorings!B:B=A337,Moorings!D:D=D337))"),"ATAPL-58322-00002")</f>
        <v>ATAPL-58322-00002</v>
      </c>
      <c r="F337" s="3">
        <f>IFERROR(__xludf.DUMMYFUNCTION("if(isblank(A337),"""",filter(Moorings!C:C,Moorings!B:B=A337,Moorings!D:D=D337))"),"1129")</f>
        <v>1129</v>
      </c>
      <c r="G337" s="6" t="s">
        <v>187</v>
      </c>
      <c r="H337" s="10">
        <v>124.0</v>
      </c>
      <c r="I337" s="6"/>
    </row>
    <row r="338" ht="15.75" customHeight="1">
      <c r="A338" s="10" t="s">
        <v>92</v>
      </c>
      <c r="B338" s="3" t="str">
        <f>IFERROR(__xludf.DUMMYFUNCTION("if(isblank(A338),"""",filter(Moorings!A:A,Moorings!B:B=left(A338,14),Moorings!D:D=D338))"),"ATAPL-68870-001-0142")</f>
        <v>ATAPL-68870-001-0142</v>
      </c>
      <c r="C338" s="3" t="str">
        <f>IFERROR(__xludf.DUMMYFUNCTION("if(isblank(A338),"""",filter(Moorings!C:C,Moorings!B:B=left(A338,14),Moorings!D:D=D338))"),"SN0142")</f>
        <v>SN0142</v>
      </c>
      <c r="D338" s="3">
        <v>1.0</v>
      </c>
      <c r="E338" s="3" t="str">
        <f>IFERROR(__xludf.DUMMYFUNCTION("if(isblank(A338),"""",filter(Moorings!A:A,Moorings!B:B=A338,Moorings!D:D=D338))"),"ATAPL-58322-00002")</f>
        <v>ATAPL-58322-00002</v>
      </c>
      <c r="F338" s="3">
        <f>IFERROR(__xludf.DUMMYFUNCTION("if(isblank(A338),"""",filter(Moorings!C:C,Moorings!B:B=A338,Moorings!D:D=D338))"),"1129")</f>
        <v>1129</v>
      </c>
      <c r="G338" s="6" t="s">
        <v>188</v>
      </c>
      <c r="H338" s="10">
        <v>0.039</v>
      </c>
      <c r="I338" s="6"/>
    </row>
    <row r="339" ht="15.75" customHeight="1">
      <c r="A339" s="10" t="s">
        <v>92</v>
      </c>
      <c r="B339" s="3" t="str">
        <f>IFERROR(__xludf.DUMMYFUNCTION("if(isblank(A339),"""",filter(Moorings!A:A,Moorings!B:B=left(A339,14),Moorings!D:D=D339))"),"ATAPL-68870-001-0142")</f>
        <v>ATAPL-68870-001-0142</v>
      </c>
      <c r="C339" s="3" t="str">
        <f>IFERROR(__xludf.DUMMYFUNCTION("if(isblank(A339),"""",filter(Moorings!C:C,Moorings!B:B=left(A339,14),Moorings!D:D=D339))"),"SN0142")</f>
        <v>SN0142</v>
      </c>
      <c r="D339" s="3">
        <v>1.0</v>
      </c>
      <c r="E339" s="3" t="str">
        <f>IFERROR(__xludf.DUMMYFUNCTION("if(isblank(A339),"""",filter(Moorings!A:A,Moorings!B:B=A339,Moorings!D:D=D339))"),"ATAPL-58322-00002")</f>
        <v>ATAPL-58322-00002</v>
      </c>
      <c r="F339" s="3">
        <f>IFERROR(__xludf.DUMMYFUNCTION("if(isblank(A339),"""",filter(Moorings!C:C,Moorings!B:B=A339,Moorings!D:D=D339))"),"1129")</f>
        <v>1129</v>
      </c>
      <c r="G339" s="6" t="s">
        <v>189</v>
      </c>
      <c r="H339" s="10">
        <v>700.0</v>
      </c>
      <c r="I339" s="6"/>
    </row>
    <row r="340" ht="15.75" customHeight="1">
      <c r="A340" s="10" t="s">
        <v>92</v>
      </c>
      <c r="B340" s="3" t="str">
        <f>IFERROR(__xludf.DUMMYFUNCTION("if(isblank(A340),"""",filter(Moorings!A:A,Moorings!B:B=left(A340,14),Moorings!D:D=D340))"),"ATAPL-68870-001-0142")</f>
        <v>ATAPL-68870-001-0142</v>
      </c>
      <c r="C340" s="3" t="str">
        <f>IFERROR(__xludf.DUMMYFUNCTION("if(isblank(A340),"""",filter(Moorings!C:C,Moorings!B:B=left(A340,14),Moorings!D:D=D340))"),"SN0142")</f>
        <v>SN0142</v>
      </c>
      <c r="D340" s="3">
        <v>1.0</v>
      </c>
      <c r="E340" s="3" t="str">
        <f>IFERROR(__xludf.DUMMYFUNCTION("if(isblank(A340),"""",filter(Moorings!A:A,Moorings!B:B=A340,Moorings!D:D=D340))"),"ATAPL-58322-00002")</f>
        <v>ATAPL-58322-00002</v>
      </c>
      <c r="F340" s="3">
        <f>IFERROR(__xludf.DUMMYFUNCTION("if(isblank(A340),"""",filter(Moorings!C:C,Moorings!B:B=A340,Moorings!D:D=D340))"),"1129")</f>
        <v>1129</v>
      </c>
      <c r="G340" s="6" t="s">
        <v>190</v>
      </c>
      <c r="H340" s="10">
        <v>1.076</v>
      </c>
      <c r="I340" s="6"/>
    </row>
    <row r="341" ht="15.75" customHeight="1">
      <c r="A341" s="10" t="s">
        <v>92</v>
      </c>
      <c r="B341" s="3" t="str">
        <f>IFERROR(__xludf.DUMMYFUNCTION("if(isblank(A341),"""",filter(Moorings!A:A,Moorings!B:B=left(A341,14),Moorings!D:D=D341))"),"ATAPL-68870-001-0142")</f>
        <v>ATAPL-68870-001-0142</v>
      </c>
      <c r="C341" s="3" t="str">
        <f>IFERROR(__xludf.DUMMYFUNCTION("if(isblank(A341),"""",filter(Moorings!C:C,Moorings!B:B=left(A341,14),Moorings!D:D=D341))"),"SN0142")</f>
        <v>SN0142</v>
      </c>
      <c r="D341" s="3">
        <v>1.0</v>
      </c>
      <c r="E341" s="3" t="str">
        <f>IFERROR(__xludf.DUMMYFUNCTION("if(isblank(A341),"""",filter(Moorings!A:A,Moorings!B:B=A341,Moorings!D:D=D341))"),"ATAPL-58322-00002")</f>
        <v>ATAPL-58322-00002</v>
      </c>
      <c r="F341" s="3">
        <f>IFERROR(__xludf.DUMMYFUNCTION("if(isblank(A341),"""",filter(Moorings!C:C,Moorings!B:B=A341,Moorings!D:D=D341))"),"1129")</f>
        <v>1129</v>
      </c>
      <c r="G341" s="6" t="s">
        <v>191</v>
      </c>
      <c r="H341" s="10">
        <v>56.0</v>
      </c>
      <c r="I341" s="6" t="s">
        <v>192</v>
      </c>
    </row>
    <row r="342" ht="15.75" customHeight="1">
      <c r="A342" s="10" t="s">
        <v>92</v>
      </c>
      <c r="B342" s="3" t="str">
        <f>IFERROR(__xludf.DUMMYFUNCTION("if(isblank(A342),"""",filter(Moorings!A:A,Moorings!B:B=left(A342,14),Moorings!D:D=D342))"),"ATAPL-68870-001-0142")</f>
        <v>ATAPL-68870-001-0142</v>
      </c>
      <c r="C342" s="3" t="str">
        <f>IFERROR(__xludf.DUMMYFUNCTION("if(isblank(A342),"""",filter(Moorings!C:C,Moorings!B:B=left(A342,14),Moorings!D:D=D342))"),"SN0142")</f>
        <v>SN0142</v>
      </c>
      <c r="D342" s="3">
        <v>1.0</v>
      </c>
      <c r="E342" s="3" t="str">
        <f>IFERROR(__xludf.DUMMYFUNCTION("if(isblank(A342),"""",filter(Moorings!A:A,Moorings!B:B=A342,Moorings!D:D=D342))"),"ATAPL-58322-00002")</f>
        <v>ATAPL-58322-00002</v>
      </c>
      <c r="F342" s="3">
        <f>IFERROR(__xludf.DUMMYFUNCTION("if(isblank(A342),"""",filter(Moorings!C:C,Moorings!B:B=A342,Moorings!D:D=D342))"),"1129")</f>
        <v>1129</v>
      </c>
      <c r="G342" s="6" t="s">
        <v>193</v>
      </c>
      <c r="H342" s="49">
        <v>1.797E-6</v>
      </c>
      <c r="I342" s="6" t="s">
        <v>194</v>
      </c>
    </row>
    <row r="343" ht="15.75" customHeight="1">
      <c r="A343" s="10" t="s">
        <v>92</v>
      </c>
      <c r="B343" s="3" t="str">
        <f>IFERROR(__xludf.DUMMYFUNCTION("if(isblank(A343),"""",filter(Moorings!A:A,Moorings!B:B=left(A343,14),Moorings!D:D=D343))"),"ATAPL-68870-001-0142")</f>
        <v>ATAPL-68870-001-0142</v>
      </c>
      <c r="C343" s="3" t="str">
        <f>IFERROR(__xludf.DUMMYFUNCTION("if(isblank(A343),"""",filter(Moorings!C:C,Moorings!B:B=left(A343,14),Moorings!D:D=D343))"),"SN0142")</f>
        <v>SN0142</v>
      </c>
      <c r="D343" s="3">
        <v>1.0</v>
      </c>
      <c r="E343" s="3" t="str">
        <f>IFERROR(__xludf.DUMMYFUNCTION("if(isblank(A343),"""",filter(Moorings!A:A,Moorings!B:B=A343,Moorings!D:D=D343))"),"ATAPL-58322-00002")</f>
        <v>ATAPL-58322-00002</v>
      </c>
      <c r="F343" s="3">
        <f>IFERROR(__xludf.DUMMYFUNCTION("if(isblank(A343),"""",filter(Moorings!C:C,Moorings!B:B=A343,Moorings!D:D=D343))"),"1129")</f>
        <v>1129</v>
      </c>
      <c r="G343" s="6" t="s">
        <v>195</v>
      </c>
      <c r="H343" s="10">
        <v>56.0</v>
      </c>
      <c r="I343" s="6" t="s">
        <v>192</v>
      </c>
    </row>
    <row r="344" ht="15.75" customHeight="1">
      <c r="A344" s="10" t="s">
        <v>92</v>
      </c>
      <c r="B344" s="3" t="str">
        <f>IFERROR(__xludf.DUMMYFUNCTION("if(isblank(A344),"""",filter(Moorings!A:A,Moorings!B:B=left(A344,14),Moorings!D:D=D344))"),"ATAPL-68870-001-0142")</f>
        <v>ATAPL-68870-001-0142</v>
      </c>
      <c r="C344" s="3" t="str">
        <f>IFERROR(__xludf.DUMMYFUNCTION("if(isblank(A344),"""",filter(Moorings!C:C,Moorings!B:B=left(A344,14),Moorings!D:D=D344))"),"SN0142")</f>
        <v>SN0142</v>
      </c>
      <c r="D344" s="3">
        <v>1.0</v>
      </c>
      <c r="E344" s="3" t="str">
        <f>IFERROR(__xludf.DUMMYFUNCTION("if(isblank(A344),"""",filter(Moorings!A:A,Moorings!B:B=A344,Moorings!D:D=D344))"),"ATAPL-58322-00002")</f>
        <v>ATAPL-58322-00002</v>
      </c>
      <c r="F344" s="3">
        <f>IFERROR(__xludf.DUMMYFUNCTION("if(isblank(A344),"""",filter(Moorings!C:C,Moorings!B:B=A344,Moorings!D:D=D344))"),"1129")</f>
        <v>1129</v>
      </c>
      <c r="G344" s="6" t="s">
        <v>196</v>
      </c>
      <c r="H344" s="10">
        <v>0.0122</v>
      </c>
      <c r="I344" s="6" t="s">
        <v>197</v>
      </c>
    </row>
    <row r="345" ht="15.75" customHeight="1">
      <c r="A345" s="10" t="s">
        <v>92</v>
      </c>
      <c r="B345" s="3" t="str">
        <f>IFERROR(__xludf.DUMMYFUNCTION("if(isblank(A345),"""",filter(Moorings!A:A,Moorings!B:B=left(A345,14),Moorings!D:D=D345))"),"ATAPL-68870-001-0142")</f>
        <v>ATAPL-68870-001-0142</v>
      </c>
      <c r="C345" s="3" t="str">
        <f>IFERROR(__xludf.DUMMYFUNCTION("if(isblank(A345),"""",filter(Moorings!C:C,Moorings!B:B=left(A345,14),Moorings!D:D=D345))"),"SN0142")</f>
        <v>SN0142</v>
      </c>
      <c r="D345" s="3">
        <v>1.0</v>
      </c>
      <c r="E345" s="3" t="str">
        <f>IFERROR(__xludf.DUMMYFUNCTION("if(isblank(A345),"""",filter(Moorings!A:A,Moorings!B:B=A345,Moorings!D:D=D345))"),"ATAPL-58322-00002")</f>
        <v>ATAPL-58322-00002</v>
      </c>
      <c r="F345" s="3">
        <f>IFERROR(__xludf.DUMMYFUNCTION("if(isblank(A345),"""",filter(Moorings!C:C,Moorings!B:B=A345,Moorings!D:D=D345))"),"1129")</f>
        <v>1129</v>
      </c>
      <c r="G345" s="6" t="s">
        <v>198</v>
      </c>
      <c r="H345" s="10">
        <v>48.0</v>
      </c>
      <c r="I345" s="6" t="s">
        <v>192</v>
      </c>
    </row>
    <row r="346" ht="15.75" customHeight="1">
      <c r="A346" s="10" t="s">
        <v>92</v>
      </c>
      <c r="B346" s="3" t="str">
        <f>IFERROR(__xludf.DUMMYFUNCTION("if(isblank(A346),"""",filter(Moorings!A:A,Moorings!B:B=left(A346,14),Moorings!D:D=D346))"),"ATAPL-68870-001-0142")</f>
        <v>ATAPL-68870-001-0142</v>
      </c>
      <c r="C346" s="3" t="str">
        <f>IFERROR(__xludf.DUMMYFUNCTION("if(isblank(A346),"""",filter(Moorings!C:C,Moorings!B:B=left(A346,14),Moorings!D:D=D346))"),"SN0142")</f>
        <v>SN0142</v>
      </c>
      <c r="D346" s="3">
        <v>1.0</v>
      </c>
      <c r="E346" s="3" t="str">
        <f>IFERROR(__xludf.DUMMYFUNCTION("if(isblank(A346),"""",filter(Moorings!A:A,Moorings!B:B=A346,Moorings!D:D=D346))"),"ATAPL-58322-00002")</f>
        <v>ATAPL-58322-00002</v>
      </c>
      <c r="F346" s="3">
        <f>IFERROR(__xludf.DUMMYFUNCTION("if(isblank(A346),"""",filter(Moorings!C:C,Moorings!B:B=A346,Moorings!D:D=D346))"),"1129")</f>
        <v>1129</v>
      </c>
      <c r="G346" s="6" t="s">
        <v>199</v>
      </c>
      <c r="H346" s="10">
        <v>0.0904</v>
      </c>
      <c r="I346" s="6" t="s">
        <v>200</v>
      </c>
    </row>
    <row r="347" ht="15.75" customHeight="1">
      <c r="A347" s="10"/>
      <c r="B347" s="3" t="str">
        <f>IFERROR(__xludf.DUMMYFUNCTION("if(isblank(A347),"""",filter(Moorings!A:A,Moorings!B:B=left(A347,14),Moorings!D:D=D347))"),"")</f>
        <v/>
      </c>
      <c r="C347" s="3" t="str">
        <f>IFERROR(__xludf.DUMMYFUNCTION("if(isblank(A347),"""",filter(Moorings!C:C,Moorings!B:B=left(A347,14),Moorings!D:D=D347))"),"")</f>
        <v/>
      </c>
      <c r="D347" s="3"/>
      <c r="E347" s="3" t="str">
        <f>IFERROR(__xludf.DUMMYFUNCTION("if(isblank(A347),"""",filter(Moorings!A:A,Moorings!B:B=A347,Moorings!D:D=D347))"),"")</f>
        <v/>
      </c>
      <c r="F347" s="3" t="str">
        <f>IFERROR(__xludf.DUMMYFUNCTION("if(isblank(A347),"""",filter(Moorings!C:C,Moorings!B:B=A347,Moorings!D:D=D347))"),"")</f>
        <v/>
      </c>
      <c r="G347" s="6"/>
      <c r="H347" s="10"/>
      <c r="I347" s="6"/>
    </row>
    <row r="348" ht="15.75" customHeight="1">
      <c r="A348" s="10" t="s">
        <v>92</v>
      </c>
      <c r="B348" s="3" t="str">
        <f>IFERROR(__xludf.DUMMYFUNCTION("if(isblank(A348),"""",filter(Moorings!A:A,Moorings!B:B=left(A348,14),Moorings!D:D=D348))"),"ATAPL-68870-001-0145")</f>
        <v>ATAPL-68870-001-0145</v>
      </c>
      <c r="C348" s="3" t="str">
        <f>IFERROR(__xludf.DUMMYFUNCTION("if(isblank(A348),"""",filter(Moorings!C:C,Moorings!B:B=left(A348,14),Moorings!D:D=D348))"),"SN0145")</f>
        <v>SN0145</v>
      </c>
      <c r="D348" s="3">
        <v>2.0</v>
      </c>
      <c r="E348" s="3" t="str">
        <f>IFERROR(__xludf.DUMMYFUNCTION("if(isblank(A348),"""",filter(Moorings!A:A,Moorings!B:B=A348,Moorings!D:D=D348))"),"ATAPL-58322-00010")</f>
        <v>ATAPL-58322-00010</v>
      </c>
      <c r="F348" s="3">
        <f>IFERROR(__xludf.DUMMYFUNCTION("if(isblank(A348),"""",filter(Moorings!C:C,Moorings!B:B=A348,Moorings!D:D=D348))"),"1293")</f>
        <v>1293</v>
      </c>
      <c r="G348" s="6" t="s">
        <v>187</v>
      </c>
      <c r="H348" s="10">
        <v>124.0</v>
      </c>
      <c r="I348" s="6" t="s">
        <v>201</v>
      </c>
    </row>
    <row r="349" ht="15.75" customHeight="1">
      <c r="A349" s="10" t="s">
        <v>92</v>
      </c>
      <c r="B349" s="3" t="str">
        <f>IFERROR(__xludf.DUMMYFUNCTION("if(isblank(A349),"""",filter(Moorings!A:A,Moorings!B:B=left(A349,14),Moorings!D:D=D349))"),"ATAPL-68870-001-0145")</f>
        <v>ATAPL-68870-001-0145</v>
      </c>
      <c r="C349" s="3" t="str">
        <f>IFERROR(__xludf.DUMMYFUNCTION("if(isblank(A349),"""",filter(Moorings!C:C,Moorings!B:B=left(A349,14),Moorings!D:D=D349))"),"SN0145")</f>
        <v>SN0145</v>
      </c>
      <c r="D349" s="3">
        <v>2.0</v>
      </c>
      <c r="E349" s="3" t="str">
        <f>IFERROR(__xludf.DUMMYFUNCTION("if(isblank(A349),"""",filter(Moorings!A:A,Moorings!B:B=A349,Moorings!D:D=D349))"),"ATAPL-58322-00010")</f>
        <v>ATAPL-58322-00010</v>
      </c>
      <c r="F349" s="3">
        <f>IFERROR(__xludf.DUMMYFUNCTION("if(isblank(A349),"""",filter(Moorings!C:C,Moorings!B:B=A349,Moorings!D:D=D349))"),"1293")</f>
        <v>1293</v>
      </c>
      <c r="G349" s="6" t="s">
        <v>188</v>
      </c>
      <c r="H349" s="10">
        <v>0.039</v>
      </c>
      <c r="I349" s="6" t="s">
        <v>202</v>
      </c>
    </row>
    <row r="350" ht="15.75" customHeight="1">
      <c r="A350" s="10" t="s">
        <v>92</v>
      </c>
      <c r="B350" s="3" t="str">
        <f>IFERROR(__xludf.DUMMYFUNCTION("if(isblank(A350),"""",filter(Moorings!A:A,Moorings!B:B=left(A350,14),Moorings!D:D=D350))"),"ATAPL-68870-001-0145")</f>
        <v>ATAPL-68870-001-0145</v>
      </c>
      <c r="C350" s="3" t="str">
        <f>IFERROR(__xludf.DUMMYFUNCTION("if(isblank(A350),"""",filter(Moorings!C:C,Moorings!B:B=left(A350,14),Moorings!D:D=D350))"),"SN0145")</f>
        <v>SN0145</v>
      </c>
      <c r="D350" s="3">
        <v>2.0</v>
      </c>
      <c r="E350" s="3" t="str">
        <f>IFERROR(__xludf.DUMMYFUNCTION("if(isblank(A350),"""",filter(Moorings!A:A,Moorings!B:B=A350,Moorings!D:D=D350))"),"ATAPL-58322-00010")</f>
        <v>ATAPL-58322-00010</v>
      </c>
      <c r="F350" s="3">
        <f>IFERROR(__xludf.DUMMYFUNCTION("if(isblank(A350),"""",filter(Moorings!C:C,Moorings!B:B=A350,Moorings!D:D=D350))"),"1293")</f>
        <v>1293</v>
      </c>
      <c r="G350" s="6" t="s">
        <v>189</v>
      </c>
      <c r="H350" s="10">
        <v>700.0</v>
      </c>
      <c r="I350" s="6" t="s">
        <v>202</v>
      </c>
    </row>
    <row r="351" ht="15.75" customHeight="1">
      <c r="A351" s="10" t="s">
        <v>92</v>
      </c>
      <c r="B351" s="3" t="str">
        <f>IFERROR(__xludf.DUMMYFUNCTION("if(isblank(A351),"""",filter(Moorings!A:A,Moorings!B:B=left(A351,14),Moorings!D:D=D351))"),"ATAPL-68870-001-0145")</f>
        <v>ATAPL-68870-001-0145</v>
      </c>
      <c r="C351" s="3" t="str">
        <f>IFERROR(__xludf.DUMMYFUNCTION("if(isblank(A351),"""",filter(Moorings!C:C,Moorings!B:B=left(A351,14),Moorings!D:D=D351))"),"SN0145")</f>
        <v>SN0145</v>
      </c>
      <c r="D351" s="3">
        <v>2.0</v>
      </c>
      <c r="E351" s="3" t="str">
        <f>IFERROR(__xludf.DUMMYFUNCTION("if(isblank(A351),"""",filter(Moorings!A:A,Moorings!B:B=A351,Moorings!D:D=D351))"),"ATAPL-58322-00010")</f>
        <v>ATAPL-58322-00010</v>
      </c>
      <c r="F351" s="3">
        <f>IFERROR(__xludf.DUMMYFUNCTION("if(isblank(A351),"""",filter(Moorings!C:C,Moorings!B:B=A351,Moorings!D:D=D351))"),"1293")</f>
        <v>1293</v>
      </c>
      <c r="G351" s="6" t="s">
        <v>190</v>
      </c>
      <c r="H351" s="10">
        <v>1.076</v>
      </c>
      <c r="I351" s="6" t="s">
        <v>202</v>
      </c>
    </row>
    <row r="352" ht="15.75" customHeight="1">
      <c r="A352" s="10" t="s">
        <v>92</v>
      </c>
      <c r="B352" s="3" t="str">
        <f>IFERROR(__xludf.DUMMYFUNCTION("if(isblank(A352),"""",filter(Moorings!A:A,Moorings!B:B=left(A352,14),Moorings!D:D=D352))"),"ATAPL-68870-001-0145")</f>
        <v>ATAPL-68870-001-0145</v>
      </c>
      <c r="C352" s="3" t="str">
        <f>IFERROR(__xludf.DUMMYFUNCTION("if(isblank(A352),"""",filter(Moorings!C:C,Moorings!B:B=left(A352,14),Moorings!D:D=D352))"),"SN0145")</f>
        <v>SN0145</v>
      </c>
      <c r="D352" s="3">
        <v>2.0</v>
      </c>
      <c r="E352" s="3" t="str">
        <f>IFERROR(__xludf.DUMMYFUNCTION("if(isblank(A352),"""",filter(Moorings!A:A,Moorings!B:B=A352,Moorings!D:D=D352))"),"ATAPL-58322-00010")</f>
        <v>ATAPL-58322-00010</v>
      </c>
      <c r="F352" s="3">
        <f>IFERROR(__xludf.DUMMYFUNCTION("if(isblank(A352),"""",filter(Moorings!C:C,Moorings!B:B=A352,Moorings!D:D=D352))"),"1293")</f>
        <v>1293</v>
      </c>
      <c r="G352" s="6" t="s">
        <v>191</v>
      </c>
      <c r="H352" s="10">
        <v>52.0</v>
      </c>
      <c r="I352" s="6" t="s">
        <v>192</v>
      </c>
    </row>
    <row r="353" ht="15.75" customHeight="1">
      <c r="A353" s="10" t="s">
        <v>92</v>
      </c>
      <c r="B353" s="3" t="str">
        <f>IFERROR(__xludf.DUMMYFUNCTION("if(isblank(A353),"""",filter(Moorings!A:A,Moorings!B:B=left(A353,14),Moorings!D:D=D353))"),"ATAPL-68870-001-0145")</f>
        <v>ATAPL-68870-001-0145</v>
      </c>
      <c r="C353" s="3" t="str">
        <f>IFERROR(__xludf.DUMMYFUNCTION("if(isblank(A353),"""",filter(Moorings!C:C,Moorings!B:B=left(A353,14),Moorings!D:D=D353))"),"SN0145")</f>
        <v>SN0145</v>
      </c>
      <c r="D353" s="3">
        <v>2.0</v>
      </c>
      <c r="E353" s="3" t="str">
        <f>IFERROR(__xludf.DUMMYFUNCTION("if(isblank(A353),"""",filter(Moorings!A:A,Moorings!B:B=A353,Moorings!D:D=D353))"),"ATAPL-58322-00010")</f>
        <v>ATAPL-58322-00010</v>
      </c>
      <c r="F353" s="3">
        <f>IFERROR(__xludf.DUMMYFUNCTION("if(isblank(A353),"""",filter(Moorings!C:C,Moorings!B:B=A353,Moorings!D:D=D353))"),"1293")</f>
        <v>1293</v>
      </c>
      <c r="G353" s="6" t="s">
        <v>193</v>
      </c>
      <c r="H353" s="43">
        <v>1.814E-6</v>
      </c>
      <c r="I353" s="6" t="s">
        <v>194</v>
      </c>
    </row>
    <row r="354" ht="15.75" customHeight="1">
      <c r="A354" s="10" t="s">
        <v>92</v>
      </c>
      <c r="B354" s="3" t="str">
        <f>IFERROR(__xludf.DUMMYFUNCTION("if(isblank(A354),"""",filter(Moorings!A:A,Moorings!B:B=left(A354,14),Moorings!D:D=D354))"),"ATAPL-68870-001-0145")</f>
        <v>ATAPL-68870-001-0145</v>
      </c>
      <c r="C354" s="3" t="str">
        <f>IFERROR(__xludf.DUMMYFUNCTION("if(isblank(A354),"""",filter(Moorings!C:C,Moorings!B:B=left(A354,14),Moorings!D:D=D354))"),"SN0145")</f>
        <v>SN0145</v>
      </c>
      <c r="D354" s="3">
        <v>2.0</v>
      </c>
      <c r="E354" s="3" t="str">
        <f>IFERROR(__xludf.DUMMYFUNCTION("if(isblank(A354),"""",filter(Moorings!A:A,Moorings!B:B=A354,Moorings!D:D=D354))"),"ATAPL-58322-00010")</f>
        <v>ATAPL-58322-00010</v>
      </c>
      <c r="F354" s="3">
        <f>IFERROR(__xludf.DUMMYFUNCTION("if(isblank(A354),"""",filter(Moorings!C:C,Moorings!B:B=A354,Moorings!D:D=D354))"),"1293")</f>
        <v>1293</v>
      </c>
      <c r="G354" s="6" t="s">
        <v>195</v>
      </c>
      <c r="H354" s="10">
        <v>51.0</v>
      </c>
      <c r="I354" s="6" t="s">
        <v>192</v>
      </c>
    </row>
    <row r="355" ht="15.75" customHeight="1">
      <c r="A355" s="10" t="s">
        <v>92</v>
      </c>
      <c r="B355" s="3" t="str">
        <f>IFERROR(__xludf.DUMMYFUNCTION("if(isblank(A355),"""",filter(Moorings!A:A,Moorings!B:B=left(A355,14),Moorings!D:D=D355))"),"ATAPL-68870-001-0145")</f>
        <v>ATAPL-68870-001-0145</v>
      </c>
      <c r="C355" s="3" t="str">
        <f>IFERROR(__xludf.DUMMYFUNCTION("if(isblank(A355),"""",filter(Moorings!C:C,Moorings!B:B=left(A355,14),Moorings!D:D=D355))"),"SN0145")</f>
        <v>SN0145</v>
      </c>
      <c r="D355" s="3">
        <v>2.0</v>
      </c>
      <c r="E355" s="3" t="str">
        <f>IFERROR(__xludf.DUMMYFUNCTION("if(isblank(A355),"""",filter(Moorings!A:A,Moorings!B:B=A355,Moorings!D:D=D355))"),"ATAPL-58322-00010")</f>
        <v>ATAPL-58322-00010</v>
      </c>
      <c r="F355" s="3">
        <f>IFERROR(__xludf.DUMMYFUNCTION("if(isblank(A355),"""",filter(Moorings!C:C,Moorings!B:B=A355,Moorings!D:D=D355))"),"1293")</f>
        <v>1293</v>
      </c>
      <c r="G355" s="6" t="s">
        <v>196</v>
      </c>
      <c r="H355" s="10">
        <v>0.0121</v>
      </c>
      <c r="I355" s="6" t="s">
        <v>197</v>
      </c>
    </row>
    <row r="356" ht="15.75" customHeight="1">
      <c r="A356" s="10" t="s">
        <v>92</v>
      </c>
      <c r="B356" s="3" t="str">
        <f>IFERROR(__xludf.DUMMYFUNCTION("if(isblank(A356),"""",filter(Moorings!A:A,Moorings!B:B=left(A356,14),Moorings!D:D=D356))"),"ATAPL-68870-001-0145")</f>
        <v>ATAPL-68870-001-0145</v>
      </c>
      <c r="C356" s="3" t="str">
        <f>IFERROR(__xludf.DUMMYFUNCTION("if(isblank(A356),"""",filter(Moorings!C:C,Moorings!B:B=left(A356,14),Moorings!D:D=D356))"),"SN0145")</f>
        <v>SN0145</v>
      </c>
      <c r="D356" s="3">
        <v>2.0</v>
      </c>
      <c r="E356" s="3" t="str">
        <f>IFERROR(__xludf.DUMMYFUNCTION("if(isblank(A356),"""",filter(Moorings!A:A,Moorings!B:B=A356,Moorings!D:D=D356))"),"ATAPL-58322-00010")</f>
        <v>ATAPL-58322-00010</v>
      </c>
      <c r="F356" s="3">
        <f>IFERROR(__xludf.DUMMYFUNCTION("if(isblank(A356),"""",filter(Moorings!C:C,Moorings!B:B=A356,Moorings!D:D=D356))"),"1293")</f>
        <v>1293</v>
      </c>
      <c r="G356" s="6" t="s">
        <v>198</v>
      </c>
      <c r="H356" s="10">
        <v>43.0</v>
      </c>
      <c r="I356" s="6" t="s">
        <v>192</v>
      </c>
    </row>
    <row r="357" ht="15.75" customHeight="1">
      <c r="A357" s="10" t="s">
        <v>92</v>
      </c>
      <c r="B357" s="3" t="str">
        <f>IFERROR(__xludf.DUMMYFUNCTION("if(isblank(A357),"""",filter(Moorings!A:A,Moorings!B:B=left(A357,14),Moorings!D:D=D357))"),"ATAPL-68870-001-0145")</f>
        <v>ATAPL-68870-001-0145</v>
      </c>
      <c r="C357" s="3" t="str">
        <f>IFERROR(__xludf.DUMMYFUNCTION("if(isblank(A357),"""",filter(Moorings!C:C,Moorings!B:B=left(A357,14),Moorings!D:D=D357))"),"SN0145")</f>
        <v>SN0145</v>
      </c>
      <c r="D357" s="3">
        <v>2.0</v>
      </c>
      <c r="E357" s="3" t="str">
        <f>IFERROR(__xludf.DUMMYFUNCTION("if(isblank(A357),"""",filter(Moorings!A:A,Moorings!B:B=A357,Moorings!D:D=D357))"),"ATAPL-58322-00010")</f>
        <v>ATAPL-58322-00010</v>
      </c>
      <c r="F357" s="3">
        <f>IFERROR(__xludf.DUMMYFUNCTION("if(isblank(A357),"""",filter(Moorings!C:C,Moorings!B:B=A357,Moorings!D:D=D357))"),"1293")</f>
        <v>1293</v>
      </c>
      <c r="G357" s="6" t="s">
        <v>199</v>
      </c>
      <c r="H357" s="10">
        <v>0.0906</v>
      </c>
      <c r="I357" s="6" t="s">
        <v>200</v>
      </c>
    </row>
    <row r="358" ht="15.75" customHeight="1">
      <c r="A358" s="10"/>
      <c r="B358" s="3" t="str">
        <f>IFERROR(__xludf.DUMMYFUNCTION("if(isblank(A358),"""",filter(Moorings!A:A,Moorings!B:B=left(A358,14),Moorings!D:D=D358))"),"")</f>
        <v/>
      </c>
      <c r="C358" s="3" t="str">
        <f>IFERROR(__xludf.DUMMYFUNCTION("if(isblank(A358),"""",filter(Moorings!C:C,Moorings!B:B=left(A358,14),Moorings!D:D=D358))"),"")</f>
        <v/>
      </c>
      <c r="D358" s="3"/>
      <c r="E358" s="3" t="str">
        <f>IFERROR(__xludf.DUMMYFUNCTION("if(isblank(A358),"""",filter(Moorings!A:A,Moorings!B:B=A358,Moorings!D:D=D358))"),"")</f>
        <v/>
      </c>
      <c r="F358" s="3" t="str">
        <f>IFERROR(__xludf.DUMMYFUNCTION("if(isblank(A358),"""",filter(Moorings!C:C,Moorings!B:B=A358,Moorings!D:D=D358))"),"")</f>
        <v/>
      </c>
      <c r="G358" s="6"/>
      <c r="H358" s="10"/>
      <c r="I358" s="6"/>
    </row>
    <row r="359" ht="15.75" customHeight="1">
      <c r="A359" s="10" t="s">
        <v>94</v>
      </c>
      <c r="B359" s="3" t="str">
        <f>IFERROR(__xludf.DUMMYFUNCTION("if(isblank(A359),"""",filter(Moorings!A:A,Moorings!B:B=left(A359,14),Moorings!D:D=D359))"),"ATAPL-68870-001-0142")</f>
        <v>ATAPL-68870-001-0142</v>
      </c>
      <c r="C359" s="3" t="str">
        <f>IFERROR(__xludf.DUMMYFUNCTION("if(isblank(A359),"""",filter(Moorings!C:C,Moorings!B:B=left(A359,14),Moorings!D:D=D359))"),"SN0142")</f>
        <v>SN0142</v>
      </c>
      <c r="D359" s="3">
        <v>1.0</v>
      </c>
      <c r="E359" s="3" t="str">
        <f>IFERROR(__xludf.DUMMYFUNCTION("if(isblank(A359),"""",filter(Moorings!A:A,Moorings!B:B=A359,Moorings!D:D=D359))"),"ATAPL-58332-00002")</f>
        <v>ATAPL-58332-00002</v>
      </c>
      <c r="F359" s="3" t="str">
        <f>IFERROR(__xludf.DUMMYFUNCTION("if(isblank(A359),"""",filter(Moorings!C:C,Moorings!B:B=A359,Moorings!D:D=D359))"),"ACS-166")</f>
        <v>ACS-166</v>
      </c>
      <c r="G359" s="6" t="s">
        <v>226</v>
      </c>
      <c r="H359" s="10" t="s">
        <v>227</v>
      </c>
      <c r="I359" s="6"/>
    </row>
    <row r="360" ht="15.75" customHeight="1">
      <c r="A360" s="10" t="s">
        <v>94</v>
      </c>
      <c r="B360" s="3" t="str">
        <f>IFERROR(__xludf.DUMMYFUNCTION("if(isblank(A360),"""",filter(Moorings!A:A,Moorings!B:B=left(A360,14),Moorings!D:D=D360))"),"ATAPL-68870-001-0142")</f>
        <v>ATAPL-68870-001-0142</v>
      </c>
      <c r="C360" s="3" t="str">
        <f>IFERROR(__xludf.DUMMYFUNCTION("if(isblank(A360),"""",filter(Moorings!C:C,Moorings!B:B=left(A360,14),Moorings!D:D=D360))"),"SN0142")</f>
        <v>SN0142</v>
      </c>
      <c r="D360" s="3">
        <v>1.0</v>
      </c>
      <c r="E360" s="3" t="str">
        <f>IFERROR(__xludf.DUMMYFUNCTION("if(isblank(A360),"""",filter(Moorings!A:A,Moorings!B:B=A360,Moorings!D:D=D360))"),"ATAPL-58332-00002")</f>
        <v>ATAPL-58332-00002</v>
      </c>
      <c r="F360" s="3" t="str">
        <f>IFERROR(__xludf.DUMMYFUNCTION("if(isblank(A360),"""",filter(Moorings!C:C,Moorings!B:B=A360,Moorings!D:D=D360))"),"ACS-166")</f>
        <v>ACS-166</v>
      </c>
      <c r="G360" s="6" t="s">
        <v>10</v>
      </c>
      <c r="H360" s="10" t="s">
        <v>228</v>
      </c>
      <c r="I360" s="6"/>
    </row>
    <row r="361" ht="15.75" customHeight="1">
      <c r="A361" s="10" t="s">
        <v>94</v>
      </c>
      <c r="B361" s="3" t="str">
        <f>IFERROR(__xludf.DUMMYFUNCTION("if(isblank(A361),"""",filter(Moorings!A:A,Moorings!B:B=left(A361,14),Moorings!D:D=D361))"),"ATAPL-68870-001-0142")</f>
        <v>ATAPL-68870-001-0142</v>
      </c>
      <c r="C361" s="3" t="str">
        <f>IFERROR(__xludf.DUMMYFUNCTION("if(isblank(A361),"""",filter(Moorings!C:C,Moorings!B:B=left(A361,14),Moorings!D:D=D361))"),"SN0142")</f>
        <v>SN0142</v>
      </c>
      <c r="D361" s="3">
        <v>1.0</v>
      </c>
      <c r="E361" s="3" t="str">
        <f>IFERROR(__xludf.DUMMYFUNCTION("if(isblank(A361),"""",filter(Moorings!A:A,Moorings!B:B=A361,Moorings!D:D=D361))"),"ATAPL-58332-00002")</f>
        <v>ATAPL-58332-00002</v>
      </c>
      <c r="F361" s="3" t="str">
        <f>IFERROR(__xludf.DUMMYFUNCTION("if(isblank(A361),"""",filter(Moorings!C:C,Moorings!B:B=A361,Moorings!D:D=D361))"),"ACS-166")</f>
        <v>ACS-166</v>
      </c>
      <c r="G361" s="6" t="s">
        <v>229</v>
      </c>
      <c r="H361" s="10">
        <v>16.2</v>
      </c>
      <c r="I361" s="6"/>
    </row>
    <row r="362" ht="15.75" customHeight="1">
      <c r="A362" s="10" t="s">
        <v>94</v>
      </c>
      <c r="B362" s="3" t="str">
        <f>IFERROR(__xludf.DUMMYFUNCTION("if(isblank(A362),"""",filter(Moorings!A:A,Moorings!B:B=left(A362,14),Moorings!D:D=D362))"),"ATAPL-68870-001-0142")</f>
        <v>ATAPL-68870-001-0142</v>
      </c>
      <c r="C362" s="3" t="str">
        <f>IFERROR(__xludf.DUMMYFUNCTION("if(isblank(A362),"""",filter(Moorings!C:C,Moorings!B:B=left(A362,14),Moorings!D:D=D362))"),"SN0142")</f>
        <v>SN0142</v>
      </c>
      <c r="D362" s="3">
        <v>1.0</v>
      </c>
      <c r="E362" s="3" t="str">
        <f>IFERROR(__xludf.DUMMYFUNCTION("if(isblank(A362),"""",filter(Moorings!A:A,Moorings!B:B=A362,Moorings!D:D=D362))"),"ATAPL-58332-00002")</f>
        <v>ATAPL-58332-00002</v>
      </c>
      <c r="F362" s="3" t="str">
        <f>IFERROR(__xludf.DUMMYFUNCTION("if(isblank(A362),"""",filter(Moorings!C:C,Moorings!B:B=A362,Moorings!D:D=D362))"),"ACS-166")</f>
        <v>ACS-166</v>
      </c>
      <c r="G362" s="6" t="s">
        <v>230</v>
      </c>
      <c r="H362" s="10" t="s">
        <v>231</v>
      </c>
      <c r="I362" s="6"/>
    </row>
    <row r="363" ht="15.75" customHeight="1">
      <c r="A363" s="10" t="s">
        <v>94</v>
      </c>
      <c r="B363" s="3" t="str">
        <f>IFERROR(__xludf.DUMMYFUNCTION("if(isblank(A363),"""",filter(Moorings!A:A,Moorings!B:B=left(A363,14),Moorings!D:D=D363))"),"ATAPL-68870-001-0142")</f>
        <v>ATAPL-68870-001-0142</v>
      </c>
      <c r="C363" s="3" t="str">
        <f>IFERROR(__xludf.DUMMYFUNCTION("if(isblank(A363),"""",filter(Moorings!C:C,Moorings!B:B=left(A363,14),Moorings!D:D=D363))"),"SN0142")</f>
        <v>SN0142</v>
      </c>
      <c r="D363" s="3">
        <v>1.0</v>
      </c>
      <c r="E363" s="3" t="str">
        <f>IFERROR(__xludf.DUMMYFUNCTION("if(isblank(A363),"""",filter(Moorings!A:A,Moorings!B:B=A363,Moorings!D:D=D363))"),"ATAPL-58332-00002")</f>
        <v>ATAPL-58332-00002</v>
      </c>
      <c r="F363" s="3" t="str">
        <f>IFERROR(__xludf.DUMMYFUNCTION("if(isblank(A363),"""",filter(Moorings!C:C,Moorings!B:B=A363,Moorings!D:D=D363))"),"ACS-166")</f>
        <v>ACS-166</v>
      </c>
      <c r="G363" s="6" t="s">
        <v>232</v>
      </c>
      <c r="H363" s="10" t="s">
        <v>233</v>
      </c>
      <c r="I363" s="6"/>
    </row>
    <row r="364" ht="15.75" customHeight="1">
      <c r="A364" s="10" t="s">
        <v>94</v>
      </c>
      <c r="B364" s="3" t="str">
        <f>IFERROR(__xludf.DUMMYFUNCTION("if(isblank(A364),"""",filter(Moorings!A:A,Moorings!B:B=left(A364,14),Moorings!D:D=D364))"),"ATAPL-68870-001-0142")</f>
        <v>ATAPL-68870-001-0142</v>
      </c>
      <c r="C364" s="3" t="str">
        <f>IFERROR(__xludf.DUMMYFUNCTION("if(isblank(A364),"""",filter(Moorings!C:C,Moorings!B:B=left(A364,14),Moorings!D:D=D364))"),"SN0142")</f>
        <v>SN0142</v>
      </c>
      <c r="D364" s="3">
        <v>1.0</v>
      </c>
      <c r="E364" s="3" t="str">
        <f>IFERROR(__xludf.DUMMYFUNCTION("if(isblank(A364),"""",filter(Moorings!A:A,Moorings!B:B=A364,Moorings!D:D=D364))"),"ATAPL-58332-00002")</f>
        <v>ATAPL-58332-00002</v>
      </c>
      <c r="F364" s="3" t="str">
        <f>IFERROR(__xludf.DUMMYFUNCTION("if(isblank(A364),"""",filter(Moorings!C:C,Moorings!B:B=A364,Moorings!D:D=D364))"),"ACS-166")</f>
        <v>ACS-166</v>
      </c>
      <c r="G364" s="6" t="s">
        <v>234</v>
      </c>
      <c r="H364" s="10" t="s">
        <v>235</v>
      </c>
      <c r="I364" s="6"/>
    </row>
    <row r="365" ht="15.75" customHeight="1">
      <c r="A365" s="10" t="s">
        <v>94</v>
      </c>
      <c r="B365" s="3" t="str">
        <f>IFERROR(__xludf.DUMMYFUNCTION("if(isblank(A365),"""",filter(Moorings!A:A,Moorings!B:B=left(A365,14),Moorings!D:D=D365))"),"ATAPL-68870-001-0142")</f>
        <v>ATAPL-68870-001-0142</v>
      </c>
      <c r="C365" s="3" t="str">
        <f>IFERROR(__xludf.DUMMYFUNCTION("if(isblank(A365),"""",filter(Moorings!C:C,Moorings!B:B=left(A365,14),Moorings!D:D=D365))"),"SN0142")</f>
        <v>SN0142</v>
      </c>
      <c r="D365" s="3">
        <v>1.0</v>
      </c>
      <c r="E365" s="3" t="str">
        <f>IFERROR(__xludf.DUMMYFUNCTION("if(isblank(A365),"""",filter(Moorings!A:A,Moorings!B:B=A365,Moorings!D:D=D365))"),"ATAPL-58332-00002")</f>
        <v>ATAPL-58332-00002</v>
      </c>
      <c r="F365" s="3" t="str">
        <f>IFERROR(__xludf.DUMMYFUNCTION("if(isblank(A365),"""",filter(Moorings!C:C,Moorings!B:B=A365,Moorings!D:D=D365))"),"ACS-166")</f>
        <v>ACS-166</v>
      </c>
      <c r="G365" s="6" t="s">
        <v>236</v>
      </c>
      <c r="H365" s="10" t="s">
        <v>237</v>
      </c>
      <c r="I365" s="6"/>
    </row>
    <row r="366" ht="15.75" customHeight="1">
      <c r="A366" s="10" t="s">
        <v>94</v>
      </c>
      <c r="B366" s="3" t="str">
        <f>IFERROR(__xludf.DUMMYFUNCTION("if(isblank(A366),"""",filter(Moorings!A:A,Moorings!B:B=left(A366,14),Moorings!D:D=D366))"),"ATAPL-68870-001-0142")</f>
        <v>ATAPL-68870-001-0142</v>
      </c>
      <c r="C366" s="3" t="str">
        <f>IFERROR(__xludf.DUMMYFUNCTION("if(isblank(A366),"""",filter(Moorings!C:C,Moorings!B:B=left(A366,14),Moorings!D:D=D366))"),"SN0142")</f>
        <v>SN0142</v>
      </c>
      <c r="D366" s="3">
        <v>1.0</v>
      </c>
      <c r="E366" s="3" t="str">
        <f>IFERROR(__xludf.DUMMYFUNCTION("if(isblank(A366),"""",filter(Moorings!A:A,Moorings!B:B=A366,Moorings!D:D=D366))"),"ATAPL-58332-00002")</f>
        <v>ATAPL-58332-00002</v>
      </c>
      <c r="F366" s="3" t="str">
        <f>IFERROR(__xludf.DUMMYFUNCTION("if(isblank(A366),"""",filter(Moorings!C:C,Moorings!B:B=A366,Moorings!D:D=D366))"),"ACS-166")</f>
        <v>ACS-166</v>
      </c>
      <c r="G366" s="6" t="s">
        <v>238</v>
      </c>
      <c r="H366" s="10" t="s">
        <v>239</v>
      </c>
      <c r="I366" s="6"/>
    </row>
    <row r="367" ht="15.75" customHeight="1">
      <c r="A367" s="10"/>
      <c r="B367" s="3" t="str">
        <f>IFERROR(__xludf.DUMMYFUNCTION("if(isblank(A367),"""",filter(Moorings!A:A,Moorings!B:B=left(A367,14),Moorings!D:D=D367))"),"")</f>
        <v/>
      </c>
      <c r="C367" s="3" t="str">
        <f>IFERROR(__xludf.DUMMYFUNCTION("if(isblank(A367),"""",filter(Moorings!C:C,Moorings!B:B=left(A367,14),Moorings!D:D=D367))"),"")</f>
        <v/>
      </c>
      <c r="D367" s="3"/>
      <c r="E367" s="3" t="str">
        <f>IFERROR(__xludf.DUMMYFUNCTION("if(isblank(A367),"""",filter(Moorings!A:A,Moorings!B:B=A367,Moorings!D:D=D367))"),"")</f>
        <v/>
      </c>
      <c r="F367" s="3" t="str">
        <f>IFERROR(__xludf.DUMMYFUNCTION("if(isblank(A367),"""",filter(Moorings!C:C,Moorings!B:B=A367,Moorings!D:D=D367))"),"")</f>
        <v/>
      </c>
      <c r="G367" s="6"/>
      <c r="H367" s="10"/>
      <c r="I367" s="6"/>
    </row>
    <row r="368" ht="15.75" customHeight="1">
      <c r="A368" s="10" t="s">
        <v>94</v>
      </c>
      <c r="B368" s="3" t="str">
        <f>IFERROR(__xludf.DUMMYFUNCTION("if(isblank(A368),"""",filter(Moorings!A:A,Moorings!B:B=left(A368,14),Moorings!D:D=D368))"),"ATAPL-68870-001-0145")</f>
        <v>ATAPL-68870-001-0145</v>
      </c>
      <c r="C368" s="3" t="str">
        <f>IFERROR(__xludf.DUMMYFUNCTION("if(isblank(A368),"""",filter(Moorings!C:C,Moorings!B:B=left(A368,14),Moorings!D:D=D368))"),"SN0145")</f>
        <v>SN0145</v>
      </c>
      <c r="D368" s="3">
        <v>2.0</v>
      </c>
      <c r="E368" s="3" t="str">
        <f>IFERROR(__xludf.DUMMYFUNCTION("if(isblank(A368),"""",filter(Moorings!A:A,Moorings!B:B=A368,Moorings!D:D=D368))"),"ATAPL-58332-00006")</f>
        <v>ATAPL-58332-00006</v>
      </c>
      <c r="F368" s="3">
        <f>IFERROR(__xludf.DUMMYFUNCTION("if(isblank(A368),"""",filter(Moorings!C:C,Moorings!B:B=A368,Moorings!D:D=D368))"),"251")</f>
        <v>251</v>
      </c>
      <c r="G368" s="6" t="s">
        <v>226</v>
      </c>
      <c r="H368" s="10" t="s">
        <v>240</v>
      </c>
      <c r="I368" s="6"/>
    </row>
    <row r="369" ht="15.75" customHeight="1">
      <c r="A369" s="10" t="s">
        <v>94</v>
      </c>
      <c r="B369" s="3" t="str">
        <f>IFERROR(__xludf.DUMMYFUNCTION("if(isblank(A369),"""",filter(Moorings!A:A,Moorings!B:B=left(A369,14),Moorings!D:D=D369))"),"ATAPL-68870-001-0145")</f>
        <v>ATAPL-68870-001-0145</v>
      </c>
      <c r="C369" s="3" t="str">
        <f>IFERROR(__xludf.DUMMYFUNCTION("if(isblank(A369),"""",filter(Moorings!C:C,Moorings!B:B=left(A369,14),Moorings!D:D=D369))"),"SN0145")</f>
        <v>SN0145</v>
      </c>
      <c r="D369" s="3">
        <v>2.0</v>
      </c>
      <c r="E369" s="3" t="str">
        <f>IFERROR(__xludf.DUMMYFUNCTION("if(isblank(A369),"""",filter(Moorings!A:A,Moorings!B:B=A369,Moorings!D:D=D369))"),"ATAPL-58332-00006")</f>
        <v>ATAPL-58332-00006</v>
      </c>
      <c r="F369" s="3">
        <f>IFERROR(__xludf.DUMMYFUNCTION("if(isblank(A369),"""",filter(Moorings!C:C,Moorings!B:B=A369,Moorings!D:D=D369))"),"251")</f>
        <v>251</v>
      </c>
      <c r="G369" s="6" t="s">
        <v>10</v>
      </c>
      <c r="H369" s="10" t="s">
        <v>241</v>
      </c>
      <c r="I369" s="6"/>
    </row>
    <row r="370" ht="15.75" customHeight="1">
      <c r="A370" s="10" t="s">
        <v>94</v>
      </c>
      <c r="B370" s="3" t="str">
        <f>IFERROR(__xludf.DUMMYFUNCTION("if(isblank(A370),"""",filter(Moorings!A:A,Moorings!B:B=left(A370,14),Moorings!D:D=D370))"),"ATAPL-68870-001-0145")</f>
        <v>ATAPL-68870-001-0145</v>
      </c>
      <c r="C370" s="3" t="str">
        <f>IFERROR(__xludf.DUMMYFUNCTION("if(isblank(A370),"""",filter(Moorings!C:C,Moorings!B:B=left(A370,14),Moorings!D:D=D370))"),"SN0145")</f>
        <v>SN0145</v>
      </c>
      <c r="D370" s="3">
        <v>2.0</v>
      </c>
      <c r="E370" s="3" t="str">
        <f>IFERROR(__xludf.DUMMYFUNCTION("if(isblank(A370),"""",filter(Moorings!A:A,Moorings!B:B=A370,Moorings!D:D=D370))"),"ATAPL-58332-00006")</f>
        <v>ATAPL-58332-00006</v>
      </c>
      <c r="F370" s="3">
        <f>IFERROR(__xludf.DUMMYFUNCTION("if(isblank(A370),"""",filter(Moorings!C:C,Moorings!B:B=A370,Moorings!D:D=D370))"),"251")</f>
        <v>251</v>
      </c>
      <c r="G370" s="6" t="s">
        <v>229</v>
      </c>
      <c r="H370" s="10">
        <v>18.5</v>
      </c>
      <c r="I370" s="6"/>
    </row>
    <row r="371" ht="15.75" customHeight="1">
      <c r="A371" s="10" t="s">
        <v>94</v>
      </c>
      <c r="B371" s="3" t="str">
        <f>IFERROR(__xludf.DUMMYFUNCTION("if(isblank(A371),"""",filter(Moorings!A:A,Moorings!B:B=left(A371,14),Moorings!D:D=D371))"),"ATAPL-68870-001-0145")</f>
        <v>ATAPL-68870-001-0145</v>
      </c>
      <c r="C371" s="3" t="str">
        <f>IFERROR(__xludf.DUMMYFUNCTION("if(isblank(A371),"""",filter(Moorings!C:C,Moorings!B:B=left(A371,14),Moorings!D:D=D371))"),"SN0145")</f>
        <v>SN0145</v>
      </c>
      <c r="D371" s="3">
        <v>2.0</v>
      </c>
      <c r="E371" s="3" t="str">
        <f>IFERROR(__xludf.DUMMYFUNCTION("if(isblank(A371),"""",filter(Moorings!A:A,Moorings!B:B=A371,Moorings!D:D=D371))"),"ATAPL-58332-00006")</f>
        <v>ATAPL-58332-00006</v>
      </c>
      <c r="F371" s="3">
        <f>IFERROR(__xludf.DUMMYFUNCTION("if(isblank(A371),"""",filter(Moorings!C:C,Moorings!B:B=A371,Moorings!D:D=D371))"),"251")</f>
        <v>251</v>
      </c>
      <c r="G371" s="6" t="s">
        <v>230</v>
      </c>
      <c r="H371" s="10" t="s">
        <v>242</v>
      </c>
      <c r="I371" s="6"/>
    </row>
    <row r="372" ht="15.75" customHeight="1">
      <c r="A372" s="10" t="s">
        <v>94</v>
      </c>
      <c r="B372" s="3" t="str">
        <f>IFERROR(__xludf.DUMMYFUNCTION("if(isblank(A372),"""",filter(Moorings!A:A,Moorings!B:B=left(A372,14),Moorings!D:D=D372))"),"ATAPL-68870-001-0145")</f>
        <v>ATAPL-68870-001-0145</v>
      </c>
      <c r="C372" s="3" t="str">
        <f>IFERROR(__xludf.DUMMYFUNCTION("if(isblank(A372),"""",filter(Moorings!C:C,Moorings!B:B=left(A372,14),Moorings!D:D=D372))"),"SN0145")</f>
        <v>SN0145</v>
      </c>
      <c r="D372" s="3">
        <v>2.0</v>
      </c>
      <c r="E372" s="3" t="str">
        <f>IFERROR(__xludf.DUMMYFUNCTION("if(isblank(A372),"""",filter(Moorings!A:A,Moorings!B:B=A372,Moorings!D:D=D372))"),"ATAPL-58332-00006")</f>
        <v>ATAPL-58332-00006</v>
      </c>
      <c r="F372" s="3">
        <f>IFERROR(__xludf.DUMMYFUNCTION("if(isblank(A372),"""",filter(Moorings!C:C,Moorings!B:B=A372,Moorings!D:D=D372))"),"251")</f>
        <v>251</v>
      </c>
      <c r="G372" s="10" t="s">
        <v>232</v>
      </c>
      <c r="H372" s="10" t="s">
        <v>243</v>
      </c>
      <c r="I372" s="6"/>
    </row>
    <row r="373" ht="15.75" customHeight="1">
      <c r="A373" s="10" t="s">
        <v>94</v>
      </c>
      <c r="B373" s="3" t="str">
        <f>IFERROR(__xludf.DUMMYFUNCTION("if(isblank(A373),"""",filter(Moorings!A:A,Moorings!B:B=left(A373,14),Moorings!D:D=D373))"),"ATAPL-68870-001-0145")</f>
        <v>ATAPL-68870-001-0145</v>
      </c>
      <c r="C373" s="3" t="str">
        <f>IFERROR(__xludf.DUMMYFUNCTION("if(isblank(A373),"""",filter(Moorings!C:C,Moorings!B:B=left(A373,14),Moorings!D:D=D373))"),"SN0145")</f>
        <v>SN0145</v>
      </c>
      <c r="D373" s="3">
        <v>2.0</v>
      </c>
      <c r="E373" s="3" t="str">
        <f>IFERROR(__xludf.DUMMYFUNCTION("if(isblank(A373),"""",filter(Moorings!A:A,Moorings!B:B=A373,Moorings!D:D=D373))"),"ATAPL-58332-00006")</f>
        <v>ATAPL-58332-00006</v>
      </c>
      <c r="F373" s="3">
        <f>IFERROR(__xludf.DUMMYFUNCTION("if(isblank(A373),"""",filter(Moorings!C:C,Moorings!B:B=A373,Moorings!D:D=D373))"),"251")</f>
        <v>251</v>
      </c>
      <c r="G373" s="6" t="s">
        <v>234</v>
      </c>
      <c r="H373" s="10" t="s">
        <v>244</v>
      </c>
      <c r="I373" s="6"/>
    </row>
    <row r="374" ht="15.75" customHeight="1">
      <c r="A374" s="10" t="s">
        <v>94</v>
      </c>
      <c r="B374" s="3" t="str">
        <f>IFERROR(__xludf.DUMMYFUNCTION("if(isblank(A374),"""",filter(Moorings!A:A,Moorings!B:B=left(A374,14),Moorings!D:D=D374))"),"ATAPL-68870-001-0145")</f>
        <v>ATAPL-68870-001-0145</v>
      </c>
      <c r="C374" s="3" t="str">
        <f>IFERROR(__xludf.DUMMYFUNCTION("if(isblank(A374),"""",filter(Moorings!C:C,Moorings!B:B=left(A374,14),Moorings!D:D=D374))"),"SN0145")</f>
        <v>SN0145</v>
      </c>
      <c r="D374" s="3">
        <v>2.0</v>
      </c>
      <c r="E374" s="3" t="str">
        <f>IFERROR(__xludf.DUMMYFUNCTION("if(isblank(A374),"""",filter(Moorings!A:A,Moorings!B:B=A374,Moorings!D:D=D374))"),"ATAPL-58332-00006")</f>
        <v>ATAPL-58332-00006</v>
      </c>
      <c r="F374" s="3">
        <f>IFERROR(__xludf.DUMMYFUNCTION("if(isblank(A374),"""",filter(Moorings!C:C,Moorings!B:B=A374,Moorings!D:D=D374))"),"251")</f>
        <v>251</v>
      </c>
      <c r="G374" s="6" t="s">
        <v>236</v>
      </c>
      <c r="H374" s="10" t="s">
        <v>245</v>
      </c>
      <c r="I374" s="6"/>
    </row>
    <row r="375" ht="15.75" customHeight="1">
      <c r="A375" s="10" t="s">
        <v>94</v>
      </c>
      <c r="B375" s="3" t="str">
        <f>IFERROR(__xludf.DUMMYFUNCTION("if(isblank(A375),"""",filter(Moorings!A:A,Moorings!B:B=left(A375,14),Moorings!D:D=D375))"),"ATAPL-68870-001-0145")</f>
        <v>ATAPL-68870-001-0145</v>
      </c>
      <c r="C375" s="3" t="str">
        <f>IFERROR(__xludf.DUMMYFUNCTION("if(isblank(A375),"""",filter(Moorings!C:C,Moorings!B:B=left(A375,14),Moorings!D:D=D375))"),"SN0145")</f>
        <v>SN0145</v>
      </c>
      <c r="D375" s="3">
        <v>2.0</v>
      </c>
      <c r="E375" s="3" t="str">
        <f>IFERROR(__xludf.DUMMYFUNCTION("if(isblank(A375),"""",filter(Moorings!A:A,Moorings!B:B=A375,Moorings!D:D=D375))"),"ATAPL-58332-00006")</f>
        <v>ATAPL-58332-00006</v>
      </c>
      <c r="F375" s="3">
        <f>IFERROR(__xludf.DUMMYFUNCTION("if(isblank(A375),"""",filter(Moorings!C:C,Moorings!B:B=A375,Moorings!D:D=D375))"),"251")</f>
        <v>251</v>
      </c>
      <c r="G375" s="6" t="s">
        <v>238</v>
      </c>
      <c r="H375" s="10" t="s">
        <v>246</v>
      </c>
      <c r="I375" s="6"/>
    </row>
    <row r="376" ht="15.75" customHeight="1">
      <c r="A376" s="6"/>
      <c r="B376" s="3" t="str">
        <f>IFERROR(__xludf.DUMMYFUNCTION("if(isblank(A376),"""",filter(Moorings!A:A,Moorings!B:B=left(A376,14),Moorings!D:D=D376))"),"")</f>
        <v/>
      </c>
      <c r="C376" s="3" t="str">
        <f>IFERROR(__xludf.DUMMYFUNCTION("if(isblank(A376),"""",filter(Moorings!C:C,Moorings!B:B=left(A376,14),Moorings!D:D=D376))"),"")</f>
        <v/>
      </c>
      <c r="D376" s="6"/>
      <c r="E376" s="3" t="str">
        <f>IFERROR(__xludf.DUMMYFUNCTION("if(isblank(A376),"""",filter(Moorings!A:A,Moorings!B:B=A376,Moorings!D:D=D376))"),"")</f>
        <v/>
      </c>
      <c r="F376" s="3" t="str">
        <f>IFERROR(__xludf.DUMMYFUNCTION("if(isblank(A376),"""",filter(Moorings!C:C,Moorings!B:B=A376,Moorings!D:D=D376))"),"")</f>
        <v/>
      </c>
      <c r="G376" s="6"/>
      <c r="H376" s="10"/>
      <c r="I376" s="6"/>
    </row>
    <row r="377" ht="15.75" customHeight="1">
      <c r="A377" s="10" t="s">
        <v>94</v>
      </c>
      <c r="B377" s="3" t="str">
        <f>IFERROR(__xludf.DUMMYFUNCTION("if(isblank(A377),"""",filter(Moorings!A:A,Moorings!B:B=left(A377,14),Moorings!D:D=D377))"),"ATAPL-68870-001-0142")</f>
        <v>ATAPL-68870-001-0142</v>
      </c>
      <c r="C377" s="3" t="str">
        <f>IFERROR(__xludf.DUMMYFUNCTION("if(isblank(A377),"""",filter(Moorings!C:C,Moorings!B:B=left(A377,14),Moorings!D:D=D377))"),"SN0142")</f>
        <v>SN0142</v>
      </c>
      <c r="D377" s="24">
        <v>3.0</v>
      </c>
      <c r="E377" s="3" t="str">
        <f>IFERROR(__xludf.DUMMYFUNCTION("if(isblank(A377),"""",filter(Moorings!A:A,Moorings!B:B=A377,Moorings!D:D=D377))"),"ATAPL-58332-00001")</f>
        <v>ATAPL-58332-00001</v>
      </c>
      <c r="F377" s="3">
        <f>IFERROR(__xludf.DUMMYFUNCTION("if(isblank(A377),"""",filter(Moorings!C:C,Moorings!B:B=A377,Moorings!D:D=D377))"),"134")</f>
        <v>134</v>
      </c>
      <c r="G377" s="6" t="s">
        <v>226</v>
      </c>
      <c r="H377" s="22" t="s">
        <v>240</v>
      </c>
      <c r="I377" s="23" t="s">
        <v>247</v>
      </c>
    </row>
    <row r="378" ht="15.75" customHeight="1">
      <c r="A378" s="10" t="s">
        <v>94</v>
      </c>
      <c r="B378" s="3" t="str">
        <f>IFERROR(__xludf.DUMMYFUNCTION("if(isblank(A378),"""",filter(Moorings!A:A,Moorings!B:B=left(A378,14),Moorings!D:D=D378))"),"ATAPL-68870-001-0142")</f>
        <v>ATAPL-68870-001-0142</v>
      </c>
      <c r="C378" s="3" t="str">
        <f>IFERROR(__xludf.DUMMYFUNCTION("if(isblank(A378),"""",filter(Moorings!C:C,Moorings!B:B=left(A378,14),Moorings!D:D=D378))"),"SN0142")</f>
        <v>SN0142</v>
      </c>
      <c r="D378" s="24">
        <v>3.0</v>
      </c>
      <c r="E378" s="3" t="str">
        <f>IFERROR(__xludf.DUMMYFUNCTION("if(isblank(A378),"""",filter(Moorings!A:A,Moorings!B:B=A378,Moorings!D:D=D378))"),"ATAPL-58332-00001")</f>
        <v>ATAPL-58332-00001</v>
      </c>
      <c r="F378" s="3">
        <f>IFERROR(__xludf.DUMMYFUNCTION("if(isblank(A378),"""",filter(Moorings!C:C,Moorings!B:B=A378,Moorings!D:D=D378))"),"134")</f>
        <v>134</v>
      </c>
      <c r="G378" s="6" t="s">
        <v>10</v>
      </c>
      <c r="H378" s="22" t="s">
        <v>241</v>
      </c>
      <c r="I378" s="23"/>
    </row>
    <row r="379" ht="15.75" customHeight="1">
      <c r="A379" s="10" t="s">
        <v>94</v>
      </c>
      <c r="B379" s="3" t="str">
        <f>IFERROR(__xludf.DUMMYFUNCTION("if(isblank(A379),"""",filter(Moorings!A:A,Moorings!B:B=left(A379,14),Moorings!D:D=D379))"),"ATAPL-68870-001-0142")</f>
        <v>ATAPL-68870-001-0142</v>
      </c>
      <c r="C379" s="3" t="str">
        <f>IFERROR(__xludf.DUMMYFUNCTION("if(isblank(A379),"""",filter(Moorings!C:C,Moorings!B:B=left(A379,14),Moorings!D:D=D379))"),"SN0142")</f>
        <v>SN0142</v>
      </c>
      <c r="D379" s="24">
        <v>3.0</v>
      </c>
      <c r="E379" s="3" t="str">
        <f>IFERROR(__xludf.DUMMYFUNCTION("if(isblank(A379),"""",filter(Moorings!A:A,Moorings!B:B=A379,Moorings!D:D=D379))"),"ATAPL-58332-00001")</f>
        <v>ATAPL-58332-00001</v>
      </c>
      <c r="F379" s="3">
        <f>IFERROR(__xludf.DUMMYFUNCTION("if(isblank(A379),"""",filter(Moorings!C:C,Moorings!B:B=A379,Moorings!D:D=D379))"),"134")</f>
        <v>134</v>
      </c>
      <c r="G379" s="6" t="s">
        <v>229</v>
      </c>
      <c r="H379" s="22">
        <v>22.1</v>
      </c>
      <c r="I379" s="23" t="s">
        <v>248</v>
      </c>
    </row>
    <row r="380" ht="15.75" customHeight="1">
      <c r="A380" s="10" t="s">
        <v>94</v>
      </c>
      <c r="B380" s="3" t="str">
        <f>IFERROR(__xludf.DUMMYFUNCTION("if(isblank(A380),"""",filter(Moorings!A:A,Moorings!B:B=left(A380,14),Moorings!D:D=D380))"),"ATAPL-68870-001-0142")</f>
        <v>ATAPL-68870-001-0142</v>
      </c>
      <c r="C380" s="3" t="str">
        <f>IFERROR(__xludf.DUMMYFUNCTION("if(isblank(A380),"""",filter(Moorings!C:C,Moorings!B:B=left(A380,14),Moorings!D:D=D380))"),"SN0142")</f>
        <v>SN0142</v>
      </c>
      <c r="D380" s="24">
        <v>3.0</v>
      </c>
      <c r="E380" s="3" t="str">
        <f>IFERROR(__xludf.DUMMYFUNCTION("if(isblank(A380),"""",filter(Moorings!A:A,Moorings!B:B=A380,Moorings!D:D=D380))"),"ATAPL-58332-00001")</f>
        <v>ATAPL-58332-00001</v>
      </c>
      <c r="F380" s="3">
        <f>IFERROR(__xludf.DUMMYFUNCTION("if(isblank(A380),"""",filter(Moorings!C:C,Moorings!B:B=A380,Moorings!D:D=D380))"),"134")</f>
        <v>134</v>
      </c>
      <c r="G380" s="6" t="s">
        <v>230</v>
      </c>
      <c r="H380" s="22" t="s">
        <v>242</v>
      </c>
      <c r="I380" s="23"/>
    </row>
    <row r="381" ht="15.75" customHeight="1">
      <c r="A381" s="10" t="s">
        <v>94</v>
      </c>
      <c r="B381" s="3" t="str">
        <f>IFERROR(__xludf.DUMMYFUNCTION("if(isblank(A381),"""",filter(Moorings!A:A,Moorings!B:B=left(A381,14),Moorings!D:D=D381))"),"ATAPL-68870-001-0142")</f>
        <v>ATAPL-68870-001-0142</v>
      </c>
      <c r="C381" s="3" t="str">
        <f>IFERROR(__xludf.DUMMYFUNCTION("if(isblank(A381),"""",filter(Moorings!C:C,Moorings!B:B=left(A381,14),Moorings!D:D=D381))"),"SN0142")</f>
        <v>SN0142</v>
      </c>
      <c r="D381" s="24">
        <v>3.0</v>
      </c>
      <c r="E381" s="3" t="str">
        <f>IFERROR(__xludf.DUMMYFUNCTION("if(isblank(A381),"""",filter(Moorings!A:A,Moorings!B:B=A381,Moorings!D:D=D381))"),"ATAPL-58332-00001")</f>
        <v>ATAPL-58332-00001</v>
      </c>
      <c r="F381" s="3">
        <f>IFERROR(__xludf.DUMMYFUNCTION("if(isblank(A381),"""",filter(Moorings!C:C,Moorings!B:B=A381,Moorings!D:D=D381))"),"134")</f>
        <v>134</v>
      </c>
      <c r="G381" s="6" t="s">
        <v>232</v>
      </c>
      <c r="H381" s="22" t="s">
        <v>243</v>
      </c>
      <c r="I381" s="23"/>
    </row>
    <row r="382" ht="15.75" customHeight="1">
      <c r="A382" s="10" t="s">
        <v>94</v>
      </c>
      <c r="B382" s="3" t="str">
        <f>IFERROR(__xludf.DUMMYFUNCTION("if(isblank(A382),"""",filter(Moorings!A:A,Moorings!B:B=left(A382,14),Moorings!D:D=D382))"),"ATAPL-68870-001-0142")</f>
        <v>ATAPL-68870-001-0142</v>
      </c>
      <c r="C382" s="3" t="str">
        <f>IFERROR(__xludf.DUMMYFUNCTION("if(isblank(A382),"""",filter(Moorings!C:C,Moorings!B:B=left(A382,14),Moorings!D:D=D382))"),"SN0142")</f>
        <v>SN0142</v>
      </c>
      <c r="D382" s="24">
        <v>3.0</v>
      </c>
      <c r="E382" s="3" t="str">
        <f>IFERROR(__xludf.DUMMYFUNCTION("if(isblank(A382),"""",filter(Moorings!A:A,Moorings!B:B=A382,Moorings!D:D=D382))"),"ATAPL-58332-00001")</f>
        <v>ATAPL-58332-00001</v>
      </c>
      <c r="F382" s="3">
        <f>IFERROR(__xludf.DUMMYFUNCTION("if(isblank(A382),"""",filter(Moorings!C:C,Moorings!B:B=A382,Moorings!D:D=D382))"),"134")</f>
        <v>134</v>
      </c>
      <c r="G382" s="6" t="s">
        <v>234</v>
      </c>
      <c r="H382" s="22" t="s">
        <v>244</v>
      </c>
      <c r="I382" s="23"/>
    </row>
    <row r="383" ht="15.75" customHeight="1">
      <c r="A383" s="10" t="s">
        <v>94</v>
      </c>
      <c r="B383" s="3" t="str">
        <f>IFERROR(__xludf.DUMMYFUNCTION("if(isblank(A383),"""",filter(Moorings!A:A,Moorings!B:B=left(A383,14),Moorings!D:D=D383))"),"ATAPL-68870-001-0142")</f>
        <v>ATAPL-68870-001-0142</v>
      </c>
      <c r="C383" s="3" t="str">
        <f>IFERROR(__xludf.DUMMYFUNCTION("if(isblank(A383),"""",filter(Moorings!C:C,Moorings!B:B=left(A383,14),Moorings!D:D=D383))"),"SN0142")</f>
        <v>SN0142</v>
      </c>
      <c r="D383" s="24">
        <v>3.0</v>
      </c>
      <c r="E383" s="3" t="str">
        <f>IFERROR(__xludf.DUMMYFUNCTION("if(isblank(A383),"""",filter(Moorings!A:A,Moorings!B:B=A383,Moorings!D:D=D383))"),"ATAPL-58332-00001")</f>
        <v>ATAPL-58332-00001</v>
      </c>
      <c r="F383" s="3">
        <f>IFERROR(__xludf.DUMMYFUNCTION("if(isblank(A383),"""",filter(Moorings!C:C,Moorings!B:B=A383,Moorings!D:D=D383))"),"134")</f>
        <v>134</v>
      </c>
      <c r="G383" s="6" t="s">
        <v>236</v>
      </c>
      <c r="H383" s="22" t="s">
        <v>245</v>
      </c>
      <c r="I383" s="23"/>
    </row>
    <row r="384" ht="15.75" customHeight="1">
      <c r="A384" s="10" t="s">
        <v>94</v>
      </c>
      <c r="B384" s="3" t="str">
        <f>IFERROR(__xludf.DUMMYFUNCTION("if(isblank(A384),"""",filter(Moorings!A:A,Moorings!B:B=left(A384,14),Moorings!D:D=D384))"),"ATAPL-68870-001-0142")</f>
        <v>ATAPL-68870-001-0142</v>
      </c>
      <c r="C384" s="3" t="str">
        <f>IFERROR(__xludf.DUMMYFUNCTION("if(isblank(A384),"""",filter(Moorings!C:C,Moorings!B:B=left(A384,14),Moorings!D:D=D384))"),"SN0142")</f>
        <v>SN0142</v>
      </c>
      <c r="D384" s="24">
        <v>3.0</v>
      </c>
      <c r="E384" s="3" t="str">
        <f>IFERROR(__xludf.DUMMYFUNCTION("if(isblank(A384),"""",filter(Moorings!A:A,Moorings!B:B=A384,Moorings!D:D=D384))"),"ATAPL-58332-00001")</f>
        <v>ATAPL-58332-00001</v>
      </c>
      <c r="F384" s="3">
        <f>IFERROR(__xludf.DUMMYFUNCTION("if(isblank(A384),"""",filter(Moorings!C:C,Moorings!B:B=A384,Moorings!D:D=D384))"),"134")</f>
        <v>134</v>
      </c>
      <c r="G384" s="6" t="s">
        <v>238</v>
      </c>
      <c r="H384" s="22" t="s">
        <v>246</v>
      </c>
      <c r="I384" s="23"/>
    </row>
    <row r="385" ht="15.75" customHeight="1">
      <c r="A385" s="6"/>
      <c r="B385" s="3"/>
      <c r="C385" s="3"/>
      <c r="D385" s="6"/>
      <c r="E385" s="3"/>
      <c r="F385" s="3"/>
      <c r="G385" s="6"/>
      <c r="H385" s="10"/>
      <c r="I385" s="6"/>
    </row>
    <row r="386" ht="15.75" customHeight="1">
      <c r="A386" s="6" t="s">
        <v>98</v>
      </c>
      <c r="B386" s="3" t="str">
        <f>IFERROR(__xludf.DUMMYFUNCTION("if(isblank(A386),"""",filter(Moorings!A:A,Moorings!B:B=left(A386,14),Moorings!D:D=D386))"),"ATAPL-68870-001-0142")</f>
        <v>ATAPL-68870-001-0142</v>
      </c>
      <c r="C386" s="3" t="str">
        <f>IFERROR(__xludf.DUMMYFUNCTION("if(isblank(A386),"""",filter(Moorings!C:C,Moorings!B:B=left(A386,14),Moorings!D:D=D386))"),"SN0142")</f>
        <v>SN0142</v>
      </c>
      <c r="D386" s="3">
        <v>1.0</v>
      </c>
      <c r="E386" s="3" t="str">
        <f>IFERROR(__xludf.DUMMYFUNCTION("if(isblank(A386),"""",filter(Moorings!A:A,Moorings!B:B=A386,Moorings!D:D=D386))"),"ATAPL-66645-00002")</f>
        <v>ATAPL-66645-00002</v>
      </c>
      <c r="F386" s="3">
        <f>IFERROR(__xludf.DUMMYFUNCTION("if(isblank(A386),"""",filter(Moorings!C:C,Moorings!B:B=A386,Moorings!D:D=D386))"),"463")</f>
        <v>463</v>
      </c>
      <c r="G386" s="6" t="s">
        <v>141</v>
      </c>
      <c r="H386" s="10">
        <v>2.156542725E9</v>
      </c>
      <c r="I386" s="6"/>
    </row>
    <row r="387" ht="15.75" customHeight="1">
      <c r="A387" s="6" t="s">
        <v>98</v>
      </c>
      <c r="B387" s="3" t="str">
        <f>IFERROR(__xludf.DUMMYFUNCTION("if(isblank(A387),"""",filter(Moorings!A:A,Moorings!B:B=left(A387,14),Moorings!D:D=D387))"),"ATAPL-68870-001-0142")</f>
        <v>ATAPL-68870-001-0142</v>
      </c>
      <c r="C387" s="3" t="str">
        <f>IFERROR(__xludf.DUMMYFUNCTION("if(isblank(A387),"""",filter(Moorings!C:C,Moorings!B:B=left(A387,14),Moorings!D:D=D387))"),"SN0142")</f>
        <v>SN0142</v>
      </c>
      <c r="D387" s="3">
        <v>1.0</v>
      </c>
      <c r="E387" s="3" t="str">
        <f>IFERROR(__xludf.DUMMYFUNCTION("if(isblank(A387),"""",filter(Moorings!A:A,Moorings!B:B=A387,Moorings!D:D=D387))"),"ATAPL-66645-00002")</f>
        <v>ATAPL-66645-00002</v>
      </c>
      <c r="F387" s="3">
        <f>IFERROR(__xludf.DUMMYFUNCTION("if(isblank(A387),"""",filter(Moorings!C:C,Moorings!B:B=A387,Moorings!D:D=D387))"),"463")</f>
        <v>463</v>
      </c>
      <c r="G387" s="6" t="s">
        <v>142</v>
      </c>
      <c r="H387" s="10">
        <v>2.392173964E-6</v>
      </c>
      <c r="I387" s="6"/>
    </row>
    <row r="388" ht="15.75" customHeight="1">
      <c r="A388" s="6" t="s">
        <v>98</v>
      </c>
      <c r="B388" s="3" t="str">
        <f>IFERROR(__xludf.DUMMYFUNCTION("if(isblank(A388),"""",filter(Moorings!A:A,Moorings!B:B=left(A388,14),Moorings!D:D=D388))"),"ATAPL-68870-001-0142")</f>
        <v>ATAPL-68870-001-0142</v>
      </c>
      <c r="C388" s="3" t="str">
        <f>IFERROR(__xludf.DUMMYFUNCTION("if(isblank(A388),"""",filter(Moorings!C:C,Moorings!B:B=left(A388,14),Moorings!D:D=D388))"),"SN0142")</f>
        <v>SN0142</v>
      </c>
      <c r="D388" s="3">
        <v>1.0</v>
      </c>
      <c r="E388" s="3" t="str">
        <f>IFERROR(__xludf.DUMMYFUNCTION("if(isblank(A388),"""",filter(Moorings!A:A,Moorings!B:B=A388,Moorings!D:D=D388))"),"ATAPL-66645-00002")</f>
        <v>ATAPL-66645-00002</v>
      </c>
      <c r="F388" s="3">
        <f>IFERROR(__xludf.DUMMYFUNCTION("if(isblank(A388),"""",filter(Moorings!C:C,Moorings!B:B=A388,Moorings!D:D=D388))"),"463")</f>
        <v>463</v>
      </c>
      <c r="G388" s="6" t="s">
        <v>249</v>
      </c>
      <c r="H388" s="10">
        <v>1.3589</v>
      </c>
      <c r="I388" s="6"/>
    </row>
    <row r="389" ht="15.75" customHeight="1">
      <c r="A389" s="6"/>
      <c r="B389" s="3" t="str">
        <f>IFERROR(__xludf.DUMMYFUNCTION("if(isblank(A389),"""",filter(Moorings!A:A,Moorings!B:B=left(A389,14),Moorings!D:D=D389))"),"")</f>
        <v/>
      </c>
      <c r="C389" s="3" t="str">
        <f>IFERROR(__xludf.DUMMYFUNCTION("if(isblank(A389),"""",filter(Moorings!C:C,Moorings!B:B=left(A389,14),Moorings!D:D=D389))"),"")</f>
        <v/>
      </c>
      <c r="D389" s="3"/>
      <c r="E389" s="3" t="str">
        <f>IFERROR(__xludf.DUMMYFUNCTION("if(isblank(A389),"""",filter(Moorings!A:A,Moorings!B:B=A389,Moorings!D:D=D389))"),"")</f>
        <v/>
      </c>
      <c r="F389" s="3" t="str">
        <f>IFERROR(__xludf.DUMMYFUNCTION("if(isblank(A389),"""",filter(Moorings!C:C,Moorings!B:B=A389,Moorings!D:D=D389))"),"")</f>
        <v/>
      </c>
      <c r="G389" s="6"/>
      <c r="H389" s="10"/>
      <c r="I389" s="6"/>
    </row>
    <row r="390" ht="15.75" customHeight="1">
      <c r="A390" s="6" t="s">
        <v>98</v>
      </c>
      <c r="B390" s="3" t="str">
        <f>IFERROR(__xludf.DUMMYFUNCTION("if(isblank(A390),"""",filter(Moorings!A:A,Moorings!B:B=left(A390,14),Moorings!D:D=D390))"),"ATAPL-68870-001-0145")</f>
        <v>ATAPL-68870-001-0145</v>
      </c>
      <c r="C390" s="3" t="str">
        <f>IFERROR(__xludf.DUMMYFUNCTION("if(isblank(A390),"""",filter(Moorings!C:C,Moorings!B:B=left(A390,14),Moorings!D:D=D390))"),"SN0145")</f>
        <v>SN0145</v>
      </c>
      <c r="D390" s="3">
        <v>2.0</v>
      </c>
      <c r="E390" s="3" t="str">
        <f>IFERROR(__xludf.DUMMYFUNCTION("if(isblank(A390),"""",filter(Moorings!A:A,Moorings!B:B=A390,Moorings!D:D=D390))"),"ATAPL-66645-00007")</f>
        <v>ATAPL-66645-00007</v>
      </c>
      <c r="F390" s="3">
        <f>IFERROR(__xludf.DUMMYFUNCTION("if(isblank(A390),"""",filter(Moorings!C:C,Moorings!B:B=A390,Moorings!D:D=D390))"),"557")</f>
        <v>557</v>
      </c>
      <c r="G390" s="6" t="s">
        <v>141</v>
      </c>
      <c r="H390" s="10">
        <v>2.1572071329E9</v>
      </c>
      <c r="I390" s="6"/>
    </row>
    <row r="391" ht="15.75" customHeight="1">
      <c r="A391" s="6" t="s">
        <v>98</v>
      </c>
      <c r="B391" s="3" t="str">
        <f>IFERROR(__xludf.DUMMYFUNCTION("if(isblank(A391),"""",filter(Moorings!A:A,Moorings!B:B=left(A391,14),Moorings!D:D=D391))"),"ATAPL-68870-001-0145")</f>
        <v>ATAPL-68870-001-0145</v>
      </c>
      <c r="C391" s="3" t="str">
        <f>IFERROR(__xludf.DUMMYFUNCTION("if(isblank(A391),"""",filter(Moorings!C:C,Moorings!B:B=left(A391,14),Moorings!D:D=D391))"),"SN0145")</f>
        <v>SN0145</v>
      </c>
      <c r="D391" s="3">
        <v>2.0</v>
      </c>
      <c r="E391" s="3" t="str">
        <f>IFERROR(__xludf.DUMMYFUNCTION("if(isblank(A391),"""",filter(Moorings!A:A,Moorings!B:B=A391,Moorings!D:D=D391))"),"ATAPL-66645-00007")</f>
        <v>ATAPL-66645-00007</v>
      </c>
      <c r="F391" s="3">
        <f>IFERROR(__xludf.DUMMYFUNCTION("if(isblank(A391),"""",filter(Moorings!C:C,Moorings!B:B=A391,Moorings!D:D=D391))"),"557")</f>
        <v>557</v>
      </c>
      <c r="G391" s="6" t="s">
        <v>142</v>
      </c>
      <c r="H391" s="10">
        <v>2.3448230009E-6</v>
      </c>
      <c r="I391" s="6"/>
    </row>
    <row r="392" ht="15.75" customHeight="1">
      <c r="A392" s="6" t="s">
        <v>98</v>
      </c>
      <c r="B392" s="3" t="str">
        <f>IFERROR(__xludf.DUMMYFUNCTION("if(isblank(A392),"""",filter(Moorings!A:A,Moorings!B:B=left(A392,14),Moorings!D:D=D392))"),"ATAPL-68870-001-0145")</f>
        <v>ATAPL-68870-001-0145</v>
      </c>
      <c r="C392" s="3" t="str">
        <f>IFERROR(__xludf.DUMMYFUNCTION("if(isblank(A392),"""",filter(Moorings!C:C,Moorings!B:B=left(A392,14),Moorings!D:D=D392))"),"SN0145")</f>
        <v>SN0145</v>
      </c>
      <c r="D392" s="3">
        <v>2.0</v>
      </c>
      <c r="E392" s="3" t="str">
        <f>IFERROR(__xludf.DUMMYFUNCTION("if(isblank(A392),"""",filter(Moorings!A:A,Moorings!B:B=A392,Moorings!D:D=D392))"),"ATAPL-66645-00007")</f>
        <v>ATAPL-66645-00007</v>
      </c>
      <c r="F392" s="3">
        <f>IFERROR(__xludf.DUMMYFUNCTION("if(isblank(A392),"""",filter(Moorings!C:C,Moorings!B:B=A392,Moorings!D:D=D392))"),"557")</f>
        <v>557</v>
      </c>
      <c r="G392" s="10" t="s">
        <v>249</v>
      </c>
      <c r="H392" s="10">
        <v>1.3589</v>
      </c>
      <c r="I392" s="6" t="s">
        <v>183</v>
      </c>
    </row>
    <row r="393" ht="15.75" customHeight="1">
      <c r="A393" s="10"/>
      <c r="B393" s="3" t="str">
        <f>IFERROR(__xludf.DUMMYFUNCTION("if(isblank(A393),"""",filter(Moorings!A:A,Moorings!B:B=left(A393,14),Moorings!D:D=D393))"),"")</f>
        <v/>
      </c>
      <c r="C393" s="3" t="str">
        <f>IFERROR(__xludf.DUMMYFUNCTION("if(isblank(A393),"""",filter(Moorings!C:C,Moorings!B:B=left(A393,14),Moorings!D:D=D393))"),"")</f>
        <v/>
      </c>
      <c r="D393" s="3"/>
      <c r="E393" s="3" t="str">
        <f>IFERROR(__xludf.DUMMYFUNCTION("if(isblank(A393),"""",filter(Moorings!A:A,Moorings!B:B=A393,Moorings!D:D=D393))"),"")</f>
        <v/>
      </c>
      <c r="F393" s="3" t="str">
        <f>IFERROR(__xludf.DUMMYFUNCTION("if(isblank(A393),"""",filter(Moorings!C:C,Moorings!B:B=A393,Moorings!D:D=D393))"),"")</f>
        <v/>
      </c>
      <c r="G393" s="6"/>
      <c r="H393" s="10"/>
      <c r="I393" s="6"/>
    </row>
    <row r="394" ht="15.75" customHeight="1">
      <c r="A394" s="10" t="s">
        <v>98</v>
      </c>
      <c r="B394" s="3" t="str">
        <f>IFERROR(__xludf.DUMMYFUNCTION("if(isblank(A394),"""",filter(Moorings!A:A,Moorings!B:B=left(A394,14),Moorings!D:D=D394))"),"ATAPL-68870-001-0142")</f>
        <v>ATAPL-68870-001-0142</v>
      </c>
      <c r="C394" s="3" t="str">
        <f>IFERROR(__xludf.DUMMYFUNCTION("if(isblank(A394),"""",filter(Moorings!C:C,Moorings!B:B=left(A394,14),Moorings!D:D=D394))"),"SN0142")</f>
        <v>SN0142</v>
      </c>
      <c r="D394" s="24">
        <v>3.0</v>
      </c>
      <c r="E394" s="3" t="str">
        <f>IFERROR(__xludf.DUMMYFUNCTION("if(isblank(A394),"""",filter(Moorings!A:A,Moorings!B:B=A394,Moorings!D:D=D394))"),"ATAPL-66645-00002")</f>
        <v>ATAPL-66645-00002</v>
      </c>
      <c r="F394" s="3">
        <f>IFERROR(__xludf.DUMMYFUNCTION("if(isblank(A394),"""",filter(Moorings!C:C,Moorings!B:B=A394,Moorings!D:D=D394))"),"463")</f>
        <v>463</v>
      </c>
      <c r="G394" s="6" t="s">
        <v>141</v>
      </c>
      <c r="H394" s="22">
        <v>2.156563217E9</v>
      </c>
      <c r="I394" s="23" t="s">
        <v>250</v>
      </c>
    </row>
    <row r="395" ht="15.75" customHeight="1">
      <c r="A395" s="10" t="s">
        <v>98</v>
      </c>
      <c r="B395" s="3" t="str">
        <f>IFERROR(__xludf.DUMMYFUNCTION("if(isblank(A395),"""",filter(Moorings!A:A,Moorings!B:B=left(A395,14),Moorings!D:D=D395))"),"ATAPL-68870-001-0142")</f>
        <v>ATAPL-68870-001-0142</v>
      </c>
      <c r="C395" s="3" t="str">
        <f>IFERROR(__xludf.DUMMYFUNCTION("if(isblank(A395),"""",filter(Moorings!C:C,Moorings!B:B=left(A395,14),Moorings!D:D=D395))"),"SN0142")</f>
        <v>SN0142</v>
      </c>
      <c r="D395" s="24">
        <v>3.0</v>
      </c>
      <c r="E395" s="3" t="str">
        <f>IFERROR(__xludf.DUMMYFUNCTION("if(isblank(A395),"""",filter(Moorings!A:A,Moorings!B:B=A395,Moorings!D:D=D395))"),"ATAPL-66645-00002")</f>
        <v>ATAPL-66645-00002</v>
      </c>
      <c r="F395" s="3">
        <f>IFERROR(__xludf.DUMMYFUNCTION("if(isblank(A395),"""",filter(Moorings!C:C,Moorings!B:B=A395,Moorings!D:D=D395))"),"463")</f>
        <v>463</v>
      </c>
      <c r="G395" s="6" t="s">
        <v>142</v>
      </c>
      <c r="H395" s="54">
        <v>2.425271E-6</v>
      </c>
      <c r="I395" s="23" t="s">
        <v>251</v>
      </c>
    </row>
    <row r="396" ht="15.75" customHeight="1">
      <c r="A396" s="10" t="s">
        <v>98</v>
      </c>
      <c r="B396" s="3" t="str">
        <f>IFERROR(__xludf.DUMMYFUNCTION("if(isblank(A396),"""",filter(Moorings!A:A,Moorings!B:B=left(A396,14),Moorings!D:D=D396))"),"ATAPL-68870-001-0142")</f>
        <v>ATAPL-68870-001-0142</v>
      </c>
      <c r="C396" s="3" t="str">
        <f>IFERROR(__xludf.DUMMYFUNCTION("if(isblank(A396),"""",filter(Moorings!C:C,Moorings!B:B=left(A396,14),Moorings!D:D=D396))"),"SN0142")</f>
        <v>SN0142</v>
      </c>
      <c r="D396" s="24">
        <v>3.0</v>
      </c>
      <c r="E396" s="3" t="str">
        <f>IFERROR(__xludf.DUMMYFUNCTION("if(isblank(A396),"""",filter(Moorings!A:A,Moorings!B:B=A396,Moorings!D:D=D396))"),"ATAPL-66645-00002")</f>
        <v>ATAPL-66645-00002</v>
      </c>
      <c r="F396" s="3">
        <f>IFERROR(__xludf.DUMMYFUNCTION("if(isblank(A396),"""",filter(Moorings!C:C,Moorings!B:B=A396,Moorings!D:D=D396))"),"463")</f>
        <v>463</v>
      </c>
      <c r="G396" s="6" t="s">
        <v>249</v>
      </c>
      <c r="H396" s="22">
        <v>1.3589</v>
      </c>
      <c r="I396" s="23"/>
    </row>
    <row r="397" ht="15.75" customHeight="1">
      <c r="A397" s="10"/>
      <c r="B397" s="3"/>
      <c r="C397" s="3"/>
      <c r="D397" s="3"/>
      <c r="E397" s="3"/>
      <c r="F397" s="3"/>
      <c r="G397" s="6"/>
      <c r="H397" s="10"/>
      <c r="I397" s="6"/>
    </row>
    <row r="398" ht="15.75" customHeight="1">
      <c r="A398" s="6" t="s">
        <v>100</v>
      </c>
      <c r="B398" s="3" t="str">
        <f>IFERROR(__xludf.DUMMYFUNCTION("if(isblank(A398),"""",filter(Moorings!A:A,Moorings!B:B=left(A398,14),Moorings!D:D=D398))"),"ATAPL-68870-001-0142")</f>
        <v>ATAPL-68870-001-0142</v>
      </c>
      <c r="C398" s="3" t="str">
        <f>IFERROR(__xludf.DUMMYFUNCTION("if(isblank(A398),"""",filter(Moorings!C:C,Moorings!B:B=left(A398,14),Moorings!D:D=D398))"),"SN0142")</f>
        <v>SN0142</v>
      </c>
      <c r="D398" s="3">
        <v>1.0</v>
      </c>
      <c r="E398" s="3" t="str">
        <f>IFERROR(__xludf.DUMMYFUNCTION("if(isblank(A398),"""",filter(Moorings!A:A,Moorings!B:B=A398,Moorings!D:D=D398))"),"ATAPL-58341-00002")</f>
        <v>ATAPL-58341-00002</v>
      </c>
      <c r="F398" s="3">
        <f>IFERROR(__xludf.DUMMYFUNCTION("if(isblank(A398),"""",filter(Moorings!C:C,Moorings!B:B=A398,Moorings!D:D=D398))"),"244")</f>
        <v>244</v>
      </c>
      <c r="G398" s="6" t="s">
        <v>252</v>
      </c>
      <c r="H398" s="10" t="s">
        <v>253</v>
      </c>
      <c r="I398" s="6"/>
    </row>
    <row r="399" ht="15.75" customHeight="1">
      <c r="A399" s="6" t="s">
        <v>100</v>
      </c>
      <c r="B399" s="3" t="str">
        <f>IFERROR(__xludf.DUMMYFUNCTION("if(isblank(A399),"""",filter(Moorings!A:A,Moorings!B:B=left(A399,14),Moorings!D:D=D399))"),"ATAPL-68870-001-0142")</f>
        <v>ATAPL-68870-001-0142</v>
      </c>
      <c r="C399" s="3" t="str">
        <f>IFERROR(__xludf.DUMMYFUNCTION("if(isblank(A399),"""",filter(Moorings!C:C,Moorings!B:B=left(A399,14),Moorings!D:D=D399))"),"SN0142")</f>
        <v>SN0142</v>
      </c>
      <c r="D399" s="3">
        <v>1.0</v>
      </c>
      <c r="E399" s="3" t="str">
        <f>IFERROR(__xludf.DUMMYFUNCTION("if(isblank(A399),"""",filter(Moorings!A:A,Moorings!B:B=A399,Moorings!D:D=D399))"),"ATAPL-58341-00002")</f>
        <v>ATAPL-58341-00002</v>
      </c>
      <c r="F399" s="3">
        <f>IFERROR(__xludf.DUMMYFUNCTION("if(isblank(A399),"""",filter(Moorings!C:C,Moorings!B:B=A399,Moorings!D:D=D399))"),"244")</f>
        <v>244</v>
      </c>
      <c r="G399" s="6" t="s">
        <v>254</v>
      </c>
      <c r="H399" s="10" t="s">
        <v>255</v>
      </c>
      <c r="I399" s="6"/>
    </row>
    <row r="400" ht="15.75" customHeight="1">
      <c r="A400" s="6" t="s">
        <v>100</v>
      </c>
      <c r="B400" s="3" t="str">
        <f>IFERROR(__xludf.DUMMYFUNCTION("if(isblank(A400),"""",filter(Moorings!A:A,Moorings!B:B=left(A400,14),Moorings!D:D=D400))"),"ATAPL-68870-001-0142")</f>
        <v>ATAPL-68870-001-0142</v>
      </c>
      <c r="C400" s="3" t="str">
        <f>IFERROR(__xludf.DUMMYFUNCTION("if(isblank(A400),"""",filter(Moorings!C:C,Moorings!B:B=left(A400,14),Moorings!D:D=D400))"),"SN0142")</f>
        <v>SN0142</v>
      </c>
      <c r="D400" s="3">
        <v>1.0</v>
      </c>
      <c r="E400" s="3" t="str">
        <f>IFERROR(__xludf.DUMMYFUNCTION("if(isblank(A400),"""",filter(Moorings!A:A,Moorings!B:B=A400,Moorings!D:D=D400))"),"ATAPL-58341-00002")</f>
        <v>ATAPL-58341-00002</v>
      </c>
      <c r="F400" s="3">
        <f>IFERROR(__xludf.DUMMYFUNCTION("if(isblank(A400),"""",filter(Moorings!C:C,Moorings!B:B=A400,Moorings!D:D=D400))"),"244")</f>
        <v>244</v>
      </c>
      <c r="G400" s="6" t="s">
        <v>256</v>
      </c>
      <c r="H400" s="10" t="s">
        <v>257</v>
      </c>
      <c r="I400" s="6"/>
    </row>
    <row r="401" ht="15.75" customHeight="1">
      <c r="A401" s="6"/>
      <c r="B401" s="3" t="str">
        <f>IFERROR(__xludf.DUMMYFUNCTION("if(isblank(A401),"""",filter(Moorings!A:A,Moorings!B:B=left(A401,14),Moorings!D:D=D401))"),"")</f>
        <v/>
      </c>
      <c r="C401" s="3" t="str">
        <f>IFERROR(__xludf.DUMMYFUNCTION("if(isblank(A401),"""",filter(Moorings!C:C,Moorings!B:B=left(A401,14),Moorings!D:D=D401))"),"")</f>
        <v/>
      </c>
      <c r="D401" s="3"/>
      <c r="E401" s="3" t="str">
        <f>IFERROR(__xludf.DUMMYFUNCTION("if(isblank(A401),"""",filter(Moorings!A:A,Moorings!B:B=A401,Moorings!D:D=D401))"),"")</f>
        <v/>
      </c>
      <c r="F401" s="3" t="str">
        <f>IFERROR(__xludf.DUMMYFUNCTION("if(isblank(A401),"""",filter(Moorings!C:C,Moorings!B:B=A401,Moorings!D:D=D401))"),"")</f>
        <v/>
      </c>
      <c r="G401" s="6"/>
      <c r="H401" s="10"/>
      <c r="I401" s="6"/>
    </row>
    <row r="402" ht="15.75" customHeight="1">
      <c r="A402" s="6" t="s">
        <v>100</v>
      </c>
      <c r="B402" s="3" t="str">
        <f>IFERROR(__xludf.DUMMYFUNCTION("if(isblank(A402),"""",filter(Moorings!A:A,Moorings!B:B=left(A402,14),Moorings!D:D=D402))"),"ATAPL-68870-001-0145")</f>
        <v>ATAPL-68870-001-0145</v>
      </c>
      <c r="C402" s="3" t="str">
        <f>IFERROR(__xludf.DUMMYFUNCTION("if(isblank(A402),"""",filter(Moorings!C:C,Moorings!B:B=left(A402,14),Moorings!D:D=D402))"),"SN0145")</f>
        <v>SN0145</v>
      </c>
      <c r="D402" s="3">
        <v>2.0</v>
      </c>
      <c r="E402" s="3" t="str">
        <f>IFERROR(__xludf.DUMMYFUNCTION("if(isblank(A402),"""",filter(Moorings!A:A,Moorings!B:B=A402,Moorings!D:D=D402))"),"ATAPL-58341-00007")</f>
        <v>ATAPL-58341-00007</v>
      </c>
      <c r="F402" s="3">
        <f>IFERROR(__xludf.DUMMYFUNCTION("if(isblank(A402),"""",filter(Moorings!C:C,Moorings!B:B=A402,Moorings!D:D=D402))"),"293")</f>
        <v>293</v>
      </c>
      <c r="G402" s="6" t="s">
        <v>252</v>
      </c>
      <c r="H402" s="10" t="s">
        <v>258</v>
      </c>
      <c r="I402" s="6"/>
    </row>
    <row r="403" ht="15.75" customHeight="1">
      <c r="A403" s="6" t="s">
        <v>100</v>
      </c>
      <c r="B403" s="3" t="str">
        <f>IFERROR(__xludf.DUMMYFUNCTION("if(isblank(A403),"""",filter(Moorings!A:A,Moorings!B:B=left(A403,14),Moorings!D:D=D403))"),"ATAPL-68870-001-0145")</f>
        <v>ATAPL-68870-001-0145</v>
      </c>
      <c r="C403" s="3" t="str">
        <f>IFERROR(__xludf.DUMMYFUNCTION("if(isblank(A403),"""",filter(Moorings!C:C,Moorings!B:B=left(A403,14),Moorings!D:D=D403))"),"SN0145")</f>
        <v>SN0145</v>
      </c>
      <c r="D403" s="3">
        <v>2.0</v>
      </c>
      <c r="E403" s="3" t="str">
        <f>IFERROR(__xludf.DUMMYFUNCTION("if(isblank(A403),"""",filter(Moorings!A:A,Moorings!B:B=A403,Moorings!D:D=D403))"),"ATAPL-58341-00007")</f>
        <v>ATAPL-58341-00007</v>
      </c>
      <c r="F403" s="3">
        <f>IFERROR(__xludf.DUMMYFUNCTION("if(isblank(A403),"""",filter(Moorings!C:C,Moorings!B:B=A403,Moorings!D:D=D403))"),"293")</f>
        <v>293</v>
      </c>
      <c r="G403" s="6" t="s">
        <v>254</v>
      </c>
      <c r="H403" s="10" t="s">
        <v>259</v>
      </c>
      <c r="I403" s="6"/>
    </row>
    <row r="404" ht="15.75" customHeight="1">
      <c r="A404" s="6" t="s">
        <v>100</v>
      </c>
      <c r="B404" s="3" t="str">
        <f>IFERROR(__xludf.DUMMYFUNCTION("if(isblank(A404),"""",filter(Moorings!A:A,Moorings!B:B=left(A404,14),Moorings!D:D=D404))"),"ATAPL-68870-001-0145")</f>
        <v>ATAPL-68870-001-0145</v>
      </c>
      <c r="C404" s="3" t="str">
        <f>IFERROR(__xludf.DUMMYFUNCTION("if(isblank(A404),"""",filter(Moorings!C:C,Moorings!B:B=left(A404,14),Moorings!D:D=D404))"),"SN0145")</f>
        <v>SN0145</v>
      </c>
      <c r="D404" s="3">
        <v>2.0</v>
      </c>
      <c r="E404" s="3" t="str">
        <f>IFERROR(__xludf.DUMMYFUNCTION("if(isblank(A404),"""",filter(Moorings!A:A,Moorings!B:B=A404,Moorings!D:D=D404))"),"ATAPL-58341-00007")</f>
        <v>ATAPL-58341-00007</v>
      </c>
      <c r="F404" s="3">
        <f>IFERROR(__xludf.DUMMYFUNCTION("if(isblank(A404),"""",filter(Moorings!C:C,Moorings!B:B=A404,Moorings!D:D=D404))"),"293")</f>
        <v>293</v>
      </c>
      <c r="G404" s="6" t="s">
        <v>256</v>
      </c>
      <c r="H404" s="10" t="s">
        <v>260</v>
      </c>
      <c r="I404" s="6"/>
    </row>
    <row r="405" ht="15.75" customHeight="1">
      <c r="A405" s="10"/>
      <c r="B405" s="3" t="str">
        <f>IFERROR(__xludf.DUMMYFUNCTION("if(isblank(A405),"""",filter(Moorings!A:A,Moorings!B:B=left(A405,14),Moorings!D:D=D405))"),"")</f>
        <v/>
      </c>
      <c r="C405" s="3" t="str">
        <f>IFERROR(__xludf.DUMMYFUNCTION("if(isblank(A405),"""",filter(Moorings!C:C,Moorings!B:B=left(A405,14),Moorings!D:D=D405))"),"")</f>
        <v/>
      </c>
      <c r="D405" s="3"/>
      <c r="E405" s="3" t="str">
        <f>IFERROR(__xludf.DUMMYFUNCTION("if(isblank(A405),"""",filter(Moorings!A:A,Moorings!B:B=A405,Moorings!D:D=D405))"),"")</f>
        <v/>
      </c>
      <c r="F405" s="3" t="str">
        <f>IFERROR(__xludf.DUMMYFUNCTION("if(isblank(A405),"""",filter(Moorings!C:C,Moorings!B:B=A405,Moorings!D:D=D405))"),"")</f>
        <v/>
      </c>
      <c r="G405" s="6"/>
      <c r="H405" s="10"/>
      <c r="I405" s="6"/>
    </row>
    <row r="406" ht="15.75" customHeight="1">
      <c r="A406" s="10" t="s">
        <v>100</v>
      </c>
      <c r="B406" s="3" t="str">
        <f>IFERROR(__xludf.DUMMYFUNCTION("if(isblank(A406),"""",filter(Moorings!A:A,Moorings!B:B=left(A406,14),Moorings!D:D=D406))"),"ATAPL-68870-001-0142")</f>
        <v>ATAPL-68870-001-0142</v>
      </c>
      <c r="C406" s="3" t="str">
        <f>IFERROR(__xludf.DUMMYFUNCTION("if(isblank(A406),"""",filter(Moorings!C:C,Moorings!B:B=left(A406,14),Moorings!D:D=D406))"),"SN0142")</f>
        <v>SN0142</v>
      </c>
      <c r="D406" s="24">
        <v>3.0</v>
      </c>
      <c r="E406" s="3" t="str">
        <f>IFERROR(__xludf.DUMMYFUNCTION("if(isblank(A406),"""",filter(Moorings!A:A,Moorings!B:B=A406,Moorings!D:D=D406))"),"ATAPL-58341-00002")</f>
        <v>ATAPL-58341-00002</v>
      </c>
      <c r="F406" s="3">
        <f>IFERROR(__xludf.DUMMYFUNCTION("if(isblank(A406),"""",filter(Moorings!C:C,Moorings!B:B=A406,Moorings!D:D=D406))"),"244")</f>
        <v>244</v>
      </c>
      <c r="G406" s="6" t="s">
        <v>252</v>
      </c>
      <c r="H406" s="22" t="s">
        <v>261</v>
      </c>
      <c r="I406" s="23" t="s">
        <v>262</v>
      </c>
    </row>
    <row r="407" ht="15.75" customHeight="1">
      <c r="A407" s="10" t="s">
        <v>100</v>
      </c>
      <c r="B407" s="3" t="str">
        <f>IFERROR(__xludf.DUMMYFUNCTION("if(isblank(A407),"""",filter(Moorings!A:A,Moorings!B:B=left(A407,14),Moorings!D:D=D407))"),"ATAPL-68870-001-0142")</f>
        <v>ATAPL-68870-001-0142</v>
      </c>
      <c r="C407" s="3" t="str">
        <f>IFERROR(__xludf.DUMMYFUNCTION("if(isblank(A407),"""",filter(Moorings!C:C,Moorings!B:B=left(A407,14),Moorings!D:D=D407))"),"SN0142")</f>
        <v>SN0142</v>
      </c>
      <c r="D407" s="24">
        <v>3.0</v>
      </c>
      <c r="E407" s="3" t="str">
        <f>IFERROR(__xludf.DUMMYFUNCTION("if(isblank(A407),"""",filter(Moorings!A:A,Moorings!B:B=A407,Moorings!D:D=D407))"),"ATAPL-58341-00002")</f>
        <v>ATAPL-58341-00002</v>
      </c>
      <c r="F407" s="3">
        <f>IFERROR(__xludf.DUMMYFUNCTION("if(isblank(A407),"""",filter(Moorings!C:C,Moorings!B:B=A407,Moorings!D:D=D407))"),"244")</f>
        <v>244</v>
      </c>
      <c r="G407" s="6" t="s">
        <v>254</v>
      </c>
      <c r="H407" s="22" t="s">
        <v>263</v>
      </c>
      <c r="I407" s="23"/>
    </row>
    <row r="408" ht="15.75" customHeight="1">
      <c r="A408" s="10" t="s">
        <v>100</v>
      </c>
      <c r="B408" s="3" t="str">
        <f>IFERROR(__xludf.DUMMYFUNCTION("if(isblank(A408),"""",filter(Moorings!A:A,Moorings!B:B=left(A408,14),Moorings!D:D=D408))"),"ATAPL-68870-001-0142")</f>
        <v>ATAPL-68870-001-0142</v>
      </c>
      <c r="C408" s="3" t="str">
        <f>IFERROR(__xludf.DUMMYFUNCTION("if(isblank(A408),"""",filter(Moorings!C:C,Moorings!B:B=left(A408,14),Moorings!D:D=D408))"),"SN0142")</f>
        <v>SN0142</v>
      </c>
      <c r="D408" s="24">
        <v>3.0</v>
      </c>
      <c r="E408" s="3" t="str">
        <f>IFERROR(__xludf.DUMMYFUNCTION("if(isblank(A408),"""",filter(Moorings!A:A,Moorings!B:B=A408,Moorings!D:D=D408))"),"ATAPL-58341-00002")</f>
        <v>ATAPL-58341-00002</v>
      </c>
      <c r="F408" s="3">
        <f>IFERROR(__xludf.DUMMYFUNCTION("if(isblank(A408),"""",filter(Moorings!C:C,Moorings!B:B=A408,Moorings!D:D=D408))"),"244")</f>
        <v>244</v>
      </c>
      <c r="G408" s="6" t="s">
        <v>256</v>
      </c>
      <c r="H408" s="22" t="s">
        <v>257</v>
      </c>
      <c r="I408" s="23"/>
    </row>
    <row r="409" ht="15.75" customHeight="1">
      <c r="A409" s="10"/>
      <c r="B409" s="3"/>
      <c r="C409" s="3"/>
      <c r="D409" s="3"/>
      <c r="E409" s="3"/>
      <c r="F409" s="3"/>
      <c r="G409" s="6"/>
      <c r="H409" s="10"/>
      <c r="I409" s="6"/>
    </row>
    <row r="410" ht="15.75" customHeight="1">
      <c r="A410" s="6" t="s">
        <v>102</v>
      </c>
      <c r="B410" s="3" t="str">
        <f>IFERROR(__xludf.DUMMYFUNCTION("if(isblank(A410),"""",filter(Moorings!A:A,Moorings!B:B=left(A410,14),Moorings!D:D=D410))"),"ATAPL-68870-001-0142")</f>
        <v>ATAPL-68870-001-0142</v>
      </c>
      <c r="C410" s="3" t="str">
        <f>IFERROR(__xludf.DUMMYFUNCTION("if(isblank(A410),"""",filter(Moorings!C:C,Moorings!B:B=left(A410,14),Moorings!D:D=D410))"),"SN0142")</f>
        <v>SN0142</v>
      </c>
      <c r="D410" s="3">
        <v>1.0</v>
      </c>
      <c r="E410" s="3" t="str">
        <f>IFERROR(__xludf.DUMMYFUNCTION("if(isblank(A410),"""",filter(Moorings!A:A,Moorings!B:B=A410,Moorings!D:D=D410))"),"ATAPL-68020-00002")</f>
        <v>ATAPL-68020-00002</v>
      </c>
      <c r="F410" s="3">
        <f>IFERROR(__xludf.DUMMYFUNCTION("if(isblank(A410),"""",filter(Moorings!C:C,Moorings!B:B=A410,Moorings!D:D=D410))"),"379")</f>
        <v>379</v>
      </c>
      <c r="G410" s="6" t="s">
        <v>264</v>
      </c>
      <c r="H410" s="10">
        <v>19.98118494</v>
      </c>
      <c r="I410" s="6"/>
    </row>
    <row r="411" ht="15.75" customHeight="1">
      <c r="A411" s="6" t="s">
        <v>102</v>
      </c>
      <c r="B411" s="3" t="str">
        <f>IFERROR(__xludf.DUMMYFUNCTION("if(isblank(A411),"""",filter(Moorings!A:A,Moorings!B:B=left(A411,14),Moorings!D:D=D411))"),"ATAPL-68870-001-0142")</f>
        <v>ATAPL-68870-001-0142</v>
      </c>
      <c r="C411" s="3" t="str">
        <f>IFERROR(__xludf.DUMMYFUNCTION("if(isblank(A411),"""",filter(Moorings!C:C,Moorings!B:B=left(A411,14),Moorings!D:D=D411))"),"SN0142")</f>
        <v>SN0142</v>
      </c>
      <c r="D411" s="3">
        <v>1.0</v>
      </c>
      <c r="E411" s="3" t="str">
        <f>IFERROR(__xludf.DUMMYFUNCTION("if(isblank(A411),"""",filter(Moorings!A:A,Moorings!B:B=A411,Moorings!D:D=D411))"),"ATAPL-68020-00002")</f>
        <v>ATAPL-68020-00002</v>
      </c>
      <c r="F411" s="3">
        <f>IFERROR(__xludf.DUMMYFUNCTION("if(isblank(A411),"""",filter(Moorings!C:C,Moorings!B:B=A411,Moorings!D:D=D411))"),"379")</f>
        <v>379</v>
      </c>
      <c r="G411" s="6" t="s">
        <v>265</v>
      </c>
      <c r="H411" s="10" t="s">
        <v>266</v>
      </c>
      <c r="I411" s="6"/>
    </row>
    <row r="412" ht="15.75" customHeight="1">
      <c r="A412" s="6" t="s">
        <v>102</v>
      </c>
      <c r="B412" s="3" t="str">
        <f>IFERROR(__xludf.DUMMYFUNCTION("if(isblank(A412),"""",filter(Moorings!A:A,Moorings!B:B=left(A412,14),Moorings!D:D=D412))"),"ATAPL-68870-001-0142")</f>
        <v>ATAPL-68870-001-0142</v>
      </c>
      <c r="C412" s="3" t="str">
        <f>IFERROR(__xludf.DUMMYFUNCTION("if(isblank(A412),"""",filter(Moorings!C:C,Moorings!B:B=left(A412,14),Moorings!D:D=D412))"),"SN0142")</f>
        <v>SN0142</v>
      </c>
      <c r="D412" s="3">
        <v>1.0</v>
      </c>
      <c r="E412" s="3" t="str">
        <f>IFERROR(__xludf.DUMMYFUNCTION("if(isblank(A412),"""",filter(Moorings!A:A,Moorings!B:B=A412,Moorings!D:D=D412))"),"ATAPL-68020-00002")</f>
        <v>ATAPL-68020-00002</v>
      </c>
      <c r="F412" s="3">
        <f>IFERROR(__xludf.DUMMYFUNCTION("if(isblank(A412),"""",filter(Moorings!C:C,Moorings!B:B=A412,Moorings!D:D=D412))"),"379")</f>
        <v>379</v>
      </c>
      <c r="G412" s="6" t="s">
        <v>267</v>
      </c>
      <c r="H412" s="10" t="s">
        <v>268</v>
      </c>
      <c r="I412" s="6"/>
    </row>
    <row r="413" ht="15.75" customHeight="1">
      <c r="A413" s="6" t="s">
        <v>102</v>
      </c>
      <c r="B413" s="3" t="str">
        <f>IFERROR(__xludf.DUMMYFUNCTION("if(isblank(A413),"""",filter(Moorings!A:A,Moorings!B:B=left(A413,14),Moorings!D:D=D413))"),"ATAPL-68870-001-0142")</f>
        <v>ATAPL-68870-001-0142</v>
      </c>
      <c r="C413" s="3" t="str">
        <f>IFERROR(__xludf.DUMMYFUNCTION("if(isblank(A413),"""",filter(Moorings!C:C,Moorings!B:B=left(A413,14),Moorings!D:D=D413))"),"SN0142")</f>
        <v>SN0142</v>
      </c>
      <c r="D413" s="3">
        <v>1.0</v>
      </c>
      <c r="E413" s="3" t="str">
        <f>IFERROR(__xludf.DUMMYFUNCTION("if(isblank(A413),"""",filter(Moorings!A:A,Moorings!B:B=A413,Moorings!D:D=D413))"),"ATAPL-68020-00002")</f>
        <v>ATAPL-68020-00002</v>
      </c>
      <c r="F413" s="3">
        <f>IFERROR(__xludf.DUMMYFUNCTION("if(isblank(A413),"""",filter(Moorings!C:C,Moorings!B:B=A413,Moorings!D:D=D413))"),"379")</f>
        <v>379</v>
      </c>
      <c r="G413" s="6" t="s">
        <v>269</v>
      </c>
      <c r="H413" s="10" t="s">
        <v>270</v>
      </c>
      <c r="I413" s="6"/>
    </row>
    <row r="414" ht="15.75" customHeight="1">
      <c r="A414" s="6" t="s">
        <v>102</v>
      </c>
      <c r="B414" s="3" t="str">
        <f>IFERROR(__xludf.DUMMYFUNCTION("if(isblank(A414),"""",filter(Moorings!A:A,Moorings!B:B=left(A414,14),Moorings!D:D=D414))"),"ATAPL-68870-001-0142")</f>
        <v>ATAPL-68870-001-0142</v>
      </c>
      <c r="C414" s="3" t="str">
        <f>IFERROR(__xludf.DUMMYFUNCTION("if(isblank(A414),"""",filter(Moorings!C:C,Moorings!B:B=left(A414,14),Moorings!D:D=D414))"),"SN0142")</f>
        <v>SN0142</v>
      </c>
      <c r="D414" s="3">
        <v>1.0</v>
      </c>
      <c r="E414" s="3" t="str">
        <f>IFERROR(__xludf.DUMMYFUNCTION("if(isblank(A414),"""",filter(Moorings!A:A,Moorings!B:B=A414,Moorings!D:D=D414))"),"ATAPL-68020-00002")</f>
        <v>ATAPL-68020-00002</v>
      </c>
      <c r="F414" s="3">
        <f>IFERROR(__xludf.DUMMYFUNCTION("if(isblank(A414),"""",filter(Moorings!C:C,Moorings!B:B=A414,Moorings!D:D=D414))"),"379")</f>
        <v>379</v>
      </c>
      <c r="G414" s="6" t="s">
        <v>271</v>
      </c>
      <c r="H414" s="10" t="s">
        <v>272</v>
      </c>
      <c r="I414" s="6"/>
    </row>
    <row r="415" ht="15.75" customHeight="1">
      <c r="A415" s="6" t="s">
        <v>102</v>
      </c>
      <c r="B415" s="3" t="str">
        <f>IFERROR(__xludf.DUMMYFUNCTION("if(isblank(A415),"""",filter(Moorings!A:A,Moorings!B:B=left(A415,14),Moorings!D:D=D415))"),"ATAPL-68870-001-0142")</f>
        <v>ATAPL-68870-001-0142</v>
      </c>
      <c r="C415" s="3" t="str">
        <f>IFERROR(__xludf.DUMMYFUNCTION("if(isblank(A415),"""",filter(Moorings!C:C,Moorings!B:B=left(A415,14),Moorings!D:D=D415))"),"SN0142")</f>
        <v>SN0142</v>
      </c>
      <c r="D415" s="3">
        <v>1.0</v>
      </c>
      <c r="E415" s="3" t="str">
        <f>IFERROR(__xludf.DUMMYFUNCTION("if(isblank(A415),"""",filter(Moorings!A:A,Moorings!B:B=A415,Moorings!D:D=D415))"),"ATAPL-68020-00002")</f>
        <v>ATAPL-68020-00002</v>
      </c>
      <c r="F415" s="3">
        <f>IFERROR(__xludf.DUMMYFUNCTION("if(isblank(A415),"""",filter(Moorings!C:C,Moorings!B:B=A415,Moorings!D:D=D415))"),"379")</f>
        <v>379</v>
      </c>
      <c r="G415" s="6" t="s">
        <v>273</v>
      </c>
      <c r="H415" s="10">
        <v>217.0</v>
      </c>
      <c r="I415" s="6" t="s">
        <v>274</v>
      </c>
    </row>
    <row r="416" ht="15.75" customHeight="1">
      <c r="A416" s="6" t="s">
        <v>102</v>
      </c>
      <c r="B416" s="3" t="str">
        <f>IFERROR(__xludf.DUMMYFUNCTION("if(isblank(A416),"""",filter(Moorings!A:A,Moorings!B:B=left(A416,14),Moorings!D:D=D416))"),"ATAPL-68870-001-0142")</f>
        <v>ATAPL-68870-001-0142</v>
      </c>
      <c r="C416" s="3" t="str">
        <f>IFERROR(__xludf.DUMMYFUNCTION("if(isblank(A416),"""",filter(Moorings!C:C,Moorings!B:B=left(A416,14),Moorings!D:D=D416))"),"SN0142")</f>
        <v>SN0142</v>
      </c>
      <c r="D416" s="3">
        <v>1.0</v>
      </c>
      <c r="E416" s="3" t="str">
        <f>IFERROR(__xludf.DUMMYFUNCTION("if(isblank(A416),"""",filter(Moorings!A:A,Moorings!B:B=A416,Moorings!D:D=D416))"),"ATAPL-68020-00002")</f>
        <v>ATAPL-68020-00002</v>
      </c>
      <c r="F416" s="3">
        <f>IFERROR(__xludf.DUMMYFUNCTION("if(isblank(A416),"""",filter(Moorings!C:C,Moorings!B:B=A416,Moorings!D:D=D416))"),"379")</f>
        <v>379</v>
      </c>
      <c r="G416" s="6" t="s">
        <v>275</v>
      </c>
      <c r="H416" s="10">
        <v>240.0</v>
      </c>
      <c r="I416" s="6" t="s">
        <v>274</v>
      </c>
    </row>
    <row r="417" ht="15.75" customHeight="1">
      <c r="A417" s="6"/>
      <c r="B417" s="3" t="str">
        <f>IFERROR(__xludf.DUMMYFUNCTION("if(isblank(A417),"""",filter(Moorings!A:A,Moorings!B:B=left(A417,14),Moorings!D:D=D417))"),"")</f>
        <v/>
      </c>
      <c r="C417" s="3" t="str">
        <f>IFERROR(__xludf.DUMMYFUNCTION("if(isblank(A417),"""",filter(Moorings!C:C,Moorings!B:B=left(A417,14),Moorings!D:D=D417))"),"")</f>
        <v/>
      </c>
      <c r="D417" s="3"/>
      <c r="E417" s="3" t="str">
        <f>IFERROR(__xludf.DUMMYFUNCTION("if(isblank(A417),"""",filter(Moorings!A:A,Moorings!B:B=A417,Moorings!D:D=D417))"),"")</f>
        <v/>
      </c>
      <c r="F417" s="3" t="str">
        <f>IFERROR(__xludf.DUMMYFUNCTION("if(isblank(A417),"""",filter(Moorings!C:C,Moorings!B:B=A417,Moorings!D:D=D417))"),"")</f>
        <v/>
      </c>
      <c r="G417" s="6"/>
      <c r="H417" s="10"/>
      <c r="I417" s="6"/>
    </row>
    <row r="418" ht="15.75" customHeight="1">
      <c r="A418" s="6" t="s">
        <v>102</v>
      </c>
      <c r="B418" s="3" t="str">
        <f>IFERROR(__xludf.DUMMYFUNCTION("if(isblank(A418),"""",filter(Moorings!A:A,Moorings!B:B=left(A418,14),Moorings!D:D=D418))"),"ATAPL-68870-001-0145")</f>
        <v>ATAPL-68870-001-0145</v>
      </c>
      <c r="C418" s="3" t="str">
        <f>IFERROR(__xludf.DUMMYFUNCTION("if(isblank(A418),"""",filter(Moorings!C:C,Moorings!B:B=left(A418,14),Moorings!D:D=D418))"),"SN0145")</f>
        <v>SN0145</v>
      </c>
      <c r="D418" s="3">
        <v>2.0</v>
      </c>
      <c r="E418" s="3" t="str">
        <f>IFERROR(__xludf.DUMMYFUNCTION("if(isblank(A418),"""",filter(Moorings!A:A,Moorings!B:B=A418,Moorings!D:D=D418))"),"ATAPL-68020-00007")</f>
        <v>ATAPL-68020-00007</v>
      </c>
      <c r="F418" s="3">
        <f>IFERROR(__xludf.DUMMYFUNCTION("if(isblank(A418),"""",filter(Moorings!C:C,Moorings!B:B=A418,Moorings!D:D=D418))"),"618")</f>
        <v>618</v>
      </c>
      <c r="G418" s="6" t="s">
        <v>264</v>
      </c>
      <c r="H418" s="10">
        <v>19.84</v>
      </c>
      <c r="I418" s="6"/>
    </row>
    <row r="419" ht="15.75" customHeight="1">
      <c r="A419" s="6" t="s">
        <v>102</v>
      </c>
      <c r="B419" s="3" t="str">
        <f>IFERROR(__xludf.DUMMYFUNCTION("if(isblank(A419),"""",filter(Moorings!A:A,Moorings!B:B=left(A419,14),Moorings!D:D=D419))"),"ATAPL-68870-001-0145")</f>
        <v>ATAPL-68870-001-0145</v>
      </c>
      <c r="C419" s="3" t="str">
        <f>IFERROR(__xludf.DUMMYFUNCTION("if(isblank(A419),"""",filter(Moorings!C:C,Moorings!B:B=left(A419,14),Moorings!D:D=D419))"),"SN0145")</f>
        <v>SN0145</v>
      </c>
      <c r="D419" s="3">
        <v>2.0</v>
      </c>
      <c r="E419" s="3" t="str">
        <f>IFERROR(__xludf.DUMMYFUNCTION("if(isblank(A419),"""",filter(Moorings!A:A,Moorings!B:B=A419,Moorings!D:D=D419))"),"ATAPL-68020-00007")</f>
        <v>ATAPL-68020-00007</v>
      </c>
      <c r="F419" s="3">
        <f>IFERROR(__xludf.DUMMYFUNCTION("if(isblank(A419),"""",filter(Moorings!C:C,Moorings!B:B=A419,Moorings!D:D=D419))"),"618")</f>
        <v>618</v>
      </c>
      <c r="G419" s="6" t="s">
        <v>265</v>
      </c>
      <c r="H419" s="10" t="s">
        <v>276</v>
      </c>
      <c r="I419" s="6"/>
    </row>
    <row r="420" ht="15.75" customHeight="1">
      <c r="A420" s="6" t="s">
        <v>102</v>
      </c>
      <c r="B420" s="3" t="str">
        <f>IFERROR(__xludf.DUMMYFUNCTION("if(isblank(A420),"""",filter(Moorings!A:A,Moorings!B:B=left(A420,14),Moorings!D:D=D420))"),"ATAPL-68870-001-0145")</f>
        <v>ATAPL-68870-001-0145</v>
      </c>
      <c r="C420" s="3" t="str">
        <f>IFERROR(__xludf.DUMMYFUNCTION("if(isblank(A420),"""",filter(Moorings!C:C,Moorings!B:B=left(A420,14),Moorings!D:D=D420))"),"SN0145")</f>
        <v>SN0145</v>
      </c>
      <c r="D420" s="3">
        <v>2.0</v>
      </c>
      <c r="E420" s="3" t="str">
        <f>IFERROR(__xludf.DUMMYFUNCTION("if(isblank(A420),"""",filter(Moorings!A:A,Moorings!B:B=A420,Moorings!D:D=D420))"),"ATAPL-68020-00007")</f>
        <v>ATAPL-68020-00007</v>
      </c>
      <c r="F420" s="3">
        <f>IFERROR(__xludf.DUMMYFUNCTION("if(isblank(A420),"""",filter(Moorings!C:C,Moorings!B:B=A420,Moorings!D:D=D420))"),"618")</f>
        <v>618</v>
      </c>
      <c r="G420" s="10" t="s">
        <v>267</v>
      </c>
      <c r="H420" s="10" t="s">
        <v>277</v>
      </c>
      <c r="I420" s="6"/>
    </row>
    <row r="421" ht="15.75" customHeight="1">
      <c r="A421" s="6" t="s">
        <v>102</v>
      </c>
      <c r="B421" s="3" t="str">
        <f>IFERROR(__xludf.DUMMYFUNCTION("if(isblank(A421),"""",filter(Moorings!A:A,Moorings!B:B=left(A421,14),Moorings!D:D=D421))"),"ATAPL-68870-001-0145")</f>
        <v>ATAPL-68870-001-0145</v>
      </c>
      <c r="C421" s="3" t="str">
        <f>IFERROR(__xludf.DUMMYFUNCTION("if(isblank(A421),"""",filter(Moorings!C:C,Moorings!B:B=left(A421,14),Moorings!D:D=D421))"),"SN0145")</f>
        <v>SN0145</v>
      </c>
      <c r="D421" s="3">
        <v>2.0</v>
      </c>
      <c r="E421" s="3" t="str">
        <f>IFERROR(__xludf.DUMMYFUNCTION("if(isblank(A421),"""",filter(Moorings!A:A,Moorings!B:B=A421,Moorings!D:D=D421))"),"ATAPL-68020-00007")</f>
        <v>ATAPL-68020-00007</v>
      </c>
      <c r="F421" s="3">
        <f>IFERROR(__xludf.DUMMYFUNCTION("if(isblank(A421),"""",filter(Moorings!C:C,Moorings!B:B=A421,Moorings!D:D=D421))"),"618")</f>
        <v>618</v>
      </c>
      <c r="G421" s="6" t="s">
        <v>269</v>
      </c>
      <c r="H421" s="10" t="s">
        <v>278</v>
      </c>
      <c r="I421" s="6"/>
    </row>
    <row r="422" ht="15.75" customHeight="1">
      <c r="A422" s="6" t="s">
        <v>102</v>
      </c>
      <c r="B422" s="3" t="str">
        <f>IFERROR(__xludf.DUMMYFUNCTION("if(isblank(A422),"""",filter(Moorings!A:A,Moorings!B:B=left(A422,14),Moorings!D:D=D422))"),"ATAPL-68870-001-0145")</f>
        <v>ATAPL-68870-001-0145</v>
      </c>
      <c r="C422" s="3" t="str">
        <f>IFERROR(__xludf.DUMMYFUNCTION("if(isblank(A422),"""",filter(Moorings!C:C,Moorings!B:B=left(A422,14),Moorings!D:D=D422))"),"SN0145")</f>
        <v>SN0145</v>
      </c>
      <c r="D422" s="3">
        <v>2.0</v>
      </c>
      <c r="E422" s="3" t="str">
        <f>IFERROR(__xludf.DUMMYFUNCTION("if(isblank(A422),"""",filter(Moorings!A:A,Moorings!B:B=A422,Moorings!D:D=D422))"),"ATAPL-68020-00007")</f>
        <v>ATAPL-68020-00007</v>
      </c>
      <c r="F422" s="3">
        <f>IFERROR(__xludf.DUMMYFUNCTION("if(isblank(A422),"""",filter(Moorings!C:C,Moorings!B:B=A422,Moorings!D:D=D422))"),"618")</f>
        <v>618</v>
      </c>
      <c r="G422" s="6" t="s">
        <v>271</v>
      </c>
      <c r="H422" s="10" t="s">
        <v>279</v>
      </c>
      <c r="I422" s="6"/>
    </row>
    <row r="423" ht="15.75" customHeight="1">
      <c r="A423" s="6" t="s">
        <v>102</v>
      </c>
      <c r="B423" s="3" t="str">
        <f>IFERROR(__xludf.DUMMYFUNCTION("if(isblank(A423),"""",filter(Moorings!A:A,Moorings!B:B=left(A423,14),Moorings!D:D=D423))"),"ATAPL-68870-001-0145")</f>
        <v>ATAPL-68870-001-0145</v>
      </c>
      <c r="C423" s="3" t="str">
        <f>IFERROR(__xludf.DUMMYFUNCTION("if(isblank(A423),"""",filter(Moorings!C:C,Moorings!B:B=left(A423,14),Moorings!D:D=D423))"),"SN0145")</f>
        <v>SN0145</v>
      </c>
      <c r="D423" s="3">
        <v>2.0</v>
      </c>
      <c r="E423" s="3" t="str">
        <f>IFERROR(__xludf.DUMMYFUNCTION("if(isblank(A423),"""",filter(Moorings!A:A,Moorings!B:B=A423,Moorings!D:D=D423))"),"ATAPL-68020-00007")</f>
        <v>ATAPL-68020-00007</v>
      </c>
      <c r="F423" s="3">
        <f>IFERROR(__xludf.DUMMYFUNCTION("if(isblank(A423),"""",filter(Moorings!C:C,Moorings!B:B=A423,Moorings!D:D=D423))"),"618")</f>
        <v>618</v>
      </c>
      <c r="G423" s="6" t="s">
        <v>273</v>
      </c>
      <c r="H423" s="10">
        <v>217.0</v>
      </c>
      <c r="I423" s="6" t="s">
        <v>274</v>
      </c>
    </row>
    <row r="424" ht="15.75" customHeight="1">
      <c r="A424" s="6" t="s">
        <v>102</v>
      </c>
      <c r="B424" s="3" t="str">
        <f>IFERROR(__xludf.DUMMYFUNCTION("if(isblank(A424),"""",filter(Moorings!A:A,Moorings!B:B=left(A424,14),Moorings!D:D=D424))"),"ATAPL-68870-001-0145")</f>
        <v>ATAPL-68870-001-0145</v>
      </c>
      <c r="C424" s="3" t="str">
        <f>IFERROR(__xludf.DUMMYFUNCTION("if(isblank(A424),"""",filter(Moorings!C:C,Moorings!B:B=left(A424,14),Moorings!D:D=D424))"),"SN0145")</f>
        <v>SN0145</v>
      </c>
      <c r="D424" s="3">
        <v>2.0</v>
      </c>
      <c r="E424" s="3" t="str">
        <f>IFERROR(__xludf.DUMMYFUNCTION("if(isblank(A424),"""",filter(Moorings!A:A,Moorings!B:B=A424,Moorings!D:D=D424))"),"ATAPL-68020-00007")</f>
        <v>ATAPL-68020-00007</v>
      </c>
      <c r="F424" s="3">
        <f>IFERROR(__xludf.DUMMYFUNCTION("if(isblank(A424),"""",filter(Moorings!C:C,Moorings!B:B=A424,Moorings!D:D=D424))"),"618")</f>
        <v>618</v>
      </c>
      <c r="G424" s="6" t="s">
        <v>275</v>
      </c>
      <c r="H424" s="10">
        <v>240.0</v>
      </c>
      <c r="I424" s="6" t="s">
        <v>274</v>
      </c>
    </row>
    <row r="425" ht="15.75" customHeight="1">
      <c r="A425" s="10"/>
      <c r="B425" s="3" t="str">
        <f>IFERROR(__xludf.DUMMYFUNCTION("if(isblank(A425),"""",filter(Moorings!A:A,Moorings!B:B=left(A425,14),Moorings!D:D=D425))"),"")</f>
        <v/>
      </c>
      <c r="C425" s="3" t="str">
        <f>IFERROR(__xludf.DUMMYFUNCTION("if(isblank(A425),"""",filter(Moorings!C:C,Moorings!B:B=left(A425,14),Moorings!D:D=D425))"),"")</f>
        <v/>
      </c>
      <c r="D425" s="3"/>
      <c r="E425" s="3" t="str">
        <f>IFERROR(__xludf.DUMMYFUNCTION("if(isblank(A425),"""",filter(Moorings!A:A,Moorings!B:B=A425,Moorings!D:D=D425))"),"")</f>
        <v/>
      </c>
      <c r="F425" s="3" t="str">
        <f>IFERROR(__xludf.DUMMYFUNCTION("if(isblank(A425),"""",filter(Moorings!C:C,Moorings!B:B=A425,Moorings!D:D=D425))"),"")</f>
        <v/>
      </c>
      <c r="G425" s="6"/>
      <c r="H425" s="10"/>
      <c r="I425" s="6"/>
    </row>
    <row r="426" ht="15.75" customHeight="1">
      <c r="A426" s="10" t="s">
        <v>102</v>
      </c>
      <c r="B426" s="3" t="str">
        <f>IFERROR(__xludf.DUMMYFUNCTION("if(isblank(A426),"""",filter(Moorings!A:A,Moorings!B:B=left(A426,14),Moorings!D:D=D426))"),"ATAPL-68870-001-0142")</f>
        <v>ATAPL-68870-001-0142</v>
      </c>
      <c r="C426" s="3" t="str">
        <f>IFERROR(__xludf.DUMMYFUNCTION("if(isblank(A426),"""",filter(Moorings!C:C,Moorings!B:B=left(A426,14),Moorings!D:D=D426))"),"SN0142")</f>
        <v>SN0142</v>
      </c>
      <c r="D426" s="24">
        <v>3.0</v>
      </c>
      <c r="E426" s="3" t="str">
        <f>IFERROR(__xludf.DUMMYFUNCTION("if(isblank(A426),"""",filter(Moorings!A:A,Moorings!B:B=A426,Moorings!D:D=D426))"),"ATAPL-68020-00002")</f>
        <v>ATAPL-68020-00002</v>
      </c>
      <c r="F426" s="3">
        <f>IFERROR(__xludf.DUMMYFUNCTION("if(isblank(A426),"""",filter(Moorings!C:C,Moorings!B:B=A426,Moorings!D:D=D426))"),"379")</f>
        <v>379</v>
      </c>
      <c r="G426" s="23" t="s">
        <v>264</v>
      </c>
      <c r="H426" s="22">
        <v>19.92</v>
      </c>
      <c r="I426" s="23" t="s">
        <v>280</v>
      </c>
    </row>
    <row r="427" ht="15.75" customHeight="1">
      <c r="A427" s="10" t="s">
        <v>102</v>
      </c>
      <c r="B427" s="3" t="str">
        <f>IFERROR(__xludf.DUMMYFUNCTION("if(isblank(A427),"""",filter(Moorings!A:A,Moorings!B:B=left(A427,14),Moorings!D:D=D427))"),"ATAPL-68870-001-0142")</f>
        <v>ATAPL-68870-001-0142</v>
      </c>
      <c r="C427" s="3" t="str">
        <f>IFERROR(__xludf.DUMMYFUNCTION("if(isblank(A427),"""",filter(Moorings!C:C,Moorings!B:B=left(A427,14),Moorings!D:D=D427))"),"SN0142")</f>
        <v>SN0142</v>
      </c>
      <c r="D427" s="24">
        <v>3.0</v>
      </c>
      <c r="E427" s="3" t="str">
        <f>IFERROR(__xludf.DUMMYFUNCTION("if(isblank(A427),"""",filter(Moorings!A:A,Moorings!B:B=A427,Moorings!D:D=D427))"),"ATAPL-68020-00002")</f>
        <v>ATAPL-68020-00002</v>
      </c>
      <c r="F427" s="3">
        <f>IFERROR(__xludf.DUMMYFUNCTION("if(isblank(A427),"""",filter(Moorings!C:C,Moorings!B:B=A427,Moorings!D:D=D427))"),"379")</f>
        <v>379</v>
      </c>
      <c r="G427" s="23" t="s">
        <v>265</v>
      </c>
      <c r="H427" s="22" t="s">
        <v>266</v>
      </c>
      <c r="I427" s="6"/>
    </row>
    <row r="428" ht="15.75" customHeight="1">
      <c r="A428" s="10" t="s">
        <v>102</v>
      </c>
      <c r="B428" s="3" t="str">
        <f>IFERROR(__xludf.DUMMYFUNCTION("if(isblank(A428),"""",filter(Moorings!A:A,Moorings!B:B=left(A428,14),Moorings!D:D=D428))"),"ATAPL-68870-001-0142")</f>
        <v>ATAPL-68870-001-0142</v>
      </c>
      <c r="C428" s="3" t="str">
        <f>IFERROR(__xludf.DUMMYFUNCTION("if(isblank(A428),"""",filter(Moorings!C:C,Moorings!B:B=left(A428,14),Moorings!D:D=D428))"),"SN0142")</f>
        <v>SN0142</v>
      </c>
      <c r="D428" s="24">
        <v>3.0</v>
      </c>
      <c r="E428" s="3" t="str">
        <f>IFERROR(__xludf.DUMMYFUNCTION("if(isblank(A428),"""",filter(Moorings!A:A,Moorings!B:B=A428,Moorings!D:D=D428))"),"ATAPL-68020-00002")</f>
        <v>ATAPL-68020-00002</v>
      </c>
      <c r="F428" s="3">
        <f>IFERROR(__xludf.DUMMYFUNCTION("if(isblank(A428),"""",filter(Moorings!C:C,Moorings!B:B=A428,Moorings!D:D=D428))"),"379")</f>
        <v>379</v>
      </c>
      <c r="G428" s="23" t="s">
        <v>267</v>
      </c>
      <c r="H428" s="22" t="s">
        <v>281</v>
      </c>
      <c r="I428" s="6"/>
    </row>
    <row r="429" ht="15.75" customHeight="1">
      <c r="A429" s="10" t="s">
        <v>102</v>
      </c>
      <c r="B429" s="3" t="str">
        <f>IFERROR(__xludf.DUMMYFUNCTION("if(isblank(A429),"""",filter(Moorings!A:A,Moorings!B:B=left(A429,14),Moorings!D:D=D429))"),"ATAPL-68870-001-0142")</f>
        <v>ATAPL-68870-001-0142</v>
      </c>
      <c r="C429" s="3" t="str">
        <f>IFERROR(__xludf.DUMMYFUNCTION("if(isblank(A429),"""",filter(Moorings!C:C,Moorings!B:B=left(A429,14),Moorings!D:D=D429))"),"SN0142")</f>
        <v>SN0142</v>
      </c>
      <c r="D429" s="24">
        <v>3.0</v>
      </c>
      <c r="E429" s="3" t="str">
        <f>IFERROR(__xludf.DUMMYFUNCTION("if(isblank(A429),"""",filter(Moorings!A:A,Moorings!B:B=A429,Moorings!D:D=D429))"),"ATAPL-68020-00002")</f>
        <v>ATAPL-68020-00002</v>
      </c>
      <c r="F429" s="3">
        <f>IFERROR(__xludf.DUMMYFUNCTION("if(isblank(A429),"""",filter(Moorings!C:C,Moorings!B:B=A429,Moorings!D:D=D429))"),"379")</f>
        <v>379</v>
      </c>
      <c r="G429" s="23" t="s">
        <v>269</v>
      </c>
      <c r="H429" s="22" t="s">
        <v>282</v>
      </c>
      <c r="I429" s="6"/>
    </row>
    <row r="430" ht="15.75" customHeight="1">
      <c r="A430" s="10" t="s">
        <v>102</v>
      </c>
      <c r="B430" s="3" t="str">
        <f>IFERROR(__xludf.DUMMYFUNCTION("if(isblank(A430),"""",filter(Moorings!A:A,Moorings!B:B=left(A430,14),Moorings!D:D=D430))"),"ATAPL-68870-001-0142")</f>
        <v>ATAPL-68870-001-0142</v>
      </c>
      <c r="C430" s="3" t="str">
        <f>IFERROR(__xludf.DUMMYFUNCTION("if(isblank(A430),"""",filter(Moorings!C:C,Moorings!B:B=left(A430,14),Moorings!D:D=D430))"),"SN0142")</f>
        <v>SN0142</v>
      </c>
      <c r="D430" s="24">
        <v>3.0</v>
      </c>
      <c r="E430" s="3" t="str">
        <f>IFERROR(__xludf.DUMMYFUNCTION("if(isblank(A430),"""",filter(Moorings!A:A,Moorings!B:B=A430,Moorings!D:D=D430))"),"ATAPL-68020-00002")</f>
        <v>ATAPL-68020-00002</v>
      </c>
      <c r="F430" s="3">
        <f>IFERROR(__xludf.DUMMYFUNCTION("if(isblank(A430),"""",filter(Moorings!C:C,Moorings!B:B=A430,Moorings!D:D=D430))"),"379")</f>
        <v>379</v>
      </c>
      <c r="G430" s="23" t="s">
        <v>271</v>
      </c>
      <c r="H430" s="22" t="s">
        <v>283</v>
      </c>
      <c r="I430" s="6"/>
    </row>
    <row r="431" ht="15.75" customHeight="1">
      <c r="A431" s="10" t="s">
        <v>102</v>
      </c>
      <c r="B431" s="3" t="str">
        <f>IFERROR(__xludf.DUMMYFUNCTION("if(isblank(A431),"""",filter(Moorings!A:A,Moorings!B:B=left(A431,14),Moorings!D:D=D431))"),"ATAPL-68870-001-0142")</f>
        <v>ATAPL-68870-001-0142</v>
      </c>
      <c r="C431" s="3" t="str">
        <f>IFERROR(__xludf.DUMMYFUNCTION("if(isblank(A431),"""",filter(Moorings!C:C,Moorings!B:B=left(A431,14),Moorings!D:D=D431))"),"SN0142")</f>
        <v>SN0142</v>
      </c>
      <c r="D431" s="24">
        <v>3.0</v>
      </c>
      <c r="E431" s="3" t="str">
        <f>IFERROR(__xludf.DUMMYFUNCTION("if(isblank(A431),"""",filter(Moorings!A:A,Moorings!B:B=A431,Moorings!D:D=D431))"),"ATAPL-68020-00002")</f>
        <v>ATAPL-68020-00002</v>
      </c>
      <c r="F431" s="3">
        <f>IFERROR(__xludf.DUMMYFUNCTION("if(isblank(A431),"""",filter(Moorings!C:C,Moorings!B:B=A431,Moorings!D:D=D431))"),"379")</f>
        <v>379</v>
      </c>
      <c r="G431" s="23" t="s">
        <v>273</v>
      </c>
      <c r="H431" s="22">
        <v>217.0</v>
      </c>
      <c r="I431" s="6" t="s">
        <v>274</v>
      </c>
    </row>
    <row r="432" ht="15.75" customHeight="1">
      <c r="A432" s="10" t="s">
        <v>102</v>
      </c>
      <c r="B432" s="3" t="str">
        <f>IFERROR(__xludf.DUMMYFUNCTION("if(isblank(A432),"""",filter(Moorings!A:A,Moorings!B:B=left(A432,14),Moorings!D:D=D432))"),"ATAPL-68870-001-0142")</f>
        <v>ATAPL-68870-001-0142</v>
      </c>
      <c r="C432" s="3" t="str">
        <f>IFERROR(__xludf.DUMMYFUNCTION("if(isblank(A432),"""",filter(Moorings!C:C,Moorings!B:B=left(A432,14),Moorings!D:D=D432))"),"SN0142")</f>
        <v>SN0142</v>
      </c>
      <c r="D432" s="24">
        <v>3.0</v>
      </c>
      <c r="E432" s="3" t="str">
        <f>IFERROR(__xludf.DUMMYFUNCTION("if(isblank(A432),"""",filter(Moorings!A:A,Moorings!B:B=A432,Moorings!D:D=D432))"),"ATAPL-68020-00002")</f>
        <v>ATAPL-68020-00002</v>
      </c>
      <c r="F432" s="3">
        <f>IFERROR(__xludf.DUMMYFUNCTION("if(isblank(A432),"""",filter(Moorings!C:C,Moorings!B:B=A432,Moorings!D:D=D432))"),"379")</f>
        <v>379</v>
      </c>
      <c r="G432" s="23" t="s">
        <v>275</v>
      </c>
      <c r="H432" s="22">
        <v>240.0</v>
      </c>
      <c r="I432" s="6" t="s">
        <v>274</v>
      </c>
    </row>
    <row r="433" ht="15.75" customHeight="1">
      <c r="A433" s="10"/>
      <c r="B433" s="3"/>
      <c r="C433" s="3"/>
      <c r="D433" s="3"/>
      <c r="E433" s="3"/>
      <c r="F433" s="3"/>
      <c r="G433" s="6"/>
      <c r="H433" s="10"/>
      <c r="I433" s="6"/>
    </row>
    <row r="434" ht="15.75" customHeight="1">
      <c r="A434" s="10" t="s">
        <v>104</v>
      </c>
      <c r="B434" s="3" t="str">
        <f>IFERROR(__xludf.DUMMYFUNCTION("if(isblank(A434),"""",filter(Moorings!A:A,Moorings!B:B=left(A434,14),Moorings!D:D=D434))"),"ATAPL-68870-001-0142")</f>
        <v>ATAPL-68870-001-0142</v>
      </c>
      <c r="C434" s="3" t="str">
        <f>IFERROR(__xludf.DUMMYFUNCTION("if(isblank(A434),"""",filter(Moorings!C:C,Moorings!B:B=left(A434,14),Moorings!D:D=D434))"),"SN0142")</f>
        <v>SN0142</v>
      </c>
      <c r="D434" s="3">
        <v>1.0</v>
      </c>
      <c r="E434" s="3" t="str">
        <f>IFERROR(__xludf.DUMMYFUNCTION("if(isblank(A434),"""",filter(Moorings!A:A,Moorings!B:B=A434,Moorings!D:D=D434))"),"ATAPL-70114-00002")</f>
        <v>ATAPL-70114-00002</v>
      </c>
      <c r="F434" s="3" t="str">
        <f>IFERROR(__xludf.DUMMYFUNCTION("if(isblank(A434),"""",filter(Moorings!C:C,Moorings!B:B=A434,Moorings!D:D=D434))"),"AQS 6334/AQD 11653")</f>
        <v>AQS 6334/AQD 11653</v>
      </c>
      <c r="G434" s="6" t="s">
        <v>139</v>
      </c>
      <c r="H434" s="10">
        <v>45.8305</v>
      </c>
      <c r="I434" s="6"/>
    </row>
    <row r="435" ht="15.75" customHeight="1">
      <c r="A435" s="10" t="s">
        <v>104</v>
      </c>
      <c r="B435" s="3" t="str">
        <f>IFERROR(__xludf.DUMMYFUNCTION("if(isblank(A435),"""",filter(Moorings!A:A,Moorings!B:B=left(A435,14),Moorings!D:D=D435))"),"ATAPL-68870-001-0142")</f>
        <v>ATAPL-68870-001-0142</v>
      </c>
      <c r="C435" s="3" t="str">
        <f>IFERROR(__xludf.DUMMYFUNCTION("if(isblank(A435),"""",filter(Moorings!C:C,Moorings!B:B=left(A435,14),Moorings!D:D=D435))"),"SN0142")</f>
        <v>SN0142</v>
      </c>
      <c r="D435" s="3">
        <v>1.0</v>
      </c>
      <c r="E435" s="3" t="str">
        <f>IFERROR(__xludf.DUMMYFUNCTION("if(isblank(A435),"""",filter(Moorings!A:A,Moorings!B:B=A435,Moorings!D:D=D435))"),"ATAPL-70114-00002")</f>
        <v>ATAPL-70114-00002</v>
      </c>
      <c r="F435" s="3" t="str">
        <f>IFERROR(__xludf.DUMMYFUNCTION("if(isblank(A435),"""",filter(Moorings!C:C,Moorings!B:B=A435,Moorings!D:D=D435))"),"AQS 6334/AQD 11653")</f>
        <v>AQS 6334/AQD 11653</v>
      </c>
      <c r="G435" s="6" t="s">
        <v>140</v>
      </c>
      <c r="H435" s="10">
        <v>-129.7535</v>
      </c>
      <c r="I435" s="6"/>
    </row>
    <row r="436" ht="15.75" customHeight="1">
      <c r="A436" s="10"/>
      <c r="B436" s="3" t="str">
        <f>IFERROR(__xludf.DUMMYFUNCTION("if(isblank(A436),"""",filter(Moorings!A:A,Moorings!B:B=left(A436,14),Moorings!D:D=D436))"),"")</f>
        <v/>
      </c>
      <c r="C436" s="3" t="str">
        <f>IFERROR(__xludf.DUMMYFUNCTION("if(isblank(A436),"""",filter(Moorings!C:C,Moorings!B:B=left(A436,14),Moorings!D:D=D436))"),"")</f>
        <v/>
      </c>
      <c r="D436" s="3"/>
      <c r="E436" s="3" t="str">
        <f>IFERROR(__xludf.DUMMYFUNCTION("if(isblank(A436),"""",filter(Moorings!A:A,Moorings!B:B=A436,Moorings!D:D=D436))"),"")</f>
        <v/>
      </c>
      <c r="F436" s="3" t="str">
        <f>IFERROR(__xludf.DUMMYFUNCTION("if(isblank(A436),"""",filter(Moorings!C:C,Moorings!B:B=A436,Moorings!D:D=D436))"),"")</f>
        <v/>
      </c>
      <c r="G436" s="6"/>
      <c r="H436" s="10"/>
      <c r="I436" s="6"/>
    </row>
    <row r="437" ht="15.75" customHeight="1">
      <c r="A437" s="10" t="s">
        <v>104</v>
      </c>
      <c r="B437" s="3" t="str">
        <f>IFERROR(__xludf.DUMMYFUNCTION("if(isblank(A437),"""",filter(Moorings!A:A,Moorings!B:B=left(A437,14),Moorings!D:D=D437))"),"ATAPL-68870-001-0145")</f>
        <v>ATAPL-68870-001-0145</v>
      </c>
      <c r="C437" s="3" t="str">
        <f>IFERROR(__xludf.DUMMYFUNCTION("if(isblank(A437),"""",filter(Moorings!C:C,Moorings!B:B=left(A437,14),Moorings!D:D=D437))"),"SN0145")</f>
        <v>SN0145</v>
      </c>
      <c r="D437" s="3">
        <v>2.0</v>
      </c>
      <c r="E437" s="3" t="str">
        <f>IFERROR(__xludf.DUMMYFUNCTION("if(isblank(A437),"""",filter(Moorings!A:A,Moorings!B:B=A437,Moorings!D:D=D437))"),"ATAPL-70114-00007")</f>
        <v>ATAPL-70114-00007</v>
      </c>
      <c r="F437" s="3" t="str">
        <f>IFERROR(__xludf.DUMMYFUNCTION("if(isblank(A437),"""",filter(Moorings!C:C,Moorings!B:B=A437,Moorings!D:D=D437))"),"AQS-7340
AQD-12469")</f>
        <v>AQS-7340
AQD-12469</v>
      </c>
      <c r="G437" s="6" t="s">
        <v>139</v>
      </c>
      <c r="H437" s="10">
        <v>45.8305</v>
      </c>
      <c r="I437" s="6"/>
    </row>
    <row r="438" ht="15.75" customHeight="1">
      <c r="A438" s="10" t="s">
        <v>104</v>
      </c>
      <c r="B438" s="3" t="str">
        <f>IFERROR(__xludf.DUMMYFUNCTION("if(isblank(A438),"""",filter(Moorings!A:A,Moorings!B:B=left(A438,14),Moorings!D:D=D438))"),"ATAPL-68870-001-0145")</f>
        <v>ATAPL-68870-001-0145</v>
      </c>
      <c r="C438" s="3" t="str">
        <f>IFERROR(__xludf.DUMMYFUNCTION("if(isblank(A438),"""",filter(Moorings!C:C,Moorings!B:B=left(A438,14),Moorings!D:D=D438))"),"SN0145")</f>
        <v>SN0145</v>
      </c>
      <c r="D438" s="3">
        <v>2.0</v>
      </c>
      <c r="E438" s="3" t="str">
        <f>IFERROR(__xludf.DUMMYFUNCTION("if(isblank(A438),"""",filter(Moorings!A:A,Moorings!B:B=A438,Moorings!D:D=D438))"),"ATAPL-70114-00007")</f>
        <v>ATAPL-70114-00007</v>
      </c>
      <c r="F438" s="3" t="str">
        <f>IFERROR(__xludf.DUMMYFUNCTION("if(isblank(A438),"""",filter(Moorings!C:C,Moorings!B:B=A438,Moorings!D:D=D438))"),"AQS-7340
AQD-12469")</f>
        <v>AQS-7340
AQD-12469</v>
      </c>
      <c r="G438" s="6" t="s">
        <v>140</v>
      </c>
      <c r="H438" s="10">
        <v>-129.7535</v>
      </c>
      <c r="I438" s="6"/>
    </row>
    <row r="439" ht="15.75" customHeight="1">
      <c r="A439" s="10"/>
      <c r="B439" s="3" t="str">
        <f>IFERROR(__xludf.DUMMYFUNCTION("if(isblank(A439),"""",filter(Moorings!A:A,Moorings!B:B=left(A439,14),Moorings!D:D=D439))"),"")</f>
        <v/>
      </c>
      <c r="C439" s="3" t="str">
        <f>IFERROR(__xludf.DUMMYFUNCTION("if(isblank(A439),"""",filter(Moorings!C:C,Moorings!B:B=left(A439,14),Moorings!D:D=D439))"),"")</f>
        <v/>
      </c>
      <c r="D439" s="3"/>
      <c r="E439" s="3" t="str">
        <f>IFERROR(__xludf.DUMMYFUNCTION("if(isblank(A439),"""",filter(Moorings!A:A,Moorings!B:B=A439,Moorings!D:D=D439))"),"")</f>
        <v/>
      </c>
      <c r="F439" s="3" t="str">
        <f>IFERROR(__xludf.DUMMYFUNCTION("if(isblank(A439),"""",filter(Moorings!C:C,Moorings!B:B=A439,Moorings!D:D=D439))"),"")</f>
        <v/>
      </c>
      <c r="G439" s="6"/>
      <c r="H439" s="10"/>
      <c r="I439" s="6"/>
    </row>
    <row r="440" ht="15.75" customHeight="1">
      <c r="A440" s="48" t="s">
        <v>109</v>
      </c>
      <c r="B440" s="3" t="str">
        <f>IFERROR(__xludf.DUMMYFUNCTION("if(isblank(A440),"""",filter(Moorings!A:A,Moorings!B:B=left(A440,14),Moorings!D:D=D440))"),"ATAPL-68870-001-0142")</f>
        <v>ATAPL-68870-001-0142</v>
      </c>
      <c r="C440" s="3" t="str">
        <f>IFERROR(__xludf.DUMMYFUNCTION("if(isblank(A440),"""",filter(Moorings!C:C,Moorings!B:B=left(A440,14),Moorings!D:D=D440))"),"SN0142")</f>
        <v>SN0142</v>
      </c>
      <c r="D440" s="3">
        <v>1.0</v>
      </c>
      <c r="E440" s="3" t="str">
        <f>IFERROR(__xludf.DUMMYFUNCTION("if(isblank(A440),"""",filter(Moorings!A:A,Moorings!B:B=A440,Moorings!D:D=D440))"),"ATAPL-58336-00002")</f>
        <v>ATAPL-58336-00002</v>
      </c>
      <c r="F440" s="3" t="str">
        <f>IFERROR(__xludf.DUMMYFUNCTION("if(isblank(A440),"""",filter(Moorings!C:C,Moorings!B:B=A440,Moorings!D:D=D440))"),"SAMI2-C0075")</f>
        <v>SAMI2-C0075</v>
      </c>
      <c r="G440" s="48" t="s">
        <v>176</v>
      </c>
      <c r="H440" s="10">
        <v>3073.0</v>
      </c>
      <c r="I440" s="6" t="s">
        <v>284</v>
      </c>
    </row>
    <row r="441" ht="15.75" customHeight="1">
      <c r="A441" s="48" t="s">
        <v>109</v>
      </c>
      <c r="B441" s="3" t="str">
        <f>IFERROR(__xludf.DUMMYFUNCTION("if(isblank(A441),"""",filter(Moorings!A:A,Moorings!B:B=left(A441,14),Moorings!D:D=D441))"),"ATAPL-68870-001-0142")</f>
        <v>ATAPL-68870-001-0142</v>
      </c>
      <c r="C441" s="3" t="str">
        <f>IFERROR(__xludf.DUMMYFUNCTION("if(isblank(A441),"""",filter(Moorings!C:C,Moorings!B:B=left(A441,14),Moorings!D:D=D441))"),"SN0142")</f>
        <v>SN0142</v>
      </c>
      <c r="D441" s="3">
        <v>1.0</v>
      </c>
      <c r="E441" s="3" t="str">
        <f>IFERROR(__xludf.DUMMYFUNCTION("if(isblank(A441),"""",filter(Moorings!A:A,Moorings!B:B=A441,Moorings!D:D=D441))"),"ATAPL-58336-00002")</f>
        <v>ATAPL-58336-00002</v>
      </c>
      <c r="F441" s="3" t="str">
        <f>IFERROR(__xludf.DUMMYFUNCTION("if(isblank(A441),"""",filter(Moorings!C:C,Moorings!B:B=A441,Moorings!D:D=D441))"),"SAMI2-C0075")</f>
        <v>SAMI2-C0075</v>
      </c>
      <c r="G441" s="48" t="s">
        <v>285</v>
      </c>
      <c r="H441" s="10">
        <v>44327.0</v>
      </c>
      <c r="I441" s="6" t="s">
        <v>284</v>
      </c>
    </row>
    <row r="442" ht="15.75" customHeight="1">
      <c r="A442" s="48" t="s">
        <v>109</v>
      </c>
      <c r="B442" s="3" t="str">
        <f>IFERROR(__xludf.DUMMYFUNCTION("if(isblank(A442),"""",filter(Moorings!A:A,Moorings!B:B=left(A442,14),Moorings!D:D=D442))"),"ATAPL-68870-001-0142")</f>
        <v>ATAPL-68870-001-0142</v>
      </c>
      <c r="C442" s="3" t="str">
        <f>IFERROR(__xludf.DUMMYFUNCTION("if(isblank(A442),"""",filter(Moorings!C:C,Moorings!B:B=left(A442,14),Moorings!D:D=D442))"),"SN0142")</f>
        <v>SN0142</v>
      </c>
      <c r="D442" s="3">
        <v>1.0</v>
      </c>
      <c r="E442" s="3" t="str">
        <f>IFERROR(__xludf.DUMMYFUNCTION("if(isblank(A442),"""",filter(Moorings!A:A,Moorings!B:B=A442,Moorings!D:D=D442))"),"ATAPL-58336-00002")</f>
        <v>ATAPL-58336-00002</v>
      </c>
      <c r="F442" s="3" t="str">
        <f>IFERROR(__xludf.DUMMYFUNCTION("if(isblank(A442),"""",filter(Moorings!C:C,Moorings!B:B=A442,Moorings!D:D=D442))"),"SAMI2-C0075")</f>
        <v>SAMI2-C0075</v>
      </c>
      <c r="G442" s="48" t="s">
        <v>177</v>
      </c>
      <c r="H442" s="10">
        <v>19706.0</v>
      </c>
      <c r="I442" s="6" t="s">
        <v>284</v>
      </c>
    </row>
    <row r="443" ht="15.75" customHeight="1">
      <c r="A443" s="48" t="s">
        <v>109</v>
      </c>
      <c r="B443" s="3" t="str">
        <f>IFERROR(__xludf.DUMMYFUNCTION("if(isblank(A443),"""",filter(Moorings!A:A,Moorings!B:B=left(A443,14),Moorings!D:D=D443))"),"ATAPL-68870-001-0142")</f>
        <v>ATAPL-68870-001-0142</v>
      </c>
      <c r="C443" s="3" t="str">
        <f>IFERROR(__xludf.DUMMYFUNCTION("if(isblank(A443),"""",filter(Moorings!C:C,Moorings!B:B=left(A443,14),Moorings!D:D=D443))"),"SN0142")</f>
        <v>SN0142</v>
      </c>
      <c r="D443" s="3">
        <v>1.0</v>
      </c>
      <c r="E443" s="3" t="str">
        <f>IFERROR(__xludf.DUMMYFUNCTION("if(isblank(A443),"""",filter(Moorings!A:A,Moorings!B:B=A443,Moorings!D:D=D443))"),"ATAPL-58336-00002")</f>
        <v>ATAPL-58336-00002</v>
      </c>
      <c r="F443" s="3" t="str">
        <f>IFERROR(__xludf.DUMMYFUNCTION("if(isblank(A443),"""",filter(Moorings!C:C,Moorings!B:B=A443,Moorings!D:D=D443))"),"SAMI2-C0075")</f>
        <v>SAMI2-C0075</v>
      </c>
      <c r="G443" s="48" t="s">
        <v>286</v>
      </c>
      <c r="H443" s="10">
        <v>34.0</v>
      </c>
      <c r="I443" s="6" t="s">
        <v>284</v>
      </c>
    </row>
    <row r="444" ht="15.75" customHeight="1">
      <c r="A444" s="48" t="s">
        <v>109</v>
      </c>
      <c r="B444" s="3" t="str">
        <f>IFERROR(__xludf.DUMMYFUNCTION("if(isblank(A444),"""",filter(Moorings!A:A,Moorings!B:B=left(A444,14),Moorings!D:D=D444))"),"ATAPL-68870-001-0142")</f>
        <v>ATAPL-68870-001-0142</v>
      </c>
      <c r="C444" s="3" t="str">
        <f>IFERROR(__xludf.DUMMYFUNCTION("if(isblank(A444),"""",filter(Moorings!C:C,Moorings!B:B=left(A444,14),Moorings!D:D=D444))"),"SN0142")</f>
        <v>SN0142</v>
      </c>
      <c r="D444" s="3">
        <v>1.0</v>
      </c>
      <c r="E444" s="3" t="str">
        <f>IFERROR(__xludf.DUMMYFUNCTION("if(isblank(A444),"""",filter(Moorings!A:A,Moorings!B:B=A444,Moorings!D:D=D444))"),"ATAPL-58336-00002")</f>
        <v>ATAPL-58336-00002</v>
      </c>
      <c r="F444" s="3" t="str">
        <f>IFERROR(__xludf.DUMMYFUNCTION("if(isblank(A444),"""",filter(Moorings!C:C,Moorings!B:B=A444,Moorings!D:D=D444))"),"SAMI2-C0075")</f>
        <v>SAMI2-C0075</v>
      </c>
      <c r="G444" s="48" t="s">
        <v>287</v>
      </c>
      <c r="H444" s="10">
        <v>15.12</v>
      </c>
      <c r="I444" s="6" t="s">
        <v>284</v>
      </c>
    </row>
    <row r="445" ht="15.75" customHeight="1">
      <c r="A445" s="48" t="s">
        <v>109</v>
      </c>
      <c r="B445" s="3" t="str">
        <f>IFERROR(__xludf.DUMMYFUNCTION("if(isblank(A445),"""",filter(Moorings!A:A,Moorings!B:B=left(A445,14),Moorings!D:D=D445))"),"ATAPL-68870-001-0142")</f>
        <v>ATAPL-68870-001-0142</v>
      </c>
      <c r="C445" s="3" t="str">
        <f>IFERROR(__xludf.DUMMYFUNCTION("if(isblank(A445),"""",filter(Moorings!C:C,Moorings!B:B=left(A445,14),Moorings!D:D=D445))"),"SN0142")</f>
        <v>SN0142</v>
      </c>
      <c r="D445" s="3">
        <v>1.0</v>
      </c>
      <c r="E445" s="3" t="str">
        <f>IFERROR(__xludf.DUMMYFUNCTION("if(isblank(A445),"""",filter(Moorings!A:A,Moorings!B:B=A445,Moorings!D:D=D445))"),"ATAPL-58336-00002")</f>
        <v>ATAPL-58336-00002</v>
      </c>
      <c r="F445" s="3" t="str">
        <f>IFERROR(__xludf.DUMMYFUNCTION("if(isblank(A445),"""",filter(Moorings!C:C,Moorings!B:B=A445,Moorings!D:D=D445))"),"SAMI2-C0075")</f>
        <v>SAMI2-C0075</v>
      </c>
      <c r="G445" s="48" t="s">
        <v>288</v>
      </c>
      <c r="H445" s="10">
        <v>0.0192</v>
      </c>
      <c r="I445" s="6" t="s">
        <v>284</v>
      </c>
    </row>
    <row r="446" ht="15.75" customHeight="1">
      <c r="A446" s="48" t="s">
        <v>109</v>
      </c>
      <c r="B446" s="3" t="str">
        <f>IFERROR(__xludf.DUMMYFUNCTION("if(isblank(A446),"""",filter(Moorings!A:A,Moorings!B:B=left(A446,14),Moorings!D:D=D446))"),"ATAPL-68870-001-0142")</f>
        <v>ATAPL-68870-001-0142</v>
      </c>
      <c r="C446" s="3" t="str">
        <f>IFERROR(__xludf.DUMMYFUNCTION("if(isblank(A446),"""",filter(Moorings!C:C,Moorings!B:B=left(A446,14),Moorings!D:D=D446))"),"SN0142")</f>
        <v>SN0142</v>
      </c>
      <c r="D446" s="3">
        <v>1.0</v>
      </c>
      <c r="E446" s="3" t="str">
        <f>IFERROR(__xludf.DUMMYFUNCTION("if(isblank(A446),"""",filter(Moorings!A:A,Moorings!B:B=A446,Moorings!D:D=D446))"),"ATAPL-58336-00002")</f>
        <v>ATAPL-58336-00002</v>
      </c>
      <c r="F446" s="3" t="str">
        <f>IFERROR(__xludf.DUMMYFUNCTION("if(isblank(A446),"""",filter(Moorings!C:C,Moorings!B:B=A446,Moorings!D:D=D446))"),"SAMI2-C0075")</f>
        <v>SAMI2-C0075</v>
      </c>
      <c r="G446" s="48" t="s">
        <v>289</v>
      </c>
      <c r="H446" s="10">
        <v>0.7693</v>
      </c>
      <c r="I446" s="6" t="s">
        <v>284</v>
      </c>
    </row>
    <row r="447" ht="15.75" customHeight="1">
      <c r="A447" s="48" t="s">
        <v>109</v>
      </c>
      <c r="B447" s="3" t="str">
        <f>IFERROR(__xludf.DUMMYFUNCTION("if(isblank(A447),"""",filter(Moorings!A:A,Moorings!B:B=left(A447,14),Moorings!D:D=D447))"),"ATAPL-68870-001-0142")</f>
        <v>ATAPL-68870-001-0142</v>
      </c>
      <c r="C447" s="3" t="str">
        <f>IFERROR(__xludf.DUMMYFUNCTION("if(isblank(A447),"""",filter(Moorings!C:C,Moorings!B:B=left(A447,14),Moorings!D:D=D447))"),"SN0142")</f>
        <v>SN0142</v>
      </c>
      <c r="D447" s="3">
        <v>1.0</v>
      </c>
      <c r="E447" s="3" t="str">
        <f>IFERROR(__xludf.DUMMYFUNCTION("if(isblank(A447),"""",filter(Moorings!A:A,Moorings!B:B=A447,Moorings!D:D=D447))"),"ATAPL-58336-00002")</f>
        <v>ATAPL-58336-00002</v>
      </c>
      <c r="F447" s="3" t="str">
        <f>IFERROR(__xludf.DUMMYFUNCTION("if(isblank(A447),"""",filter(Moorings!C:C,Moorings!B:B=A447,Moorings!D:D=D447))"),"SAMI2-C0075")</f>
        <v>SAMI2-C0075</v>
      </c>
      <c r="G447" s="48" t="s">
        <v>290</v>
      </c>
      <c r="H447" s="10">
        <v>-1.7584</v>
      </c>
      <c r="I447" s="6" t="s">
        <v>284</v>
      </c>
    </row>
    <row r="448" ht="15.75" customHeight="1">
      <c r="A448" s="48"/>
      <c r="B448" s="3" t="str">
        <f>IFERROR(__xludf.DUMMYFUNCTION("if(isblank(A448),"""",filter(Moorings!A:A,Moorings!B:B=left(A448,14),Moorings!D:D=D448))"),"")</f>
        <v/>
      </c>
      <c r="C448" s="3" t="str">
        <f>IFERROR(__xludf.DUMMYFUNCTION("if(isblank(A448),"""",filter(Moorings!C:C,Moorings!B:B=left(A448,14),Moorings!D:D=D448))"),"")</f>
        <v/>
      </c>
      <c r="D448" s="3"/>
      <c r="E448" s="3" t="str">
        <f>IFERROR(__xludf.DUMMYFUNCTION("if(isblank(A448),"""",filter(Moorings!A:A,Moorings!B:B=A448,Moorings!D:D=D448))"),"")</f>
        <v/>
      </c>
      <c r="F448" s="3" t="str">
        <f>IFERROR(__xludf.DUMMYFUNCTION("if(isblank(A448),"""",filter(Moorings!C:C,Moorings!B:B=A448,Moorings!D:D=D448))"),"")</f>
        <v/>
      </c>
      <c r="G448" s="48"/>
      <c r="H448" s="10"/>
      <c r="I448" s="6"/>
    </row>
    <row r="449" ht="15.75" customHeight="1">
      <c r="A449" s="48" t="s">
        <v>109</v>
      </c>
      <c r="B449" s="3" t="str">
        <f>IFERROR(__xludf.DUMMYFUNCTION("if(isblank(A449),"""",filter(Moorings!A:A,Moorings!B:B=left(A449,14),Moorings!D:D=D449))"),"ATAPL-68870-001-0145")</f>
        <v>ATAPL-68870-001-0145</v>
      </c>
      <c r="C449" s="3" t="str">
        <f>IFERROR(__xludf.DUMMYFUNCTION("if(isblank(A449),"""",filter(Moorings!C:C,Moorings!B:B=left(A449,14),Moorings!D:D=D449))"),"SN0145")</f>
        <v>SN0145</v>
      </c>
      <c r="D449" s="3">
        <v>2.0</v>
      </c>
      <c r="E449" s="3" t="str">
        <f>IFERROR(__xludf.DUMMYFUNCTION("if(isblank(A449),"""",filter(Moorings!A:A,Moorings!B:B=A449,Moorings!D:D=D449))"),"ATAPL-58336-00009")</f>
        <v>ATAPL-58336-00009</v>
      </c>
      <c r="F449" s="3" t="str">
        <f>IFERROR(__xludf.DUMMYFUNCTION("if(isblank(A449),"""",filter(Moorings!C:C,Moorings!B:B=A449,Moorings!D:D=D449))"),"C0123")</f>
        <v>C0123</v>
      </c>
      <c r="G449" s="48" t="s">
        <v>176</v>
      </c>
      <c r="H449" s="10">
        <v>3073.0</v>
      </c>
      <c r="I449" s="6" t="s">
        <v>291</v>
      </c>
    </row>
    <row r="450" ht="15.75" customHeight="1">
      <c r="A450" s="48" t="s">
        <v>109</v>
      </c>
      <c r="B450" s="3" t="str">
        <f>IFERROR(__xludf.DUMMYFUNCTION("if(isblank(A450),"""",filter(Moorings!A:A,Moorings!B:B=left(A450,14),Moorings!D:D=D450))"),"ATAPL-68870-001-0145")</f>
        <v>ATAPL-68870-001-0145</v>
      </c>
      <c r="C450" s="3" t="str">
        <f>IFERROR(__xludf.DUMMYFUNCTION("if(isblank(A450),"""",filter(Moorings!C:C,Moorings!B:B=left(A450,14),Moorings!D:D=D450))"),"SN0145")</f>
        <v>SN0145</v>
      </c>
      <c r="D450" s="3">
        <v>2.0</v>
      </c>
      <c r="E450" s="3" t="str">
        <f>IFERROR(__xludf.DUMMYFUNCTION("if(isblank(A450),"""",filter(Moorings!A:A,Moorings!B:B=A450,Moorings!D:D=D450))"),"ATAPL-58336-00009")</f>
        <v>ATAPL-58336-00009</v>
      </c>
      <c r="F450" s="3" t="str">
        <f>IFERROR(__xludf.DUMMYFUNCTION("if(isblank(A450),"""",filter(Moorings!C:C,Moorings!B:B=A450,Moorings!D:D=D450))"),"C0123")</f>
        <v>C0123</v>
      </c>
      <c r="G450" s="48" t="s">
        <v>285</v>
      </c>
      <c r="H450" s="10">
        <v>44327.0</v>
      </c>
      <c r="I450" s="6" t="s">
        <v>291</v>
      </c>
    </row>
    <row r="451" ht="15.75" customHeight="1">
      <c r="A451" s="48" t="s">
        <v>109</v>
      </c>
      <c r="B451" s="3" t="str">
        <f>IFERROR(__xludf.DUMMYFUNCTION("if(isblank(A451),"""",filter(Moorings!A:A,Moorings!B:B=left(A451,14),Moorings!D:D=D451))"),"ATAPL-68870-001-0145")</f>
        <v>ATAPL-68870-001-0145</v>
      </c>
      <c r="C451" s="3" t="str">
        <f>IFERROR(__xludf.DUMMYFUNCTION("if(isblank(A451),"""",filter(Moorings!C:C,Moorings!B:B=left(A451,14),Moorings!D:D=D451))"),"SN0145")</f>
        <v>SN0145</v>
      </c>
      <c r="D451" s="3">
        <v>2.0</v>
      </c>
      <c r="E451" s="3" t="str">
        <f>IFERROR(__xludf.DUMMYFUNCTION("if(isblank(A451),"""",filter(Moorings!A:A,Moorings!B:B=A451,Moorings!D:D=D451))"),"ATAPL-58336-00009")</f>
        <v>ATAPL-58336-00009</v>
      </c>
      <c r="F451" s="3" t="str">
        <f>IFERROR(__xludf.DUMMYFUNCTION("if(isblank(A451),"""",filter(Moorings!C:C,Moorings!B:B=A451,Moorings!D:D=D451))"),"C0123")</f>
        <v>C0123</v>
      </c>
      <c r="G451" s="48" t="s">
        <v>177</v>
      </c>
      <c r="H451" s="10">
        <v>19706.0</v>
      </c>
      <c r="I451" s="6" t="s">
        <v>291</v>
      </c>
    </row>
    <row r="452" ht="15.75" customHeight="1">
      <c r="A452" s="48" t="s">
        <v>109</v>
      </c>
      <c r="B452" s="3" t="str">
        <f>IFERROR(__xludf.DUMMYFUNCTION("if(isblank(A452),"""",filter(Moorings!A:A,Moorings!B:B=left(A452,14),Moorings!D:D=D452))"),"ATAPL-68870-001-0145")</f>
        <v>ATAPL-68870-001-0145</v>
      </c>
      <c r="C452" s="3" t="str">
        <f>IFERROR(__xludf.DUMMYFUNCTION("if(isblank(A452),"""",filter(Moorings!C:C,Moorings!B:B=left(A452,14),Moorings!D:D=D452))"),"SN0145")</f>
        <v>SN0145</v>
      </c>
      <c r="D452" s="3">
        <v>2.0</v>
      </c>
      <c r="E452" s="3" t="str">
        <f>IFERROR(__xludf.DUMMYFUNCTION("if(isblank(A452),"""",filter(Moorings!A:A,Moorings!B:B=A452,Moorings!D:D=D452))"),"ATAPL-58336-00009")</f>
        <v>ATAPL-58336-00009</v>
      </c>
      <c r="F452" s="3" t="str">
        <f>IFERROR(__xludf.DUMMYFUNCTION("if(isblank(A452),"""",filter(Moorings!C:C,Moorings!B:B=A452,Moorings!D:D=D452))"),"C0123")</f>
        <v>C0123</v>
      </c>
      <c r="G452" s="48" t="s">
        <v>286</v>
      </c>
      <c r="H452" s="10">
        <v>34.0</v>
      </c>
      <c r="I452" s="6" t="s">
        <v>291</v>
      </c>
    </row>
    <row r="453" ht="15.75" customHeight="1">
      <c r="A453" s="48" t="s">
        <v>109</v>
      </c>
      <c r="B453" s="3" t="str">
        <f>IFERROR(__xludf.DUMMYFUNCTION("if(isblank(A453),"""",filter(Moorings!A:A,Moorings!B:B=left(A453,14),Moorings!D:D=D453))"),"ATAPL-68870-001-0145")</f>
        <v>ATAPL-68870-001-0145</v>
      </c>
      <c r="C453" s="3" t="str">
        <f>IFERROR(__xludf.DUMMYFUNCTION("if(isblank(A453),"""",filter(Moorings!C:C,Moorings!B:B=left(A453,14),Moorings!D:D=D453))"),"SN0145")</f>
        <v>SN0145</v>
      </c>
      <c r="D453" s="3">
        <v>2.0</v>
      </c>
      <c r="E453" s="3" t="str">
        <f>IFERROR(__xludf.DUMMYFUNCTION("if(isblank(A453),"""",filter(Moorings!A:A,Moorings!B:B=A453,Moorings!D:D=D453))"),"ATAPL-58336-00009")</f>
        <v>ATAPL-58336-00009</v>
      </c>
      <c r="F453" s="3" t="str">
        <f>IFERROR(__xludf.DUMMYFUNCTION("if(isblank(A453),"""",filter(Moorings!C:C,Moorings!B:B=A453,Moorings!D:D=D453))"),"C0123")</f>
        <v>C0123</v>
      </c>
      <c r="G453" s="48" t="s">
        <v>287</v>
      </c>
      <c r="H453" s="10">
        <v>14.76</v>
      </c>
      <c r="I453" s="6"/>
    </row>
    <row r="454" ht="15.75" customHeight="1">
      <c r="A454" s="48" t="s">
        <v>109</v>
      </c>
      <c r="B454" s="3" t="str">
        <f>IFERROR(__xludf.DUMMYFUNCTION("if(isblank(A454),"""",filter(Moorings!A:A,Moorings!B:B=left(A454,14),Moorings!D:D=D454))"),"ATAPL-68870-001-0145")</f>
        <v>ATAPL-68870-001-0145</v>
      </c>
      <c r="C454" s="3" t="str">
        <f>IFERROR(__xludf.DUMMYFUNCTION("if(isblank(A454),"""",filter(Moorings!C:C,Moorings!B:B=left(A454,14),Moorings!D:D=D454))"),"SN0145")</f>
        <v>SN0145</v>
      </c>
      <c r="D454" s="3">
        <v>2.0</v>
      </c>
      <c r="E454" s="3" t="str">
        <f>IFERROR(__xludf.DUMMYFUNCTION("if(isblank(A454),"""",filter(Moorings!A:A,Moorings!B:B=A454,Moorings!D:D=D454))"),"ATAPL-58336-00009")</f>
        <v>ATAPL-58336-00009</v>
      </c>
      <c r="F454" s="3" t="str">
        <f>IFERROR(__xludf.DUMMYFUNCTION("if(isblank(A454),"""",filter(Moorings!C:C,Moorings!B:B=A454,Moorings!D:D=D454))"),"C0123")</f>
        <v>C0123</v>
      </c>
      <c r="G454" s="48" t="s">
        <v>288</v>
      </c>
      <c r="H454" s="10">
        <v>0.0274</v>
      </c>
      <c r="I454" s="6"/>
    </row>
    <row r="455" ht="15.75" customHeight="1">
      <c r="A455" s="48" t="s">
        <v>109</v>
      </c>
      <c r="B455" s="3" t="str">
        <f>IFERROR(__xludf.DUMMYFUNCTION("if(isblank(A455),"""",filter(Moorings!A:A,Moorings!B:B=left(A455,14),Moorings!D:D=D455))"),"ATAPL-68870-001-0145")</f>
        <v>ATAPL-68870-001-0145</v>
      </c>
      <c r="C455" s="3" t="str">
        <f>IFERROR(__xludf.DUMMYFUNCTION("if(isblank(A455),"""",filter(Moorings!C:C,Moorings!B:B=left(A455,14),Moorings!D:D=D455))"),"SN0145")</f>
        <v>SN0145</v>
      </c>
      <c r="D455" s="3">
        <v>2.0</v>
      </c>
      <c r="E455" s="3" t="str">
        <f>IFERROR(__xludf.DUMMYFUNCTION("if(isblank(A455),"""",filter(Moorings!A:A,Moorings!B:B=A455,Moorings!D:D=D455))"),"ATAPL-58336-00009")</f>
        <v>ATAPL-58336-00009</v>
      </c>
      <c r="F455" s="3" t="str">
        <f>IFERROR(__xludf.DUMMYFUNCTION("if(isblank(A455),"""",filter(Moorings!C:C,Moorings!B:B=A455,Moorings!D:D=D455))"),"C0123")</f>
        <v>C0123</v>
      </c>
      <c r="G455" s="48" t="s">
        <v>289</v>
      </c>
      <c r="H455" s="10">
        <v>0.7328</v>
      </c>
      <c r="I455" s="6"/>
    </row>
    <row r="456" ht="15.75" customHeight="1">
      <c r="A456" s="48" t="s">
        <v>109</v>
      </c>
      <c r="B456" s="3" t="str">
        <f>IFERROR(__xludf.DUMMYFUNCTION("if(isblank(A456),"""",filter(Moorings!A:A,Moorings!B:B=left(A456,14),Moorings!D:D=D456))"),"ATAPL-68870-001-0145")</f>
        <v>ATAPL-68870-001-0145</v>
      </c>
      <c r="C456" s="3" t="str">
        <f>IFERROR(__xludf.DUMMYFUNCTION("if(isblank(A456),"""",filter(Moorings!C:C,Moorings!B:B=left(A456,14),Moorings!D:D=D456))"),"SN0145")</f>
        <v>SN0145</v>
      </c>
      <c r="D456" s="3">
        <v>2.0</v>
      </c>
      <c r="E456" s="3" t="str">
        <f>IFERROR(__xludf.DUMMYFUNCTION("if(isblank(A456),"""",filter(Moorings!A:A,Moorings!B:B=A456,Moorings!D:D=D456))"),"ATAPL-58336-00009")</f>
        <v>ATAPL-58336-00009</v>
      </c>
      <c r="F456" s="3" t="str">
        <f>IFERROR(__xludf.DUMMYFUNCTION("if(isblank(A456),"""",filter(Moorings!C:C,Moorings!B:B=A456,Moorings!D:D=D456))"),"C0123")</f>
        <v>C0123</v>
      </c>
      <c r="G456" s="48" t="s">
        <v>290</v>
      </c>
      <c r="H456" s="10">
        <v>-1.7433</v>
      </c>
      <c r="I456" s="6"/>
    </row>
    <row r="457" ht="15.75" customHeight="1">
      <c r="A457" s="6"/>
      <c r="B457" s="3" t="str">
        <f>IFERROR(__xludf.DUMMYFUNCTION("if(isblank(A457),"""",filter(Moorings!A:A,Moorings!B:B=left(A457,14),Moorings!D:D=D457))"),"")</f>
        <v/>
      </c>
      <c r="C457" s="3" t="str">
        <f>IFERROR(__xludf.DUMMYFUNCTION("if(isblank(A457),"""",filter(Moorings!C:C,Moorings!B:B=left(A457,14),Moorings!D:D=D457))"),"")</f>
        <v/>
      </c>
      <c r="D457" s="3"/>
      <c r="E457" s="3" t="str">
        <f>IFERROR(__xludf.DUMMYFUNCTION("if(isblank(A457),"""",filter(Moorings!A:A,Moorings!B:B=A457,Moorings!D:D=D457))"),"")</f>
        <v/>
      </c>
      <c r="F457" s="3" t="str">
        <f>IFERROR(__xludf.DUMMYFUNCTION("if(isblank(A457),"""",filter(Moorings!C:C,Moorings!B:B=A457,Moorings!D:D=D457))"),"")</f>
        <v/>
      </c>
      <c r="G457" s="6"/>
      <c r="H457" s="10"/>
      <c r="I457" s="6"/>
    </row>
    <row r="458" ht="15.75" customHeight="1">
      <c r="A458" s="48" t="s">
        <v>109</v>
      </c>
      <c r="B458" s="3" t="str">
        <f>IFERROR(__xludf.DUMMYFUNCTION("if(isblank(A458),"""",filter(Moorings!A:A,Moorings!B:B=left(A458,14),Moorings!D:D=D458))"),"ATAPL-68870-001-0142")</f>
        <v>ATAPL-68870-001-0142</v>
      </c>
      <c r="C458" s="3" t="str">
        <f>IFERROR(__xludf.DUMMYFUNCTION("if(isblank(A458),"""",filter(Moorings!C:C,Moorings!B:B=left(A458,14),Moorings!D:D=D458))"),"SN0142")</f>
        <v>SN0142</v>
      </c>
      <c r="D458" s="24">
        <v>3.0</v>
      </c>
      <c r="E458" s="3" t="str">
        <f>IFERROR(__xludf.DUMMYFUNCTION("if(isblank(A458),"""",filter(Moorings!A:A,Moorings!B:B=A458,Moorings!D:D=D458))"),"ATAPL-58336-00002")</f>
        <v>ATAPL-58336-00002</v>
      </c>
      <c r="F458" s="3" t="str">
        <f>IFERROR(__xludf.DUMMYFUNCTION("if(isblank(A458),"""",filter(Moorings!C:C,Moorings!B:B=A458,Moorings!D:D=D458))"),"SAMI2-C0075")</f>
        <v>SAMI2-C0075</v>
      </c>
      <c r="G458" s="48" t="s">
        <v>176</v>
      </c>
      <c r="H458" s="55"/>
      <c r="I458" s="23" t="s">
        <v>292</v>
      </c>
    </row>
    <row r="459" ht="15.75" customHeight="1">
      <c r="A459" s="48" t="s">
        <v>109</v>
      </c>
      <c r="B459" s="3" t="str">
        <f>IFERROR(__xludf.DUMMYFUNCTION("if(isblank(A459),"""",filter(Moorings!A:A,Moorings!B:B=left(A459,14),Moorings!D:D=D459))"),"ATAPL-68870-001-0142")</f>
        <v>ATAPL-68870-001-0142</v>
      </c>
      <c r="C459" s="3" t="str">
        <f>IFERROR(__xludf.DUMMYFUNCTION("if(isblank(A459),"""",filter(Moorings!C:C,Moorings!B:B=left(A459,14),Moorings!D:D=D459))"),"SN0142")</f>
        <v>SN0142</v>
      </c>
      <c r="D459" s="24">
        <v>3.0</v>
      </c>
      <c r="E459" s="3" t="str">
        <f>IFERROR(__xludf.DUMMYFUNCTION("if(isblank(A459),"""",filter(Moorings!A:A,Moorings!B:B=A459,Moorings!D:D=D459))"),"ATAPL-58336-00002")</f>
        <v>ATAPL-58336-00002</v>
      </c>
      <c r="F459" s="3" t="str">
        <f>IFERROR(__xludf.DUMMYFUNCTION("if(isblank(A459),"""",filter(Moorings!C:C,Moorings!B:B=A459,Moorings!D:D=D459))"),"SAMI2-C0075")</f>
        <v>SAMI2-C0075</v>
      </c>
      <c r="G459" s="48" t="s">
        <v>285</v>
      </c>
      <c r="H459" s="55"/>
      <c r="I459" s="6"/>
    </row>
    <row r="460" ht="15.75" customHeight="1">
      <c r="A460" s="48" t="s">
        <v>109</v>
      </c>
      <c r="B460" s="3" t="str">
        <f>IFERROR(__xludf.DUMMYFUNCTION("if(isblank(A460),"""",filter(Moorings!A:A,Moorings!B:B=left(A460,14),Moorings!D:D=D460))"),"ATAPL-68870-001-0142")</f>
        <v>ATAPL-68870-001-0142</v>
      </c>
      <c r="C460" s="3" t="str">
        <f>IFERROR(__xludf.DUMMYFUNCTION("if(isblank(A460),"""",filter(Moorings!C:C,Moorings!B:B=left(A460,14),Moorings!D:D=D460))"),"SN0142")</f>
        <v>SN0142</v>
      </c>
      <c r="D460" s="24">
        <v>3.0</v>
      </c>
      <c r="E460" s="3" t="str">
        <f>IFERROR(__xludf.DUMMYFUNCTION("if(isblank(A460),"""",filter(Moorings!A:A,Moorings!B:B=A460,Moorings!D:D=D460))"),"ATAPL-58336-00002")</f>
        <v>ATAPL-58336-00002</v>
      </c>
      <c r="F460" s="3" t="str">
        <f>IFERROR(__xludf.DUMMYFUNCTION("if(isblank(A460),"""",filter(Moorings!C:C,Moorings!B:B=A460,Moorings!D:D=D460))"),"SAMI2-C0075")</f>
        <v>SAMI2-C0075</v>
      </c>
      <c r="G460" s="48" t="s">
        <v>177</v>
      </c>
      <c r="H460" s="55"/>
      <c r="I460" s="6"/>
    </row>
    <row r="461" ht="15.75" customHeight="1">
      <c r="A461" s="48" t="s">
        <v>109</v>
      </c>
      <c r="B461" s="3" t="str">
        <f>IFERROR(__xludf.DUMMYFUNCTION("if(isblank(A461),"""",filter(Moorings!A:A,Moorings!B:B=left(A461,14),Moorings!D:D=D461))"),"ATAPL-68870-001-0142")</f>
        <v>ATAPL-68870-001-0142</v>
      </c>
      <c r="C461" s="3" t="str">
        <f>IFERROR(__xludf.DUMMYFUNCTION("if(isblank(A461),"""",filter(Moorings!C:C,Moorings!B:B=left(A461,14),Moorings!D:D=D461))"),"SN0142")</f>
        <v>SN0142</v>
      </c>
      <c r="D461" s="24">
        <v>3.0</v>
      </c>
      <c r="E461" s="3" t="str">
        <f>IFERROR(__xludf.DUMMYFUNCTION("if(isblank(A461),"""",filter(Moorings!A:A,Moorings!B:B=A461,Moorings!D:D=D461))"),"ATAPL-58336-00002")</f>
        <v>ATAPL-58336-00002</v>
      </c>
      <c r="F461" s="3" t="str">
        <f>IFERROR(__xludf.DUMMYFUNCTION("if(isblank(A461),"""",filter(Moorings!C:C,Moorings!B:B=A461,Moorings!D:D=D461))"),"SAMI2-C0075")</f>
        <v>SAMI2-C0075</v>
      </c>
      <c r="G461" s="48" t="s">
        <v>286</v>
      </c>
      <c r="H461" s="55"/>
      <c r="I461" s="6"/>
    </row>
    <row r="462" ht="15.75" customHeight="1">
      <c r="A462" s="48" t="s">
        <v>109</v>
      </c>
      <c r="B462" s="3" t="str">
        <f>IFERROR(__xludf.DUMMYFUNCTION("if(isblank(A462),"""",filter(Moorings!A:A,Moorings!B:B=left(A462,14),Moorings!D:D=D462))"),"ATAPL-68870-001-0142")</f>
        <v>ATAPL-68870-001-0142</v>
      </c>
      <c r="C462" s="3" t="str">
        <f>IFERROR(__xludf.DUMMYFUNCTION("if(isblank(A462),"""",filter(Moorings!C:C,Moorings!B:B=left(A462,14),Moorings!D:D=D462))"),"SN0142")</f>
        <v>SN0142</v>
      </c>
      <c r="D462" s="24">
        <v>3.0</v>
      </c>
      <c r="E462" s="3" t="str">
        <f>IFERROR(__xludf.DUMMYFUNCTION("if(isblank(A462),"""",filter(Moorings!A:A,Moorings!B:B=A462,Moorings!D:D=D462))"),"ATAPL-58336-00002")</f>
        <v>ATAPL-58336-00002</v>
      </c>
      <c r="F462" s="3" t="str">
        <f>IFERROR(__xludf.DUMMYFUNCTION("if(isblank(A462),"""",filter(Moorings!C:C,Moorings!B:B=A462,Moorings!D:D=D462))"),"SAMI2-C0075")</f>
        <v>SAMI2-C0075</v>
      </c>
      <c r="G462" s="48" t="s">
        <v>287</v>
      </c>
      <c r="H462" s="55"/>
      <c r="I462" s="6"/>
    </row>
    <row r="463" ht="15.75" customHeight="1">
      <c r="A463" s="48" t="s">
        <v>109</v>
      </c>
      <c r="B463" s="3" t="str">
        <f>IFERROR(__xludf.DUMMYFUNCTION("if(isblank(A463),"""",filter(Moorings!A:A,Moorings!B:B=left(A463,14),Moorings!D:D=D463))"),"ATAPL-68870-001-0142")</f>
        <v>ATAPL-68870-001-0142</v>
      </c>
      <c r="C463" s="3" t="str">
        <f>IFERROR(__xludf.DUMMYFUNCTION("if(isblank(A463),"""",filter(Moorings!C:C,Moorings!B:B=left(A463,14),Moorings!D:D=D463))"),"SN0142")</f>
        <v>SN0142</v>
      </c>
      <c r="D463" s="24">
        <v>3.0</v>
      </c>
      <c r="E463" s="3" t="str">
        <f>IFERROR(__xludf.DUMMYFUNCTION("if(isblank(A463),"""",filter(Moorings!A:A,Moorings!B:B=A463,Moorings!D:D=D463))"),"ATAPL-58336-00002")</f>
        <v>ATAPL-58336-00002</v>
      </c>
      <c r="F463" s="3" t="str">
        <f>IFERROR(__xludf.DUMMYFUNCTION("if(isblank(A463),"""",filter(Moorings!C:C,Moorings!B:B=A463,Moorings!D:D=D463))"),"SAMI2-C0075")</f>
        <v>SAMI2-C0075</v>
      </c>
      <c r="G463" s="48" t="s">
        <v>288</v>
      </c>
      <c r="H463" s="55"/>
      <c r="I463" s="6"/>
    </row>
    <row r="464" ht="15.75" customHeight="1">
      <c r="A464" s="48" t="s">
        <v>109</v>
      </c>
      <c r="B464" s="3" t="str">
        <f>IFERROR(__xludf.DUMMYFUNCTION("if(isblank(A464),"""",filter(Moorings!A:A,Moorings!B:B=left(A464,14),Moorings!D:D=D464))"),"ATAPL-68870-001-0142")</f>
        <v>ATAPL-68870-001-0142</v>
      </c>
      <c r="C464" s="3" t="str">
        <f>IFERROR(__xludf.DUMMYFUNCTION("if(isblank(A464),"""",filter(Moorings!C:C,Moorings!B:B=left(A464,14),Moorings!D:D=D464))"),"SN0142")</f>
        <v>SN0142</v>
      </c>
      <c r="D464" s="24">
        <v>3.0</v>
      </c>
      <c r="E464" s="3" t="str">
        <f>IFERROR(__xludf.DUMMYFUNCTION("if(isblank(A464),"""",filter(Moorings!A:A,Moorings!B:B=A464,Moorings!D:D=D464))"),"ATAPL-58336-00002")</f>
        <v>ATAPL-58336-00002</v>
      </c>
      <c r="F464" s="3" t="str">
        <f>IFERROR(__xludf.DUMMYFUNCTION("if(isblank(A464),"""",filter(Moorings!C:C,Moorings!B:B=A464,Moorings!D:D=D464))"),"SAMI2-C0075")</f>
        <v>SAMI2-C0075</v>
      </c>
      <c r="G464" s="48" t="s">
        <v>289</v>
      </c>
      <c r="H464" s="55"/>
      <c r="I464" s="6"/>
    </row>
    <row r="465" ht="15.75" customHeight="1">
      <c r="A465" s="48" t="s">
        <v>109</v>
      </c>
      <c r="B465" s="3" t="str">
        <f>IFERROR(__xludf.DUMMYFUNCTION("if(isblank(A465),"""",filter(Moorings!A:A,Moorings!B:B=left(A465,14),Moorings!D:D=D465))"),"ATAPL-68870-001-0142")</f>
        <v>ATAPL-68870-001-0142</v>
      </c>
      <c r="C465" s="3" t="str">
        <f>IFERROR(__xludf.DUMMYFUNCTION("if(isblank(A465),"""",filter(Moorings!C:C,Moorings!B:B=left(A465,14),Moorings!D:D=D465))"),"SN0142")</f>
        <v>SN0142</v>
      </c>
      <c r="D465" s="24">
        <v>3.0</v>
      </c>
      <c r="E465" s="3" t="str">
        <f>IFERROR(__xludf.DUMMYFUNCTION("if(isblank(A465),"""",filter(Moorings!A:A,Moorings!B:B=A465,Moorings!D:D=D465))"),"ATAPL-58336-00002")</f>
        <v>ATAPL-58336-00002</v>
      </c>
      <c r="F465" s="3" t="str">
        <f>IFERROR(__xludf.DUMMYFUNCTION("if(isblank(A465),"""",filter(Moorings!C:C,Moorings!B:B=A465,Moorings!D:D=D465))"),"SAMI2-C0075")</f>
        <v>SAMI2-C0075</v>
      </c>
      <c r="G465" s="48" t="s">
        <v>290</v>
      </c>
      <c r="H465" s="55"/>
      <c r="I465" s="6"/>
    </row>
    <row r="466" ht="15.75" customHeight="1">
      <c r="A466" s="6"/>
      <c r="B466" s="3"/>
      <c r="C466" s="3"/>
      <c r="D466" s="3"/>
      <c r="E466" s="3"/>
      <c r="F466" s="3"/>
      <c r="G466" s="6"/>
      <c r="H466" s="10"/>
      <c r="I466" s="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2" t="s">
        <v>1</v>
      </c>
      <c r="B1" s="2" t="s">
        <v>10</v>
      </c>
      <c r="C1" s="2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43"/>
    <col customWidth="1" min="4" max="4" width="7.71"/>
    <col customWidth="1" min="5" max="5" width="21.71"/>
    <col customWidth="1" min="6" max="6" width="9.86"/>
    <col customWidth="1" min="7" max="7" width="11.43"/>
  </cols>
  <sheetData>
    <row r="1">
      <c r="A1" s="12" t="s">
        <v>26</v>
      </c>
      <c r="B1" s="14" t="s">
        <v>27</v>
      </c>
      <c r="C1" s="14" t="s">
        <v>33</v>
      </c>
      <c r="D1" s="14" t="s">
        <v>34</v>
      </c>
      <c r="E1" s="14" t="s">
        <v>35</v>
      </c>
      <c r="F1" s="14" t="s">
        <v>38</v>
      </c>
      <c r="G1" s="14" t="s">
        <v>39</v>
      </c>
    </row>
    <row r="2">
      <c r="A2" s="16" t="str">
        <f>Moorings!A2</f>
        <v>ATAPL-69839-001-0103</v>
      </c>
      <c r="B2" s="16" t="str">
        <f>IF(D2="Mooring",Moorings!B2,"")</f>
        <v>RS03AXPS-PC03A</v>
      </c>
      <c r="C2" s="16" t="str">
        <f>IF(D2="Sensor",Moorings!B2,"")</f>
        <v/>
      </c>
      <c r="D2" s="17" t="str">
        <f>IF(ISBLANK(Moorings!B2),"",IF(LEN(Moorings!B2)&gt;14,"Sensor","Mooring"))</f>
        <v>Mooring</v>
      </c>
      <c r="E2" s="17" t="str">
        <f>Moorings!C2</f>
        <v>SN0103</v>
      </c>
      <c r="F2" s="19">
        <f>IF(D2="Mooring",Moorings!E2,"")</f>
        <v>9/27/2014</v>
      </c>
      <c r="G2" s="16"/>
    </row>
    <row r="3">
      <c r="A3" s="16" t="str">
        <f>Moorings!A3</f>
        <v>ATAPL-58315-00002</v>
      </c>
      <c r="B3" s="16" t="str">
        <f>IF(D3="Mooring",Moorings!B3,"")</f>
        <v/>
      </c>
      <c r="C3" s="16" t="str">
        <f>IF(D3="Sensor",Moorings!B3,"")</f>
        <v>RS03AXPS-PC03A-05-ADCPTD302</v>
      </c>
      <c r="D3" s="17" t="str">
        <f>IF(ISBLANK(Moorings!B3),"",IF(LEN(Moorings!B3)&gt;14,"Sensor","Mooring"))</f>
        <v>Sensor</v>
      </c>
      <c r="E3" s="17">
        <f>Moorings!C3</f>
        <v>18974</v>
      </c>
      <c r="F3" s="19" t="str">
        <f>IF(D3="Mooring",Moorings!E3,"")</f>
        <v/>
      </c>
      <c r="G3" s="16"/>
    </row>
    <row r="4">
      <c r="A4" s="16" t="str">
        <f>Moorings!A4</f>
        <v>ATAPL-58345-00002</v>
      </c>
      <c r="B4" s="16" t="str">
        <f>IF(D4="Mooring",Moorings!B4,"")</f>
        <v/>
      </c>
      <c r="C4" s="16" t="str">
        <f>IF(D4="Sensor",Moorings!B4,"")</f>
        <v>RS03AXPS-PC03A-06-VADCPA301</v>
      </c>
      <c r="D4" s="17" t="str">
        <f>IF(ISBLANK(Moorings!B4),"",IF(LEN(Moorings!B4)&gt;14,"Sensor","Mooring"))</f>
        <v>Sensor</v>
      </c>
      <c r="E4" s="17">
        <f>Moorings!C4</f>
        <v>19073</v>
      </c>
      <c r="F4" s="19" t="str">
        <f>IF(D4="Mooring",Moorings!E4,"")</f>
        <v/>
      </c>
      <c r="G4" s="16"/>
    </row>
    <row r="5">
      <c r="A5" s="16" t="str">
        <f>Moorings!A5</f>
        <v>ATAPL-58317-00006</v>
      </c>
      <c r="B5" s="16" t="str">
        <f>IF(D5="Mooring",Moorings!B5,"")</f>
        <v/>
      </c>
      <c r="C5" s="16" t="str">
        <f>IF(D5="Sensor",Moorings!B5,"")</f>
        <v>RS03AXPS-PC03A-07-CAMDSC302</v>
      </c>
      <c r="D5" s="17" t="str">
        <f>IF(ISBLANK(Moorings!B5),"",IF(LEN(Moorings!B5)&gt;14,"Sensor","Mooring"))</f>
        <v>Sensor</v>
      </c>
      <c r="E5" s="17">
        <f>Moorings!C5</f>
        <v>108</v>
      </c>
      <c r="F5" s="19" t="str">
        <f>IF(D5="Mooring",Moorings!E5,"")</f>
        <v/>
      </c>
      <c r="G5" s="16"/>
    </row>
    <row r="6">
      <c r="A6" s="16" t="str">
        <f>Moorings!A6</f>
        <v>ATAPL-58324-00004</v>
      </c>
      <c r="B6" s="16" t="str">
        <f>IF(D6="Mooring",Moorings!B6,"")</f>
        <v/>
      </c>
      <c r="C6" s="16" t="str">
        <f>IF(D6="Sensor",Moorings!B6,"")</f>
        <v>RS03AXPS-PC03A-08-HYDBBA303</v>
      </c>
      <c r="D6" s="17" t="str">
        <f>IF(ISBLANK(Moorings!B6),"",IF(LEN(Moorings!B6)&gt;14,"Sensor","Mooring"))</f>
        <v>Sensor</v>
      </c>
      <c r="E6" s="17">
        <f>Moorings!C6</f>
        <v>1272</v>
      </c>
      <c r="F6" s="19" t="str">
        <f>IF(D6="Mooring",Moorings!E6,"")</f>
        <v/>
      </c>
      <c r="G6" s="16"/>
    </row>
    <row r="7">
      <c r="A7" s="16" t="str">
        <f>Moorings!A7</f>
        <v>ATAPL-66662-00004</v>
      </c>
      <c r="B7" s="16" t="str">
        <f>IF(D7="Mooring",Moorings!B7,"")</f>
        <v/>
      </c>
      <c r="C7" s="16" t="str">
        <f>IF(D7="Sensor",Moorings!B7,"")</f>
        <v>RS03AXPS-PC03A-4A-CTDPFA303</v>
      </c>
      <c r="D7" s="17" t="str">
        <f>IF(ISBLANK(Moorings!B7),"",IF(LEN(Moorings!B7)&gt;14,"Sensor","Mooring"))</f>
        <v>Sensor</v>
      </c>
      <c r="E7" s="17" t="str">
        <f>Moorings!C7</f>
        <v>16P71179-7233</v>
      </c>
      <c r="F7" s="19" t="str">
        <f>IF(D7="Mooring",Moorings!E7,"")</f>
        <v/>
      </c>
      <c r="G7" s="16"/>
    </row>
    <row r="8">
      <c r="A8" s="16" t="str">
        <f>Moorings!A8</f>
        <v>ATAPL-58320-00006</v>
      </c>
      <c r="B8" s="16" t="str">
        <f>IF(D8="Mooring",Moorings!B8,"")</f>
        <v/>
      </c>
      <c r="C8" s="16" t="str">
        <f>IF(D8="Sensor",Moorings!B8,"")</f>
        <v>RS03AXPS-PC03A-4A-DOSTAD303</v>
      </c>
      <c r="D8" s="17" t="str">
        <f>IF(ISBLANK(Moorings!B8),"",IF(LEN(Moorings!B8)&gt;14,"Sensor","Mooring"))</f>
        <v>Sensor</v>
      </c>
      <c r="E8" s="17">
        <f>Moorings!C8</f>
        <v>276</v>
      </c>
      <c r="F8" s="19" t="str">
        <f>IF(D8="Mooring",Moorings!E8,"")</f>
        <v/>
      </c>
      <c r="G8" s="16"/>
    </row>
    <row r="9">
      <c r="A9" s="16" t="str">
        <f>Moorings!A9</f>
        <v>ATAPL-58337-00004</v>
      </c>
      <c r="B9" s="16" t="str">
        <f>IF(D9="Mooring",Moorings!B9,"")</f>
        <v/>
      </c>
      <c r="C9" s="16" t="str">
        <f>IF(D9="Sensor",Moorings!B9,"")</f>
        <v>RS03AXPS-PC03A-4B-PHSENA302</v>
      </c>
      <c r="D9" s="17" t="str">
        <f>IF(ISBLANK(Moorings!B9),"",IF(LEN(Moorings!B9)&gt;14,"Sensor","Mooring"))</f>
        <v>Sensor</v>
      </c>
      <c r="E9" s="17" t="str">
        <f>Moorings!C9</f>
        <v>SAMI2-P0110</v>
      </c>
      <c r="F9" s="19" t="str">
        <f>IF(D9="Mooring",Moorings!E9,"")</f>
        <v/>
      </c>
      <c r="G9" s="16"/>
    </row>
    <row r="10">
      <c r="A10" s="16" t="str">
        <f>Moorings!A10</f>
        <v>ATAPL-58322-00004</v>
      </c>
      <c r="B10" s="16" t="str">
        <f>IF(D10="Mooring",Moorings!B10,"")</f>
        <v/>
      </c>
      <c r="C10" s="16" t="str">
        <f>IF(D10="Sensor",Moorings!B10,"")</f>
        <v>RS03AXPS-PC03A-4C-FLORDD303</v>
      </c>
      <c r="D10" s="17" t="str">
        <f>IF(ISBLANK(Moorings!B10),"",IF(LEN(Moorings!B10)&gt;14,"Sensor","Mooring"))</f>
        <v>Sensor</v>
      </c>
      <c r="E10" s="17">
        <f>Moorings!C10</f>
        <v>1131</v>
      </c>
      <c r="F10" s="19" t="str">
        <f>IF(D10="Mooring",Moorings!E10,"")</f>
        <v/>
      </c>
      <c r="G10" s="16"/>
    </row>
    <row r="11">
      <c r="A11" s="16" t="str">
        <f>Moorings!A11</f>
        <v/>
      </c>
      <c r="B11" s="16" t="str">
        <f>IF(D11="Mooring",Moorings!B11,"")</f>
        <v/>
      </c>
      <c r="C11" s="16" t="str">
        <f>IF(D11="Sensor",Moorings!B11,"")</f>
        <v/>
      </c>
      <c r="D11" s="17" t="str">
        <f>IF(ISBLANK(Moorings!B11),"",IF(LEN(Moorings!B11)&gt;14,"Sensor","Mooring"))</f>
        <v/>
      </c>
      <c r="E11" s="17" t="str">
        <f>Moorings!C11</f>
        <v/>
      </c>
      <c r="F11" s="19" t="str">
        <f>IF(D11="Mooring",Moorings!E11,"")</f>
        <v/>
      </c>
      <c r="G11" s="16"/>
    </row>
    <row r="12">
      <c r="A12" s="16" t="str">
        <f>Moorings!A12</f>
        <v>ATAPL-69839-001-0106</v>
      </c>
      <c r="B12" s="16" t="str">
        <f>IF(D12="Mooring",Moorings!B12,"")</f>
        <v>RS03AXPS-PC03A</v>
      </c>
      <c r="C12" s="16" t="str">
        <f>IF(D12="Sensor",Moorings!B12,"")</f>
        <v/>
      </c>
      <c r="D12" s="17" t="str">
        <f>IF(ISBLANK(Moorings!B12),"",IF(LEN(Moorings!B12)&gt;14,"Sensor","Mooring"))</f>
        <v>Mooring</v>
      </c>
      <c r="E12" s="17" t="str">
        <f>Moorings!C12</f>
        <v>SN0106</v>
      </c>
      <c r="F12" s="19">
        <f>IF(D12="Mooring",Moorings!E12,"")</f>
        <v>7/9/2015</v>
      </c>
      <c r="G12" s="16"/>
    </row>
    <row r="13">
      <c r="A13" s="16" t="str">
        <f>Moorings!A13</f>
        <v>ATAPL-66662-00011</v>
      </c>
      <c r="B13" s="16" t="str">
        <f>IF(D13="Mooring",Moorings!B13,"")</f>
        <v/>
      </c>
      <c r="C13" s="16" t="str">
        <f>IF(D13="Sensor",Moorings!B13,"")</f>
        <v>RS03AXPS-PC03A-4A-CTDPFA303</v>
      </c>
      <c r="D13" s="17" t="str">
        <f>IF(ISBLANK(Moorings!B13),"",IF(LEN(Moorings!B13)&gt;14,"Sensor","Mooring"))</f>
        <v>Sensor</v>
      </c>
      <c r="E13" s="17" t="str">
        <f>Moorings!C13</f>
        <v>16-50123</v>
      </c>
      <c r="F13" s="19" t="str">
        <f>IF(D13="Mooring",Moorings!E13,"")</f>
        <v/>
      </c>
      <c r="G13" s="16"/>
    </row>
    <row r="14">
      <c r="A14" s="16" t="str">
        <f>Moorings!A14</f>
        <v>ATAPL-58320-00012</v>
      </c>
      <c r="B14" s="16" t="str">
        <f>IF(D14="Mooring",Moorings!B14,"")</f>
        <v/>
      </c>
      <c r="C14" s="16" t="str">
        <f>IF(D14="Sensor",Moorings!B14,"")</f>
        <v>RS03AXPS-PC03A-4A-DOSTAD303</v>
      </c>
      <c r="D14" s="17" t="str">
        <f>IF(ISBLANK(Moorings!B14),"",IF(LEN(Moorings!B14)&gt;14,"Sensor","Mooring"))</f>
        <v>Sensor</v>
      </c>
      <c r="E14" s="17">
        <f>Moorings!C14</f>
        <v>473</v>
      </c>
      <c r="F14" s="19" t="str">
        <f>IF(D14="Mooring",Moorings!E14,"")</f>
        <v/>
      </c>
      <c r="G14" s="16"/>
    </row>
    <row r="15">
      <c r="A15" s="16" t="str">
        <f>Moorings!A15</f>
        <v>ATAPL-58337-00001</v>
      </c>
      <c r="B15" s="16" t="str">
        <f>IF(D15="Mooring",Moorings!B15,"")</f>
        <v/>
      </c>
      <c r="C15" s="16" t="str">
        <f>IF(D15="Sensor",Moorings!B15,"")</f>
        <v>RS03AXPS-PC03A-4B-PHSENA302</v>
      </c>
      <c r="D15" s="17" t="str">
        <f>IF(ISBLANK(Moorings!B15),"",IF(LEN(Moorings!B15)&gt;14,"Sensor","Mooring"))</f>
        <v>Sensor</v>
      </c>
      <c r="E15" s="17" t="str">
        <f>Moorings!C15</f>
        <v>P0059</v>
      </c>
      <c r="F15" s="19" t="str">
        <f>IF(D15="Mooring",Moorings!E15,"")</f>
        <v/>
      </c>
      <c r="G15" s="16"/>
    </row>
    <row r="16">
      <c r="A16" s="16" t="str">
        <f>Moorings!A16</f>
        <v>ATAPL-58322-00012</v>
      </c>
      <c r="B16" s="16" t="str">
        <f>IF(D16="Mooring",Moorings!B16,"")</f>
        <v/>
      </c>
      <c r="C16" s="16" t="str">
        <f>IF(D16="Sensor",Moorings!B16,"")</f>
        <v>RS03AXPS-PC03A-4C-FLORDD303</v>
      </c>
      <c r="D16" s="17" t="str">
        <f>IF(ISBLANK(Moorings!B16),"",IF(LEN(Moorings!B16)&gt;14,"Sensor","Mooring"))</f>
        <v>Sensor</v>
      </c>
      <c r="E16" s="17">
        <f>Moorings!C16</f>
        <v>1294</v>
      </c>
      <c r="F16" s="19" t="str">
        <f>IF(D16="Mooring",Moorings!E16,"")</f>
        <v/>
      </c>
      <c r="G16" s="16"/>
    </row>
    <row r="17">
      <c r="A17" s="16" t="str">
        <f>Moorings!A17</f>
        <v>ATAPL-58315-00005</v>
      </c>
      <c r="B17" s="16" t="str">
        <f>IF(D17="Mooring",Moorings!B17,"")</f>
        <v/>
      </c>
      <c r="C17" s="16" t="str">
        <f>IF(D17="Sensor",Moorings!B17,"")</f>
        <v>RS03AXPS-PC03A-05-ADCPTD302</v>
      </c>
      <c r="D17" s="17" t="str">
        <f>IF(ISBLANK(Moorings!B17),"",IF(LEN(Moorings!B17)&gt;14,"Sensor","Mooring"))</f>
        <v>Sensor</v>
      </c>
      <c r="E17" s="17">
        <f>Moorings!C17</f>
        <v>23339</v>
      </c>
      <c r="F17" s="19" t="str">
        <f>IF(D17="Mooring",Moorings!E17,"")</f>
        <v/>
      </c>
      <c r="G17" s="16"/>
    </row>
    <row r="18">
      <c r="A18" s="16" t="str">
        <f>Moorings!A18</f>
        <v>ATAPL-58345-00005</v>
      </c>
      <c r="B18" s="16" t="str">
        <f>IF(D18="Mooring",Moorings!B18,"")</f>
        <v/>
      </c>
      <c r="C18" s="16" t="str">
        <f>IF(D18="Sensor",Moorings!B18,"")</f>
        <v>RS03AXPS-PC03A-06-VADCPA301</v>
      </c>
      <c r="D18" s="17" t="str">
        <f>IF(ISBLANK(Moorings!B18),"",IF(LEN(Moorings!B18)&gt;14,"Sensor","Mooring"))</f>
        <v>Sensor</v>
      </c>
      <c r="E18" s="17">
        <f>Moorings!C18</f>
        <v>23341</v>
      </c>
      <c r="F18" s="19" t="str">
        <f>IF(D18="Mooring",Moorings!E18,"")</f>
        <v/>
      </c>
      <c r="G18" s="16"/>
    </row>
    <row r="19">
      <c r="A19" s="16" t="str">
        <f>Moorings!A19</f>
        <v>ATAPL-58317-00003</v>
      </c>
      <c r="B19" s="16" t="str">
        <f>IF(D19="Mooring",Moorings!B19,"")</f>
        <v/>
      </c>
      <c r="C19" s="16" t="str">
        <f>IF(D19="Sensor",Moorings!B19,"")</f>
        <v>RS03AXPS-PC03A-07-CAMDSC302</v>
      </c>
      <c r="D19" s="17" t="str">
        <f>IF(ISBLANK(Moorings!B19),"",IF(LEN(Moorings!B19)&gt;14,"Sensor","Mooring"))</f>
        <v>Sensor</v>
      </c>
      <c r="E19" s="17">
        <f>Moorings!C19</f>
        <v>103</v>
      </c>
      <c r="F19" s="19" t="str">
        <f>IF(D19="Mooring",Moorings!E19,"")</f>
        <v/>
      </c>
      <c r="G19" s="16"/>
    </row>
    <row r="20">
      <c r="A20" s="16" t="str">
        <f>Moorings!A20</f>
        <v>ATAPL-58324-00009</v>
      </c>
      <c r="B20" s="16" t="str">
        <f>IF(D20="Mooring",Moorings!B20,"")</f>
        <v/>
      </c>
      <c r="C20" s="16" t="str">
        <f>IF(D20="Sensor",Moorings!B20,"")</f>
        <v>RS03AXPS-PC03A-08-HYDBBA303</v>
      </c>
      <c r="D20" s="17" t="str">
        <f>IF(ISBLANK(Moorings!B20),"",IF(LEN(Moorings!B20)&gt;14,"Sensor","Mooring"))</f>
        <v>Sensor</v>
      </c>
      <c r="E20" s="17">
        <f>Moorings!C20</f>
        <v>1362</v>
      </c>
      <c r="F20" s="19" t="str">
        <f>IF(D20="Mooring",Moorings!E20,"")</f>
        <v/>
      </c>
      <c r="G20" s="16"/>
    </row>
    <row r="21">
      <c r="A21" s="16" t="str">
        <f>Moorings!A21</f>
        <v/>
      </c>
      <c r="B21" s="16" t="str">
        <f>IF(D21="Mooring",Moorings!B21,"")</f>
        <v/>
      </c>
      <c r="C21" s="16" t="str">
        <f>IF(D21="Sensor",Moorings!B21,"")</f>
        <v/>
      </c>
      <c r="D21" s="17" t="str">
        <f>IF(ISBLANK(Moorings!B21),"",IF(LEN(Moorings!B21)&gt;14,"Sensor","Mooring"))</f>
        <v/>
      </c>
      <c r="E21" s="17" t="str">
        <f>Moorings!C21</f>
        <v/>
      </c>
      <c r="F21" s="19" t="str">
        <f>IF(D21="Mooring",Moorings!E21,"")</f>
        <v/>
      </c>
      <c r="G21" s="16"/>
    </row>
    <row r="22">
      <c r="A22" s="16" t="str">
        <f>Moorings!A22</f>
        <v>ATAPL-69839-001-0103</v>
      </c>
      <c r="B22" s="16" t="str">
        <f>IF(D22="Mooring",Moorings!B22,"")</f>
        <v>RS03AXPS-PC03A</v>
      </c>
      <c r="C22" s="16" t="str">
        <f>IF(D22="Sensor",Moorings!B22,"")</f>
        <v/>
      </c>
      <c r="D22" s="17" t="str">
        <f>IF(ISBLANK(Moorings!B22),"",IF(LEN(Moorings!B22)&gt;14,"Sensor","Mooring"))</f>
        <v>Mooring</v>
      </c>
      <c r="E22" s="17" t="str">
        <f>Moorings!C22</f>
        <v>SN0103</v>
      </c>
      <c r="F22" s="19">
        <f>IF(D22="Mooring",Moorings!E22,"")</f>
        <v>7/14/2016</v>
      </c>
      <c r="G22" s="16"/>
    </row>
    <row r="23">
      <c r="A23" s="16" t="str">
        <f>Moorings!A23</f>
        <v>ATAPL-66662-00004</v>
      </c>
      <c r="B23" s="16" t="str">
        <f>IF(D23="Mooring",Moorings!B23,"")</f>
        <v/>
      </c>
      <c r="C23" s="16" t="str">
        <f>IF(D23="Sensor",Moorings!B23,"")</f>
        <v>RS03AXPS-PC03A-4A-CTDPFA303</v>
      </c>
      <c r="D23" s="17" t="str">
        <f>IF(ISBLANK(Moorings!B23),"",IF(LEN(Moorings!B23)&gt;14,"Sensor","Mooring"))</f>
        <v>Sensor</v>
      </c>
      <c r="E23" s="17" t="str">
        <f>Moorings!C23</f>
        <v>16P71179-7233</v>
      </c>
      <c r="F23" s="19" t="str">
        <f>IF(D23="Mooring",Moorings!E23,"")</f>
        <v/>
      </c>
      <c r="G23" s="16"/>
    </row>
    <row r="24">
      <c r="A24" s="16" t="str">
        <f>Moorings!A24</f>
        <v>ATAPL-58320-00002</v>
      </c>
      <c r="B24" s="16" t="str">
        <f>IF(D24="Mooring",Moorings!B24,"")</f>
        <v/>
      </c>
      <c r="C24" s="16" t="str">
        <f>IF(D24="Sensor",Moorings!B24,"")</f>
        <v>RS03AXPS-PC03A-4A-DOSTAD303</v>
      </c>
      <c r="D24" s="17" t="str">
        <f>IF(ISBLANK(Moorings!B24),"",IF(LEN(Moorings!B24)&gt;14,"Sensor","Mooring"))</f>
        <v>Sensor</v>
      </c>
      <c r="E24" s="17">
        <f>Moorings!C24</f>
        <v>344</v>
      </c>
      <c r="F24" s="19" t="str">
        <f>IF(D24="Mooring",Moorings!E24,"")</f>
        <v/>
      </c>
      <c r="G24" s="16"/>
    </row>
    <row r="25">
      <c r="A25" s="16" t="str">
        <f>Moorings!A25</f>
        <v>ATAPL-58337-00004</v>
      </c>
      <c r="B25" s="16" t="str">
        <f>IF(D25="Mooring",Moorings!B25,"")</f>
        <v/>
      </c>
      <c r="C25" s="16" t="str">
        <f>IF(D25="Sensor",Moorings!B25,"")</f>
        <v>RS03AXPS-PC03A-4B-PHSENA302</v>
      </c>
      <c r="D25" s="17" t="str">
        <f>IF(ISBLANK(Moorings!B25),"",IF(LEN(Moorings!B25)&gt;14,"Sensor","Mooring"))</f>
        <v>Sensor</v>
      </c>
      <c r="E25" s="17" t="str">
        <f>Moorings!C25</f>
        <v>P0110</v>
      </c>
      <c r="F25" s="19" t="str">
        <f>IF(D25="Mooring",Moorings!E25,"")</f>
        <v/>
      </c>
      <c r="G25" s="16"/>
    </row>
    <row r="26">
      <c r="A26" s="16" t="str">
        <f>Moorings!A26</f>
        <v>ATAPL-58322-00004</v>
      </c>
      <c r="B26" s="16" t="str">
        <f>IF(D26="Mooring",Moorings!B26,"")</f>
        <v/>
      </c>
      <c r="C26" s="16" t="str">
        <f>IF(D26="Sensor",Moorings!B26,"")</f>
        <v>RS03AXPS-PC03A-4C-FLORDD303</v>
      </c>
      <c r="D26" s="17" t="str">
        <f>IF(ISBLANK(Moorings!B26),"",IF(LEN(Moorings!B26)&gt;14,"Sensor","Mooring"))</f>
        <v>Sensor</v>
      </c>
      <c r="E26" s="17">
        <f>Moorings!C26</f>
        <v>1131</v>
      </c>
      <c r="F26" s="19" t="str">
        <f>IF(D26="Mooring",Moorings!E26,"")</f>
        <v/>
      </c>
      <c r="G26" s="16"/>
    </row>
    <row r="27">
      <c r="A27" s="16" t="str">
        <f>Moorings!A27</f>
        <v>ATAPL-58315-00002</v>
      </c>
      <c r="B27" s="16" t="str">
        <f>IF(D27="Mooring",Moorings!B27,"")</f>
        <v/>
      </c>
      <c r="C27" s="16" t="str">
        <f>IF(D27="Sensor",Moorings!B27,"")</f>
        <v>RS03AXPS-PC03A-05-ADCPTD302</v>
      </c>
      <c r="D27" s="17" t="str">
        <f>IF(ISBLANK(Moorings!B27),"",IF(LEN(Moorings!B27)&gt;14,"Sensor","Mooring"))</f>
        <v>Sensor</v>
      </c>
      <c r="E27" s="17">
        <f>Moorings!C27</f>
        <v>18974</v>
      </c>
      <c r="F27" s="19" t="str">
        <f>IF(D27="Mooring",Moorings!E27,"")</f>
        <v/>
      </c>
      <c r="G27" s="16"/>
    </row>
    <row r="28">
      <c r="A28" s="16" t="str">
        <f>Moorings!A28</f>
        <v>ATAPL-58345-00002</v>
      </c>
      <c r="B28" s="16" t="str">
        <f>IF(D28="Mooring",Moorings!B28,"")</f>
        <v/>
      </c>
      <c r="C28" s="16" t="str">
        <f>IF(D28="Sensor",Moorings!B28,"")</f>
        <v>RS03AXPS-PC03A-06-VADCPA301</v>
      </c>
      <c r="D28" s="17" t="str">
        <f>IF(ISBLANK(Moorings!B28),"",IF(LEN(Moorings!B28)&gt;14,"Sensor","Mooring"))</f>
        <v>Sensor</v>
      </c>
      <c r="E28" s="17">
        <f>Moorings!C28</f>
        <v>19075</v>
      </c>
      <c r="F28" s="19" t="str">
        <f>IF(D28="Mooring",Moorings!E28,"")</f>
        <v/>
      </c>
      <c r="G28" s="16"/>
    </row>
    <row r="29">
      <c r="A29" s="16" t="str">
        <f>Moorings!A29</f>
        <v>ATOSU-58317-00007</v>
      </c>
      <c r="B29" s="16" t="str">
        <f>IF(D29="Mooring",Moorings!B29,"")</f>
        <v/>
      </c>
      <c r="C29" s="16" t="str">
        <f>IF(D29="Sensor",Moorings!B29,"")</f>
        <v>RS03AXPS-PC03A-07-CAMDSC302</v>
      </c>
      <c r="D29" s="17" t="str">
        <f>IF(ISBLANK(Moorings!B29),"",IF(LEN(Moorings!B29)&gt;14,"Sensor","Mooring"))</f>
        <v>Sensor</v>
      </c>
      <c r="E29" s="17">
        <f>Moorings!C29</f>
        <v>100</v>
      </c>
      <c r="F29" s="19" t="str">
        <f>IF(D29="Mooring",Moorings!E29,"")</f>
        <v/>
      </c>
      <c r="G29" s="16"/>
    </row>
    <row r="30">
      <c r="A30" s="16" t="str">
        <f>Moorings!A30</f>
        <v>ATAPL-58324-00007</v>
      </c>
      <c r="B30" s="16" t="str">
        <f>IF(D30="Mooring",Moorings!B30,"")</f>
        <v/>
      </c>
      <c r="C30" s="16" t="str">
        <f>IF(D30="Sensor",Moorings!B30,"")</f>
        <v>RS03AXPS-PC03A-08-HYDBBA303</v>
      </c>
      <c r="D30" s="17" t="str">
        <f>IF(ISBLANK(Moorings!B30),"",IF(LEN(Moorings!B30)&gt;14,"Sensor","Mooring"))</f>
        <v>Sensor</v>
      </c>
      <c r="E30" s="17">
        <f>Moorings!C30</f>
        <v>1292</v>
      </c>
      <c r="F30" s="19" t="str">
        <f>IF(D30="Mooring",Moorings!E30,"")</f>
        <v/>
      </c>
      <c r="G30" s="16"/>
    </row>
    <row r="31">
      <c r="A31" s="16" t="str">
        <f>Moorings!A31</f>
        <v/>
      </c>
      <c r="B31" s="16" t="str">
        <f>IF(D31="Mooring",Moorings!B31,"")</f>
        <v/>
      </c>
      <c r="C31" s="16" t="str">
        <f>IF(D31="Sensor",Moorings!B31,"")</f>
        <v/>
      </c>
      <c r="D31" s="17" t="str">
        <f>IF(ISBLANK(Moorings!B31),"",IF(LEN(Moorings!B31)&gt;14,"Sensor","Mooring"))</f>
        <v/>
      </c>
      <c r="E31" s="17" t="str">
        <f>Moorings!C31</f>
        <v/>
      </c>
      <c r="F31" s="19" t="str">
        <f>IF(D31="Mooring",Moorings!E31,"")</f>
        <v/>
      </c>
      <c r="G31" s="16"/>
    </row>
    <row r="32">
      <c r="A32" s="16" t="str">
        <f>Moorings!A32</f>
        <v>ATAPL-68870-001-0142</v>
      </c>
      <c r="B32" s="16" t="str">
        <f>IF(D32="Mooring",Moorings!B32,"")</f>
        <v>RS03AXPS-SF03A</v>
      </c>
      <c r="C32" s="16" t="str">
        <f>IF(D32="Sensor",Moorings!B32,"")</f>
        <v/>
      </c>
      <c r="D32" s="17" t="str">
        <f>IF(ISBLANK(Moorings!B32),"",IF(LEN(Moorings!B32)&gt;14,"Sensor","Mooring"))</f>
        <v>Mooring</v>
      </c>
      <c r="E32" s="17" t="str">
        <f>Moorings!C32</f>
        <v>SN0142</v>
      </c>
      <c r="F32" s="19">
        <f>IF(D32="Mooring",Moorings!E32,"")</f>
        <v>9/27/2014</v>
      </c>
      <c r="G32" s="16"/>
    </row>
    <row r="33">
      <c r="A33" s="16" t="str">
        <f>Moorings!A33</f>
        <v>ATAPL-66662-00003</v>
      </c>
      <c r="B33" s="16" t="str">
        <f>IF(D33="Mooring",Moorings!B33,"")</f>
        <v/>
      </c>
      <c r="C33" s="16" t="str">
        <f>IF(D33="Sensor",Moorings!B33,"")</f>
        <v>RS03AXPS-SF03A-2A-CTDPFA302</v>
      </c>
      <c r="D33" s="17" t="str">
        <f>IF(ISBLANK(Moorings!B33),"",IF(LEN(Moorings!B33)&gt;14,"Sensor","Mooring"))</f>
        <v>Sensor</v>
      </c>
      <c r="E33" s="17" t="str">
        <f>Moorings!C33</f>
        <v>16P71179-7232-2484</v>
      </c>
      <c r="F33" s="19" t="str">
        <f>IF(D33="Mooring",Moorings!E33,"")</f>
        <v/>
      </c>
      <c r="G33" s="16"/>
    </row>
    <row r="34">
      <c r="A34" s="16" t="str">
        <f>Moorings!A34</f>
        <v>ATAPL-58694-00002</v>
      </c>
      <c r="B34" s="16" t="str">
        <f>IF(D34="Mooring",Moorings!B34,"")</f>
        <v/>
      </c>
      <c r="C34" s="16" t="str">
        <f>IF(D34="Sensor",Moorings!B34,"")</f>
        <v>RS03AXPS-SF03A-2A-DOFSTA302</v>
      </c>
      <c r="D34" s="17" t="str">
        <f>IF(ISBLANK(Moorings!B34),"",IF(LEN(Moorings!B34)&gt;14,"Sensor","Mooring"))</f>
        <v>Sensor</v>
      </c>
      <c r="E34" s="17" t="str">
        <f>Moorings!C34</f>
        <v>43-2484</v>
      </c>
      <c r="F34" s="19" t="str">
        <f>IF(D34="Mooring",Moorings!E34,"")</f>
        <v/>
      </c>
      <c r="G34" s="16"/>
    </row>
    <row r="35">
      <c r="A35" s="16" t="str">
        <f>Moorings!A35</f>
        <v>ATAPL-58337-00002</v>
      </c>
      <c r="B35" s="16" t="str">
        <f>IF(D35="Mooring",Moorings!B35,"")</f>
        <v/>
      </c>
      <c r="C35" s="16" t="str">
        <f>IF(D35="Sensor",Moorings!B35,"")</f>
        <v>RS03AXPS-SF03A-2D-PHSENA301</v>
      </c>
      <c r="D35" s="17" t="str">
        <f>IF(ISBLANK(Moorings!B35),"",IF(LEN(Moorings!B35)&gt;14,"Sensor","Mooring"))</f>
        <v>Sensor</v>
      </c>
      <c r="E35" s="17" t="str">
        <f>Moorings!C35</f>
        <v>SAMI2-P0112</v>
      </c>
      <c r="F35" s="19" t="str">
        <f>IF(D35="Mooring",Moorings!E35,"")</f>
        <v/>
      </c>
      <c r="G35" s="16"/>
    </row>
    <row r="36">
      <c r="A36" s="16" t="str">
        <f>Moorings!A36</f>
        <v>ATAPL-58322-00002</v>
      </c>
      <c r="B36" s="16" t="str">
        <f>IF(D36="Mooring",Moorings!B36,"")</f>
        <v/>
      </c>
      <c r="C36" s="16" t="str">
        <f>IF(D36="Sensor",Moorings!B36,"")</f>
        <v>RS03AXPS-SF03A-3A-FLORTD301</v>
      </c>
      <c r="D36" s="17" t="str">
        <f>IF(ISBLANK(Moorings!B36),"",IF(LEN(Moorings!B36)&gt;14,"Sensor","Mooring"))</f>
        <v>Sensor</v>
      </c>
      <c r="E36" s="17">
        <f>Moorings!C36</f>
        <v>1129</v>
      </c>
      <c r="F36" s="19" t="str">
        <f>IF(D36="Mooring",Moorings!E36,"")</f>
        <v/>
      </c>
      <c r="G36" s="16"/>
    </row>
    <row r="37">
      <c r="A37" s="16" t="str">
        <f>Moorings!A37</f>
        <v>ATAPL-58332-00002</v>
      </c>
      <c r="B37" s="16" t="str">
        <f>IF(D37="Mooring",Moorings!B37,"")</f>
        <v/>
      </c>
      <c r="C37" s="16" t="str">
        <f>IF(D37="Sensor",Moorings!B37,"")</f>
        <v>RS03AXPS-SF03A-3B-OPTAAD301</v>
      </c>
      <c r="D37" s="17" t="str">
        <f>IF(ISBLANK(Moorings!B37),"",IF(LEN(Moorings!B37)&gt;14,"Sensor","Mooring"))</f>
        <v>Sensor</v>
      </c>
      <c r="E37" s="17" t="str">
        <f>Moorings!C37</f>
        <v>ACS-166</v>
      </c>
      <c r="F37" s="19" t="str">
        <f>IF(D37="Mooring",Moorings!E37,"")</f>
        <v/>
      </c>
      <c r="G37" s="16"/>
    </row>
    <row r="38">
      <c r="A38" s="16" t="str">
        <f>Moorings!A38</f>
        <v>ATAPL-66645-00002</v>
      </c>
      <c r="B38" s="16" t="str">
        <f>IF(D38="Mooring",Moorings!B38,"")</f>
        <v/>
      </c>
      <c r="C38" s="16" t="str">
        <f>IF(D38="Sensor",Moorings!B38,"")</f>
        <v>RS03AXPS-SF03A-3C-PARADA301</v>
      </c>
      <c r="D38" s="17" t="str">
        <f>IF(ISBLANK(Moorings!B38),"",IF(LEN(Moorings!B38)&gt;14,"Sensor","Mooring"))</f>
        <v>Sensor</v>
      </c>
      <c r="E38" s="17">
        <f>Moorings!C38</f>
        <v>463</v>
      </c>
      <c r="F38" s="19" t="str">
        <f>IF(D38="Mooring",Moorings!E38,"")</f>
        <v/>
      </c>
      <c r="G38" s="16"/>
    </row>
    <row r="39">
      <c r="A39" s="16" t="str">
        <f>Moorings!A39</f>
        <v>ATAPL-58341-00002</v>
      </c>
      <c r="B39" s="16" t="str">
        <f>IF(D39="Mooring",Moorings!B39,"")</f>
        <v/>
      </c>
      <c r="C39" s="16" t="str">
        <f>IF(D39="Sensor",Moorings!B39,"")</f>
        <v>RS03AXPS-SF03A-3D-SPKIRA301</v>
      </c>
      <c r="D39" s="17" t="str">
        <f>IF(ISBLANK(Moorings!B39),"",IF(LEN(Moorings!B39)&gt;14,"Sensor","Mooring"))</f>
        <v>Sensor</v>
      </c>
      <c r="E39" s="17">
        <f>Moorings!C39</f>
        <v>244</v>
      </c>
      <c r="F39" s="19" t="str">
        <f>IF(D39="Mooring",Moorings!E39,"")</f>
        <v/>
      </c>
      <c r="G39" s="16"/>
    </row>
    <row r="40">
      <c r="A40" s="16" t="str">
        <f>Moorings!A40</f>
        <v>ATAPL-68020-00002</v>
      </c>
      <c r="B40" s="16" t="str">
        <f>IF(D40="Mooring",Moorings!B40,"")</f>
        <v/>
      </c>
      <c r="C40" s="16" t="str">
        <f>IF(D40="Sensor",Moorings!B40,"")</f>
        <v>RS03AXPS-SF03A-4A-NUTNRA301</v>
      </c>
      <c r="D40" s="17" t="str">
        <f>IF(ISBLANK(Moorings!B40),"",IF(LEN(Moorings!B40)&gt;14,"Sensor","Mooring"))</f>
        <v>Sensor</v>
      </c>
      <c r="E40" s="17">
        <f>Moorings!C40</f>
        <v>379</v>
      </c>
      <c r="F40" s="19" t="str">
        <f>IF(D40="Mooring",Moorings!E40,"")</f>
        <v/>
      </c>
      <c r="G40" s="16"/>
    </row>
    <row r="41">
      <c r="A41" s="16" t="str">
        <f>Moorings!A41</f>
        <v>ATAPL-70114-00002</v>
      </c>
      <c r="B41" s="16" t="str">
        <f>IF(D41="Mooring",Moorings!B41,"")</f>
        <v/>
      </c>
      <c r="C41" s="16" t="str">
        <f>IF(D41="Sensor",Moorings!B41,"")</f>
        <v>RS03AXPS-SF03A-4B-VELPTD302</v>
      </c>
      <c r="D41" s="17" t="str">
        <f>IF(ISBLANK(Moorings!B41),"",IF(LEN(Moorings!B41)&gt;14,"Sensor","Mooring"))</f>
        <v>Sensor</v>
      </c>
      <c r="E41" s="17" t="str">
        <f>Moorings!C41</f>
        <v>AQS 6334/AQD 11653</v>
      </c>
      <c r="F41" s="19" t="str">
        <f>IF(D41="Mooring",Moorings!E41,"")</f>
        <v/>
      </c>
      <c r="G41" s="16"/>
    </row>
    <row r="42">
      <c r="A42" s="16" t="str">
        <f>Moorings!A42</f>
        <v>ATAPL-58336-00002</v>
      </c>
      <c r="B42" s="16" t="str">
        <f>IF(D42="Mooring",Moorings!B42,"")</f>
        <v/>
      </c>
      <c r="C42" s="16" t="str">
        <f>IF(D42="Sensor",Moorings!B42,"")</f>
        <v>RS03AXPS-SF03A-4F-PCO2WA301</v>
      </c>
      <c r="D42" s="17" t="str">
        <f>IF(ISBLANK(Moorings!B42),"",IF(LEN(Moorings!B42)&gt;14,"Sensor","Mooring"))</f>
        <v>Sensor</v>
      </c>
      <c r="E42" s="17" t="str">
        <f>Moorings!C42</f>
        <v>SAMI2-C0075</v>
      </c>
      <c r="F42" s="19" t="str">
        <f>IF(D42="Mooring",Moorings!E42,"")</f>
        <v/>
      </c>
      <c r="G42" s="16"/>
    </row>
    <row r="43">
      <c r="A43" s="16" t="str">
        <f>Moorings!A43</f>
        <v/>
      </c>
      <c r="B43" s="16" t="str">
        <f>IF(D43="Mooring",Moorings!B43,"")</f>
        <v/>
      </c>
      <c r="C43" s="16" t="str">
        <f>IF(D43="Sensor",Moorings!B43,"")</f>
        <v/>
      </c>
      <c r="D43" s="17" t="str">
        <f>IF(ISBLANK(Moorings!B43),"",IF(LEN(Moorings!B43)&gt;14,"Sensor","Mooring"))</f>
        <v/>
      </c>
      <c r="E43" s="17" t="str">
        <f>Moorings!C43</f>
        <v/>
      </c>
      <c r="F43" s="19" t="str">
        <f>IF(D43="Mooring",Moorings!E43,"")</f>
        <v/>
      </c>
      <c r="G43" s="16"/>
    </row>
    <row r="44">
      <c r="A44" s="16" t="str">
        <f>Moorings!A44</f>
        <v>ATAPL-68870-001-0145</v>
      </c>
      <c r="B44" s="16" t="str">
        <f>IF(D44="Mooring",Moorings!B44,"")</f>
        <v>RS03AXPS-SF03A</v>
      </c>
      <c r="C44" s="16" t="str">
        <f>IF(D44="Sensor",Moorings!B44,"")</f>
        <v/>
      </c>
      <c r="D44" s="17" t="str">
        <f>IF(ISBLANK(Moorings!B44),"",IF(LEN(Moorings!B44)&gt;14,"Sensor","Mooring"))</f>
        <v>Mooring</v>
      </c>
      <c r="E44" s="17" t="str">
        <f>Moorings!C44</f>
        <v>SN0145</v>
      </c>
      <c r="F44" s="19">
        <f>IF(D44="Mooring",Moorings!E44,"")</f>
        <v>7/9/2015</v>
      </c>
      <c r="G44" s="16"/>
    </row>
    <row r="45">
      <c r="A45" s="16" t="str">
        <f>Moorings!A45</f>
        <v>ATAPL-58336-00009</v>
      </c>
      <c r="B45" s="16" t="str">
        <f>IF(D45="Mooring",Moorings!B45,"")</f>
        <v/>
      </c>
      <c r="C45" s="16" t="str">
        <f>IF(D45="Sensor",Moorings!B45,"")</f>
        <v>RS03AXPS-SF03A-4F-PCO2WA301</v>
      </c>
      <c r="D45" s="17" t="str">
        <f>IF(ISBLANK(Moorings!B45),"",IF(LEN(Moorings!B45)&gt;14,"Sensor","Mooring"))</f>
        <v>Sensor</v>
      </c>
      <c r="E45" s="17" t="str">
        <f>Moorings!C45</f>
        <v>C0123</v>
      </c>
      <c r="F45" s="19" t="str">
        <f>IF(D45="Mooring",Moorings!E45,"")</f>
        <v/>
      </c>
      <c r="G45" s="16"/>
    </row>
    <row r="46">
      <c r="A46" s="16" t="str">
        <f>Moorings!A46</f>
        <v>ATAPL-70114-00007</v>
      </c>
      <c r="B46" s="16" t="str">
        <f>IF(D46="Mooring",Moorings!B46,"")</f>
        <v/>
      </c>
      <c r="C46" s="16" t="str">
        <f>IF(D46="Sensor",Moorings!B46,"")</f>
        <v>RS03AXPS-SF03A-4B-VELPTD302</v>
      </c>
      <c r="D46" s="17" t="str">
        <f>IF(ISBLANK(Moorings!B46),"",IF(LEN(Moorings!B46)&gt;14,"Sensor","Mooring"))</f>
        <v>Sensor</v>
      </c>
      <c r="E46" s="17" t="str">
        <f>Moorings!C46</f>
        <v>AQS-7340
AQD-12469</v>
      </c>
      <c r="F46" s="19" t="str">
        <f>IF(D46="Mooring",Moorings!E46,"")</f>
        <v/>
      </c>
      <c r="G46" s="16"/>
    </row>
    <row r="47">
      <c r="A47" s="16" t="str">
        <f>Moorings!A47</f>
        <v>ATAPL-68020-00007</v>
      </c>
      <c r="B47" s="16" t="str">
        <f>IF(D47="Mooring",Moorings!B47,"")</f>
        <v/>
      </c>
      <c r="C47" s="16" t="str">
        <f>IF(D47="Sensor",Moorings!B47,"")</f>
        <v>RS03AXPS-SF03A-4A-NUTNRA301</v>
      </c>
      <c r="D47" s="17" t="str">
        <f>IF(ISBLANK(Moorings!B47),"",IF(LEN(Moorings!B47)&gt;14,"Sensor","Mooring"))</f>
        <v>Sensor</v>
      </c>
      <c r="E47" s="17">
        <f>Moorings!C47</f>
        <v>618</v>
      </c>
      <c r="F47" s="19" t="str">
        <f>IF(D47="Mooring",Moorings!E47,"")</f>
        <v/>
      </c>
      <c r="G47" s="16"/>
    </row>
    <row r="48">
      <c r="A48" s="16" t="str">
        <f>Moorings!A48</f>
        <v>ATAPL-58341-00007</v>
      </c>
      <c r="B48" s="16" t="str">
        <f>IF(D48="Mooring",Moorings!B48,"")</f>
        <v/>
      </c>
      <c r="C48" s="16" t="str">
        <f>IF(D48="Sensor",Moorings!B48,"")</f>
        <v>RS03AXPS-SF03A-3D-SPKIRA301</v>
      </c>
      <c r="D48" s="17" t="str">
        <f>IF(ISBLANK(Moorings!B48),"",IF(LEN(Moorings!B48)&gt;14,"Sensor","Mooring"))</f>
        <v>Sensor</v>
      </c>
      <c r="E48" s="17">
        <f>Moorings!C48</f>
        <v>293</v>
      </c>
      <c r="F48" s="19" t="str">
        <f>IF(D48="Mooring",Moorings!E48,"")</f>
        <v/>
      </c>
      <c r="G48" s="16"/>
    </row>
    <row r="49">
      <c r="A49" s="16" t="str">
        <f>Moorings!A49</f>
        <v>ATAPL-66645-00007</v>
      </c>
      <c r="B49" s="16" t="str">
        <f>IF(D49="Mooring",Moorings!B49,"")</f>
        <v/>
      </c>
      <c r="C49" s="16" t="str">
        <f>IF(D49="Sensor",Moorings!B49,"")</f>
        <v>RS03AXPS-SF03A-3C-PARADA301</v>
      </c>
      <c r="D49" s="17" t="str">
        <f>IF(ISBLANK(Moorings!B49),"",IF(LEN(Moorings!B49)&gt;14,"Sensor","Mooring"))</f>
        <v>Sensor</v>
      </c>
      <c r="E49" s="17">
        <f>Moorings!C49</f>
        <v>557</v>
      </c>
      <c r="F49" s="19" t="str">
        <f>IF(D49="Mooring",Moorings!E49,"")</f>
        <v/>
      </c>
      <c r="G49" s="16"/>
    </row>
    <row r="50">
      <c r="A50" s="16" t="str">
        <f>Moorings!A50</f>
        <v>ATAPL-58332-00006</v>
      </c>
      <c r="B50" s="16" t="str">
        <f>IF(D50="Mooring",Moorings!B50,"")</f>
        <v/>
      </c>
      <c r="C50" s="16" t="str">
        <f>IF(D50="Sensor",Moorings!B50,"")</f>
        <v>RS03AXPS-SF03A-3B-OPTAAD301</v>
      </c>
      <c r="D50" s="17" t="str">
        <f>IF(ISBLANK(Moorings!B50),"",IF(LEN(Moorings!B50)&gt;14,"Sensor","Mooring"))</f>
        <v>Sensor</v>
      </c>
      <c r="E50" s="17">
        <f>Moorings!C50</f>
        <v>251</v>
      </c>
      <c r="F50" s="19" t="str">
        <f>IF(D50="Mooring",Moorings!E50,"")</f>
        <v/>
      </c>
      <c r="G50" s="16"/>
    </row>
    <row r="51">
      <c r="A51" s="16" t="str">
        <f>Moorings!A51</f>
        <v>ATAPL-58322-00010</v>
      </c>
      <c r="B51" s="16" t="str">
        <f>IF(D51="Mooring",Moorings!B51,"")</f>
        <v/>
      </c>
      <c r="C51" s="16" t="str">
        <f>IF(D51="Sensor",Moorings!B51,"")</f>
        <v>RS03AXPS-SF03A-3A-FLORTD301</v>
      </c>
      <c r="D51" s="17" t="str">
        <f>IF(ISBLANK(Moorings!B51),"",IF(LEN(Moorings!B51)&gt;14,"Sensor","Mooring"))</f>
        <v>Sensor</v>
      </c>
      <c r="E51" s="17">
        <f>Moorings!C51</f>
        <v>1293</v>
      </c>
      <c r="F51" s="19" t="str">
        <f>IF(D51="Mooring",Moorings!E51,"")</f>
        <v/>
      </c>
      <c r="G51" s="16"/>
    </row>
    <row r="52">
      <c r="A52" s="16" t="str">
        <f>Moorings!A52</f>
        <v>ATAPL-58337-00009</v>
      </c>
      <c r="B52" s="16" t="str">
        <f>IF(D52="Mooring",Moorings!B52,"")</f>
        <v/>
      </c>
      <c r="C52" s="16" t="str">
        <f>IF(D52="Sensor",Moorings!B52,"")</f>
        <v>RS03AXPS-SF03A-2D-PHSENA301</v>
      </c>
      <c r="D52" s="17" t="str">
        <f>IF(ISBLANK(Moorings!B52),"",IF(LEN(Moorings!B52)&gt;14,"Sensor","Mooring"))</f>
        <v>Sensor</v>
      </c>
      <c r="E52" s="17" t="str">
        <f>Moorings!C52</f>
        <v>P0161</v>
      </c>
      <c r="F52" s="19" t="str">
        <f>IF(D52="Mooring",Moorings!E52,"")</f>
        <v/>
      </c>
      <c r="G52" s="16"/>
    </row>
    <row r="53">
      <c r="A53" s="16" t="str">
        <f>Moorings!A53</f>
        <v>ATAPL-58694-00006</v>
      </c>
      <c r="B53" s="16" t="str">
        <f>IF(D53="Mooring",Moorings!B53,"")</f>
        <v/>
      </c>
      <c r="C53" s="16" t="str">
        <f>IF(D53="Sensor",Moorings!B53,"")</f>
        <v>RS03AXPS-SF03A-2A-DOFSTA302</v>
      </c>
      <c r="D53" s="17" t="str">
        <f>IF(ISBLANK(Moorings!B53),"",IF(LEN(Moorings!B53)&gt;14,"Sensor","Mooring"))</f>
        <v>Sensor</v>
      </c>
      <c r="E53" s="17" t="str">
        <f>Moorings!C53</f>
        <v>43-3164</v>
      </c>
      <c r="F53" s="19" t="str">
        <f>IF(D53="Mooring",Moorings!E53,"")</f>
        <v/>
      </c>
      <c r="G53" s="16"/>
    </row>
    <row r="54">
      <c r="A54" s="16" t="str">
        <f>Moorings!A54</f>
        <v>ATAPL-66662-00010</v>
      </c>
      <c r="B54" s="16" t="str">
        <f>IF(D54="Mooring",Moorings!B54,"")</f>
        <v/>
      </c>
      <c r="C54" s="16" t="str">
        <f>IF(D54="Sensor",Moorings!B54,"")</f>
        <v>RS03AXPS-SF03A-2A-CTDPFA302</v>
      </c>
      <c r="D54" s="17" t="str">
        <f>IF(ISBLANK(Moorings!B54),"",IF(LEN(Moorings!B54)&gt;14,"Sensor","Mooring"))</f>
        <v>Sensor</v>
      </c>
      <c r="E54" s="17" t="str">
        <f>Moorings!C54</f>
        <v>16-50122</v>
      </c>
      <c r="F54" s="19" t="str">
        <f>IF(D54="Mooring",Moorings!E54,"")</f>
        <v/>
      </c>
      <c r="G54" s="16"/>
    </row>
    <row r="55">
      <c r="A55" s="16" t="str">
        <f>Moorings!A55</f>
        <v/>
      </c>
      <c r="B55" s="16" t="str">
        <f>IF(D55="Mooring",Moorings!B55,"")</f>
        <v/>
      </c>
      <c r="C55" s="16" t="str">
        <f>IF(D55="Sensor",Moorings!B55,"")</f>
        <v/>
      </c>
      <c r="D55" s="17" t="str">
        <f>IF(ISBLANK(Moorings!B55),"",IF(LEN(Moorings!B55)&gt;14,"Sensor","Mooring"))</f>
        <v/>
      </c>
      <c r="E55" s="17" t="str">
        <f>Moorings!C55</f>
        <v/>
      </c>
      <c r="F55" s="19" t="str">
        <f>IF(D55="Mooring",Moorings!E55,"")</f>
        <v/>
      </c>
      <c r="G55" s="16"/>
    </row>
    <row r="56">
      <c r="A56" s="16" t="str">
        <f>Moorings!A56</f>
        <v>ATAPL-68870-001-0142</v>
      </c>
      <c r="B56" s="16" t="str">
        <f>IF(D56="Mooring",Moorings!B56,"")</f>
        <v>RS03AXPS-SF03A</v>
      </c>
      <c r="C56" s="16" t="str">
        <f>IF(D56="Sensor",Moorings!B56,"")</f>
        <v/>
      </c>
      <c r="D56" s="17" t="str">
        <f>IF(ISBLANK(Moorings!B56),"",IF(LEN(Moorings!B56)&gt;14,"Sensor","Mooring"))</f>
        <v>Mooring</v>
      </c>
      <c r="E56" s="17" t="str">
        <f>Moorings!C56</f>
        <v>SN0142</v>
      </c>
      <c r="F56" s="19">
        <f>IF(D56="Mooring",Moorings!E56,"")</f>
        <v>7/14/2016</v>
      </c>
      <c r="G56" s="16"/>
    </row>
    <row r="57">
      <c r="A57" s="16" t="str">
        <f>Moorings!A57</f>
        <v>ATAPL-58336-00002</v>
      </c>
      <c r="B57" s="16" t="str">
        <f>IF(D57="Mooring",Moorings!B57,"")</f>
        <v/>
      </c>
      <c r="C57" s="16" t="str">
        <f>IF(D57="Sensor",Moorings!B57,"")</f>
        <v>RS03AXPS-SF03A-4F-PCO2WA301</v>
      </c>
      <c r="D57" s="17" t="str">
        <f>IF(ISBLANK(Moorings!B57),"",IF(LEN(Moorings!B57)&gt;14,"Sensor","Mooring"))</f>
        <v>Sensor</v>
      </c>
      <c r="E57" s="17" t="str">
        <f>Moorings!C57</f>
        <v>SAMI2-C0075</v>
      </c>
      <c r="F57" s="19" t="str">
        <f>IF(D57="Mooring",Moorings!E57,"")</f>
        <v/>
      </c>
      <c r="G57" s="16"/>
    </row>
    <row r="58">
      <c r="A58" s="16" t="str">
        <f>Moorings!A58</f>
        <v>ATAPL-68020-00002</v>
      </c>
      <c r="B58" s="16" t="str">
        <f>IF(D58="Mooring",Moorings!B58,"")</f>
        <v/>
      </c>
      <c r="C58" s="16" t="str">
        <f>IF(D58="Sensor",Moorings!B58,"")</f>
        <v>RS03AXPS-SF03A-4A-NUTNRA301</v>
      </c>
      <c r="D58" s="17" t="str">
        <f>IF(ISBLANK(Moorings!B58),"",IF(LEN(Moorings!B58)&gt;14,"Sensor","Mooring"))</f>
        <v>Sensor</v>
      </c>
      <c r="E58" s="17">
        <f>Moorings!C58</f>
        <v>379</v>
      </c>
      <c r="F58" s="19" t="str">
        <f>IF(D58="Mooring",Moorings!E58,"")</f>
        <v/>
      </c>
      <c r="G58" s="16"/>
    </row>
    <row r="59">
      <c r="A59" s="16" t="str">
        <f>Moorings!A59</f>
        <v>ATAPL-58341-00002</v>
      </c>
      <c r="B59" s="16" t="str">
        <f>IF(D59="Mooring",Moorings!B59,"")</f>
        <v/>
      </c>
      <c r="C59" s="16" t="str">
        <f>IF(D59="Sensor",Moorings!B59,"")</f>
        <v>RS03AXPS-SF03A-3D-SPKIRA301</v>
      </c>
      <c r="D59" s="17" t="str">
        <f>IF(ISBLANK(Moorings!B59),"",IF(LEN(Moorings!B59)&gt;14,"Sensor","Mooring"))</f>
        <v>Sensor</v>
      </c>
      <c r="E59" s="17">
        <f>Moorings!C59</f>
        <v>244</v>
      </c>
      <c r="F59" s="19" t="str">
        <f>IF(D59="Mooring",Moorings!E59,"")</f>
        <v/>
      </c>
      <c r="G59" s="16"/>
    </row>
    <row r="60">
      <c r="A60" s="16" t="str">
        <f>Moorings!A60</f>
        <v>ATAPL-66645-00002</v>
      </c>
      <c r="B60" s="16" t="str">
        <f>IF(D60="Mooring",Moorings!B60,"")</f>
        <v/>
      </c>
      <c r="C60" s="16" t="str">
        <f>IF(D60="Sensor",Moorings!B60,"")</f>
        <v>RS03AXPS-SF03A-3C-PARADA301</v>
      </c>
      <c r="D60" s="17" t="str">
        <f>IF(ISBLANK(Moorings!B60),"",IF(LEN(Moorings!B60)&gt;14,"Sensor","Mooring"))</f>
        <v>Sensor</v>
      </c>
      <c r="E60" s="17">
        <f>Moorings!C60</f>
        <v>463</v>
      </c>
      <c r="F60" s="19" t="str">
        <f>IF(D60="Mooring",Moorings!E60,"")</f>
        <v/>
      </c>
      <c r="G60" s="16"/>
    </row>
    <row r="61">
      <c r="A61" s="16" t="str">
        <f>Moorings!A61</f>
        <v>ATAPL-58332-00001</v>
      </c>
      <c r="B61" s="16" t="str">
        <f>IF(D61="Mooring",Moorings!B61,"")</f>
        <v/>
      </c>
      <c r="C61" s="16" t="str">
        <f>IF(D61="Sensor",Moorings!B61,"")</f>
        <v>RS03AXPS-SF03A-3B-OPTAAD301</v>
      </c>
      <c r="D61" s="17" t="str">
        <f>IF(ISBLANK(Moorings!B61),"",IF(LEN(Moorings!B61)&gt;14,"Sensor","Mooring"))</f>
        <v>Sensor</v>
      </c>
      <c r="E61" s="17">
        <f>Moorings!C61</f>
        <v>134</v>
      </c>
      <c r="F61" s="19" t="str">
        <f>IF(D61="Mooring",Moorings!E61,"")</f>
        <v/>
      </c>
      <c r="G61" s="16"/>
    </row>
    <row r="62">
      <c r="A62" s="16" t="str">
        <f>Moorings!A62</f>
        <v>ATAPL-58337-00005</v>
      </c>
      <c r="B62" s="16" t="str">
        <f>IF(D62="Mooring",Moorings!B62,"")</f>
        <v/>
      </c>
      <c r="C62" s="16" t="str">
        <f>IF(D62="Sensor",Moorings!B62,"")</f>
        <v>RS03AXPS-SF03A-2D-PHSENA301</v>
      </c>
      <c r="D62" s="17" t="str">
        <f>IF(ISBLANK(Moorings!B62),"",IF(LEN(Moorings!B62)&gt;14,"Sensor","Mooring"))</f>
        <v>Sensor</v>
      </c>
      <c r="E62" s="17" t="str">
        <f>Moorings!C62</f>
        <v>P0113</v>
      </c>
      <c r="F62" s="19" t="str">
        <f>IF(D62="Mooring",Moorings!E62,"")</f>
        <v/>
      </c>
      <c r="G62" s="16"/>
    </row>
    <row r="63">
      <c r="A63" s="16" t="str">
        <f>Moorings!A63</f>
        <v>ATAPL-58694-00002</v>
      </c>
      <c r="B63" s="16" t="str">
        <f>IF(D63="Mooring",Moorings!B63,"")</f>
        <v/>
      </c>
      <c r="C63" s="16" t="str">
        <f>IF(D63="Sensor",Moorings!B63,"")</f>
        <v>RS03AXPS-SF03A-2A-DOFSTA302</v>
      </c>
      <c r="D63" s="17" t="str">
        <f>IF(ISBLANK(Moorings!B63),"",IF(LEN(Moorings!B63)&gt;14,"Sensor","Mooring"))</f>
        <v>Sensor</v>
      </c>
      <c r="E63" s="17" t="str">
        <f>Moorings!C63</f>
        <v>43-2484</v>
      </c>
      <c r="F63" s="19" t="str">
        <f>IF(D63="Mooring",Moorings!E63,"")</f>
        <v/>
      </c>
      <c r="G63" s="16"/>
    </row>
    <row r="64">
      <c r="A64" s="16" t="str">
        <f>Moorings!A64</f>
        <v>ATAPL-66662-00003</v>
      </c>
      <c r="B64" s="16" t="str">
        <f>IF(D64="Mooring",Moorings!B64,"")</f>
        <v/>
      </c>
      <c r="C64" s="16" t="str">
        <f>IF(D64="Sensor",Moorings!B64,"")</f>
        <v>RS03AXPS-SF03A-2A-CTDPFA302</v>
      </c>
      <c r="D64" s="17" t="str">
        <f>IF(ISBLANK(Moorings!B64),"",IF(LEN(Moorings!B64)&gt;14,"Sensor","Mooring"))</f>
        <v>Sensor</v>
      </c>
      <c r="E64" s="17" t="str">
        <f>Moorings!C64</f>
        <v>16P71179-7232-2484</v>
      </c>
      <c r="F64" s="19" t="str">
        <f>IF(D64="Mooring",Moorings!E64,"")</f>
        <v/>
      </c>
      <c r="G64" s="16"/>
    </row>
    <row r="65">
      <c r="A65" s="16" t="str">
        <f>Moorings!A65</f>
        <v/>
      </c>
      <c r="B65" s="16" t="str">
        <f>IF(D65="Mooring",Moorings!B65,"")</f>
        <v/>
      </c>
      <c r="C65" s="16" t="str">
        <f>IF(D65="Sensor",Moorings!B65,"")</f>
        <v/>
      </c>
      <c r="D65" s="17" t="str">
        <f>IF(ISBLANK(Moorings!B65),"",IF(LEN(Moorings!B65)&gt;14,"Sensor","Mooring"))</f>
        <v/>
      </c>
      <c r="E65" s="17" t="str">
        <f>Moorings!C65</f>
        <v/>
      </c>
      <c r="F65" s="19" t="str">
        <f>IF(D65="Mooring",Moorings!E65,"")</f>
        <v/>
      </c>
      <c r="G65" s="16"/>
    </row>
    <row r="66">
      <c r="A66" s="16" t="str">
        <f>Moorings!A66</f>
        <v/>
      </c>
      <c r="B66" s="16" t="str">
        <f>IF(D66="Mooring",Moorings!B66,"")</f>
        <v/>
      </c>
      <c r="C66" s="16" t="str">
        <f>IF(D66="Sensor",Moorings!B66,"")</f>
        <v/>
      </c>
      <c r="D66" s="17" t="str">
        <f>IF(ISBLANK(Moorings!B66),"",IF(LEN(Moorings!B66)&gt;14,"Sensor","Mooring"))</f>
        <v/>
      </c>
      <c r="E66" s="17" t="str">
        <f>Moorings!C66</f>
        <v/>
      </c>
      <c r="F66" s="19" t="str">
        <f>IF(D66="Mooring",Moorings!E66,"")</f>
        <v/>
      </c>
      <c r="G66" s="16"/>
    </row>
    <row r="67">
      <c r="A67" s="16" t="str">
        <f>Moorings!A67</f>
        <v/>
      </c>
      <c r="B67" s="16" t="str">
        <f>IF(D67="Mooring",Moorings!B67,"")</f>
        <v/>
      </c>
      <c r="C67" s="16" t="str">
        <f>IF(D67="Sensor",Moorings!B67,"")</f>
        <v/>
      </c>
      <c r="D67" s="17" t="str">
        <f>IF(ISBLANK(Moorings!B67),"",IF(LEN(Moorings!B67)&gt;14,"Sensor","Mooring"))</f>
        <v/>
      </c>
      <c r="E67" s="17" t="str">
        <f>Moorings!C67</f>
        <v/>
      </c>
      <c r="F67" s="19" t="str">
        <f>IF(D67="Mooring",Moorings!E67,"")</f>
        <v/>
      </c>
      <c r="G67" s="16"/>
    </row>
    <row r="68">
      <c r="A68" s="16" t="str">
        <f>Moorings!A68</f>
        <v/>
      </c>
      <c r="B68" s="16" t="str">
        <f>IF(D68="Mooring",Moorings!B68,"")</f>
        <v/>
      </c>
      <c r="C68" s="16" t="str">
        <f>IF(D68="Sensor",Moorings!B68,"")</f>
        <v/>
      </c>
      <c r="D68" s="17" t="str">
        <f>IF(ISBLANK(Moorings!B68),"",IF(LEN(Moorings!B68)&gt;14,"Sensor","Mooring"))</f>
        <v/>
      </c>
      <c r="E68" s="17" t="str">
        <f>Moorings!C68</f>
        <v/>
      </c>
      <c r="F68" s="19" t="str">
        <f>IF(D68="Mooring",Moorings!E68,"")</f>
        <v/>
      </c>
      <c r="G68" s="16"/>
    </row>
    <row r="69">
      <c r="A69" s="16" t="str">
        <f>Moorings!A69</f>
        <v/>
      </c>
      <c r="B69" s="16" t="str">
        <f>IF(D69="Mooring",Moorings!B69,"")</f>
        <v/>
      </c>
      <c r="C69" s="16" t="str">
        <f>IF(D69="Sensor",Moorings!B69,"")</f>
        <v/>
      </c>
      <c r="D69" s="17" t="str">
        <f>IF(ISBLANK(Moorings!B69),"",IF(LEN(Moorings!B69)&gt;14,"Sensor","Mooring"))</f>
        <v/>
      </c>
      <c r="E69" s="17" t="str">
        <f>Moorings!C69</f>
        <v/>
      </c>
      <c r="F69" s="19" t="str">
        <f>IF(D69="Mooring",Moorings!E69,"")</f>
        <v/>
      </c>
      <c r="G69" s="16"/>
    </row>
    <row r="70">
      <c r="A70" s="16" t="str">
        <f>Moorings!A70</f>
        <v/>
      </c>
      <c r="B70" s="16" t="str">
        <f>IF(D70="Mooring",Moorings!B70,"")</f>
        <v/>
      </c>
      <c r="C70" s="16" t="str">
        <f>IF(D70="Sensor",Moorings!B70,"")</f>
        <v/>
      </c>
      <c r="D70" s="17" t="str">
        <f>IF(ISBLANK(Moorings!B70),"",IF(LEN(Moorings!B70)&gt;14,"Sensor","Mooring"))</f>
        <v/>
      </c>
      <c r="E70" s="17" t="str">
        <f>Moorings!C70</f>
        <v/>
      </c>
      <c r="F70" s="19" t="str">
        <f>IF(D70="Mooring",Moorings!E70,"")</f>
        <v/>
      </c>
      <c r="G70" s="16"/>
    </row>
    <row r="71">
      <c r="A71" s="16" t="str">
        <f>Moorings!A71</f>
        <v/>
      </c>
      <c r="B71" s="16" t="str">
        <f>IF(D71="Mooring",Moorings!B71,"")</f>
        <v/>
      </c>
      <c r="C71" s="16" t="str">
        <f>IF(D71="Sensor",Moorings!B71,"")</f>
        <v/>
      </c>
      <c r="D71" s="17" t="str">
        <f>IF(ISBLANK(Moorings!B71),"",IF(LEN(Moorings!B71)&gt;14,"Sensor","Mooring"))</f>
        <v/>
      </c>
      <c r="E71" s="17" t="str">
        <f>Moorings!C71</f>
        <v/>
      </c>
      <c r="F71" s="19" t="str">
        <f>IF(D71="Mooring",Moorings!E71,"")</f>
        <v/>
      </c>
      <c r="G71" s="16"/>
    </row>
    <row r="72">
      <c r="A72" s="16" t="str">
        <f>Moorings!A72</f>
        <v/>
      </c>
      <c r="B72" s="16" t="str">
        <f>IF(D72="Mooring",Moorings!B72,"")</f>
        <v/>
      </c>
      <c r="C72" s="16" t="str">
        <f>IF(D72="Sensor",Moorings!B72,"")</f>
        <v/>
      </c>
      <c r="D72" s="17" t="str">
        <f>IF(ISBLANK(Moorings!B72),"",IF(LEN(Moorings!B72)&gt;14,"Sensor","Mooring"))</f>
        <v/>
      </c>
      <c r="E72" s="17" t="str">
        <f>Moorings!C72</f>
        <v/>
      </c>
      <c r="F72" s="19" t="str">
        <f>IF(D72="Mooring",Moorings!E72,"")</f>
        <v/>
      </c>
      <c r="G72" s="16"/>
    </row>
    <row r="73">
      <c r="A73" s="16" t="str">
        <f>Moorings!A73</f>
        <v/>
      </c>
      <c r="B73" s="16" t="str">
        <f>IF(D73="Mooring",Moorings!B73,"")</f>
        <v/>
      </c>
      <c r="C73" s="16" t="str">
        <f>IF(D73="Sensor",Moorings!B73,"")</f>
        <v/>
      </c>
      <c r="D73" s="17" t="str">
        <f>IF(ISBLANK(Moorings!B73),"",IF(LEN(Moorings!B73)&gt;14,"Sensor","Mooring"))</f>
        <v/>
      </c>
      <c r="E73" s="17" t="str">
        <f>Moorings!C73</f>
        <v/>
      </c>
      <c r="F73" s="19" t="str">
        <f>IF(D73="Mooring",Moorings!E73,"")</f>
        <v/>
      </c>
      <c r="G73" s="16"/>
    </row>
    <row r="74">
      <c r="A74" s="16" t="str">
        <f>Moorings!A74</f>
        <v/>
      </c>
      <c r="B74" s="16" t="str">
        <f>IF(D74="Mooring",Moorings!B74,"")</f>
        <v/>
      </c>
      <c r="C74" s="16" t="str">
        <f>IF(D74="Sensor",Moorings!B74,"")</f>
        <v/>
      </c>
      <c r="D74" s="17" t="str">
        <f>IF(ISBLANK(Moorings!B74),"",IF(LEN(Moorings!B74)&gt;14,"Sensor","Mooring"))</f>
        <v/>
      </c>
      <c r="E74" s="17" t="str">
        <f>Moorings!C74</f>
        <v/>
      </c>
      <c r="F74" s="19" t="str">
        <f>IF(D74="Mooring",Moorings!E74,"")</f>
        <v/>
      </c>
      <c r="G74" s="16"/>
    </row>
    <row r="75">
      <c r="A75" s="16" t="str">
        <f>Moorings!A75</f>
        <v/>
      </c>
      <c r="B75" s="16" t="str">
        <f>IF(D75="Mooring",Moorings!B75,"")</f>
        <v/>
      </c>
      <c r="C75" s="16" t="str">
        <f>IF(D75="Sensor",Moorings!B75,"")</f>
        <v/>
      </c>
      <c r="D75" s="17" t="str">
        <f>IF(ISBLANK(Moorings!B75),"",IF(LEN(Moorings!B75)&gt;14,"Sensor","Mooring"))</f>
        <v/>
      </c>
      <c r="E75" s="17" t="str">
        <f>Moorings!C75</f>
        <v/>
      </c>
      <c r="F75" s="19" t="str">
        <f>IF(D75="Mooring",Moorings!E75,"")</f>
        <v/>
      </c>
      <c r="G75" s="16"/>
    </row>
    <row r="76">
      <c r="A76" s="16" t="str">
        <f>Moorings!A76</f>
        <v/>
      </c>
      <c r="B76" s="16" t="str">
        <f>IF(D76="Mooring",Moorings!B76,"")</f>
        <v/>
      </c>
      <c r="C76" s="16" t="str">
        <f>IF(D76="Sensor",Moorings!B76,"")</f>
        <v/>
      </c>
      <c r="D76" s="17" t="str">
        <f>IF(ISBLANK(Moorings!B76),"",IF(LEN(Moorings!B76)&gt;14,"Sensor","Mooring"))</f>
        <v/>
      </c>
      <c r="E76" s="17" t="str">
        <f>Moorings!C76</f>
        <v/>
      </c>
      <c r="F76" s="19" t="str">
        <f>IF(D76="Mooring",Moorings!E76,"")</f>
        <v/>
      </c>
      <c r="G76" s="16"/>
    </row>
    <row r="77">
      <c r="A77" s="16" t="str">
        <f>Moorings!A77</f>
        <v/>
      </c>
      <c r="B77" s="16" t="str">
        <f>IF(D77="Mooring",Moorings!B77,"")</f>
        <v/>
      </c>
      <c r="C77" s="16" t="str">
        <f>IF(D77="Sensor",Moorings!B77,"")</f>
        <v/>
      </c>
      <c r="D77" s="17" t="str">
        <f>IF(ISBLANK(Moorings!B77),"",IF(LEN(Moorings!B77)&gt;14,"Sensor","Mooring"))</f>
        <v/>
      </c>
      <c r="E77" s="17" t="str">
        <f>Moorings!C77</f>
        <v/>
      </c>
      <c r="F77" s="19" t="str">
        <f>IF(D77="Mooring",Moorings!E77,"")</f>
        <v/>
      </c>
      <c r="G77" s="16"/>
    </row>
    <row r="78">
      <c r="A78" s="16" t="str">
        <f>Moorings!A78</f>
        <v/>
      </c>
      <c r="B78" s="16" t="str">
        <f>IF(D78="Mooring",Moorings!B78,"")</f>
        <v/>
      </c>
      <c r="C78" s="16" t="str">
        <f>IF(D78="Sensor",Moorings!B78,"")</f>
        <v/>
      </c>
      <c r="D78" s="17" t="str">
        <f>IF(ISBLANK(Moorings!B78),"",IF(LEN(Moorings!B78)&gt;14,"Sensor","Mooring"))</f>
        <v/>
      </c>
      <c r="E78" s="17" t="str">
        <f>Moorings!C78</f>
        <v/>
      </c>
      <c r="F78" s="19" t="str">
        <f>IF(D78="Mooring",Moorings!E78,"")</f>
        <v/>
      </c>
      <c r="G78" s="16"/>
    </row>
    <row r="79">
      <c r="A79" s="16" t="str">
        <f>Moorings!A79</f>
        <v/>
      </c>
      <c r="B79" s="16" t="str">
        <f>IF(D79="Mooring",Moorings!B79,"")</f>
        <v/>
      </c>
      <c r="C79" s="16" t="str">
        <f>IF(D79="Sensor",Moorings!B79,"")</f>
        <v/>
      </c>
      <c r="D79" s="17" t="str">
        <f>IF(ISBLANK(Moorings!B79),"",IF(LEN(Moorings!B79)&gt;14,"Sensor","Mooring"))</f>
        <v/>
      </c>
      <c r="E79" s="17" t="str">
        <f>Moorings!C79</f>
        <v/>
      </c>
      <c r="F79" s="19" t="str">
        <f>IF(D79="Mooring",Moorings!E79,"")</f>
        <v/>
      </c>
      <c r="G79" s="16"/>
    </row>
    <row r="80">
      <c r="A80" s="16" t="str">
        <f>Moorings!A80</f>
        <v/>
      </c>
      <c r="B80" s="16" t="str">
        <f>IF(D80="Mooring",Moorings!B80,"")</f>
        <v/>
      </c>
      <c r="C80" s="16" t="str">
        <f>IF(D80="Sensor",Moorings!B80,"")</f>
        <v/>
      </c>
      <c r="D80" s="17" t="str">
        <f>IF(ISBLANK(Moorings!B80),"",IF(LEN(Moorings!B80)&gt;14,"Sensor","Mooring"))</f>
        <v/>
      </c>
      <c r="E80" s="17" t="str">
        <f>Moorings!C80</f>
        <v/>
      </c>
      <c r="F80" s="19" t="str">
        <f>IF(D80="Mooring",Moorings!E80,"")</f>
        <v/>
      </c>
      <c r="G80" s="16"/>
    </row>
    <row r="81">
      <c r="A81" s="16" t="str">
        <f>Moorings!A81</f>
        <v/>
      </c>
      <c r="B81" s="16" t="str">
        <f>IF(D81="Mooring",Moorings!B81,"")</f>
        <v/>
      </c>
      <c r="C81" s="16" t="str">
        <f>IF(D81="Sensor",Moorings!B81,"")</f>
        <v/>
      </c>
      <c r="D81" s="17" t="str">
        <f>IF(ISBLANK(Moorings!B81),"",IF(LEN(Moorings!B81)&gt;14,"Sensor","Mooring"))</f>
        <v/>
      </c>
      <c r="E81" s="17" t="str">
        <f>Moorings!C81</f>
        <v/>
      </c>
      <c r="F81" s="19" t="str">
        <f>IF(D81="Mooring",Moorings!E81,"")</f>
        <v/>
      </c>
      <c r="G81" s="16"/>
    </row>
    <row r="82">
      <c r="A82" s="16" t="str">
        <f>Moorings!A82</f>
        <v/>
      </c>
      <c r="B82" s="16" t="str">
        <f>IF(D82="Mooring",Moorings!B82,"")</f>
        <v/>
      </c>
      <c r="C82" s="16" t="str">
        <f>IF(D82="Sensor",Moorings!B82,"")</f>
        <v/>
      </c>
      <c r="D82" s="17" t="str">
        <f>IF(ISBLANK(Moorings!B82),"",IF(LEN(Moorings!B82)&gt;14,"Sensor","Mooring"))</f>
        <v/>
      </c>
      <c r="E82" s="17" t="str">
        <f>Moorings!C82</f>
        <v/>
      </c>
      <c r="F82" s="19" t="str">
        <f>IF(D82="Mooring",Moorings!E82,"")</f>
        <v/>
      </c>
      <c r="G82" s="16"/>
    </row>
    <row r="83">
      <c r="A83" s="16" t="str">
        <f>Moorings!A83</f>
        <v/>
      </c>
      <c r="B83" s="16" t="str">
        <f>IF(D83="Mooring",Moorings!B83,"")</f>
        <v/>
      </c>
      <c r="C83" s="16" t="str">
        <f>IF(D83="Sensor",Moorings!B83,"")</f>
        <v/>
      </c>
      <c r="D83" s="17" t="str">
        <f>IF(ISBLANK(Moorings!B83),"",IF(LEN(Moorings!B83)&gt;14,"Sensor","Mooring"))</f>
        <v/>
      </c>
      <c r="E83" s="17" t="str">
        <f>Moorings!C83</f>
        <v/>
      </c>
      <c r="F83" s="19" t="str">
        <f>IF(D83="Mooring",Moorings!E83,"")</f>
        <v/>
      </c>
      <c r="G83" s="16"/>
    </row>
    <row r="84">
      <c r="A84" s="16" t="str">
        <f>Moorings!A84</f>
        <v/>
      </c>
      <c r="B84" s="16" t="str">
        <f>IF(D84="Mooring",Moorings!B84,"")</f>
        <v/>
      </c>
      <c r="C84" s="16" t="str">
        <f>IF(D84="Sensor",Moorings!B84,"")</f>
        <v/>
      </c>
      <c r="D84" s="17" t="str">
        <f>IF(ISBLANK(Moorings!B84),"",IF(LEN(Moorings!B84)&gt;14,"Sensor","Mooring"))</f>
        <v/>
      </c>
      <c r="E84" s="17" t="str">
        <f>Moorings!C84</f>
        <v/>
      </c>
      <c r="F84" s="19" t="str">
        <f>IF(D84="Mooring",Moorings!E84,"")</f>
        <v/>
      </c>
      <c r="G84" s="16"/>
    </row>
    <row r="85">
      <c r="A85" s="16" t="str">
        <f>Moorings!A85</f>
        <v/>
      </c>
      <c r="B85" s="16" t="str">
        <f>IF(D85="Mooring",Moorings!B85,"")</f>
        <v/>
      </c>
      <c r="C85" s="16" t="str">
        <f>IF(D85="Sensor",Moorings!B85,"")</f>
        <v/>
      </c>
      <c r="D85" s="17" t="str">
        <f>IF(ISBLANK(Moorings!B85),"",IF(LEN(Moorings!B85)&gt;14,"Sensor","Mooring"))</f>
        <v/>
      </c>
      <c r="E85" s="17" t="str">
        <f>Moorings!C85</f>
        <v/>
      </c>
      <c r="F85" s="19" t="str">
        <f>IF(D85="Mooring",Moorings!E85,"")</f>
        <v/>
      </c>
      <c r="G85" s="16"/>
    </row>
    <row r="86">
      <c r="A86" s="16" t="str">
        <f>Moorings!A86</f>
        <v/>
      </c>
      <c r="B86" s="16" t="str">
        <f>IF(D86="Mooring",Moorings!B86,"")</f>
        <v/>
      </c>
      <c r="C86" s="16" t="str">
        <f>IF(D86="Sensor",Moorings!B86,"")</f>
        <v/>
      </c>
      <c r="D86" s="17" t="str">
        <f>IF(ISBLANK(Moorings!B86),"",IF(LEN(Moorings!B86)&gt;14,"Sensor","Mooring"))</f>
        <v/>
      </c>
      <c r="E86" s="17" t="str">
        <f>Moorings!C86</f>
        <v/>
      </c>
      <c r="F86" s="19" t="str">
        <f>IF(D86="Mooring",Moorings!E86,"")</f>
        <v/>
      </c>
      <c r="G86" s="16"/>
    </row>
    <row r="87">
      <c r="A87" s="16" t="str">
        <f>Moorings!A87</f>
        <v/>
      </c>
      <c r="B87" s="16" t="str">
        <f>IF(D87="Mooring",Moorings!B87,"")</f>
        <v/>
      </c>
      <c r="C87" s="16" t="str">
        <f>IF(D87="Sensor",Moorings!B87,"")</f>
        <v/>
      </c>
      <c r="D87" s="17" t="str">
        <f>IF(ISBLANK(Moorings!B87),"",IF(LEN(Moorings!B87)&gt;14,"Sensor","Mooring"))</f>
        <v/>
      </c>
      <c r="E87" s="17" t="str">
        <f>Moorings!C87</f>
        <v/>
      </c>
      <c r="F87" s="19" t="str">
        <f>IF(D87="Mooring",Moorings!E87,"")</f>
        <v/>
      </c>
      <c r="G87" s="16"/>
    </row>
    <row r="88">
      <c r="A88" s="16" t="str">
        <f>Moorings!A88</f>
        <v/>
      </c>
      <c r="B88" s="16" t="str">
        <f>IF(D88="Mooring",Moorings!B88,"")</f>
        <v/>
      </c>
      <c r="C88" s="16" t="str">
        <f>IF(D88="Sensor",Moorings!B88,"")</f>
        <v/>
      </c>
      <c r="D88" s="17" t="str">
        <f>IF(ISBLANK(Moorings!B88),"",IF(LEN(Moorings!B88)&gt;14,"Sensor","Mooring"))</f>
        <v/>
      </c>
      <c r="E88" s="17" t="str">
        <f>Moorings!C88</f>
        <v/>
      </c>
      <c r="F88" s="19" t="str">
        <f>IF(D88="Mooring",Moorings!E88,"")</f>
        <v/>
      </c>
      <c r="G88" s="16"/>
    </row>
    <row r="89">
      <c r="A89" s="16" t="str">
        <f>Moorings!A89</f>
        <v/>
      </c>
      <c r="B89" s="16" t="str">
        <f>IF(D89="Mooring",Moorings!B89,"")</f>
        <v/>
      </c>
      <c r="C89" s="16" t="str">
        <f>IF(D89="Sensor",Moorings!B89,"")</f>
        <v/>
      </c>
      <c r="D89" s="17" t="str">
        <f>IF(ISBLANK(Moorings!B89),"",IF(LEN(Moorings!B89)&gt;14,"Sensor","Mooring"))</f>
        <v/>
      </c>
      <c r="E89" s="17" t="str">
        <f>Moorings!C89</f>
        <v/>
      </c>
      <c r="F89" s="19" t="str">
        <f>IF(D89="Mooring",Moorings!E89,"")</f>
        <v/>
      </c>
      <c r="G89" s="16"/>
    </row>
    <row r="90">
      <c r="A90" s="16" t="str">
        <f>Moorings!A90</f>
        <v/>
      </c>
      <c r="B90" s="16" t="str">
        <f>IF(D90="Mooring",Moorings!B90,"")</f>
        <v/>
      </c>
      <c r="C90" s="16" t="str">
        <f>IF(D90="Sensor",Moorings!B90,"")</f>
        <v/>
      </c>
      <c r="D90" s="17" t="str">
        <f>IF(ISBLANK(Moorings!B90),"",IF(LEN(Moorings!B90)&gt;14,"Sensor","Mooring"))</f>
        <v/>
      </c>
      <c r="E90" s="17" t="str">
        <f>Moorings!C90</f>
        <v/>
      </c>
      <c r="F90" s="19" t="str">
        <f>IF(D90="Mooring",Moorings!E90,"")</f>
        <v/>
      </c>
      <c r="G90" s="16"/>
    </row>
    <row r="91">
      <c r="A91" s="16" t="str">
        <f>Moorings!A91</f>
        <v/>
      </c>
      <c r="B91" s="16" t="str">
        <f>IF(D91="Mooring",Moorings!B91,"")</f>
        <v/>
      </c>
      <c r="C91" s="16" t="str">
        <f>IF(D91="Sensor",Moorings!B91,"")</f>
        <v/>
      </c>
      <c r="D91" s="17" t="str">
        <f>IF(ISBLANK(Moorings!B91),"",IF(LEN(Moorings!B91)&gt;14,"Sensor","Mooring"))</f>
        <v/>
      </c>
      <c r="E91" s="17" t="str">
        <f>Moorings!C91</f>
        <v/>
      </c>
      <c r="F91" s="19" t="str">
        <f>IF(D91="Mooring",Moorings!E91,"")</f>
        <v/>
      </c>
      <c r="G91" s="16"/>
    </row>
    <row r="92">
      <c r="A92" s="16" t="str">
        <f>Moorings!A92</f>
        <v/>
      </c>
      <c r="B92" s="16" t="str">
        <f>IF(D92="Mooring",Moorings!B92,"")</f>
        <v/>
      </c>
      <c r="C92" s="16" t="str">
        <f>IF(D92="Sensor",Moorings!B92,"")</f>
        <v/>
      </c>
      <c r="D92" s="17" t="str">
        <f>IF(ISBLANK(Moorings!B92),"",IF(LEN(Moorings!B92)&gt;14,"Sensor","Mooring"))</f>
        <v/>
      </c>
      <c r="E92" s="17" t="str">
        <f>Moorings!C92</f>
        <v/>
      </c>
      <c r="F92" s="19" t="str">
        <f>IF(D92="Mooring",Moorings!E92,"")</f>
        <v/>
      </c>
      <c r="G92" s="16"/>
    </row>
    <row r="93">
      <c r="A93" s="16" t="str">
        <f>Moorings!A93</f>
        <v/>
      </c>
      <c r="B93" s="16" t="str">
        <f>IF(D93="Mooring",Moorings!B93,"")</f>
        <v/>
      </c>
      <c r="C93" s="16" t="str">
        <f>IF(D93="Sensor",Moorings!B93,"")</f>
        <v/>
      </c>
      <c r="D93" s="17" t="str">
        <f>IF(ISBLANK(Moorings!B93),"",IF(LEN(Moorings!B93)&gt;14,"Sensor","Mooring"))</f>
        <v/>
      </c>
      <c r="E93" s="17" t="str">
        <f>Moorings!C93</f>
        <v/>
      </c>
      <c r="F93" s="19" t="str">
        <f>IF(D93="Mooring",Moorings!E93,"")</f>
        <v/>
      </c>
      <c r="G93" s="16"/>
    </row>
    <row r="94">
      <c r="A94" s="16" t="str">
        <f>Moorings!A94</f>
        <v/>
      </c>
      <c r="B94" s="16" t="str">
        <f>IF(D94="Mooring",Moorings!B94,"")</f>
        <v/>
      </c>
      <c r="C94" s="16" t="str">
        <f>IF(D94="Sensor",Moorings!B94,"")</f>
        <v/>
      </c>
      <c r="D94" s="17" t="str">
        <f>IF(ISBLANK(Moorings!B94),"",IF(LEN(Moorings!B94)&gt;14,"Sensor","Mooring"))</f>
        <v/>
      </c>
      <c r="E94" s="17" t="str">
        <f>Moorings!C94</f>
        <v/>
      </c>
      <c r="F94" s="19" t="str">
        <f>IF(D94="Mooring",Moorings!E94,"")</f>
        <v/>
      </c>
      <c r="G94" s="16"/>
    </row>
    <row r="95">
      <c r="A95" s="16" t="str">
        <f>Moorings!A95</f>
        <v/>
      </c>
      <c r="B95" s="16" t="str">
        <f>IF(D95="Mooring",Moorings!B95,"")</f>
        <v/>
      </c>
      <c r="C95" s="16" t="str">
        <f>IF(D95="Sensor",Moorings!B95,"")</f>
        <v/>
      </c>
      <c r="D95" s="17" t="str">
        <f>IF(ISBLANK(Moorings!B95),"",IF(LEN(Moorings!B95)&gt;14,"Sensor","Mooring"))</f>
        <v/>
      </c>
      <c r="E95" s="17" t="str">
        <f>Moorings!C95</f>
        <v/>
      </c>
      <c r="F95" s="19" t="str">
        <f>IF(D95="Mooring",Moorings!E95,"")</f>
        <v/>
      </c>
      <c r="G95" s="16"/>
    </row>
    <row r="96">
      <c r="A96" s="16" t="str">
        <f>Moorings!A96</f>
        <v/>
      </c>
      <c r="B96" s="16" t="str">
        <f>IF(D96="Mooring",Moorings!B96,"")</f>
        <v/>
      </c>
      <c r="C96" s="16" t="str">
        <f>IF(D96="Sensor",Moorings!B96,"")</f>
        <v/>
      </c>
      <c r="D96" s="17" t="str">
        <f>IF(ISBLANK(Moorings!B96),"",IF(LEN(Moorings!B96)&gt;14,"Sensor","Mooring"))</f>
        <v/>
      </c>
      <c r="E96" s="17" t="str">
        <f>Moorings!C96</f>
        <v/>
      </c>
      <c r="F96" s="19" t="str">
        <f>IF(D96="Mooring",Moorings!E96,"")</f>
        <v/>
      </c>
      <c r="G96" s="16"/>
    </row>
    <row r="97">
      <c r="A97" s="16" t="str">
        <f>Moorings!A97</f>
        <v/>
      </c>
      <c r="B97" s="16" t="str">
        <f>IF(D97="Mooring",Moorings!B97,"")</f>
        <v/>
      </c>
      <c r="C97" s="16" t="str">
        <f>IF(D97="Sensor",Moorings!B97,"")</f>
        <v/>
      </c>
      <c r="D97" s="17" t="str">
        <f>IF(ISBLANK(Moorings!B97),"",IF(LEN(Moorings!B97)&gt;14,"Sensor","Mooring"))</f>
        <v/>
      </c>
      <c r="E97" s="17" t="str">
        <f>Moorings!C97</f>
        <v/>
      </c>
      <c r="F97" s="19" t="str">
        <f>IF(D97="Mooring",Moorings!E97,"")</f>
        <v/>
      </c>
      <c r="G97" s="16"/>
    </row>
    <row r="98">
      <c r="A98" s="16" t="str">
        <f>Moorings!A98</f>
        <v/>
      </c>
      <c r="B98" s="16" t="str">
        <f>IF(D98="Mooring",Moorings!B98,"")</f>
        <v/>
      </c>
      <c r="C98" s="16" t="str">
        <f>IF(D98="Sensor",Moorings!B98,"")</f>
        <v/>
      </c>
      <c r="D98" s="17" t="str">
        <f>IF(ISBLANK(Moorings!B98),"",IF(LEN(Moorings!B98)&gt;14,"Sensor","Mooring"))</f>
        <v/>
      </c>
      <c r="E98" s="17" t="str">
        <f>Moorings!C98</f>
        <v/>
      </c>
      <c r="F98" s="19" t="str">
        <f>IF(D98="Mooring",Moorings!E98,"")</f>
        <v/>
      </c>
      <c r="G98" s="16"/>
    </row>
    <row r="99">
      <c r="A99" s="16" t="str">
        <f>Moorings!A99</f>
        <v/>
      </c>
      <c r="B99" s="16" t="str">
        <f>IF(D99="Mooring",Moorings!B99,"")</f>
        <v/>
      </c>
      <c r="C99" s="16" t="str">
        <f>IF(D99="Sensor",Moorings!B99,"")</f>
        <v/>
      </c>
      <c r="D99" s="17" t="str">
        <f>IF(ISBLANK(Moorings!B99),"",IF(LEN(Moorings!B99)&gt;14,"Sensor","Mooring"))</f>
        <v/>
      </c>
      <c r="E99" s="17" t="str">
        <f>Moorings!C99</f>
        <v/>
      </c>
      <c r="F99" s="19" t="str">
        <f>IF(D99="Mooring",Moorings!E99,"")</f>
        <v/>
      </c>
      <c r="G99" s="16"/>
    </row>
    <row r="100">
      <c r="A100" s="16" t="str">
        <f>Moorings!A100</f>
        <v/>
      </c>
      <c r="B100" s="16" t="str">
        <f>IF(D100="Mooring",Moorings!B100,"")</f>
        <v/>
      </c>
      <c r="C100" s="16" t="str">
        <f>IF(D100="Sensor",Moorings!B100,"")</f>
        <v/>
      </c>
      <c r="D100" s="17" t="str">
        <f>IF(ISBLANK(Moorings!B100),"",IF(LEN(Moorings!B100)&gt;14,"Sensor","Mooring"))</f>
        <v/>
      </c>
      <c r="E100" s="17" t="str">
        <f>Moorings!C100</f>
        <v/>
      </c>
      <c r="F100" s="19" t="str">
        <f>IF(D100="Mooring",Moorings!E100,"")</f>
        <v/>
      </c>
      <c r="G100" s="16"/>
    </row>
    <row r="101">
      <c r="A101" s="16" t="str">
        <f>Moorings!A101</f>
        <v/>
      </c>
      <c r="B101" s="16" t="str">
        <f>IF(D101="Mooring",Moorings!B101,"")</f>
        <v/>
      </c>
      <c r="C101" s="16" t="str">
        <f>IF(D101="Sensor",Moorings!B101,"")</f>
        <v/>
      </c>
      <c r="D101" s="17" t="str">
        <f>IF(ISBLANK(Moorings!B101),"",IF(LEN(Moorings!B101)&gt;14,"Sensor","Mooring"))</f>
        <v/>
      </c>
      <c r="E101" s="17" t="str">
        <f>Moorings!C101</f>
        <v/>
      </c>
      <c r="F101" s="19" t="str">
        <f>IF(D101="Mooring",Moorings!E101,"")</f>
        <v/>
      </c>
      <c r="G101" s="16"/>
    </row>
    <row r="102">
      <c r="A102" s="16" t="str">
        <f>Moorings!A102</f>
        <v/>
      </c>
      <c r="B102" s="16" t="str">
        <f>IF(D102="Mooring",Moorings!B102,"")</f>
        <v/>
      </c>
      <c r="C102" s="16" t="str">
        <f>IF(D102="Sensor",Moorings!B102,"")</f>
        <v/>
      </c>
      <c r="D102" s="17" t="str">
        <f>IF(ISBLANK(Moorings!B102),"",IF(LEN(Moorings!B102)&gt;14,"Sensor","Mooring"))</f>
        <v/>
      </c>
      <c r="E102" s="17" t="str">
        <f>Moorings!C102</f>
        <v/>
      </c>
      <c r="F102" s="19" t="str">
        <f>IF(D102="Mooring",Moorings!E102,"")</f>
        <v/>
      </c>
      <c r="G102" s="16"/>
    </row>
    <row r="103">
      <c r="A103" s="32"/>
      <c r="B103" s="32"/>
      <c r="C103" s="32"/>
      <c r="D103" s="32"/>
      <c r="E103" s="32"/>
      <c r="F103" s="32"/>
      <c r="G103" s="32"/>
    </row>
    <row r="104">
      <c r="A104" s="32"/>
      <c r="B104" s="32"/>
      <c r="C104" s="32"/>
      <c r="D104" s="32"/>
      <c r="E104" s="32"/>
      <c r="F104" s="32"/>
      <c r="G104" s="32"/>
    </row>
    <row r="105">
      <c r="A105" s="32"/>
      <c r="B105" s="32"/>
      <c r="C105" s="32"/>
      <c r="D105" s="32"/>
      <c r="E105" s="32"/>
      <c r="F105" s="32"/>
      <c r="G105" s="32"/>
    </row>
    <row r="106">
      <c r="A106" s="32"/>
      <c r="B106" s="32"/>
      <c r="C106" s="32"/>
      <c r="D106" s="32"/>
      <c r="E106" s="32"/>
      <c r="F106" s="32"/>
      <c r="G106" s="32"/>
    </row>
    <row r="107">
      <c r="A107" s="32"/>
      <c r="B107" s="32"/>
      <c r="C107" s="32"/>
      <c r="D107" s="32"/>
      <c r="E107" s="32"/>
      <c r="F107" s="32"/>
      <c r="G107" s="32"/>
    </row>
    <row r="108">
      <c r="A108" s="32"/>
      <c r="B108" s="32"/>
      <c r="C108" s="32"/>
      <c r="D108" s="32"/>
      <c r="E108" s="32"/>
      <c r="F108" s="32"/>
      <c r="G108" s="32"/>
    </row>
    <row r="109">
      <c r="A109" s="32"/>
      <c r="B109" s="32"/>
      <c r="C109" s="32"/>
      <c r="D109" s="32"/>
      <c r="E109" s="32"/>
      <c r="F109" s="32"/>
      <c r="G109" s="32"/>
    </row>
    <row r="110">
      <c r="A110" s="32"/>
      <c r="B110" s="32"/>
      <c r="C110" s="32"/>
      <c r="D110" s="32"/>
      <c r="E110" s="32"/>
      <c r="F110" s="32"/>
      <c r="G110" s="32"/>
    </row>
    <row r="111">
      <c r="A111" s="32"/>
      <c r="B111" s="32"/>
      <c r="C111" s="32"/>
      <c r="D111" s="32"/>
      <c r="E111" s="32"/>
      <c r="F111" s="32"/>
      <c r="G111" s="32"/>
    </row>
    <row r="112">
      <c r="A112" s="32"/>
      <c r="B112" s="32"/>
      <c r="C112" s="32"/>
      <c r="D112" s="32"/>
      <c r="E112" s="32"/>
      <c r="F112" s="32"/>
      <c r="G112" s="32"/>
    </row>
    <row r="113">
      <c r="A113" s="32"/>
      <c r="B113" s="32"/>
      <c r="C113" s="32"/>
      <c r="D113" s="32"/>
      <c r="E113" s="32"/>
      <c r="F113" s="32"/>
      <c r="G113" s="32"/>
    </row>
    <row r="114">
      <c r="A114" s="32"/>
      <c r="B114" s="32"/>
      <c r="C114" s="32"/>
      <c r="D114" s="32"/>
      <c r="E114" s="32"/>
      <c r="F114" s="32"/>
      <c r="G114" s="32"/>
    </row>
    <row r="115">
      <c r="A115" s="32"/>
      <c r="B115" s="32"/>
      <c r="C115" s="32"/>
      <c r="D115" s="32"/>
      <c r="E115" s="32"/>
      <c r="F115" s="32"/>
      <c r="G115" s="32"/>
    </row>
    <row r="116">
      <c r="A116" s="32"/>
      <c r="B116" s="32"/>
      <c r="C116" s="32"/>
      <c r="D116" s="32"/>
      <c r="E116" s="32"/>
      <c r="F116" s="32"/>
      <c r="G116" s="32"/>
    </row>
    <row r="117">
      <c r="A117" s="32"/>
      <c r="B117" s="32"/>
      <c r="C117" s="32"/>
      <c r="D117" s="32"/>
      <c r="E117" s="32"/>
      <c r="F117" s="32"/>
      <c r="G117" s="32"/>
    </row>
    <row r="118">
      <c r="A118" s="32"/>
      <c r="B118" s="32"/>
      <c r="C118" s="32"/>
      <c r="D118" s="32"/>
      <c r="E118" s="32"/>
      <c r="F118" s="32"/>
      <c r="G118" s="32"/>
    </row>
    <row r="119">
      <c r="A119" s="32"/>
      <c r="B119" s="32"/>
      <c r="C119" s="32"/>
      <c r="D119" s="32"/>
      <c r="E119" s="32"/>
      <c r="F119" s="32"/>
      <c r="G119" s="32"/>
    </row>
    <row r="120">
      <c r="A120" s="32"/>
      <c r="B120" s="32"/>
      <c r="C120" s="32"/>
      <c r="D120" s="32"/>
      <c r="E120" s="32"/>
      <c r="F120" s="32"/>
      <c r="G120" s="32"/>
    </row>
    <row r="121">
      <c r="A121" s="32"/>
      <c r="B121" s="32"/>
      <c r="C121" s="32"/>
      <c r="D121" s="32"/>
      <c r="E121" s="32"/>
      <c r="F121" s="32"/>
      <c r="G121" s="32"/>
    </row>
    <row r="122">
      <c r="A122" s="32"/>
      <c r="B122" s="32"/>
      <c r="C122" s="32"/>
      <c r="D122" s="32"/>
      <c r="E122" s="32"/>
      <c r="F122" s="32"/>
      <c r="G122" s="32"/>
    </row>
    <row r="123">
      <c r="A123" s="32"/>
      <c r="B123" s="32"/>
      <c r="C123" s="32"/>
      <c r="D123" s="32"/>
      <c r="E123" s="32"/>
      <c r="F123" s="32"/>
      <c r="G123" s="32"/>
    </row>
    <row r="124">
      <c r="A124" s="32"/>
      <c r="B124" s="32"/>
      <c r="C124" s="32"/>
      <c r="D124" s="32"/>
      <c r="E124" s="32"/>
      <c r="F124" s="32"/>
      <c r="G124" s="32"/>
    </row>
    <row r="125">
      <c r="A125" s="32"/>
      <c r="B125" s="32"/>
      <c r="C125" s="32"/>
      <c r="D125" s="32"/>
      <c r="E125" s="32"/>
      <c r="F125" s="32"/>
      <c r="G125" s="32"/>
    </row>
    <row r="126">
      <c r="A126" s="32"/>
      <c r="B126" s="32"/>
      <c r="C126" s="32"/>
      <c r="D126" s="32"/>
      <c r="E126" s="32"/>
      <c r="F126" s="32"/>
      <c r="G126" s="32"/>
    </row>
    <row r="127">
      <c r="A127" s="32"/>
      <c r="B127" s="32"/>
      <c r="C127" s="32"/>
      <c r="D127" s="32"/>
      <c r="E127" s="32"/>
      <c r="F127" s="32"/>
      <c r="G127" s="32"/>
    </row>
    <row r="128">
      <c r="A128" s="32"/>
      <c r="B128" s="32"/>
      <c r="C128" s="32"/>
      <c r="D128" s="32"/>
      <c r="E128" s="32"/>
      <c r="F128" s="32"/>
      <c r="G128" s="32"/>
    </row>
    <row r="129">
      <c r="A129" s="32"/>
      <c r="B129" s="32"/>
      <c r="C129" s="32"/>
      <c r="D129" s="32"/>
      <c r="E129" s="32"/>
      <c r="F129" s="32"/>
      <c r="G129" s="32"/>
    </row>
    <row r="130">
      <c r="A130" s="32"/>
      <c r="B130" s="32"/>
      <c r="C130" s="32"/>
      <c r="D130" s="32"/>
      <c r="E130" s="32"/>
      <c r="F130" s="32"/>
      <c r="G130" s="32"/>
    </row>
    <row r="131">
      <c r="A131" s="32"/>
      <c r="B131" s="32"/>
      <c r="C131" s="32"/>
      <c r="D131" s="32"/>
      <c r="E131" s="32"/>
      <c r="F131" s="32"/>
      <c r="G131" s="32"/>
    </row>
    <row r="132">
      <c r="A132" s="32"/>
      <c r="B132" s="32"/>
      <c r="C132" s="32"/>
      <c r="D132" s="32"/>
      <c r="E132" s="32"/>
      <c r="F132" s="32"/>
      <c r="G132" s="32"/>
    </row>
    <row r="133">
      <c r="A133" s="32"/>
      <c r="B133" s="32"/>
      <c r="C133" s="32"/>
      <c r="D133" s="32"/>
      <c r="E133" s="32"/>
      <c r="F133" s="32"/>
      <c r="G133" s="32"/>
    </row>
    <row r="134">
      <c r="A134" s="32"/>
      <c r="B134" s="32"/>
      <c r="C134" s="32"/>
      <c r="D134" s="32"/>
      <c r="E134" s="32"/>
      <c r="F134" s="32"/>
      <c r="G134" s="32"/>
    </row>
    <row r="135">
      <c r="A135" s="32"/>
      <c r="B135" s="32"/>
      <c r="C135" s="32"/>
      <c r="D135" s="32"/>
      <c r="E135" s="32"/>
      <c r="F135" s="32"/>
      <c r="G135" s="32"/>
    </row>
    <row r="136">
      <c r="A136" s="32"/>
      <c r="B136" s="32"/>
      <c r="C136" s="32"/>
      <c r="D136" s="32"/>
      <c r="E136" s="32"/>
      <c r="F136" s="32"/>
      <c r="G136" s="32"/>
    </row>
    <row r="137">
      <c r="A137" s="32"/>
      <c r="B137" s="32"/>
      <c r="C137" s="32"/>
      <c r="D137" s="32"/>
      <c r="E137" s="32"/>
      <c r="F137" s="32"/>
      <c r="G137" s="32"/>
    </row>
    <row r="138">
      <c r="A138" s="32"/>
      <c r="B138" s="32"/>
      <c r="C138" s="32"/>
      <c r="D138" s="32"/>
      <c r="E138" s="32"/>
      <c r="F138" s="32"/>
      <c r="G138" s="32"/>
    </row>
    <row r="139">
      <c r="A139" s="32"/>
      <c r="B139" s="32"/>
      <c r="C139" s="32"/>
      <c r="D139" s="32"/>
      <c r="E139" s="32"/>
      <c r="F139" s="32"/>
      <c r="G139" s="32"/>
    </row>
    <row r="140">
      <c r="A140" s="32"/>
      <c r="B140" s="32"/>
      <c r="C140" s="32"/>
      <c r="D140" s="32"/>
      <c r="E140" s="32"/>
      <c r="F140" s="32"/>
      <c r="G140" s="32"/>
    </row>
    <row r="141">
      <c r="A141" s="32"/>
      <c r="B141" s="32"/>
      <c r="C141" s="32"/>
      <c r="D141" s="32"/>
      <c r="E141" s="32"/>
      <c r="F141" s="32"/>
      <c r="G141" s="32"/>
    </row>
    <row r="142">
      <c r="A142" s="32"/>
      <c r="B142" s="32"/>
      <c r="C142" s="32"/>
      <c r="D142" s="32"/>
      <c r="E142" s="32"/>
      <c r="F142" s="32"/>
      <c r="G142" s="32"/>
    </row>
    <row r="143">
      <c r="A143" s="32"/>
      <c r="B143" s="32"/>
      <c r="C143" s="32"/>
      <c r="D143" s="32"/>
      <c r="E143" s="32"/>
      <c r="F143" s="32"/>
      <c r="G143" s="32"/>
    </row>
    <row r="144">
      <c r="A144" s="32"/>
      <c r="B144" s="32"/>
      <c r="C144" s="32"/>
      <c r="D144" s="32"/>
      <c r="E144" s="32"/>
      <c r="F144" s="32"/>
      <c r="G144" s="32"/>
    </row>
    <row r="145">
      <c r="A145" s="32"/>
      <c r="B145" s="32"/>
      <c r="C145" s="32"/>
      <c r="D145" s="32"/>
      <c r="E145" s="32"/>
      <c r="F145" s="32"/>
      <c r="G145" s="32"/>
    </row>
    <row r="146">
      <c r="A146" s="32"/>
      <c r="B146" s="32"/>
      <c r="C146" s="32"/>
      <c r="D146" s="32"/>
      <c r="E146" s="32"/>
      <c r="F146" s="32"/>
      <c r="G146" s="32"/>
    </row>
    <row r="147">
      <c r="A147" s="32"/>
      <c r="B147" s="32"/>
      <c r="C147" s="32"/>
      <c r="D147" s="32"/>
      <c r="E147" s="32"/>
      <c r="F147" s="32"/>
      <c r="G147" s="32"/>
    </row>
    <row r="148">
      <c r="A148" s="32"/>
      <c r="B148" s="32"/>
      <c r="C148" s="32"/>
      <c r="D148" s="32"/>
      <c r="E148" s="32"/>
      <c r="F148" s="32"/>
      <c r="G148" s="32"/>
    </row>
    <row r="149">
      <c r="A149" s="32"/>
      <c r="B149" s="32"/>
      <c r="C149" s="32"/>
      <c r="D149" s="32"/>
      <c r="E149" s="32"/>
      <c r="F149" s="32"/>
      <c r="G149" s="32"/>
    </row>
    <row r="150">
      <c r="A150" s="32"/>
      <c r="B150" s="32"/>
      <c r="C150" s="32"/>
      <c r="D150" s="32"/>
      <c r="E150" s="32"/>
      <c r="F150" s="32"/>
      <c r="G150" s="32"/>
    </row>
    <row r="151">
      <c r="A151" s="32"/>
      <c r="B151" s="32"/>
      <c r="C151" s="32"/>
      <c r="D151" s="32"/>
      <c r="E151" s="32"/>
      <c r="F151" s="32"/>
      <c r="G151" s="32"/>
    </row>
    <row r="152">
      <c r="A152" s="32"/>
      <c r="B152" s="32"/>
      <c r="C152" s="32"/>
      <c r="D152" s="32"/>
      <c r="E152" s="32"/>
      <c r="F152" s="32"/>
      <c r="G152" s="32"/>
    </row>
    <row r="153">
      <c r="A153" s="32"/>
      <c r="B153" s="32"/>
      <c r="C153" s="32"/>
      <c r="D153" s="32"/>
      <c r="E153" s="32"/>
      <c r="F153" s="32"/>
      <c r="G153" s="32"/>
    </row>
    <row r="154">
      <c r="A154" s="32"/>
      <c r="B154" s="32"/>
      <c r="C154" s="32"/>
      <c r="D154" s="32"/>
      <c r="E154" s="32"/>
      <c r="F154" s="32"/>
      <c r="G154" s="32"/>
    </row>
    <row r="155">
      <c r="A155" s="32"/>
      <c r="B155" s="32"/>
      <c r="C155" s="32"/>
      <c r="D155" s="32"/>
      <c r="E155" s="32"/>
      <c r="F155" s="32"/>
      <c r="G155" s="32"/>
    </row>
    <row r="156">
      <c r="A156" s="32"/>
      <c r="B156" s="32"/>
      <c r="C156" s="32"/>
      <c r="D156" s="32"/>
      <c r="E156" s="32"/>
      <c r="F156" s="32"/>
      <c r="G156" s="32"/>
    </row>
    <row r="157">
      <c r="A157" s="32"/>
      <c r="B157" s="32"/>
      <c r="C157" s="32"/>
      <c r="D157" s="32"/>
      <c r="E157" s="32"/>
      <c r="F157" s="32"/>
      <c r="G157" s="32"/>
    </row>
    <row r="158">
      <c r="A158" s="32"/>
      <c r="B158" s="32"/>
      <c r="C158" s="32"/>
      <c r="D158" s="32"/>
      <c r="E158" s="32"/>
      <c r="F158" s="32"/>
      <c r="G158" s="32"/>
    </row>
    <row r="159">
      <c r="A159" s="32"/>
      <c r="B159" s="32"/>
      <c r="C159" s="32"/>
      <c r="D159" s="32"/>
      <c r="E159" s="32"/>
      <c r="F159" s="32"/>
      <c r="G159" s="32"/>
    </row>
    <row r="160">
      <c r="A160" s="32"/>
      <c r="B160" s="32"/>
      <c r="C160" s="32"/>
      <c r="D160" s="32"/>
      <c r="E160" s="32"/>
      <c r="F160" s="32"/>
      <c r="G160" s="32"/>
    </row>
    <row r="161">
      <c r="A161" s="32"/>
      <c r="B161" s="32"/>
      <c r="C161" s="32"/>
      <c r="D161" s="32"/>
      <c r="E161" s="32"/>
      <c r="F161" s="32"/>
      <c r="G161" s="32"/>
    </row>
    <row r="162">
      <c r="A162" s="32"/>
      <c r="B162" s="32"/>
      <c r="C162" s="32"/>
      <c r="D162" s="32"/>
      <c r="E162" s="32"/>
      <c r="F162" s="32"/>
      <c r="G162" s="32"/>
    </row>
    <row r="163">
      <c r="A163" s="32"/>
      <c r="B163" s="32"/>
      <c r="C163" s="32"/>
      <c r="D163" s="32"/>
      <c r="E163" s="32"/>
      <c r="F163" s="32"/>
      <c r="G163" s="32"/>
    </row>
    <row r="164">
      <c r="A164" s="32"/>
      <c r="B164" s="32"/>
      <c r="C164" s="32"/>
      <c r="D164" s="32"/>
      <c r="E164" s="32"/>
      <c r="F164" s="32"/>
      <c r="G164" s="32"/>
    </row>
    <row r="165">
      <c r="A165" s="32"/>
      <c r="B165" s="32"/>
      <c r="C165" s="32"/>
      <c r="D165" s="32"/>
      <c r="E165" s="32"/>
      <c r="F165" s="32"/>
      <c r="G165" s="32"/>
    </row>
    <row r="166">
      <c r="A166" s="32"/>
      <c r="B166" s="32"/>
      <c r="C166" s="32"/>
      <c r="D166" s="32"/>
      <c r="E166" s="32"/>
      <c r="F166" s="32"/>
      <c r="G166" s="32"/>
    </row>
    <row r="167">
      <c r="A167" s="32"/>
      <c r="B167" s="32"/>
      <c r="C167" s="32"/>
      <c r="D167" s="32"/>
      <c r="E167" s="32"/>
      <c r="F167" s="32"/>
      <c r="G167" s="32"/>
    </row>
    <row r="168">
      <c r="A168" s="32"/>
      <c r="B168" s="32"/>
      <c r="C168" s="32"/>
      <c r="D168" s="32"/>
      <c r="E168" s="32"/>
      <c r="F168" s="32"/>
      <c r="G168" s="32"/>
    </row>
    <row r="169">
      <c r="A169" s="32"/>
      <c r="B169" s="32"/>
      <c r="C169" s="32"/>
      <c r="D169" s="32"/>
      <c r="E169" s="32"/>
      <c r="F169" s="32"/>
      <c r="G169" s="32"/>
    </row>
    <row r="170">
      <c r="A170" s="32"/>
      <c r="B170" s="32"/>
      <c r="C170" s="32"/>
      <c r="D170" s="32"/>
      <c r="E170" s="32"/>
      <c r="F170" s="32"/>
      <c r="G170" s="32"/>
    </row>
    <row r="171">
      <c r="A171" s="32"/>
      <c r="B171" s="32"/>
      <c r="C171" s="32"/>
      <c r="D171" s="32"/>
      <c r="E171" s="32"/>
      <c r="F171" s="32"/>
      <c r="G171" s="32"/>
    </row>
    <row r="172">
      <c r="A172" s="32"/>
      <c r="B172" s="32"/>
      <c r="C172" s="32"/>
      <c r="D172" s="32"/>
      <c r="E172" s="32"/>
      <c r="F172" s="32"/>
      <c r="G172" s="32"/>
    </row>
    <row r="173">
      <c r="A173" s="32"/>
      <c r="B173" s="32"/>
      <c r="C173" s="32"/>
      <c r="D173" s="32"/>
      <c r="E173" s="32"/>
      <c r="F173" s="32"/>
      <c r="G173" s="32"/>
    </row>
    <row r="174">
      <c r="A174" s="32"/>
      <c r="B174" s="32"/>
      <c r="C174" s="32"/>
      <c r="D174" s="32"/>
      <c r="E174" s="32"/>
      <c r="F174" s="32"/>
      <c r="G174" s="32"/>
    </row>
    <row r="175">
      <c r="A175" s="32"/>
      <c r="B175" s="32"/>
      <c r="C175" s="32"/>
      <c r="D175" s="32"/>
      <c r="E175" s="32"/>
      <c r="F175" s="32"/>
      <c r="G175" s="32"/>
    </row>
    <row r="176">
      <c r="A176" s="32"/>
      <c r="B176" s="32"/>
      <c r="C176" s="32"/>
      <c r="D176" s="32"/>
      <c r="E176" s="32"/>
      <c r="F176" s="32"/>
      <c r="G176" s="32"/>
    </row>
    <row r="177">
      <c r="A177" s="32"/>
      <c r="B177" s="32"/>
      <c r="C177" s="32"/>
      <c r="D177" s="32"/>
      <c r="E177" s="32"/>
      <c r="F177" s="32"/>
      <c r="G177" s="32"/>
    </row>
    <row r="178">
      <c r="A178" s="32"/>
      <c r="B178" s="32"/>
      <c r="C178" s="32"/>
      <c r="D178" s="32"/>
      <c r="E178" s="32"/>
      <c r="F178" s="32"/>
      <c r="G178" s="32"/>
    </row>
    <row r="179">
      <c r="A179" s="32"/>
      <c r="B179" s="32"/>
      <c r="C179" s="32"/>
      <c r="D179" s="32"/>
      <c r="E179" s="32"/>
      <c r="F179" s="32"/>
      <c r="G179" s="32"/>
    </row>
    <row r="180">
      <c r="A180" s="32"/>
      <c r="B180" s="32"/>
      <c r="C180" s="32"/>
      <c r="D180" s="32"/>
      <c r="E180" s="32"/>
      <c r="F180" s="32"/>
      <c r="G180" s="32"/>
    </row>
    <row r="181">
      <c r="A181" s="32"/>
      <c r="B181" s="32"/>
      <c r="C181" s="32"/>
      <c r="D181" s="32"/>
      <c r="E181" s="32"/>
      <c r="F181" s="32"/>
      <c r="G181" s="32"/>
    </row>
    <row r="182">
      <c r="A182" s="32"/>
      <c r="B182" s="32"/>
      <c r="C182" s="32"/>
      <c r="D182" s="32"/>
      <c r="E182" s="32"/>
      <c r="F182" s="32"/>
      <c r="G182" s="32"/>
    </row>
    <row r="183">
      <c r="A183" s="32"/>
      <c r="B183" s="32"/>
      <c r="C183" s="32"/>
      <c r="D183" s="32"/>
      <c r="E183" s="32"/>
      <c r="F183" s="32"/>
      <c r="G183" s="32"/>
    </row>
    <row r="184">
      <c r="A184" s="32"/>
      <c r="B184" s="32"/>
      <c r="C184" s="32"/>
      <c r="D184" s="32"/>
      <c r="E184" s="32"/>
      <c r="F184" s="32"/>
      <c r="G184" s="32"/>
    </row>
    <row r="185">
      <c r="A185" s="32"/>
      <c r="B185" s="32"/>
      <c r="C185" s="32"/>
      <c r="D185" s="32"/>
      <c r="E185" s="32"/>
      <c r="F185" s="32"/>
      <c r="G185" s="32"/>
    </row>
    <row r="186">
      <c r="A186" s="32"/>
      <c r="B186" s="32"/>
      <c r="C186" s="32"/>
      <c r="D186" s="32"/>
      <c r="E186" s="32"/>
      <c r="F186" s="32"/>
      <c r="G186" s="32"/>
    </row>
    <row r="187">
      <c r="A187" s="32"/>
      <c r="B187" s="32"/>
      <c r="C187" s="32"/>
      <c r="D187" s="32"/>
      <c r="E187" s="32"/>
      <c r="F187" s="32"/>
      <c r="G187" s="32"/>
    </row>
    <row r="188">
      <c r="A188" s="32"/>
      <c r="B188" s="32"/>
      <c r="C188" s="32"/>
      <c r="D188" s="32"/>
      <c r="E188" s="32"/>
      <c r="F188" s="32"/>
      <c r="G188" s="32"/>
    </row>
    <row r="189">
      <c r="A189" s="32"/>
      <c r="B189" s="32"/>
      <c r="C189" s="32"/>
      <c r="D189" s="32"/>
      <c r="E189" s="32"/>
      <c r="F189" s="32"/>
      <c r="G189" s="32"/>
    </row>
    <row r="190">
      <c r="A190" s="32"/>
      <c r="B190" s="32"/>
      <c r="C190" s="32"/>
      <c r="D190" s="32"/>
      <c r="E190" s="32"/>
      <c r="F190" s="32"/>
      <c r="G190" s="32"/>
    </row>
    <row r="191">
      <c r="A191" s="32"/>
      <c r="B191" s="32"/>
      <c r="C191" s="32"/>
      <c r="D191" s="32"/>
      <c r="E191" s="32"/>
      <c r="F191" s="32"/>
      <c r="G191" s="32"/>
    </row>
    <row r="192">
      <c r="A192" s="32"/>
      <c r="B192" s="32"/>
      <c r="C192" s="32"/>
      <c r="D192" s="32"/>
      <c r="E192" s="32"/>
      <c r="F192" s="32"/>
      <c r="G192" s="32"/>
    </row>
    <row r="193">
      <c r="A193" s="32"/>
      <c r="B193" s="32"/>
      <c r="C193" s="32"/>
      <c r="D193" s="32"/>
      <c r="E193" s="32"/>
      <c r="F193" s="32"/>
      <c r="G193" s="32"/>
    </row>
    <row r="194">
      <c r="A194" s="32"/>
      <c r="B194" s="32"/>
      <c r="C194" s="32"/>
      <c r="D194" s="32"/>
      <c r="E194" s="32"/>
      <c r="F194" s="32"/>
      <c r="G194" s="32"/>
    </row>
    <row r="195">
      <c r="A195" s="32"/>
      <c r="B195" s="32"/>
      <c r="C195" s="32"/>
      <c r="D195" s="32"/>
      <c r="E195" s="32"/>
      <c r="F195" s="32"/>
      <c r="G195" s="32"/>
    </row>
    <row r="196">
      <c r="A196" s="32"/>
      <c r="B196" s="32"/>
      <c r="C196" s="32"/>
      <c r="D196" s="32"/>
      <c r="E196" s="32"/>
      <c r="F196" s="32"/>
      <c r="G196" s="32"/>
    </row>
    <row r="197">
      <c r="A197" s="32"/>
      <c r="B197" s="32"/>
      <c r="C197" s="32"/>
      <c r="D197" s="32"/>
      <c r="E197" s="32"/>
      <c r="F197" s="32"/>
      <c r="G197" s="32"/>
    </row>
    <row r="198">
      <c r="A198" s="32"/>
      <c r="B198" s="32"/>
      <c r="C198" s="32"/>
      <c r="D198" s="32"/>
      <c r="E198" s="32"/>
      <c r="F198" s="32"/>
      <c r="G198" s="32"/>
    </row>
    <row r="199">
      <c r="A199" s="32"/>
      <c r="B199" s="32"/>
      <c r="C199" s="32"/>
      <c r="D199" s="32"/>
      <c r="E199" s="32"/>
      <c r="F199" s="32"/>
      <c r="G199" s="32"/>
    </row>
    <row r="200">
      <c r="A200" s="32"/>
      <c r="B200" s="32"/>
      <c r="C200" s="32"/>
      <c r="D200" s="32"/>
      <c r="E200" s="32"/>
      <c r="F200" s="32"/>
      <c r="G200" s="32"/>
    </row>
    <row r="201">
      <c r="A201" s="32"/>
      <c r="B201" s="32"/>
      <c r="C201" s="32"/>
      <c r="D201" s="32"/>
      <c r="E201" s="32"/>
      <c r="F201" s="32"/>
      <c r="G201" s="32"/>
    </row>
    <row r="202">
      <c r="A202" s="32"/>
      <c r="B202" s="32"/>
      <c r="C202" s="32"/>
      <c r="D202" s="32"/>
      <c r="E202" s="32"/>
      <c r="F202" s="32"/>
      <c r="G202" s="32"/>
    </row>
    <row r="203">
      <c r="A203" s="32"/>
      <c r="B203" s="32"/>
      <c r="C203" s="32"/>
      <c r="D203" s="32"/>
      <c r="E203" s="32"/>
      <c r="F203" s="32"/>
      <c r="G203" s="32"/>
    </row>
    <row r="204">
      <c r="A204" s="32"/>
      <c r="B204" s="32"/>
      <c r="C204" s="32"/>
      <c r="D204" s="32"/>
      <c r="E204" s="32"/>
      <c r="F204" s="32"/>
      <c r="G204" s="32"/>
    </row>
    <row r="205">
      <c r="A205" s="32"/>
      <c r="B205" s="32"/>
      <c r="C205" s="32"/>
      <c r="D205" s="32"/>
      <c r="E205" s="32"/>
      <c r="F205" s="32"/>
      <c r="G205" s="32"/>
    </row>
    <row r="206">
      <c r="A206" s="32"/>
      <c r="B206" s="32"/>
      <c r="C206" s="32"/>
      <c r="D206" s="32"/>
      <c r="E206" s="32"/>
      <c r="F206" s="32"/>
      <c r="G206" s="32"/>
    </row>
    <row r="207">
      <c r="A207" s="32"/>
      <c r="B207" s="32"/>
      <c r="C207" s="32"/>
      <c r="D207" s="32"/>
      <c r="E207" s="32"/>
      <c r="F207" s="32"/>
      <c r="G207" s="32"/>
    </row>
    <row r="208">
      <c r="A208" s="32"/>
      <c r="B208" s="32"/>
      <c r="C208" s="32"/>
      <c r="D208" s="32"/>
      <c r="E208" s="32"/>
      <c r="F208" s="32"/>
      <c r="G208" s="32"/>
    </row>
    <row r="209">
      <c r="A209" s="32"/>
      <c r="B209" s="32"/>
      <c r="C209" s="32"/>
      <c r="D209" s="32"/>
      <c r="E209" s="32"/>
      <c r="F209" s="32"/>
      <c r="G209" s="32"/>
    </row>
    <row r="210">
      <c r="A210" s="32"/>
      <c r="B210" s="32"/>
      <c r="C210" s="32"/>
      <c r="D210" s="32"/>
      <c r="E210" s="32"/>
      <c r="F210" s="32"/>
      <c r="G210" s="32"/>
    </row>
    <row r="211">
      <c r="A211" s="32"/>
      <c r="B211" s="32"/>
      <c r="C211" s="32"/>
      <c r="D211" s="32"/>
      <c r="E211" s="32"/>
      <c r="F211" s="32"/>
      <c r="G211" s="32"/>
    </row>
    <row r="212">
      <c r="A212" s="32"/>
      <c r="B212" s="32"/>
      <c r="C212" s="32"/>
      <c r="D212" s="32"/>
      <c r="E212" s="32"/>
      <c r="F212" s="32"/>
      <c r="G212" s="32"/>
    </row>
    <row r="213">
      <c r="A213" s="32"/>
      <c r="B213" s="32"/>
      <c r="C213" s="32"/>
      <c r="D213" s="32"/>
      <c r="E213" s="32"/>
      <c r="F213" s="32"/>
      <c r="G213" s="32"/>
    </row>
    <row r="214">
      <c r="A214" s="32"/>
      <c r="B214" s="32"/>
      <c r="C214" s="32"/>
      <c r="D214" s="32"/>
      <c r="E214" s="32"/>
      <c r="F214" s="32"/>
      <c r="G214" s="32"/>
    </row>
    <row r="215">
      <c r="A215" s="32"/>
      <c r="B215" s="32"/>
      <c r="C215" s="32"/>
      <c r="D215" s="32"/>
      <c r="E215" s="32"/>
      <c r="F215" s="32"/>
      <c r="G215" s="32"/>
    </row>
    <row r="216">
      <c r="A216" s="32"/>
      <c r="B216" s="32"/>
      <c r="C216" s="32"/>
      <c r="D216" s="32"/>
      <c r="E216" s="32"/>
      <c r="F216" s="32"/>
      <c r="G216" s="32"/>
    </row>
    <row r="217">
      <c r="A217" s="32"/>
      <c r="B217" s="32"/>
      <c r="C217" s="32"/>
      <c r="D217" s="32"/>
      <c r="E217" s="32"/>
      <c r="F217" s="32"/>
      <c r="G217" s="32"/>
    </row>
    <row r="218">
      <c r="A218" s="32"/>
      <c r="B218" s="32"/>
      <c r="C218" s="32"/>
      <c r="D218" s="32"/>
      <c r="E218" s="32"/>
      <c r="F218" s="32"/>
      <c r="G218" s="32"/>
    </row>
    <row r="219">
      <c r="A219" s="32"/>
      <c r="B219" s="32"/>
      <c r="C219" s="32"/>
      <c r="D219" s="32"/>
      <c r="E219" s="32"/>
      <c r="F219" s="32"/>
      <c r="G219" s="32"/>
    </row>
    <row r="220">
      <c r="A220" s="32"/>
      <c r="B220" s="32"/>
      <c r="C220" s="32"/>
      <c r="D220" s="32"/>
      <c r="E220" s="32"/>
      <c r="F220" s="32"/>
      <c r="G220" s="32"/>
    </row>
    <row r="221">
      <c r="A221" s="32"/>
      <c r="B221" s="32"/>
      <c r="C221" s="32"/>
      <c r="D221" s="32"/>
      <c r="E221" s="32"/>
      <c r="F221" s="32"/>
      <c r="G221" s="32"/>
    </row>
    <row r="222">
      <c r="A222" s="32"/>
      <c r="B222" s="32"/>
      <c r="C222" s="32"/>
      <c r="D222" s="32"/>
      <c r="E222" s="32"/>
      <c r="F222" s="32"/>
      <c r="G222" s="32"/>
    </row>
    <row r="223">
      <c r="A223" s="32"/>
      <c r="B223" s="32"/>
      <c r="C223" s="32"/>
      <c r="D223" s="32"/>
      <c r="E223" s="32"/>
      <c r="F223" s="32"/>
      <c r="G223" s="32"/>
    </row>
    <row r="224">
      <c r="A224" s="32"/>
      <c r="B224" s="32"/>
      <c r="C224" s="32"/>
      <c r="D224" s="32"/>
      <c r="E224" s="32"/>
      <c r="F224" s="32"/>
      <c r="G224" s="32"/>
    </row>
    <row r="225">
      <c r="A225" s="32"/>
      <c r="B225" s="32"/>
      <c r="C225" s="32"/>
      <c r="D225" s="32"/>
      <c r="E225" s="32"/>
      <c r="F225" s="32"/>
      <c r="G225" s="32"/>
    </row>
    <row r="226">
      <c r="A226" s="32"/>
      <c r="B226" s="32"/>
      <c r="C226" s="32"/>
      <c r="D226" s="32"/>
      <c r="E226" s="32"/>
      <c r="F226" s="32"/>
      <c r="G226" s="32"/>
    </row>
    <row r="227">
      <c r="A227" s="32"/>
      <c r="B227" s="32"/>
      <c r="C227" s="32"/>
      <c r="D227" s="32"/>
      <c r="E227" s="32"/>
      <c r="F227" s="32"/>
      <c r="G227" s="32"/>
    </row>
    <row r="228">
      <c r="A228" s="32"/>
      <c r="B228" s="32"/>
      <c r="C228" s="32"/>
      <c r="D228" s="32"/>
      <c r="E228" s="32"/>
      <c r="F228" s="32"/>
      <c r="G228" s="32"/>
    </row>
    <row r="229">
      <c r="A229" s="32"/>
      <c r="B229" s="32"/>
      <c r="C229" s="32"/>
      <c r="D229" s="32"/>
      <c r="E229" s="32"/>
      <c r="F229" s="32"/>
      <c r="G229" s="32"/>
    </row>
    <row r="230">
      <c r="A230" s="32"/>
      <c r="B230" s="32"/>
      <c r="C230" s="32"/>
      <c r="D230" s="32"/>
      <c r="E230" s="32"/>
      <c r="F230" s="32"/>
      <c r="G230" s="32"/>
    </row>
    <row r="231">
      <c r="A231" s="32"/>
      <c r="B231" s="32"/>
      <c r="C231" s="32"/>
      <c r="D231" s="32"/>
      <c r="E231" s="32"/>
      <c r="F231" s="32"/>
      <c r="G231" s="32"/>
    </row>
    <row r="232">
      <c r="A232" s="32"/>
      <c r="B232" s="32"/>
      <c r="C232" s="32"/>
      <c r="D232" s="32"/>
      <c r="E232" s="32"/>
      <c r="F232" s="32"/>
      <c r="G232" s="32"/>
    </row>
    <row r="233">
      <c r="A233" s="32"/>
      <c r="B233" s="32"/>
      <c r="C233" s="32"/>
      <c r="D233" s="32"/>
      <c r="E233" s="32"/>
      <c r="F233" s="32"/>
      <c r="G233" s="32"/>
    </row>
    <row r="234">
      <c r="A234" s="32"/>
      <c r="B234" s="32"/>
      <c r="C234" s="32"/>
      <c r="D234" s="32"/>
      <c r="E234" s="32"/>
      <c r="F234" s="32"/>
      <c r="G234" s="32"/>
    </row>
    <row r="235">
      <c r="A235" s="32"/>
      <c r="B235" s="32"/>
      <c r="C235" s="32"/>
      <c r="D235" s="32"/>
      <c r="E235" s="32"/>
      <c r="F235" s="32"/>
      <c r="G235" s="32"/>
    </row>
    <row r="236">
      <c r="A236" s="32"/>
      <c r="B236" s="32"/>
      <c r="C236" s="32"/>
      <c r="D236" s="32"/>
      <c r="E236" s="32"/>
      <c r="F236" s="32"/>
      <c r="G236" s="32"/>
    </row>
    <row r="237">
      <c r="A237" s="32"/>
      <c r="B237" s="32"/>
      <c r="C237" s="32"/>
      <c r="D237" s="32"/>
      <c r="E237" s="32"/>
      <c r="F237" s="32"/>
      <c r="G237" s="32"/>
    </row>
    <row r="238">
      <c r="A238" s="32"/>
      <c r="B238" s="32"/>
      <c r="C238" s="32"/>
      <c r="D238" s="32"/>
      <c r="E238" s="32"/>
      <c r="F238" s="32"/>
      <c r="G238" s="32"/>
    </row>
    <row r="239">
      <c r="A239" s="32"/>
      <c r="B239" s="32"/>
      <c r="C239" s="32"/>
      <c r="D239" s="32"/>
      <c r="E239" s="32"/>
      <c r="F239" s="32"/>
      <c r="G239" s="32"/>
    </row>
    <row r="240">
      <c r="A240" s="32"/>
      <c r="B240" s="32"/>
      <c r="C240" s="32"/>
      <c r="D240" s="32"/>
      <c r="E240" s="32"/>
      <c r="F240" s="32"/>
      <c r="G240" s="32"/>
    </row>
    <row r="241">
      <c r="A241" s="32"/>
      <c r="B241" s="32"/>
      <c r="C241" s="32"/>
      <c r="D241" s="32"/>
      <c r="E241" s="32"/>
      <c r="F241" s="32"/>
      <c r="G241" s="32"/>
    </row>
    <row r="242">
      <c r="A242" s="32"/>
      <c r="B242" s="32"/>
      <c r="C242" s="32"/>
      <c r="D242" s="32"/>
      <c r="E242" s="32"/>
      <c r="F242" s="32"/>
      <c r="G242" s="32"/>
    </row>
    <row r="243">
      <c r="A243" s="32"/>
      <c r="B243" s="32"/>
      <c r="C243" s="32"/>
      <c r="D243" s="32"/>
      <c r="E243" s="32"/>
      <c r="F243" s="32"/>
      <c r="G243" s="32"/>
    </row>
    <row r="244">
      <c r="A244" s="32"/>
      <c r="B244" s="32"/>
      <c r="C244" s="32"/>
      <c r="D244" s="32"/>
      <c r="E244" s="32"/>
      <c r="F244" s="32"/>
      <c r="G244" s="32"/>
    </row>
    <row r="245">
      <c r="A245" s="32"/>
      <c r="B245" s="32"/>
      <c r="C245" s="32"/>
      <c r="D245" s="32"/>
      <c r="E245" s="32"/>
      <c r="F245" s="32"/>
      <c r="G245" s="32"/>
    </row>
    <row r="246">
      <c r="A246" s="32"/>
      <c r="B246" s="32"/>
      <c r="C246" s="32"/>
      <c r="D246" s="32"/>
      <c r="E246" s="32"/>
      <c r="F246" s="32"/>
      <c r="G246" s="32"/>
    </row>
    <row r="247">
      <c r="A247" s="32"/>
      <c r="B247" s="32"/>
      <c r="C247" s="32"/>
      <c r="D247" s="32"/>
      <c r="E247" s="32"/>
      <c r="F247" s="32"/>
      <c r="G247" s="32"/>
    </row>
    <row r="248">
      <c r="A248" s="32"/>
      <c r="B248" s="32"/>
      <c r="C248" s="32"/>
      <c r="D248" s="32"/>
      <c r="E248" s="32"/>
      <c r="F248" s="32"/>
      <c r="G248" s="32"/>
    </row>
    <row r="249">
      <c r="A249" s="32"/>
      <c r="B249" s="32"/>
      <c r="C249" s="32"/>
      <c r="D249" s="32"/>
      <c r="E249" s="32"/>
      <c r="F249" s="32"/>
      <c r="G249" s="32"/>
    </row>
    <row r="250">
      <c r="A250" s="32"/>
      <c r="B250" s="32"/>
      <c r="C250" s="32"/>
      <c r="D250" s="32"/>
      <c r="E250" s="32"/>
      <c r="F250" s="32"/>
      <c r="G250" s="32"/>
    </row>
    <row r="251">
      <c r="A251" s="32"/>
      <c r="B251" s="32"/>
      <c r="C251" s="32"/>
      <c r="D251" s="32"/>
      <c r="E251" s="32"/>
      <c r="F251" s="32"/>
      <c r="G251" s="32"/>
    </row>
    <row r="252">
      <c r="A252" s="32"/>
      <c r="B252" s="32"/>
      <c r="C252" s="32"/>
      <c r="D252" s="32"/>
      <c r="E252" s="32"/>
      <c r="F252" s="32"/>
      <c r="G252" s="32"/>
    </row>
    <row r="253">
      <c r="A253" s="32"/>
      <c r="B253" s="32"/>
      <c r="C253" s="32"/>
      <c r="D253" s="32"/>
      <c r="E253" s="32"/>
      <c r="F253" s="32"/>
      <c r="G253" s="32"/>
    </row>
    <row r="254">
      <c r="A254" s="32"/>
      <c r="B254" s="32"/>
      <c r="C254" s="32"/>
      <c r="D254" s="32"/>
      <c r="E254" s="32"/>
      <c r="F254" s="32"/>
      <c r="G254" s="32"/>
    </row>
    <row r="255">
      <c r="A255" s="32"/>
      <c r="B255" s="32"/>
      <c r="C255" s="32"/>
      <c r="D255" s="32"/>
      <c r="E255" s="32"/>
      <c r="F255" s="32"/>
      <c r="G255" s="32"/>
    </row>
    <row r="256">
      <c r="A256" s="32"/>
      <c r="B256" s="32"/>
      <c r="C256" s="32"/>
      <c r="D256" s="32"/>
      <c r="E256" s="32"/>
      <c r="F256" s="32"/>
      <c r="G256" s="32"/>
    </row>
    <row r="257">
      <c r="A257" s="32"/>
      <c r="B257" s="32"/>
      <c r="C257" s="32"/>
      <c r="D257" s="32"/>
      <c r="E257" s="32"/>
      <c r="F257" s="32"/>
      <c r="G257" s="32"/>
    </row>
    <row r="258">
      <c r="A258" s="32"/>
      <c r="B258" s="32"/>
      <c r="C258" s="32"/>
      <c r="D258" s="32"/>
      <c r="E258" s="32"/>
      <c r="F258" s="32"/>
      <c r="G258" s="32"/>
    </row>
    <row r="259">
      <c r="A259" s="32"/>
      <c r="B259" s="32"/>
      <c r="C259" s="32"/>
      <c r="D259" s="32"/>
      <c r="E259" s="32"/>
      <c r="F259" s="32"/>
      <c r="G259" s="32"/>
    </row>
    <row r="260">
      <c r="A260" s="32"/>
      <c r="B260" s="32"/>
      <c r="C260" s="32"/>
      <c r="D260" s="32"/>
      <c r="E260" s="32"/>
      <c r="F260" s="32"/>
      <c r="G260" s="32"/>
    </row>
    <row r="261">
      <c r="A261" s="32"/>
      <c r="B261" s="32"/>
      <c r="C261" s="32"/>
      <c r="D261" s="32"/>
      <c r="E261" s="32"/>
      <c r="F261" s="32"/>
      <c r="G261" s="32"/>
    </row>
    <row r="262">
      <c r="A262" s="32"/>
      <c r="B262" s="32"/>
      <c r="C262" s="32"/>
      <c r="D262" s="32"/>
      <c r="E262" s="32"/>
      <c r="F262" s="32"/>
      <c r="G262" s="32"/>
    </row>
    <row r="263">
      <c r="A263" s="32"/>
      <c r="B263" s="32"/>
      <c r="C263" s="32"/>
      <c r="D263" s="32"/>
      <c r="E263" s="32"/>
      <c r="F263" s="32"/>
      <c r="G263" s="32"/>
    </row>
    <row r="264">
      <c r="A264" s="32"/>
      <c r="B264" s="32"/>
      <c r="C264" s="32"/>
      <c r="D264" s="32"/>
      <c r="E264" s="32"/>
      <c r="F264" s="32"/>
      <c r="G264" s="32"/>
    </row>
    <row r="265">
      <c r="A265" s="32"/>
      <c r="B265" s="32"/>
      <c r="C265" s="32"/>
      <c r="D265" s="32"/>
      <c r="E265" s="32"/>
      <c r="F265" s="32"/>
      <c r="G265" s="32"/>
    </row>
    <row r="266">
      <c r="A266" s="32"/>
      <c r="B266" s="32"/>
      <c r="C266" s="32"/>
      <c r="D266" s="32"/>
      <c r="E266" s="32"/>
      <c r="F266" s="32"/>
      <c r="G266" s="32"/>
    </row>
    <row r="267">
      <c r="A267" s="32"/>
      <c r="B267" s="32"/>
      <c r="C267" s="32"/>
      <c r="D267" s="32"/>
      <c r="E267" s="32"/>
      <c r="F267" s="32"/>
      <c r="G267" s="32"/>
    </row>
    <row r="268">
      <c r="A268" s="32"/>
      <c r="B268" s="32"/>
      <c r="C268" s="32"/>
      <c r="D268" s="32"/>
      <c r="E268" s="32"/>
      <c r="F268" s="32"/>
      <c r="G268" s="32"/>
    </row>
    <row r="269">
      <c r="A269" s="32"/>
      <c r="B269" s="32"/>
      <c r="C269" s="32"/>
      <c r="D269" s="32"/>
      <c r="E269" s="32"/>
      <c r="F269" s="32"/>
      <c r="G269" s="32"/>
    </row>
    <row r="270">
      <c r="A270" s="32"/>
      <c r="B270" s="32"/>
      <c r="C270" s="32"/>
      <c r="D270" s="32"/>
      <c r="E270" s="32"/>
      <c r="F270" s="32"/>
      <c r="G270" s="32"/>
    </row>
    <row r="271">
      <c r="A271" s="32"/>
      <c r="B271" s="32"/>
      <c r="C271" s="32"/>
      <c r="D271" s="32"/>
      <c r="E271" s="32"/>
      <c r="F271" s="32"/>
      <c r="G271" s="32"/>
    </row>
    <row r="272">
      <c r="A272" s="32"/>
      <c r="B272" s="32"/>
      <c r="C272" s="32"/>
      <c r="D272" s="32"/>
      <c r="E272" s="32"/>
      <c r="F272" s="32"/>
      <c r="G272" s="32"/>
    </row>
    <row r="273">
      <c r="A273" s="32"/>
      <c r="B273" s="32"/>
      <c r="C273" s="32"/>
      <c r="D273" s="32"/>
      <c r="E273" s="32"/>
      <c r="F273" s="32"/>
      <c r="G273" s="32"/>
    </row>
    <row r="274">
      <c r="A274" s="32"/>
      <c r="B274" s="32"/>
      <c r="C274" s="32"/>
      <c r="D274" s="32"/>
      <c r="E274" s="32"/>
      <c r="F274" s="32"/>
      <c r="G274" s="32"/>
    </row>
    <row r="275">
      <c r="A275" s="32"/>
      <c r="B275" s="32"/>
      <c r="C275" s="32"/>
      <c r="D275" s="32"/>
      <c r="E275" s="32"/>
      <c r="F275" s="32"/>
      <c r="G275" s="32"/>
    </row>
    <row r="276">
      <c r="A276" s="32"/>
      <c r="B276" s="32"/>
      <c r="C276" s="32"/>
      <c r="D276" s="32"/>
      <c r="E276" s="32"/>
      <c r="F276" s="32"/>
      <c r="G276" s="32"/>
    </row>
    <row r="277">
      <c r="A277" s="32"/>
      <c r="B277" s="32"/>
      <c r="C277" s="32"/>
      <c r="D277" s="32"/>
      <c r="E277" s="32"/>
      <c r="F277" s="32"/>
      <c r="G277" s="32"/>
    </row>
    <row r="278">
      <c r="A278" s="32"/>
      <c r="B278" s="32"/>
      <c r="C278" s="32"/>
      <c r="D278" s="32"/>
      <c r="E278" s="32"/>
      <c r="F278" s="32"/>
      <c r="G278" s="32"/>
    </row>
    <row r="279">
      <c r="A279" s="32"/>
      <c r="B279" s="32"/>
      <c r="C279" s="32"/>
      <c r="D279" s="32"/>
      <c r="E279" s="32"/>
      <c r="F279" s="32"/>
      <c r="G279" s="32"/>
    </row>
    <row r="280">
      <c r="A280" s="32"/>
      <c r="B280" s="32"/>
      <c r="C280" s="32"/>
      <c r="D280" s="32"/>
      <c r="E280" s="32"/>
      <c r="F280" s="32"/>
      <c r="G280" s="32"/>
    </row>
    <row r="281">
      <c r="A281" s="32"/>
      <c r="B281" s="32"/>
      <c r="C281" s="32"/>
      <c r="D281" s="32"/>
      <c r="E281" s="32"/>
      <c r="F281" s="32"/>
      <c r="G281" s="32"/>
    </row>
    <row r="282">
      <c r="A282" s="32"/>
      <c r="B282" s="32"/>
      <c r="C282" s="32"/>
      <c r="D282" s="32"/>
      <c r="E282" s="32"/>
      <c r="F282" s="32"/>
      <c r="G282" s="32"/>
    </row>
    <row r="283">
      <c r="A283" s="32"/>
      <c r="B283" s="32"/>
      <c r="C283" s="32"/>
      <c r="D283" s="32"/>
      <c r="E283" s="32"/>
      <c r="F283" s="32"/>
      <c r="G283" s="32"/>
    </row>
    <row r="284">
      <c r="A284" s="32"/>
      <c r="B284" s="32"/>
      <c r="C284" s="32"/>
      <c r="D284" s="32"/>
      <c r="E284" s="32"/>
      <c r="F284" s="32"/>
      <c r="G284" s="32"/>
    </row>
    <row r="285">
      <c r="A285" s="32"/>
      <c r="B285" s="32"/>
      <c r="C285" s="32"/>
      <c r="D285" s="32"/>
      <c r="E285" s="32"/>
      <c r="F285" s="32"/>
      <c r="G285" s="32"/>
    </row>
    <row r="286">
      <c r="A286" s="32"/>
      <c r="B286" s="32"/>
      <c r="C286" s="32"/>
      <c r="D286" s="32"/>
      <c r="E286" s="32"/>
      <c r="F286" s="32"/>
      <c r="G286" s="32"/>
    </row>
    <row r="287">
      <c r="A287" s="32"/>
      <c r="B287" s="32"/>
      <c r="C287" s="32"/>
      <c r="D287" s="32"/>
      <c r="E287" s="32"/>
      <c r="F287" s="32"/>
      <c r="G287" s="32"/>
    </row>
    <row r="288">
      <c r="A288" s="32"/>
      <c r="B288" s="32"/>
      <c r="C288" s="32"/>
      <c r="D288" s="32"/>
      <c r="E288" s="32"/>
      <c r="F288" s="32"/>
      <c r="G288" s="32"/>
    </row>
    <row r="289">
      <c r="A289" s="32"/>
      <c r="B289" s="32"/>
      <c r="C289" s="32"/>
      <c r="D289" s="32"/>
      <c r="E289" s="32"/>
      <c r="F289" s="32"/>
      <c r="G289" s="32"/>
    </row>
    <row r="290">
      <c r="A290" s="32"/>
      <c r="B290" s="32"/>
      <c r="C290" s="32"/>
      <c r="D290" s="32"/>
      <c r="E290" s="32"/>
      <c r="F290" s="32"/>
      <c r="G290" s="32"/>
    </row>
    <row r="291">
      <c r="A291" s="32"/>
      <c r="B291" s="32"/>
      <c r="C291" s="32"/>
      <c r="D291" s="32"/>
      <c r="E291" s="32"/>
      <c r="F291" s="32"/>
      <c r="G291" s="32"/>
    </row>
    <row r="292">
      <c r="A292" s="32"/>
      <c r="B292" s="32"/>
      <c r="C292" s="32"/>
      <c r="D292" s="32"/>
      <c r="E292" s="32"/>
      <c r="F292" s="32"/>
      <c r="G292" s="32"/>
    </row>
    <row r="293">
      <c r="A293" s="32"/>
      <c r="B293" s="32"/>
      <c r="C293" s="32"/>
      <c r="D293" s="32"/>
      <c r="E293" s="32"/>
      <c r="F293" s="32"/>
      <c r="G293" s="32"/>
    </row>
    <row r="294">
      <c r="A294" s="32"/>
      <c r="B294" s="32"/>
      <c r="C294" s="32"/>
      <c r="D294" s="32"/>
      <c r="E294" s="32"/>
      <c r="F294" s="32"/>
      <c r="G294" s="32"/>
    </row>
    <row r="295">
      <c r="A295" s="32"/>
      <c r="B295" s="32"/>
      <c r="C295" s="32"/>
      <c r="D295" s="32"/>
      <c r="E295" s="32"/>
      <c r="F295" s="32"/>
      <c r="G295" s="32"/>
    </row>
    <row r="296">
      <c r="A296" s="32"/>
      <c r="B296" s="32"/>
      <c r="C296" s="32"/>
      <c r="D296" s="32"/>
      <c r="E296" s="32"/>
      <c r="F296" s="32"/>
      <c r="G296" s="32"/>
    </row>
    <row r="297">
      <c r="A297" s="32"/>
      <c r="B297" s="32"/>
      <c r="C297" s="32"/>
      <c r="D297" s="32"/>
      <c r="E297" s="32"/>
      <c r="F297" s="32"/>
      <c r="G297" s="32"/>
    </row>
    <row r="298">
      <c r="A298" s="32"/>
      <c r="B298" s="32"/>
      <c r="C298" s="32"/>
      <c r="D298" s="32"/>
      <c r="E298" s="32"/>
      <c r="F298" s="32"/>
      <c r="G298" s="32"/>
    </row>
    <row r="299">
      <c r="A299" s="32"/>
      <c r="B299" s="32"/>
      <c r="C299" s="32"/>
      <c r="D299" s="32"/>
      <c r="E299" s="32"/>
      <c r="F299" s="32"/>
      <c r="G299" s="32"/>
    </row>
    <row r="300">
      <c r="A300" s="32"/>
      <c r="B300" s="32"/>
      <c r="C300" s="32"/>
      <c r="D300" s="32"/>
      <c r="E300" s="32"/>
      <c r="F300" s="32"/>
      <c r="G300" s="32"/>
    </row>
    <row r="301">
      <c r="A301" s="32"/>
      <c r="B301" s="32"/>
      <c r="C301" s="32"/>
      <c r="D301" s="32"/>
      <c r="E301" s="32"/>
      <c r="F301" s="32"/>
      <c r="G301" s="32"/>
    </row>
    <row r="302">
      <c r="A302" s="32"/>
      <c r="B302" s="32"/>
      <c r="C302" s="32"/>
      <c r="D302" s="32"/>
      <c r="E302" s="32"/>
      <c r="F302" s="32"/>
      <c r="G302" s="32"/>
    </row>
    <row r="303">
      <c r="A303" s="32"/>
      <c r="B303" s="32"/>
      <c r="C303" s="32"/>
      <c r="D303" s="32"/>
      <c r="E303" s="32"/>
      <c r="F303" s="32"/>
      <c r="G303" s="32"/>
    </row>
    <row r="304">
      <c r="A304" s="32"/>
      <c r="B304" s="32"/>
      <c r="C304" s="32"/>
      <c r="D304" s="32"/>
      <c r="E304" s="32"/>
      <c r="F304" s="32"/>
      <c r="G304" s="32"/>
    </row>
    <row r="305">
      <c r="A305" s="32"/>
      <c r="B305" s="32"/>
      <c r="C305" s="32"/>
      <c r="D305" s="32"/>
      <c r="E305" s="32"/>
      <c r="F305" s="32"/>
      <c r="G305" s="32"/>
    </row>
    <row r="306">
      <c r="A306" s="32"/>
      <c r="B306" s="32"/>
      <c r="C306" s="32"/>
      <c r="D306" s="32"/>
      <c r="E306" s="32"/>
      <c r="F306" s="32"/>
      <c r="G306" s="32"/>
    </row>
    <row r="307">
      <c r="A307" s="32"/>
      <c r="B307" s="32"/>
      <c r="C307" s="32"/>
      <c r="D307" s="32"/>
      <c r="E307" s="32"/>
      <c r="F307" s="32"/>
      <c r="G307" s="32"/>
    </row>
    <row r="308">
      <c r="A308" s="32"/>
      <c r="B308" s="32"/>
      <c r="C308" s="32"/>
      <c r="D308" s="32"/>
      <c r="E308" s="32"/>
      <c r="F308" s="32"/>
      <c r="G308" s="32"/>
    </row>
    <row r="309">
      <c r="A309" s="32"/>
      <c r="B309" s="32"/>
      <c r="C309" s="32"/>
      <c r="D309" s="32"/>
      <c r="E309" s="32"/>
      <c r="F309" s="32"/>
      <c r="G309" s="32"/>
    </row>
    <row r="310">
      <c r="A310" s="32"/>
      <c r="B310" s="32"/>
      <c r="C310" s="32"/>
      <c r="D310" s="32"/>
      <c r="E310" s="32"/>
      <c r="F310" s="32"/>
      <c r="G310" s="32"/>
    </row>
    <row r="311">
      <c r="A311" s="32"/>
      <c r="B311" s="32"/>
      <c r="C311" s="32"/>
      <c r="D311" s="32"/>
      <c r="E311" s="32"/>
      <c r="F311" s="32"/>
      <c r="G311" s="32"/>
    </row>
    <row r="312">
      <c r="A312" s="32"/>
      <c r="B312" s="32"/>
      <c r="C312" s="32"/>
      <c r="D312" s="32"/>
      <c r="E312" s="32"/>
      <c r="F312" s="32"/>
      <c r="G312" s="32"/>
    </row>
    <row r="313">
      <c r="A313" s="32"/>
      <c r="B313" s="32"/>
      <c r="C313" s="32"/>
      <c r="D313" s="32"/>
      <c r="E313" s="32"/>
      <c r="F313" s="32"/>
      <c r="G313" s="32"/>
    </row>
    <row r="314">
      <c r="A314" s="32"/>
      <c r="B314" s="32"/>
      <c r="C314" s="32"/>
      <c r="D314" s="32"/>
      <c r="E314" s="32"/>
      <c r="F314" s="32"/>
      <c r="G314" s="32"/>
    </row>
    <row r="315">
      <c r="A315" s="32"/>
      <c r="B315" s="32"/>
      <c r="C315" s="32"/>
      <c r="D315" s="32"/>
      <c r="E315" s="32"/>
      <c r="F315" s="32"/>
      <c r="G315" s="32"/>
    </row>
    <row r="316">
      <c r="A316" s="32"/>
      <c r="B316" s="32"/>
      <c r="C316" s="32"/>
      <c r="D316" s="32"/>
      <c r="E316" s="32"/>
      <c r="F316" s="32"/>
      <c r="G316" s="32"/>
    </row>
    <row r="317">
      <c r="A317" s="32"/>
      <c r="B317" s="32"/>
      <c r="C317" s="32"/>
      <c r="D317" s="32"/>
      <c r="E317" s="32"/>
      <c r="F317" s="32"/>
      <c r="G317" s="32"/>
    </row>
    <row r="318">
      <c r="A318" s="32"/>
      <c r="B318" s="32"/>
      <c r="C318" s="32"/>
      <c r="D318" s="32"/>
      <c r="E318" s="32"/>
      <c r="F318" s="32"/>
      <c r="G318" s="32"/>
    </row>
    <row r="319">
      <c r="A319" s="32"/>
      <c r="B319" s="32"/>
      <c r="C319" s="32"/>
      <c r="D319" s="32"/>
      <c r="E319" s="32"/>
      <c r="F319" s="32"/>
      <c r="G319" s="32"/>
    </row>
    <row r="320">
      <c r="A320" s="32"/>
      <c r="B320" s="32"/>
      <c r="C320" s="32"/>
      <c r="D320" s="32"/>
      <c r="E320" s="32"/>
      <c r="F320" s="32"/>
      <c r="G320" s="32"/>
    </row>
    <row r="321">
      <c r="A321" s="32"/>
      <c r="B321" s="32"/>
      <c r="C321" s="32"/>
      <c r="D321" s="32"/>
      <c r="E321" s="32"/>
      <c r="F321" s="32"/>
      <c r="G321" s="32"/>
    </row>
    <row r="322">
      <c r="A322" s="32"/>
      <c r="B322" s="32"/>
      <c r="C322" s="32"/>
      <c r="D322" s="32"/>
      <c r="E322" s="32"/>
      <c r="F322" s="32"/>
      <c r="G322" s="32"/>
    </row>
    <row r="323">
      <c r="A323" s="32"/>
      <c r="B323" s="32"/>
      <c r="C323" s="32"/>
      <c r="D323" s="32"/>
      <c r="E323" s="32"/>
      <c r="F323" s="32"/>
      <c r="G323" s="32"/>
    </row>
    <row r="324">
      <c r="A324" s="32"/>
      <c r="B324" s="32"/>
      <c r="C324" s="32"/>
      <c r="D324" s="32"/>
      <c r="E324" s="32"/>
      <c r="F324" s="32"/>
      <c r="G324" s="32"/>
    </row>
    <row r="325">
      <c r="A325" s="32"/>
      <c r="B325" s="32"/>
      <c r="C325" s="32"/>
      <c r="D325" s="32"/>
      <c r="E325" s="32"/>
      <c r="F325" s="32"/>
      <c r="G325" s="32"/>
    </row>
    <row r="326">
      <c r="A326" s="32"/>
      <c r="B326" s="32"/>
      <c r="C326" s="32"/>
      <c r="D326" s="32"/>
      <c r="E326" s="32"/>
      <c r="F326" s="32"/>
      <c r="G326" s="32"/>
    </row>
    <row r="327">
      <c r="A327" s="32"/>
      <c r="B327" s="32"/>
      <c r="C327" s="32"/>
      <c r="D327" s="32"/>
      <c r="E327" s="32"/>
      <c r="F327" s="32"/>
      <c r="G327" s="32"/>
    </row>
    <row r="328">
      <c r="A328" s="32"/>
      <c r="B328" s="32"/>
      <c r="C328" s="32"/>
      <c r="D328" s="32"/>
      <c r="E328" s="32"/>
      <c r="F328" s="32"/>
      <c r="G328" s="32"/>
    </row>
    <row r="329">
      <c r="A329" s="32"/>
      <c r="B329" s="32"/>
      <c r="C329" s="32"/>
      <c r="D329" s="32"/>
      <c r="E329" s="32"/>
      <c r="F329" s="32"/>
      <c r="G329" s="32"/>
    </row>
    <row r="330">
      <c r="A330" s="32"/>
      <c r="B330" s="32"/>
      <c r="C330" s="32"/>
      <c r="D330" s="32"/>
      <c r="E330" s="32"/>
      <c r="F330" s="32"/>
      <c r="G330" s="32"/>
    </row>
    <row r="331">
      <c r="A331" s="32"/>
      <c r="B331" s="32"/>
      <c r="C331" s="32"/>
      <c r="D331" s="32"/>
      <c r="E331" s="32"/>
      <c r="F331" s="32"/>
      <c r="G331" s="32"/>
    </row>
    <row r="332">
      <c r="A332" s="32"/>
      <c r="B332" s="32"/>
      <c r="C332" s="32"/>
      <c r="D332" s="32"/>
      <c r="E332" s="32"/>
      <c r="F332" s="32"/>
      <c r="G332" s="32"/>
    </row>
    <row r="333">
      <c r="A333" s="32"/>
      <c r="B333" s="32"/>
      <c r="C333" s="32"/>
      <c r="D333" s="32"/>
      <c r="E333" s="32"/>
      <c r="F333" s="32"/>
      <c r="G333" s="32"/>
    </row>
    <row r="334">
      <c r="A334" s="32"/>
      <c r="B334" s="32"/>
      <c r="C334" s="32"/>
      <c r="D334" s="32"/>
      <c r="E334" s="32"/>
      <c r="F334" s="32"/>
      <c r="G334" s="32"/>
    </row>
    <row r="335">
      <c r="A335" s="32"/>
      <c r="B335" s="32"/>
      <c r="C335" s="32"/>
      <c r="D335" s="32"/>
      <c r="E335" s="32"/>
      <c r="F335" s="32"/>
      <c r="G335" s="32"/>
    </row>
    <row r="336">
      <c r="A336" s="32"/>
      <c r="B336" s="32"/>
      <c r="C336" s="32"/>
      <c r="D336" s="32"/>
      <c r="E336" s="32"/>
      <c r="F336" s="32"/>
      <c r="G336" s="32"/>
    </row>
    <row r="337">
      <c r="A337" s="32"/>
      <c r="B337" s="32"/>
      <c r="C337" s="32"/>
      <c r="D337" s="32"/>
      <c r="E337" s="32"/>
      <c r="F337" s="32"/>
      <c r="G337" s="32"/>
    </row>
    <row r="338">
      <c r="A338" s="32"/>
      <c r="B338" s="32"/>
      <c r="C338" s="32"/>
      <c r="D338" s="32"/>
      <c r="E338" s="32"/>
      <c r="F338" s="32"/>
      <c r="G338" s="32"/>
    </row>
    <row r="339">
      <c r="A339" s="32"/>
      <c r="B339" s="32"/>
      <c r="C339" s="32"/>
      <c r="D339" s="32"/>
      <c r="E339" s="32"/>
      <c r="F339" s="32"/>
      <c r="G339" s="32"/>
    </row>
    <row r="340">
      <c r="A340" s="32"/>
      <c r="B340" s="32"/>
      <c r="C340" s="32"/>
      <c r="D340" s="32"/>
      <c r="E340" s="32"/>
      <c r="F340" s="32"/>
      <c r="G340" s="32"/>
    </row>
    <row r="341">
      <c r="A341" s="32"/>
      <c r="B341" s="32"/>
      <c r="C341" s="32"/>
      <c r="D341" s="32"/>
      <c r="E341" s="32"/>
      <c r="F341" s="32"/>
      <c r="G341" s="32"/>
    </row>
    <row r="342">
      <c r="A342" s="32"/>
      <c r="B342" s="32"/>
      <c r="C342" s="32"/>
      <c r="D342" s="32"/>
      <c r="E342" s="32"/>
      <c r="F342" s="32"/>
      <c r="G342" s="32"/>
    </row>
    <row r="343">
      <c r="A343" s="32"/>
      <c r="B343" s="32"/>
      <c r="C343" s="32"/>
      <c r="D343" s="32"/>
      <c r="E343" s="32"/>
      <c r="F343" s="32"/>
      <c r="G343" s="32"/>
    </row>
    <row r="344">
      <c r="A344" s="32"/>
      <c r="B344" s="32"/>
      <c r="C344" s="32"/>
      <c r="D344" s="32"/>
      <c r="E344" s="32"/>
      <c r="F344" s="32"/>
      <c r="G344" s="32"/>
    </row>
    <row r="345">
      <c r="A345" s="32"/>
      <c r="B345" s="32"/>
      <c r="C345" s="32"/>
      <c r="D345" s="32"/>
      <c r="E345" s="32"/>
      <c r="F345" s="32"/>
      <c r="G345" s="32"/>
    </row>
    <row r="346">
      <c r="A346" s="32"/>
      <c r="B346" s="32"/>
      <c r="C346" s="32"/>
      <c r="D346" s="32"/>
      <c r="E346" s="32"/>
      <c r="F346" s="32"/>
      <c r="G346" s="32"/>
    </row>
    <row r="347">
      <c r="A347" s="32"/>
      <c r="B347" s="32"/>
      <c r="C347" s="32"/>
      <c r="D347" s="32"/>
      <c r="E347" s="32"/>
      <c r="F347" s="32"/>
      <c r="G347" s="32"/>
    </row>
    <row r="348">
      <c r="A348" s="32"/>
      <c r="B348" s="32"/>
      <c r="C348" s="32"/>
      <c r="D348" s="32"/>
      <c r="E348" s="32"/>
      <c r="F348" s="32"/>
      <c r="G348" s="32"/>
    </row>
    <row r="349">
      <c r="A349" s="32"/>
      <c r="B349" s="32"/>
      <c r="C349" s="32"/>
      <c r="D349" s="32"/>
      <c r="E349" s="32"/>
      <c r="F349" s="32"/>
      <c r="G349" s="32"/>
    </row>
    <row r="350">
      <c r="A350" s="32"/>
      <c r="B350" s="32"/>
      <c r="C350" s="32"/>
      <c r="D350" s="32"/>
      <c r="E350" s="32"/>
      <c r="F350" s="32"/>
      <c r="G350" s="32"/>
    </row>
    <row r="351">
      <c r="A351" s="32"/>
      <c r="B351" s="32"/>
      <c r="C351" s="32"/>
      <c r="D351" s="32"/>
      <c r="E351" s="32"/>
      <c r="F351" s="32"/>
      <c r="G351" s="32"/>
    </row>
    <row r="352">
      <c r="A352" s="32"/>
      <c r="B352" s="32"/>
      <c r="C352" s="32"/>
      <c r="D352" s="32"/>
      <c r="E352" s="32"/>
      <c r="F352" s="32"/>
      <c r="G352" s="32"/>
    </row>
    <row r="353">
      <c r="A353" s="32"/>
      <c r="B353" s="32"/>
      <c r="C353" s="32"/>
      <c r="D353" s="32"/>
      <c r="E353" s="32"/>
      <c r="F353" s="32"/>
      <c r="G353" s="32"/>
    </row>
    <row r="354">
      <c r="A354" s="32"/>
      <c r="B354" s="32"/>
      <c r="C354" s="32"/>
      <c r="D354" s="32"/>
      <c r="E354" s="32"/>
      <c r="F354" s="32"/>
      <c r="G354" s="32"/>
    </row>
    <row r="355">
      <c r="A355" s="32"/>
      <c r="B355" s="32"/>
      <c r="C355" s="32"/>
      <c r="D355" s="32"/>
      <c r="E355" s="32"/>
      <c r="F355" s="32"/>
      <c r="G355" s="32"/>
    </row>
    <row r="356">
      <c r="A356" s="32"/>
      <c r="B356" s="32"/>
      <c r="C356" s="32"/>
      <c r="D356" s="32"/>
      <c r="E356" s="32"/>
      <c r="F356" s="32"/>
      <c r="G356" s="32"/>
    </row>
    <row r="357">
      <c r="A357" s="32"/>
      <c r="B357" s="32"/>
      <c r="C357" s="32"/>
      <c r="D357" s="32"/>
      <c r="E357" s="32"/>
      <c r="F357" s="32"/>
      <c r="G357" s="32"/>
    </row>
    <row r="358">
      <c r="A358" s="32"/>
      <c r="B358" s="32"/>
      <c r="C358" s="32"/>
      <c r="D358" s="32"/>
      <c r="E358" s="32"/>
      <c r="F358" s="32"/>
      <c r="G358" s="32"/>
    </row>
    <row r="359">
      <c r="A359" s="32"/>
      <c r="B359" s="32"/>
      <c r="C359" s="32"/>
      <c r="D359" s="32"/>
      <c r="E359" s="32"/>
      <c r="F359" s="32"/>
      <c r="G359" s="32"/>
    </row>
    <row r="360">
      <c r="A360" s="32"/>
      <c r="B360" s="32"/>
      <c r="C360" s="32"/>
      <c r="D360" s="32"/>
      <c r="E360" s="32"/>
      <c r="F360" s="32"/>
      <c r="G360" s="32"/>
    </row>
    <row r="361">
      <c r="A361" s="32"/>
      <c r="B361" s="32"/>
      <c r="C361" s="32"/>
      <c r="D361" s="32"/>
      <c r="E361" s="32"/>
      <c r="F361" s="32"/>
      <c r="G361" s="32"/>
    </row>
    <row r="362">
      <c r="A362" s="32"/>
      <c r="B362" s="32"/>
      <c r="C362" s="32"/>
      <c r="D362" s="32"/>
      <c r="E362" s="32"/>
      <c r="F362" s="32"/>
      <c r="G362" s="32"/>
    </row>
    <row r="363">
      <c r="A363" s="32"/>
      <c r="B363" s="32"/>
      <c r="C363" s="32"/>
      <c r="D363" s="32"/>
      <c r="E363" s="32"/>
      <c r="F363" s="32"/>
      <c r="G363" s="32"/>
    </row>
    <row r="364">
      <c r="A364" s="32"/>
      <c r="B364" s="32"/>
      <c r="C364" s="32"/>
      <c r="D364" s="32"/>
      <c r="E364" s="32"/>
      <c r="F364" s="32"/>
      <c r="G364" s="32"/>
    </row>
    <row r="365">
      <c r="A365" s="32"/>
      <c r="B365" s="32"/>
      <c r="C365" s="32"/>
      <c r="D365" s="32"/>
      <c r="E365" s="32"/>
      <c r="F365" s="32"/>
      <c r="G365" s="32"/>
    </row>
    <row r="366">
      <c r="A366" s="32"/>
      <c r="B366" s="32"/>
      <c r="C366" s="32"/>
      <c r="D366" s="32"/>
      <c r="E366" s="32"/>
      <c r="F366" s="32"/>
      <c r="G366" s="32"/>
    </row>
    <row r="367">
      <c r="A367" s="32"/>
      <c r="B367" s="32"/>
      <c r="C367" s="32"/>
      <c r="D367" s="32"/>
      <c r="E367" s="32"/>
      <c r="F367" s="32"/>
      <c r="G367" s="32"/>
    </row>
    <row r="368">
      <c r="A368" s="32"/>
      <c r="B368" s="32"/>
      <c r="C368" s="32"/>
      <c r="D368" s="32"/>
      <c r="E368" s="32"/>
      <c r="F368" s="32"/>
      <c r="G368" s="32"/>
    </row>
    <row r="369">
      <c r="A369" s="32"/>
      <c r="B369" s="32"/>
      <c r="C369" s="32"/>
      <c r="D369" s="32"/>
      <c r="E369" s="32"/>
      <c r="F369" s="32"/>
      <c r="G369" s="32"/>
    </row>
    <row r="370">
      <c r="A370" s="32"/>
      <c r="B370" s="32"/>
      <c r="C370" s="32"/>
      <c r="D370" s="32"/>
      <c r="E370" s="32"/>
      <c r="F370" s="32"/>
      <c r="G370" s="32"/>
    </row>
    <row r="371">
      <c r="A371" s="32"/>
      <c r="B371" s="32"/>
      <c r="C371" s="32"/>
      <c r="D371" s="32"/>
      <c r="E371" s="32"/>
      <c r="F371" s="32"/>
      <c r="G371" s="32"/>
    </row>
    <row r="372">
      <c r="A372" s="32"/>
      <c r="B372" s="32"/>
      <c r="C372" s="32"/>
      <c r="D372" s="32"/>
      <c r="E372" s="32"/>
      <c r="F372" s="32"/>
      <c r="G372" s="32"/>
    </row>
    <row r="373">
      <c r="A373" s="32"/>
      <c r="B373" s="32"/>
      <c r="C373" s="32"/>
      <c r="D373" s="32"/>
      <c r="E373" s="32"/>
      <c r="F373" s="32"/>
      <c r="G373" s="32"/>
    </row>
    <row r="374">
      <c r="A374" s="32"/>
      <c r="B374" s="32"/>
      <c r="C374" s="32"/>
      <c r="D374" s="32"/>
      <c r="E374" s="32"/>
      <c r="F374" s="32"/>
      <c r="G374" s="32"/>
    </row>
    <row r="375">
      <c r="A375" s="32"/>
      <c r="B375" s="32"/>
      <c r="C375" s="32"/>
      <c r="D375" s="32"/>
      <c r="E375" s="32"/>
      <c r="F375" s="32"/>
      <c r="G375" s="32"/>
    </row>
    <row r="376">
      <c r="A376" s="32"/>
      <c r="B376" s="32"/>
      <c r="C376" s="32"/>
      <c r="D376" s="32"/>
      <c r="E376" s="32"/>
      <c r="F376" s="32"/>
      <c r="G376" s="32"/>
    </row>
    <row r="377">
      <c r="A377" s="32"/>
      <c r="B377" s="32"/>
      <c r="C377" s="32"/>
      <c r="D377" s="32"/>
      <c r="E377" s="32"/>
      <c r="F377" s="32"/>
      <c r="G377" s="32"/>
    </row>
    <row r="378">
      <c r="A378" s="32"/>
      <c r="B378" s="32"/>
      <c r="C378" s="32"/>
      <c r="D378" s="32"/>
      <c r="E378" s="32"/>
      <c r="F378" s="32"/>
      <c r="G378" s="32"/>
    </row>
    <row r="379">
      <c r="A379" s="32"/>
      <c r="B379" s="32"/>
      <c r="C379" s="32"/>
      <c r="D379" s="32"/>
      <c r="E379" s="32"/>
      <c r="F379" s="32"/>
      <c r="G379" s="32"/>
    </row>
    <row r="380">
      <c r="A380" s="32"/>
      <c r="B380" s="32"/>
      <c r="C380" s="32"/>
      <c r="D380" s="32"/>
      <c r="E380" s="32"/>
      <c r="F380" s="32"/>
      <c r="G380" s="32"/>
    </row>
    <row r="381">
      <c r="A381" s="32"/>
      <c r="B381" s="32"/>
      <c r="C381" s="32"/>
      <c r="D381" s="32"/>
      <c r="E381" s="32"/>
      <c r="F381" s="32"/>
      <c r="G381" s="32"/>
    </row>
    <row r="382">
      <c r="A382" s="32"/>
      <c r="B382" s="32"/>
      <c r="C382" s="32"/>
      <c r="D382" s="32"/>
      <c r="E382" s="32"/>
      <c r="F382" s="32"/>
      <c r="G382" s="32"/>
    </row>
    <row r="383">
      <c r="A383" s="32"/>
      <c r="B383" s="32"/>
      <c r="C383" s="32"/>
      <c r="D383" s="32"/>
      <c r="E383" s="32"/>
      <c r="F383" s="32"/>
      <c r="G383" s="32"/>
    </row>
    <row r="384">
      <c r="A384" s="32"/>
      <c r="B384" s="32"/>
      <c r="C384" s="32"/>
      <c r="D384" s="32"/>
      <c r="E384" s="32"/>
      <c r="F384" s="32"/>
      <c r="G384" s="32"/>
    </row>
    <row r="385">
      <c r="A385" s="32"/>
      <c r="B385" s="32"/>
      <c r="C385" s="32"/>
      <c r="D385" s="32"/>
      <c r="E385" s="32"/>
      <c r="F385" s="32"/>
      <c r="G385" s="32"/>
    </row>
    <row r="386">
      <c r="A386" s="32"/>
      <c r="B386" s="32"/>
      <c r="C386" s="32"/>
      <c r="D386" s="32"/>
      <c r="E386" s="32"/>
      <c r="F386" s="32"/>
      <c r="G386" s="32"/>
    </row>
    <row r="387">
      <c r="A387" s="32"/>
      <c r="B387" s="32"/>
      <c r="C387" s="32"/>
      <c r="D387" s="32"/>
      <c r="E387" s="32"/>
      <c r="F387" s="32"/>
      <c r="G387" s="32"/>
    </row>
    <row r="388">
      <c r="A388" s="32"/>
      <c r="B388" s="32"/>
      <c r="C388" s="32"/>
      <c r="D388" s="32"/>
      <c r="E388" s="32"/>
      <c r="F388" s="32"/>
      <c r="G388" s="32"/>
    </row>
    <row r="389">
      <c r="A389" s="32"/>
      <c r="B389" s="32"/>
      <c r="C389" s="32"/>
      <c r="D389" s="32"/>
      <c r="E389" s="32"/>
      <c r="F389" s="32"/>
      <c r="G389" s="32"/>
    </row>
    <row r="390">
      <c r="A390" s="32"/>
      <c r="B390" s="32"/>
      <c r="C390" s="32"/>
      <c r="D390" s="32"/>
      <c r="E390" s="32"/>
      <c r="F390" s="32"/>
      <c r="G390" s="32"/>
    </row>
    <row r="391">
      <c r="A391" s="32"/>
      <c r="B391" s="32"/>
      <c r="C391" s="32"/>
      <c r="D391" s="32"/>
      <c r="E391" s="32"/>
      <c r="F391" s="32"/>
      <c r="G391" s="32"/>
    </row>
    <row r="392">
      <c r="A392" s="32"/>
      <c r="B392" s="32"/>
      <c r="C392" s="32"/>
      <c r="D392" s="32"/>
      <c r="E392" s="32"/>
      <c r="F392" s="32"/>
      <c r="G392" s="32"/>
    </row>
    <row r="393">
      <c r="A393" s="32"/>
      <c r="B393" s="32"/>
      <c r="C393" s="32"/>
      <c r="D393" s="32"/>
      <c r="E393" s="32"/>
      <c r="F393" s="32"/>
      <c r="G393" s="32"/>
    </row>
    <row r="394">
      <c r="A394" s="32"/>
      <c r="B394" s="32"/>
      <c r="C394" s="32"/>
      <c r="D394" s="32"/>
      <c r="E394" s="32"/>
      <c r="F394" s="32"/>
      <c r="G394" s="32"/>
    </row>
    <row r="395">
      <c r="A395" s="32"/>
      <c r="B395" s="32"/>
      <c r="C395" s="32"/>
      <c r="D395" s="32"/>
      <c r="E395" s="32"/>
      <c r="F395" s="32"/>
      <c r="G395" s="32"/>
    </row>
    <row r="396">
      <c r="A396" s="32"/>
      <c r="B396" s="32"/>
      <c r="C396" s="32"/>
      <c r="D396" s="32"/>
      <c r="E396" s="32"/>
      <c r="F396" s="32"/>
      <c r="G396" s="32"/>
    </row>
    <row r="397">
      <c r="A397" s="32"/>
      <c r="B397" s="32"/>
      <c r="C397" s="32"/>
      <c r="D397" s="32"/>
      <c r="E397" s="32"/>
      <c r="F397" s="32"/>
      <c r="G397" s="32"/>
    </row>
    <row r="398">
      <c r="A398" s="32"/>
      <c r="B398" s="32"/>
      <c r="C398" s="32"/>
      <c r="D398" s="32"/>
      <c r="E398" s="32"/>
      <c r="F398" s="32"/>
      <c r="G398" s="32"/>
    </row>
    <row r="399">
      <c r="A399" s="32"/>
      <c r="B399" s="32"/>
      <c r="C399" s="32"/>
      <c r="D399" s="32"/>
      <c r="E399" s="32"/>
      <c r="F399" s="32"/>
      <c r="G399" s="32"/>
    </row>
    <row r="400">
      <c r="A400" s="32"/>
      <c r="B400" s="32"/>
      <c r="C400" s="32"/>
      <c r="D400" s="32"/>
      <c r="E400" s="32"/>
      <c r="F400" s="32"/>
      <c r="G400" s="32"/>
    </row>
    <row r="401">
      <c r="A401" s="32"/>
      <c r="B401" s="32"/>
      <c r="C401" s="32"/>
      <c r="D401" s="32"/>
      <c r="E401" s="32"/>
      <c r="F401" s="32"/>
      <c r="G401" s="32"/>
    </row>
    <row r="402">
      <c r="A402" s="32"/>
      <c r="B402" s="32"/>
      <c r="C402" s="32"/>
      <c r="D402" s="32"/>
      <c r="E402" s="32"/>
      <c r="F402" s="32"/>
      <c r="G402" s="32"/>
    </row>
    <row r="403">
      <c r="A403" s="32"/>
      <c r="B403" s="32"/>
      <c r="C403" s="32"/>
      <c r="D403" s="32"/>
      <c r="E403" s="32"/>
      <c r="F403" s="32"/>
      <c r="G403" s="32"/>
    </row>
    <row r="404">
      <c r="A404" s="32"/>
      <c r="B404" s="32"/>
      <c r="C404" s="32"/>
      <c r="D404" s="32"/>
      <c r="E404" s="32"/>
      <c r="F404" s="32"/>
      <c r="G404" s="32"/>
    </row>
    <row r="405">
      <c r="A405" s="32"/>
      <c r="B405" s="32"/>
      <c r="C405" s="32"/>
      <c r="D405" s="32"/>
      <c r="E405" s="32"/>
      <c r="F405" s="32"/>
      <c r="G405" s="32"/>
    </row>
    <row r="406">
      <c r="A406" s="32"/>
      <c r="B406" s="32"/>
      <c r="C406" s="32"/>
      <c r="D406" s="32"/>
      <c r="E406" s="32"/>
      <c r="F406" s="32"/>
      <c r="G406" s="32"/>
    </row>
    <row r="407">
      <c r="A407" s="32"/>
      <c r="B407" s="32"/>
      <c r="C407" s="32"/>
      <c r="D407" s="32"/>
      <c r="E407" s="32"/>
      <c r="F407" s="32"/>
      <c r="G407" s="32"/>
    </row>
    <row r="408">
      <c r="A408" s="32"/>
      <c r="B408" s="32"/>
      <c r="C408" s="32"/>
      <c r="D408" s="32"/>
      <c r="E408" s="32"/>
      <c r="F408" s="32"/>
      <c r="G408" s="32"/>
    </row>
    <row r="409">
      <c r="A409" s="32"/>
      <c r="B409" s="32"/>
      <c r="C409" s="32"/>
      <c r="D409" s="32"/>
      <c r="E409" s="32"/>
      <c r="F409" s="32"/>
      <c r="G409" s="32"/>
    </row>
    <row r="410">
      <c r="A410" s="32"/>
      <c r="B410" s="32"/>
      <c r="C410" s="32"/>
      <c r="D410" s="32"/>
      <c r="E410" s="32"/>
      <c r="F410" s="32"/>
      <c r="G410" s="32"/>
    </row>
    <row r="411">
      <c r="A411" s="32"/>
      <c r="B411" s="32"/>
      <c r="C411" s="32"/>
      <c r="D411" s="32"/>
      <c r="E411" s="32"/>
      <c r="F411" s="32"/>
      <c r="G411" s="32"/>
    </row>
    <row r="412">
      <c r="A412" s="32"/>
      <c r="B412" s="32"/>
      <c r="C412" s="32"/>
      <c r="D412" s="32"/>
      <c r="E412" s="32"/>
      <c r="F412" s="32"/>
      <c r="G412" s="32"/>
    </row>
    <row r="413">
      <c r="A413" s="32"/>
      <c r="B413" s="32"/>
      <c r="C413" s="32"/>
      <c r="D413" s="32"/>
      <c r="E413" s="32"/>
      <c r="F413" s="32"/>
      <c r="G413" s="32"/>
    </row>
    <row r="414">
      <c r="A414" s="32"/>
      <c r="B414" s="32"/>
      <c r="C414" s="32"/>
      <c r="D414" s="32"/>
      <c r="E414" s="32"/>
      <c r="F414" s="32"/>
      <c r="G414" s="32"/>
    </row>
    <row r="415">
      <c r="A415" s="32"/>
      <c r="B415" s="32"/>
      <c r="C415" s="32"/>
      <c r="D415" s="32"/>
      <c r="E415" s="32"/>
      <c r="F415" s="32"/>
      <c r="G415" s="32"/>
    </row>
    <row r="416">
      <c r="A416" s="32"/>
      <c r="B416" s="32"/>
      <c r="C416" s="32"/>
      <c r="D416" s="32"/>
      <c r="E416" s="32"/>
      <c r="F416" s="32"/>
      <c r="G416" s="32"/>
    </row>
    <row r="417">
      <c r="A417" s="32"/>
      <c r="B417" s="32"/>
      <c r="C417" s="32"/>
      <c r="D417" s="32"/>
      <c r="E417" s="32"/>
      <c r="F417" s="32"/>
      <c r="G417" s="32"/>
    </row>
    <row r="418">
      <c r="A418" s="32"/>
      <c r="B418" s="32"/>
      <c r="C418" s="32"/>
      <c r="D418" s="32"/>
      <c r="E418" s="32"/>
      <c r="F418" s="32"/>
      <c r="G418" s="32"/>
    </row>
    <row r="419">
      <c r="A419" s="32"/>
      <c r="B419" s="32"/>
      <c r="C419" s="32"/>
      <c r="D419" s="32"/>
      <c r="E419" s="32"/>
      <c r="F419" s="32"/>
      <c r="G419" s="32"/>
    </row>
    <row r="420">
      <c r="A420" s="32"/>
      <c r="B420" s="32"/>
      <c r="C420" s="32"/>
      <c r="D420" s="32"/>
      <c r="E420" s="32"/>
      <c r="F420" s="32"/>
      <c r="G420" s="32"/>
    </row>
    <row r="421">
      <c r="A421" s="32"/>
      <c r="B421" s="32"/>
      <c r="C421" s="32"/>
      <c r="D421" s="32"/>
      <c r="E421" s="32"/>
      <c r="F421" s="32"/>
      <c r="G421" s="32"/>
    </row>
    <row r="422">
      <c r="A422" s="32"/>
      <c r="B422" s="32"/>
      <c r="C422" s="32"/>
      <c r="D422" s="32"/>
      <c r="E422" s="32"/>
      <c r="F422" s="32"/>
      <c r="G422" s="32"/>
    </row>
    <row r="423">
      <c r="A423" s="32"/>
      <c r="B423" s="32"/>
      <c r="C423" s="32"/>
      <c r="D423" s="32"/>
      <c r="E423" s="32"/>
      <c r="F423" s="32"/>
      <c r="G423" s="32"/>
    </row>
    <row r="424">
      <c r="A424" s="32"/>
      <c r="B424" s="32"/>
      <c r="C424" s="32"/>
      <c r="D424" s="32"/>
      <c r="E424" s="32"/>
      <c r="F424" s="32"/>
      <c r="G424" s="32"/>
    </row>
    <row r="425">
      <c r="A425" s="32"/>
      <c r="B425" s="32"/>
      <c r="C425" s="32"/>
      <c r="D425" s="32"/>
      <c r="E425" s="32"/>
      <c r="F425" s="32"/>
      <c r="G425" s="32"/>
    </row>
    <row r="426">
      <c r="A426" s="32"/>
      <c r="B426" s="32"/>
      <c r="C426" s="32"/>
      <c r="D426" s="32"/>
      <c r="E426" s="32"/>
      <c r="F426" s="32"/>
      <c r="G426" s="32"/>
    </row>
    <row r="427">
      <c r="A427" s="32"/>
      <c r="B427" s="32"/>
      <c r="C427" s="32"/>
      <c r="D427" s="32"/>
      <c r="E427" s="32"/>
      <c r="F427" s="32"/>
      <c r="G427" s="32"/>
    </row>
    <row r="428">
      <c r="A428" s="32"/>
      <c r="B428" s="32"/>
      <c r="C428" s="32"/>
      <c r="D428" s="32"/>
      <c r="E428" s="32"/>
      <c r="F428" s="32"/>
      <c r="G428" s="32"/>
    </row>
    <row r="429">
      <c r="A429" s="32"/>
      <c r="B429" s="32"/>
      <c r="C429" s="32"/>
      <c r="D429" s="32"/>
      <c r="E429" s="32"/>
      <c r="F429" s="32"/>
      <c r="G429" s="32"/>
    </row>
    <row r="430">
      <c r="A430" s="32"/>
      <c r="B430" s="32"/>
      <c r="C430" s="32"/>
      <c r="D430" s="32"/>
      <c r="E430" s="32"/>
      <c r="F430" s="32"/>
      <c r="G430" s="32"/>
    </row>
    <row r="431">
      <c r="A431" s="32"/>
      <c r="B431" s="32"/>
      <c r="C431" s="32"/>
      <c r="D431" s="32"/>
      <c r="E431" s="32"/>
      <c r="F431" s="32"/>
      <c r="G431" s="32"/>
    </row>
    <row r="432">
      <c r="A432" s="32"/>
      <c r="B432" s="32"/>
      <c r="C432" s="32"/>
      <c r="D432" s="32"/>
      <c r="E432" s="32"/>
      <c r="F432" s="32"/>
      <c r="G432" s="32"/>
    </row>
    <row r="433">
      <c r="A433" s="32"/>
      <c r="B433" s="32"/>
      <c r="C433" s="32"/>
      <c r="D433" s="32"/>
      <c r="E433" s="32"/>
      <c r="F433" s="32"/>
      <c r="G433" s="32"/>
    </row>
    <row r="434">
      <c r="A434" s="32"/>
      <c r="B434" s="32"/>
      <c r="C434" s="32"/>
      <c r="D434" s="32"/>
      <c r="E434" s="32"/>
      <c r="F434" s="32"/>
      <c r="G434" s="32"/>
    </row>
    <row r="435">
      <c r="A435" s="32"/>
      <c r="B435" s="32"/>
      <c r="C435" s="32"/>
      <c r="D435" s="32"/>
      <c r="E435" s="32"/>
      <c r="F435" s="32"/>
      <c r="G435" s="32"/>
    </row>
    <row r="436">
      <c r="A436" s="32"/>
      <c r="B436" s="32"/>
      <c r="C436" s="32"/>
      <c r="D436" s="32"/>
      <c r="E436" s="32"/>
      <c r="F436" s="32"/>
      <c r="G436" s="32"/>
    </row>
    <row r="437">
      <c r="A437" s="32"/>
      <c r="B437" s="32"/>
      <c r="C437" s="32"/>
      <c r="D437" s="32"/>
      <c r="E437" s="32"/>
      <c r="F437" s="32"/>
      <c r="G437" s="32"/>
    </row>
    <row r="438">
      <c r="A438" s="32"/>
      <c r="B438" s="32"/>
      <c r="C438" s="32"/>
      <c r="D438" s="32"/>
      <c r="E438" s="32"/>
      <c r="F438" s="32"/>
      <c r="G438" s="32"/>
    </row>
    <row r="439">
      <c r="A439" s="32"/>
      <c r="B439" s="32"/>
      <c r="C439" s="32"/>
      <c r="D439" s="32"/>
      <c r="E439" s="32"/>
      <c r="F439" s="32"/>
      <c r="G439" s="32"/>
    </row>
    <row r="440">
      <c r="A440" s="32"/>
      <c r="B440" s="32"/>
      <c r="C440" s="32"/>
      <c r="D440" s="32"/>
      <c r="E440" s="32"/>
      <c r="F440" s="32"/>
      <c r="G440" s="32"/>
    </row>
    <row r="441">
      <c r="A441" s="32"/>
      <c r="B441" s="32"/>
      <c r="C441" s="32"/>
      <c r="D441" s="32"/>
      <c r="E441" s="32"/>
      <c r="F441" s="32"/>
      <c r="G441" s="32"/>
    </row>
    <row r="442">
      <c r="A442" s="32"/>
      <c r="B442" s="32"/>
      <c r="C442" s="32"/>
      <c r="D442" s="32"/>
      <c r="E442" s="32"/>
      <c r="F442" s="32"/>
      <c r="G442" s="32"/>
    </row>
    <row r="443">
      <c r="A443" s="32"/>
      <c r="B443" s="32"/>
      <c r="C443" s="32"/>
      <c r="D443" s="32"/>
      <c r="E443" s="32"/>
      <c r="F443" s="32"/>
      <c r="G443" s="32"/>
    </row>
    <row r="444">
      <c r="A444" s="32"/>
      <c r="B444" s="32"/>
      <c r="C444" s="32"/>
      <c r="D444" s="32"/>
      <c r="E444" s="32"/>
      <c r="F444" s="32"/>
      <c r="G444" s="32"/>
    </row>
    <row r="445">
      <c r="A445" s="32"/>
      <c r="B445" s="32"/>
      <c r="C445" s="32"/>
      <c r="D445" s="32"/>
      <c r="E445" s="32"/>
      <c r="F445" s="32"/>
      <c r="G445" s="32"/>
    </row>
    <row r="446">
      <c r="A446" s="32"/>
      <c r="B446" s="32"/>
      <c r="C446" s="32"/>
      <c r="D446" s="32"/>
      <c r="E446" s="32"/>
      <c r="F446" s="32"/>
      <c r="G446" s="32"/>
    </row>
    <row r="447">
      <c r="A447" s="32"/>
      <c r="B447" s="32"/>
      <c r="C447" s="32"/>
      <c r="D447" s="32"/>
      <c r="E447" s="32"/>
      <c r="F447" s="32"/>
      <c r="G447" s="32"/>
    </row>
    <row r="448">
      <c r="A448" s="32"/>
      <c r="B448" s="32"/>
      <c r="C448" s="32"/>
      <c r="D448" s="32"/>
      <c r="E448" s="32"/>
      <c r="F448" s="32"/>
      <c r="G448" s="32"/>
    </row>
    <row r="449">
      <c r="A449" s="32"/>
      <c r="B449" s="32"/>
      <c r="C449" s="32"/>
      <c r="D449" s="32"/>
      <c r="E449" s="32"/>
      <c r="F449" s="32"/>
      <c r="G449" s="32"/>
    </row>
    <row r="450">
      <c r="A450" s="32"/>
      <c r="B450" s="32"/>
      <c r="C450" s="32"/>
      <c r="D450" s="32"/>
      <c r="E450" s="32"/>
      <c r="F450" s="32"/>
      <c r="G450" s="32"/>
    </row>
    <row r="451">
      <c r="A451" s="32"/>
      <c r="B451" s="32"/>
      <c r="C451" s="32"/>
      <c r="D451" s="32"/>
      <c r="E451" s="32"/>
      <c r="F451" s="32"/>
      <c r="G451" s="32"/>
    </row>
    <row r="452">
      <c r="A452" s="32"/>
      <c r="B452" s="32"/>
      <c r="C452" s="32"/>
      <c r="D452" s="32"/>
      <c r="E452" s="32"/>
      <c r="F452" s="32"/>
      <c r="G452" s="32"/>
    </row>
    <row r="453">
      <c r="A453" s="32"/>
      <c r="B453" s="32"/>
      <c r="C453" s="32"/>
      <c r="D453" s="32"/>
      <c r="E453" s="32"/>
      <c r="F453" s="32"/>
      <c r="G453" s="32"/>
    </row>
    <row r="454">
      <c r="A454" s="32"/>
      <c r="B454" s="32"/>
      <c r="C454" s="32"/>
      <c r="D454" s="32"/>
      <c r="E454" s="32"/>
      <c r="F454" s="32"/>
      <c r="G454" s="32"/>
    </row>
    <row r="455">
      <c r="A455" s="32"/>
      <c r="B455" s="32"/>
      <c r="C455" s="32"/>
      <c r="D455" s="32"/>
      <c r="E455" s="32"/>
      <c r="F455" s="32"/>
      <c r="G455" s="32"/>
    </row>
    <row r="456">
      <c r="A456" s="32"/>
      <c r="B456" s="32"/>
      <c r="C456" s="32"/>
      <c r="D456" s="32"/>
      <c r="E456" s="32"/>
      <c r="F456" s="32"/>
      <c r="G456" s="32"/>
    </row>
    <row r="457">
      <c r="A457" s="32"/>
      <c r="B457" s="32"/>
      <c r="C457" s="32"/>
      <c r="D457" s="32"/>
      <c r="E457" s="32"/>
      <c r="F457" s="32"/>
      <c r="G457" s="32"/>
    </row>
    <row r="458">
      <c r="A458" s="32"/>
      <c r="B458" s="32"/>
      <c r="C458" s="32"/>
      <c r="D458" s="32"/>
      <c r="E458" s="32"/>
      <c r="F458" s="32"/>
      <c r="G458" s="32"/>
    </row>
    <row r="459">
      <c r="A459" s="32"/>
      <c r="B459" s="32"/>
      <c r="C459" s="32"/>
      <c r="D459" s="32"/>
      <c r="E459" s="32"/>
      <c r="F459" s="32"/>
      <c r="G459" s="32"/>
    </row>
    <row r="460">
      <c r="A460" s="32"/>
      <c r="B460" s="32"/>
      <c r="C460" s="32"/>
      <c r="D460" s="32"/>
      <c r="E460" s="32"/>
      <c r="F460" s="32"/>
      <c r="G460" s="32"/>
    </row>
    <row r="461">
      <c r="A461" s="32"/>
      <c r="B461" s="32"/>
      <c r="C461" s="32"/>
      <c r="D461" s="32"/>
      <c r="E461" s="32"/>
      <c r="F461" s="32"/>
      <c r="G461" s="32"/>
    </row>
    <row r="462">
      <c r="A462" s="32"/>
      <c r="B462" s="32"/>
      <c r="C462" s="32"/>
      <c r="D462" s="32"/>
      <c r="E462" s="32"/>
      <c r="F462" s="32"/>
      <c r="G462" s="32"/>
    </row>
    <row r="463">
      <c r="A463" s="32"/>
      <c r="B463" s="32"/>
      <c r="C463" s="32"/>
      <c r="D463" s="32"/>
      <c r="E463" s="32"/>
      <c r="F463" s="32"/>
      <c r="G463" s="32"/>
    </row>
    <row r="464">
      <c r="A464" s="32"/>
      <c r="B464" s="32"/>
      <c r="C464" s="32"/>
      <c r="D464" s="32"/>
      <c r="E464" s="32"/>
      <c r="F464" s="32"/>
      <c r="G464" s="32"/>
    </row>
    <row r="465">
      <c r="A465" s="32"/>
      <c r="B465" s="32"/>
      <c r="C465" s="32"/>
      <c r="D465" s="32"/>
      <c r="E465" s="32"/>
      <c r="F465" s="32"/>
      <c r="G465" s="32"/>
    </row>
    <row r="466">
      <c r="A466" s="32"/>
      <c r="B466" s="32"/>
      <c r="C466" s="32"/>
      <c r="D466" s="32"/>
      <c r="E466" s="32"/>
      <c r="F466" s="32"/>
      <c r="G466" s="32"/>
    </row>
    <row r="467">
      <c r="A467" s="32"/>
      <c r="B467" s="32"/>
      <c r="C467" s="32"/>
      <c r="D467" s="32"/>
      <c r="E467" s="32"/>
      <c r="F467" s="32"/>
      <c r="G467" s="32"/>
    </row>
    <row r="468">
      <c r="A468" s="32"/>
      <c r="B468" s="32"/>
      <c r="C468" s="32"/>
      <c r="D468" s="32"/>
      <c r="E468" s="32"/>
      <c r="F468" s="32"/>
      <c r="G468" s="32"/>
    </row>
    <row r="469">
      <c r="A469" s="32"/>
      <c r="B469" s="32"/>
      <c r="C469" s="32"/>
      <c r="D469" s="32"/>
      <c r="E469" s="32"/>
      <c r="F469" s="32"/>
      <c r="G469" s="32"/>
    </row>
    <row r="470">
      <c r="A470" s="32"/>
      <c r="B470" s="32"/>
      <c r="C470" s="32"/>
      <c r="D470" s="32"/>
      <c r="E470" s="32"/>
      <c r="F470" s="32"/>
      <c r="G470" s="32"/>
    </row>
    <row r="471">
      <c r="A471" s="32"/>
      <c r="B471" s="32"/>
      <c r="C471" s="32"/>
      <c r="D471" s="32"/>
      <c r="E471" s="32"/>
      <c r="F471" s="32"/>
      <c r="G471" s="32"/>
    </row>
    <row r="472">
      <c r="A472" s="32"/>
      <c r="B472" s="32"/>
      <c r="C472" s="32"/>
      <c r="D472" s="32"/>
      <c r="E472" s="32"/>
      <c r="F472" s="32"/>
      <c r="G472" s="32"/>
    </row>
    <row r="473">
      <c r="A473" s="32"/>
      <c r="B473" s="32"/>
      <c r="C473" s="32"/>
      <c r="D473" s="32"/>
      <c r="E473" s="32"/>
      <c r="F473" s="32"/>
      <c r="G473" s="32"/>
    </row>
    <row r="474">
      <c r="A474" s="32"/>
      <c r="B474" s="32"/>
      <c r="C474" s="32"/>
      <c r="D474" s="32"/>
      <c r="E474" s="32"/>
      <c r="F474" s="32"/>
      <c r="G474" s="32"/>
    </row>
    <row r="475">
      <c r="A475" s="32"/>
      <c r="B475" s="32"/>
      <c r="C475" s="32"/>
      <c r="D475" s="32"/>
      <c r="E475" s="32"/>
      <c r="F475" s="32"/>
      <c r="G475" s="32"/>
    </row>
    <row r="476">
      <c r="A476" s="32"/>
      <c r="B476" s="32"/>
      <c r="C476" s="32"/>
      <c r="D476" s="32"/>
      <c r="E476" s="32"/>
      <c r="F476" s="32"/>
      <c r="G476" s="32"/>
    </row>
    <row r="477">
      <c r="A477" s="32"/>
      <c r="B477" s="32"/>
      <c r="C477" s="32"/>
      <c r="D477" s="32"/>
      <c r="E477" s="32"/>
      <c r="F477" s="32"/>
      <c r="G477" s="32"/>
    </row>
    <row r="478">
      <c r="A478" s="32"/>
      <c r="B478" s="32"/>
      <c r="C478" s="32"/>
      <c r="D478" s="32"/>
      <c r="E478" s="32"/>
      <c r="F478" s="32"/>
      <c r="G478" s="32"/>
    </row>
    <row r="479">
      <c r="A479" s="32"/>
      <c r="B479" s="32"/>
      <c r="C479" s="32"/>
      <c r="D479" s="32"/>
      <c r="E479" s="32"/>
      <c r="F479" s="32"/>
      <c r="G479" s="32"/>
    </row>
    <row r="480">
      <c r="A480" s="32"/>
      <c r="B480" s="32"/>
      <c r="C480" s="32"/>
      <c r="D480" s="32"/>
      <c r="E480" s="32"/>
      <c r="F480" s="32"/>
      <c r="G480" s="32"/>
    </row>
    <row r="481">
      <c r="A481" s="32"/>
      <c r="B481" s="32"/>
      <c r="C481" s="32"/>
      <c r="D481" s="32"/>
      <c r="E481" s="32"/>
      <c r="F481" s="32"/>
      <c r="G481" s="32"/>
    </row>
    <row r="482">
      <c r="A482" s="32"/>
      <c r="B482" s="32"/>
      <c r="C482" s="32"/>
      <c r="D482" s="32"/>
      <c r="E482" s="32"/>
      <c r="F482" s="32"/>
      <c r="G482" s="32"/>
    </row>
    <row r="483">
      <c r="A483" s="32"/>
      <c r="B483" s="32"/>
      <c r="C483" s="32"/>
      <c r="D483" s="32"/>
      <c r="E483" s="32"/>
      <c r="F483" s="32"/>
      <c r="G483" s="32"/>
    </row>
    <row r="484">
      <c r="A484" s="32"/>
      <c r="B484" s="32"/>
      <c r="C484" s="32"/>
      <c r="D484" s="32"/>
      <c r="E484" s="32"/>
      <c r="F484" s="32"/>
      <c r="G484" s="32"/>
    </row>
    <row r="485">
      <c r="A485" s="32"/>
      <c r="B485" s="32"/>
      <c r="C485" s="32"/>
      <c r="D485" s="32"/>
      <c r="E485" s="32"/>
      <c r="F485" s="32"/>
      <c r="G485" s="32"/>
    </row>
    <row r="486">
      <c r="A486" s="32"/>
      <c r="B486" s="32"/>
      <c r="C486" s="32"/>
      <c r="D486" s="32"/>
      <c r="E486" s="32"/>
      <c r="F486" s="32"/>
      <c r="G486" s="32"/>
    </row>
    <row r="487">
      <c r="A487" s="32"/>
      <c r="B487" s="32"/>
      <c r="C487" s="32"/>
      <c r="D487" s="32"/>
      <c r="E487" s="32"/>
      <c r="F487" s="32"/>
      <c r="G487" s="32"/>
    </row>
    <row r="488">
      <c r="A488" s="32"/>
      <c r="B488" s="32"/>
      <c r="C488" s="32"/>
      <c r="D488" s="32"/>
      <c r="E488" s="32"/>
      <c r="F488" s="32"/>
      <c r="G488" s="32"/>
    </row>
    <row r="489">
      <c r="A489" s="32"/>
      <c r="B489" s="32"/>
      <c r="C489" s="32"/>
      <c r="D489" s="32"/>
      <c r="E489" s="32"/>
      <c r="F489" s="32"/>
      <c r="G489" s="32"/>
    </row>
    <row r="490">
      <c r="A490" s="32"/>
      <c r="B490" s="32"/>
      <c r="C490" s="32"/>
      <c r="D490" s="32"/>
      <c r="E490" s="32"/>
      <c r="F490" s="32"/>
      <c r="G490" s="32"/>
    </row>
    <row r="491">
      <c r="A491" s="32"/>
      <c r="B491" s="32"/>
      <c r="C491" s="32"/>
      <c r="D491" s="32"/>
      <c r="E491" s="32"/>
      <c r="F491" s="32"/>
      <c r="G491" s="32"/>
    </row>
    <row r="492">
      <c r="A492" s="32"/>
      <c r="B492" s="32"/>
      <c r="C492" s="32"/>
      <c r="D492" s="32"/>
      <c r="E492" s="32"/>
      <c r="F492" s="32"/>
      <c r="G492" s="32"/>
    </row>
    <row r="493">
      <c r="A493" s="32"/>
      <c r="B493" s="32"/>
      <c r="C493" s="32"/>
      <c r="D493" s="32"/>
      <c r="E493" s="32"/>
      <c r="F493" s="32"/>
      <c r="G493" s="32"/>
    </row>
    <row r="494">
      <c r="A494" s="32"/>
      <c r="B494" s="32"/>
      <c r="C494" s="32"/>
      <c r="D494" s="32"/>
      <c r="E494" s="32"/>
      <c r="F494" s="32"/>
      <c r="G494" s="32"/>
    </row>
    <row r="495">
      <c r="A495" s="32"/>
      <c r="B495" s="32"/>
      <c r="C495" s="32"/>
      <c r="D495" s="32"/>
      <c r="E495" s="32"/>
      <c r="F495" s="32"/>
      <c r="G495" s="32"/>
    </row>
    <row r="496">
      <c r="A496" s="32"/>
      <c r="B496" s="32"/>
      <c r="C496" s="32"/>
      <c r="D496" s="32"/>
      <c r="E496" s="32"/>
      <c r="F496" s="32"/>
      <c r="G496" s="32"/>
    </row>
    <row r="497">
      <c r="A497" s="32"/>
      <c r="B497" s="32"/>
      <c r="C497" s="32"/>
      <c r="D497" s="32"/>
      <c r="E497" s="32"/>
      <c r="F497" s="32"/>
      <c r="G497" s="32"/>
    </row>
    <row r="498">
      <c r="A498" s="32"/>
      <c r="B498" s="32"/>
      <c r="C498" s="32"/>
      <c r="D498" s="32"/>
      <c r="E498" s="32"/>
      <c r="F498" s="32"/>
      <c r="G498" s="32"/>
    </row>
    <row r="499">
      <c r="A499" s="32"/>
      <c r="B499" s="32"/>
      <c r="C499" s="32"/>
      <c r="D499" s="32"/>
      <c r="E499" s="32"/>
      <c r="F499" s="32"/>
      <c r="G499" s="32"/>
    </row>
    <row r="500">
      <c r="A500" s="32"/>
      <c r="B500" s="32"/>
      <c r="C500" s="32"/>
      <c r="D500" s="32"/>
      <c r="E500" s="32"/>
      <c r="F500" s="32"/>
      <c r="G500" s="32"/>
    </row>
    <row r="501">
      <c r="A501" s="32"/>
      <c r="B501" s="32"/>
      <c r="C501" s="32"/>
      <c r="D501" s="32"/>
      <c r="E501" s="32"/>
      <c r="F501" s="32"/>
      <c r="G501" s="32"/>
    </row>
    <row r="502">
      <c r="A502" s="32"/>
      <c r="B502" s="32"/>
      <c r="C502" s="32"/>
      <c r="D502" s="32"/>
      <c r="E502" s="32"/>
      <c r="F502" s="32"/>
      <c r="G502" s="32"/>
    </row>
    <row r="503">
      <c r="A503" s="32"/>
      <c r="B503" s="32"/>
      <c r="C503" s="32"/>
      <c r="D503" s="32"/>
      <c r="E503" s="32"/>
      <c r="F503" s="32"/>
      <c r="G503" s="32"/>
    </row>
    <row r="504">
      <c r="A504" s="32"/>
      <c r="B504" s="32"/>
      <c r="C504" s="32"/>
      <c r="D504" s="32"/>
      <c r="E504" s="32"/>
      <c r="F504" s="32"/>
      <c r="G504" s="32"/>
    </row>
    <row r="505">
      <c r="A505" s="32"/>
      <c r="B505" s="32"/>
      <c r="C505" s="32"/>
      <c r="D505" s="32"/>
      <c r="E505" s="32"/>
      <c r="F505" s="32"/>
      <c r="G505" s="32"/>
    </row>
    <row r="506">
      <c r="A506" s="32"/>
      <c r="B506" s="32"/>
      <c r="C506" s="32"/>
      <c r="D506" s="32"/>
      <c r="E506" s="32"/>
      <c r="F506" s="32"/>
      <c r="G506" s="32"/>
    </row>
    <row r="507">
      <c r="A507" s="32"/>
      <c r="B507" s="32"/>
      <c r="C507" s="32"/>
      <c r="D507" s="32"/>
      <c r="E507" s="32"/>
      <c r="F507" s="32"/>
      <c r="G507" s="32"/>
    </row>
    <row r="508">
      <c r="A508" s="32"/>
      <c r="B508" s="32"/>
      <c r="C508" s="32"/>
      <c r="D508" s="32"/>
      <c r="E508" s="32"/>
      <c r="F508" s="32"/>
      <c r="G508" s="32"/>
    </row>
    <row r="509">
      <c r="A509" s="32"/>
      <c r="B509" s="32"/>
      <c r="C509" s="32"/>
      <c r="D509" s="32"/>
      <c r="E509" s="32"/>
      <c r="F509" s="32"/>
      <c r="G509" s="32"/>
    </row>
    <row r="510">
      <c r="A510" s="32"/>
      <c r="B510" s="32"/>
      <c r="C510" s="32"/>
      <c r="D510" s="32"/>
      <c r="E510" s="32"/>
      <c r="F510" s="32"/>
      <c r="G510" s="32"/>
    </row>
    <row r="511">
      <c r="A511" s="32"/>
      <c r="B511" s="32"/>
      <c r="C511" s="32"/>
      <c r="D511" s="32"/>
      <c r="E511" s="32"/>
      <c r="F511" s="32"/>
      <c r="G511" s="32"/>
    </row>
    <row r="512">
      <c r="A512" s="32"/>
      <c r="B512" s="32"/>
      <c r="C512" s="32"/>
      <c r="D512" s="32"/>
      <c r="E512" s="32"/>
      <c r="F512" s="32"/>
      <c r="G512" s="32"/>
    </row>
    <row r="513">
      <c r="A513" s="32"/>
      <c r="B513" s="32"/>
      <c r="C513" s="32"/>
      <c r="D513" s="32"/>
      <c r="E513" s="32"/>
      <c r="F513" s="32"/>
      <c r="G513" s="32"/>
    </row>
    <row r="514">
      <c r="A514" s="32"/>
      <c r="B514" s="32"/>
      <c r="C514" s="32"/>
      <c r="D514" s="32"/>
      <c r="E514" s="32"/>
      <c r="F514" s="32"/>
      <c r="G514" s="32"/>
    </row>
    <row r="515">
      <c r="A515" s="32"/>
      <c r="B515" s="32"/>
      <c r="C515" s="32"/>
      <c r="D515" s="32"/>
      <c r="E515" s="32"/>
      <c r="F515" s="32"/>
      <c r="G515" s="32"/>
    </row>
    <row r="516">
      <c r="A516" s="32"/>
      <c r="B516" s="32"/>
      <c r="C516" s="32"/>
      <c r="D516" s="32"/>
      <c r="E516" s="32"/>
      <c r="F516" s="32"/>
      <c r="G516" s="32"/>
    </row>
    <row r="517">
      <c r="A517" s="32"/>
      <c r="B517" s="32"/>
      <c r="C517" s="32"/>
      <c r="D517" s="32"/>
      <c r="E517" s="32"/>
      <c r="F517" s="32"/>
      <c r="G517" s="32"/>
    </row>
    <row r="518">
      <c r="A518" s="32"/>
      <c r="B518" s="32"/>
      <c r="C518" s="32"/>
      <c r="D518" s="32"/>
      <c r="E518" s="32"/>
      <c r="F518" s="32"/>
      <c r="G518" s="32"/>
    </row>
    <row r="519">
      <c r="A519" s="32"/>
      <c r="B519" s="32"/>
      <c r="C519" s="32"/>
      <c r="D519" s="32"/>
      <c r="E519" s="32"/>
      <c r="F519" s="32"/>
      <c r="G519" s="32"/>
    </row>
    <row r="520">
      <c r="A520" s="32"/>
      <c r="B520" s="32"/>
      <c r="C520" s="32"/>
      <c r="D520" s="32"/>
      <c r="E520" s="32"/>
      <c r="F520" s="32"/>
      <c r="G520" s="32"/>
    </row>
    <row r="521">
      <c r="A521" s="32"/>
      <c r="B521" s="32"/>
      <c r="C521" s="32"/>
      <c r="D521" s="32"/>
      <c r="E521" s="32"/>
      <c r="F521" s="32"/>
      <c r="G521" s="32"/>
    </row>
    <row r="522">
      <c r="A522" s="32"/>
      <c r="B522" s="32"/>
      <c r="C522" s="32"/>
      <c r="D522" s="32"/>
      <c r="E522" s="32"/>
      <c r="F522" s="32"/>
      <c r="G522" s="32"/>
    </row>
    <row r="523">
      <c r="A523" s="32"/>
      <c r="B523" s="32"/>
      <c r="C523" s="32"/>
      <c r="D523" s="32"/>
      <c r="E523" s="32"/>
      <c r="F523" s="32"/>
      <c r="G523" s="32"/>
    </row>
    <row r="524">
      <c r="A524" s="32"/>
      <c r="B524" s="32"/>
      <c r="C524" s="32"/>
      <c r="D524" s="32"/>
      <c r="E524" s="32"/>
      <c r="F524" s="32"/>
      <c r="G524" s="32"/>
    </row>
    <row r="525">
      <c r="A525" s="32"/>
      <c r="B525" s="32"/>
      <c r="C525" s="32"/>
      <c r="D525" s="32"/>
      <c r="E525" s="32"/>
      <c r="F525" s="32"/>
      <c r="G525" s="32"/>
    </row>
    <row r="526">
      <c r="A526" s="32"/>
      <c r="B526" s="32"/>
      <c r="C526" s="32"/>
      <c r="D526" s="32"/>
      <c r="E526" s="32"/>
      <c r="F526" s="32"/>
      <c r="G526" s="32"/>
    </row>
    <row r="527">
      <c r="A527" s="32"/>
      <c r="B527" s="32"/>
      <c r="C527" s="32"/>
      <c r="D527" s="32"/>
      <c r="E527" s="32"/>
      <c r="F527" s="32"/>
      <c r="G527" s="32"/>
    </row>
    <row r="528">
      <c r="A528" s="32"/>
      <c r="B528" s="32"/>
      <c r="C528" s="32"/>
      <c r="D528" s="32"/>
      <c r="E528" s="32"/>
      <c r="F528" s="32"/>
      <c r="G528" s="32"/>
    </row>
    <row r="529">
      <c r="A529" s="32"/>
      <c r="B529" s="32"/>
      <c r="C529" s="32"/>
      <c r="D529" s="32"/>
      <c r="E529" s="32"/>
      <c r="F529" s="32"/>
      <c r="G529" s="32"/>
    </row>
    <row r="530">
      <c r="A530" s="32"/>
      <c r="B530" s="32"/>
      <c r="C530" s="32"/>
      <c r="D530" s="32"/>
      <c r="E530" s="32"/>
      <c r="F530" s="32"/>
      <c r="G530" s="32"/>
    </row>
    <row r="531">
      <c r="A531" s="32"/>
      <c r="B531" s="32"/>
      <c r="C531" s="32"/>
      <c r="D531" s="32"/>
      <c r="E531" s="32"/>
      <c r="F531" s="32"/>
      <c r="G531" s="32"/>
    </row>
    <row r="532">
      <c r="A532" s="32"/>
      <c r="B532" s="32"/>
      <c r="C532" s="32"/>
      <c r="D532" s="32"/>
      <c r="E532" s="32"/>
      <c r="F532" s="32"/>
      <c r="G532" s="32"/>
    </row>
    <row r="533">
      <c r="A533" s="32"/>
      <c r="B533" s="32"/>
      <c r="C533" s="32"/>
      <c r="D533" s="32"/>
      <c r="E533" s="32"/>
      <c r="F533" s="32"/>
      <c r="G533" s="32"/>
    </row>
    <row r="534">
      <c r="A534" s="32"/>
      <c r="B534" s="32"/>
      <c r="C534" s="32"/>
      <c r="D534" s="32"/>
      <c r="E534" s="32"/>
      <c r="F534" s="32"/>
      <c r="G534" s="32"/>
    </row>
    <row r="535">
      <c r="A535" s="32"/>
      <c r="B535" s="32"/>
      <c r="C535" s="32"/>
      <c r="D535" s="32"/>
      <c r="E535" s="32"/>
      <c r="F535" s="32"/>
      <c r="G535" s="32"/>
    </row>
    <row r="536">
      <c r="A536" s="32"/>
      <c r="B536" s="32"/>
      <c r="C536" s="32"/>
      <c r="D536" s="32"/>
      <c r="E536" s="32"/>
      <c r="F536" s="32"/>
      <c r="G536" s="32"/>
    </row>
    <row r="537">
      <c r="A537" s="32"/>
      <c r="B537" s="32"/>
      <c r="C537" s="32"/>
      <c r="D537" s="32"/>
      <c r="E537" s="32"/>
      <c r="F537" s="32"/>
      <c r="G537" s="32"/>
    </row>
    <row r="538">
      <c r="A538" s="32"/>
      <c r="B538" s="32"/>
      <c r="C538" s="32"/>
      <c r="D538" s="32"/>
      <c r="E538" s="32"/>
      <c r="F538" s="32"/>
      <c r="G538" s="32"/>
    </row>
    <row r="539">
      <c r="A539" s="32"/>
      <c r="B539" s="32"/>
      <c r="C539" s="32"/>
      <c r="D539" s="32"/>
      <c r="E539" s="32"/>
      <c r="F539" s="32"/>
      <c r="G539" s="32"/>
    </row>
    <row r="540">
      <c r="A540" s="32"/>
      <c r="B540" s="32"/>
      <c r="C540" s="32"/>
      <c r="D540" s="32"/>
      <c r="E540" s="32"/>
      <c r="F540" s="32"/>
      <c r="G540" s="32"/>
    </row>
    <row r="541">
      <c r="A541" s="32"/>
      <c r="B541" s="32"/>
      <c r="C541" s="32"/>
      <c r="D541" s="32"/>
      <c r="E541" s="32"/>
      <c r="F541" s="32"/>
      <c r="G541" s="32"/>
    </row>
    <row r="542">
      <c r="A542" s="32"/>
      <c r="B542" s="32"/>
      <c r="C542" s="32"/>
      <c r="D542" s="32"/>
      <c r="E542" s="32"/>
      <c r="F542" s="32"/>
      <c r="G542" s="32"/>
    </row>
    <row r="543">
      <c r="A543" s="32"/>
      <c r="B543" s="32"/>
      <c r="C543" s="32"/>
      <c r="D543" s="32"/>
      <c r="E543" s="32"/>
      <c r="F543" s="32"/>
      <c r="G543" s="32"/>
    </row>
    <row r="544">
      <c r="A544" s="32"/>
      <c r="B544" s="32"/>
      <c r="C544" s="32"/>
      <c r="D544" s="32"/>
      <c r="E544" s="32"/>
      <c r="F544" s="32"/>
      <c r="G544" s="32"/>
    </row>
    <row r="545">
      <c r="A545" s="32"/>
      <c r="B545" s="32"/>
      <c r="C545" s="32"/>
      <c r="D545" s="32"/>
      <c r="E545" s="32"/>
      <c r="F545" s="32"/>
      <c r="G545" s="32"/>
    </row>
    <row r="546">
      <c r="A546" s="32"/>
      <c r="B546" s="32"/>
      <c r="C546" s="32"/>
      <c r="D546" s="32"/>
      <c r="E546" s="32"/>
      <c r="F546" s="32"/>
      <c r="G546" s="32"/>
    </row>
    <row r="547">
      <c r="A547" s="32"/>
      <c r="B547" s="32"/>
      <c r="C547" s="32"/>
      <c r="D547" s="32"/>
      <c r="E547" s="32"/>
      <c r="F547" s="32"/>
      <c r="G547" s="32"/>
    </row>
    <row r="548">
      <c r="A548" s="32"/>
      <c r="B548" s="32"/>
      <c r="C548" s="32"/>
      <c r="D548" s="32"/>
      <c r="E548" s="32"/>
      <c r="F548" s="32"/>
      <c r="G548" s="32"/>
    </row>
    <row r="549">
      <c r="A549" s="32"/>
      <c r="B549" s="32"/>
      <c r="C549" s="32"/>
      <c r="D549" s="32"/>
      <c r="E549" s="32"/>
      <c r="F549" s="32"/>
      <c r="G549" s="32"/>
    </row>
    <row r="550">
      <c r="A550" s="32"/>
      <c r="B550" s="32"/>
      <c r="C550" s="32"/>
      <c r="D550" s="32"/>
      <c r="E550" s="32"/>
      <c r="F550" s="32"/>
      <c r="G550" s="32"/>
    </row>
    <row r="551">
      <c r="A551" s="32"/>
      <c r="B551" s="32"/>
      <c r="C551" s="32"/>
      <c r="D551" s="32"/>
      <c r="E551" s="32"/>
      <c r="F551" s="32"/>
      <c r="G551" s="32"/>
    </row>
    <row r="552">
      <c r="A552" s="32"/>
      <c r="B552" s="32"/>
      <c r="C552" s="32"/>
      <c r="D552" s="32"/>
      <c r="E552" s="32"/>
      <c r="F552" s="32"/>
      <c r="G552" s="32"/>
    </row>
    <row r="553">
      <c r="A553" s="32"/>
      <c r="B553" s="32"/>
      <c r="C553" s="32"/>
      <c r="D553" s="32"/>
      <c r="E553" s="32"/>
      <c r="F553" s="32"/>
      <c r="G553" s="32"/>
    </row>
    <row r="554">
      <c r="A554" s="32"/>
      <c r="B554" s="32"/>
      <c r="C554" s="32"/>
      <c r="D554" s="32"/>
      <c r="E554" s="32"/>
      <c r="F554" s="32"/>
      <c r="G554" s="32"/>
    </row>
    <row r="555">
      <c r="A555" s="32"/>
      <c r="B555" s="32"/>
      <c r="C555" s="32"/>
      <c r="D555" s="32"/>
      <c r="E555" s="32"/>
      <c r="F555" s="32"/>
      <c r="G555" s="32"/>
    </row>
    <row r="556">
      <c r="A556" s="32"/>
      <c r="B556" s="32"/>
      <c r="C556" s="32"/>
      <c r="D556" s="32"/>
      <c r="E556" s="32"/>
      <c r="F556" s="32"/>
      <c r="G556" s="32"/>
    </row>
    <row r="557">
      <c r="A557" s="32"/>
      <c r="B557" s="32"/>
      <c r="C557" s="32"/>
      <c r="D557" s="32"/>
      <c r="E557" s="32"/>
      <c r="F557" s="32"/>
      <c r="G557" s="32"/>
    </row>
    <row r="558">
      <c r="A558" s="32"/>
      <c r="B558" s="32"/>
      <c r="C558" s="32"/>
      <c r="D558" s="32"/>
      <c r="E558" s="32"/>
      <c r="F558" s="32"/>
      <c r="G558" s="32"/>
    </row>
    <row r="559">
      <c r="A559" s="32"/>
      <c r="B559" s="32"/>
      <c r="C559" s="32"/>
      <c r="D559" s="32"/>
      <c r="E559" s="32"/>
      <c r="F559" s="32"/>
      <c r="G559" s="32"/>
    </row>
    <row r="560">
      <c r="A560" s="32"/>
      <c r="B560" s="32"/>
      <c r="C560" s="32"/>
      <c r="D560" s="32"/>
      <c r="E560" s="32"/>
      <c r="F560" s="32"/>
      <c r="G560" s="32"/>
    </row>
    <row r="561">
      <c r="A561" s="32"/>
      <c r="B561" s="32"/>
      <c r="C561" s="32"/>
      <c r="D561" s="32"/>
      <c r="E561" s="32"/>
      <c r="F561" s="32"/>
      <c r="G561" s="32"/>
    </row>
    <row r="562">
      <c r="A562" s="32"/>
      <c r="B562" s="32"/>
      <c r="C562" s="32"/>
      <c r="D562" s="32"/>
      <c r="E562" s="32"/>
      <c r="F562" s="32"/>
      <c r="G562" s="32"/>
    </row>
    <row r="563">
      <c r="A563" s="32"/>
      <c r="B563" s="32"/>
      <c r="C563" s="32"/>
      <c r="D563" s="32"/>
      <c r="E563" s="32"/>
      <c r="F563" s="32"/>
      <c r="G563" s="32"/>
    </row>
    <row r="564">
      <c r="A564" s="32"/>
      <c r="B564" s="32"/>
      <c r="C564" s="32"/>
      <c r="D564" s="32"/>
      <c r="E564" s="32"/>
      <c r="F564" s="32"/>
      <c r="G564" s="32"/>
    </row>
    <row r="565">
      <c r="A565" s="32"/>
      <c r="B565" s="32"/>
      <c r="C565" s="32"/>
      <c r="D565" s="32"/>
      <c r="E565" s="32"/>
      <c r="F565" s="32"/>
      <c r="G565" s="32"/>
    </row>
    <row r="566">
      <c r="A566" s="32"/>
      <c r="B566" s="32"/>
      <c r="C566" s="32"/>
      <c r="D566" s="32"/>
      <c r="E566" s="32"/>
      <c r="F566" s="32"/>
      <c r="G566" s="32"/>
    </row>
    <row r="567">
      <c r="A567" s="32"/>
      <c r="B567" s="32"/>
      <c r="C567" s="32"/>
      <c r="D567" s="32"/>
      <c r="E567" s="32"/>
      <c r="F567" s="32"/>
      <c r="G567" s="32"/>
    </row>
    <row r="568">
      <c r="A568" s="32"/>
      <c r="B568" s="32"/>
      <c r="C568" s="32"/>
      <c r="D568" s="32"/>
      <c r="E568" s="32"/>
      <c r="F568" s="32"/>
      <c r="G568" s="32"/>
    </row>
    <row r="569">
      <c r="A569" s="32"/>
      <c r="B569" s="32"/>
      <c r="C569" s="32"/>
      <c r="D569" s="32"/>
      <c r="E569" s="32"/>
      <c r="F569" s="32"/>
      <c r="G569" s="32"/>
    </row>
    <row r="570">
      <c r="A570" s="32"/>
      <c r="B570" s="32"/>
      <c r="C570" s="32"/>
      <c r="D570" s="32"/>
      <c r="E570" s="32"/>
      <c r="F570" s="32"/>
      <c r="G570" s="32"/>
    </row>
    <row r="571">
      <c r="A571" s="32"/>
      <c r="B571" s="32"/>
      <c r="C571" s="32"/>
      <c r="D571" s="32"/>
      <c r="E571" s="32"/>
      <c r="F571" s="32"/>
      <c r="G571" s="32"/>
    </row>
    <row r="572">
      <c r="A572" s="32"/>
      <c r="B572" s="32"/>
      <c r="C572" s="32"/>
      <c r="D572" s="32"/>
      <c r="E572" s="32"/>
      <c r="F572" s="32"/>
      <c r="G572" s="32"/>
    </row>
    <row r="573">
      <c r="A573" s="32"/>
      <c r="B573" s="32"/>
      <c r="C573" s="32"/>
      <c r="D573" s="32"/>
      <c r="E573" s="32"/>
      <c r="F573" s="32"/>
      <c r="G573" s="32"/>
    </row>
    <row r="574">
      <c r="A574" s="32"/>
      <c r="B574" s="32"/>
      <c r="C574" s="32"/>
      <c r="D574" s="32"/>
      <c r="E574" s="32"/>
      <c r="F574" s="32"/>
      <c r="G574" s="32"/>
    </row>
    <row r="575">
      <c r="A575" s="32"/>
      <c r="B575" s="32"/>
      <c r="C575" s="32"/>
      <c r="D575" s="32"/>
      <c r="E575" s="32"/>
      <c r="F575" s="32"/>
      <c r="G575" s="32"/>
    </row>
    <row r="576">
      <c r="A576" s="32"/>
      <c r="B576" s="32"/>
      <c r="C576" s="32"/>
      <c r="D576" s="32"/>
      <c r="E576" s="32"/>
      <c r="F576" s="32"/>
      <c r="G576" s="32"/>
    </row>
    <row r="577">
      <c r="A577" s="32"/>
      <c r="B577" s="32"/>
      <c r="C577" s="32"/>
      <c r="D577" s="32"/>
      <c r="E577" s="32"/>
      <c r="F577" s="32"/>
      <c r="G577" s="32"/>
    </row>
    <row r="578">
      <c r="A578" s="32"/>
      <c r="B578" s="32"/>
      <c r="C578" s="32"/>
      <c r="D578" s="32"/>
      <c r="E578" s="32"/>
      <c r="F578" s="32"/>
      <c r="G578" s="32"/>
    </row>
    <row r="579">
      <c r="A579" s="32"/>
      <c r="B579" s="32"/>
      <c r="C579" s="32"/>
      <c r="D579" s="32"/>
      <c r="E579" s="32"/>
      <c r="F579" s="32"/>
      <c r="G579" s="32"/>
    </row>
    <row r="580">
      <c r="A580" s="32"/>
      <c r="B580" s="32"/>
      <c r="C580" s="32"/>
      <c r="D580" s="32"/>
      <c r="E580" s="32"/>
      <c r="F580" s="32"/>
      <c r="G580" s="32"/>
    </row>
    <row r="581">
      <c r="A581" s="32"/>
      <c r="B581" s="32"/>
      <c r="C581" s="32"/>
      <c r="D581" s="32"/>
      <c r="E581" s="32"/>
      <c r="F581" s="32"/>
      <c r="G581" s="32"/>
    </row>
    <row r="582">
      <c r="A582" s="32"/>
      <c r="B582" s="32"/>
      <c r="C582" s="32"/>
      <c r="D582" s="32"/>
      <c r="E582" s="32"/>
      <c r="F582" s="32"/>
      <c r="G582" s="32"/>
    </row>
    <row r="583">
      <c r="A583" s="32"/>
      <c r="B583" s="32"/>
      <c r="C583" s="32"/>
      <c r="D583" s="32"/>
      <c r="E583" s="32"/>
      <c r="F583" s="32"/>
      <c r="G583" s="32"/>
    </row>
    <row r="584">
      <c r="A584" s="32"/>
      <c r="B584" s="32"/>
      <c r="C584" s="32"/>
      <c r="D584" s="32"/>
      <c r="E584" s="32"/>
      <c r="F584" s="32"/>
      <c r="G584" s="32"/>
    </row>
    <row r="585">
      <c r="A585" s="32"/>
      <c r="B585" s="32"/>
      <c r="C585" s="32"/>
      <c r="D585" s="32"/>
      <c r="E585" s="32"/>
      <c r="F585" s="32"/>
      <c r="G585" s="32"/>
    </row>
    <row r="586">
      <c r="A586" s="32"/>
      <c r="B586" s="32"/>
      <c r="C586" s="32"/>
      <c r="D586" s="32"/>
      <c r="E586" s="32"/>
      <c r="F586" s="32"/>
      <c r="G586" s="32"/>
    </row>
    <row r="587">
      <c r="A587" s="32"/>
      <c r="B587" s="32"/>
      <c r="C587" s="32"/>
      <c r="D587" s="32"/>
      <c r="E587" s="32"/>
      <c r="F587" s="32"/>
      <c r="G587" s="32"/>
    </row>
    <row r="588">
      <c r="A588" s="32"/>
      <c r="B588" s="32"/>
      <c r="C588" s="32"/>
      <c r="D588" s="32"/>
      <c r="E588" s="32"/>
      <c r="F588" s="32"/>
      <c r="G588" s="32"/>
    </row>
    <row r="589">
      <c r="A589" s="32"/>
      <c r="B589" s="32"/>
      <c r="C589" s="32"/>
      <c r="D589" s="32"/>
      <c r="E589" s="32"/>
      <c r="F589" s="32"/>
      <c r="G589" s="32"/>
    </row>
    <row r="590">
      <c r="A590" s="32"/>
      <c r="B590" s="32"/>
      <c r="C590" s="32"/>
      <c r="D590" s="32"/>
      <c r="E590" s="32"/>
      <c r="F590" s="32"/>
      <c r="G590" s="32"/>
    </row>
    <row r="591">
      <c r="A591" s="32"/>
      <c r="B591" s="32"/>
      <c r="C591" s="32"/>
      <c r="D591" s="32"/>
      <c r="E591" s="32"/>
      <c r="F591" s="32"/>
      <c r="G591" s="32"/>
    </row>
    <row r="592">
      <c r="A592" s="32"/>
      <c r="B592" s="32"/>
      <c r="C592" s="32"/>
      <c r="D592" s="32"/>
      <c r="E592" s="32"/>
      <c r="F592" s="32"/>
      <c r="G592" s="32"/>
    </row>
    <row r="593">
      <c r="A593" s="32"/>
      <c r="B593" s="32"/>
      <c r="C593" s="32"/>
      <c r="D593" s="32"/>
      <c r="E593" s="32"/>
      <c r="F593" s="32"/>
      <c r="G593" s="32"/>
    </row>
    <row r="594">
      <c r="A594" s="32"/>
      <c r="B594" s="32"/>
      <c r="C594" s="32"/>
      <c r="D594" s="32"/>
      <c r="E594" s="32"/>
      <c r="F594" s="32"/>
      <c r="G594" s="32"/>
    </row>
    <row r="595">
      <c r="A595" s="32"/>
      <c r="B595" s="32"/>
      <c r="C595" s="32"/>
      <c r="D595" s="32"/>
      <c r="E595" s="32"/>
      <c r="F595" s="32"/>
      <c r="G595" s="32"/>
    </row>
    <row r="596">
      <c r="A596" s="32"/>
      <c r="B596" s="32"/>
      <c r="C596" s="32"/>
      <c r="D596" s="32"/>
      <c r="E596" s="32"/>
      <c r="F596" s="32"/>
      <c r="G596" s="32"/>
    </row>
    <row r="597">
      <c r="A597" s="32"/>
      <c r="B597" s="32"/>
      <c r="C597" s="32"/>
      <c r="D597" s="32"/>
      <c r="E597" s="32"/>
      <c r="F597" s="32"/>
      <c r="G597" s="32"/>
    </row>
    <row r="598">
      <c r="A598" s="32"/>
      <c r="B598" s="32"/>
      <c r="C598" s="32"/>
      <c r="D598" s="32"/>
      <c r="E598" s="32"/>
      <c r="F598" s="32"/>
      <c r="G598" s="32"/>
    </row>
    <row r="599">
      <c r="A599" s="32"/>
      <c r="B599" s="32"/>
      <c r="C599" s="32"/>
      <c r="D599" s="32"/>
      <c r="E599" s="32"/>
      <c r="F599" s="32"/>
      <c r="G599" s="32"/>
    </row>
    <row r="600">
      <c r="A600" s="32"/>
      <c r="B600" s="32"/>
      <c r="C600" s="32"/>
      <c r="D600" s="32"/>
      <c r="E600" s="32"/>
      <c r="F600" s="32"/>
      <c r="G600" s="32"/>
    </row>
    <row r="601">
      <c r="A601" s="32"/>
      <c r="B601" s="32"/>
      <c r="C601" s="32"/>
      <c r="D601" s="32"/>
      <c r="E601" s="32"/>
      <c r="F601" s="32"/>
      <c r="G601" s="32"/>
    </row>
    <row r="602">
      <c r="A602" s="32"/>
      <c r="B602" s="32"/>
      <c r="C602" s="32"/>
      <c r="D602" s="32"/>
      <c r="E602" s="32"/>
      <c r="F602" s="32"/>
      <c r="G602" s="32"/>
    </row>
    <row r="603">
      <c r="A603" s="32"/>
      <c r="B603" s="32"/>
      <c r="C603" s="32"/>
      <c r="D603" s="32"/>
      <c r="E603" s="32"/>
      <c r="F603" s="32"/>
      <c r="G603" s="32"/>
    </row>
    <row r="604">
      <c r="A604" s="32"/>
      <c r="B604" s="32"/>
      <c r="C604" s="32"/>
      <c r="D604" s="32"/>
      <c r="E604" s="32"/>
      <c r="F604" s="32"/>
      <c r="G604" s="32"/>
    </row>
    <row r="605">
      <c r="A605" s="32"/>
      <c r="B605" s="32"/>
      <c r="C605" s="32"/>
      <c r="D605" s="32"/>
      <c r="E605" s="32"/>
      <c r="F605" s="32"/>
      <c r="G605" s="32"/>
    </row>
    <row r="606">
      <c r="A606" s="32"/>
      <c r="B606" s="32"/>
      <c r="C606" s="32"/>
      <c r="D606" s="32"/>
      <c r="E606" s="32"/>
      <c r="F606" s="32"/>
      <c r="G606" s="32"/>
    </row>
    <row r="607">
      <c r="A607" s="32"/>
      <c r="B607" s="32"/>
      <c r="C607" s="32"/>
      <c r="D607" s="32"/>
      <c r="E607" s="32"/>
      <c r="F607" s="32"/>
      <c r="G607" s="32"/>
    </row>
    <row r="608">
      <c r="A608" s="32"/>
      <c r="B608" s="32"/>
      <c r="C608" s="32"/>
      <c r="D608" s="32"/>
      <c r="E608" s="32"/>
      <c r="F608" s="32"/>
      <c r="G608" s="32"/>
    </row>
    <row r="609">
      <c r="A609" s="32"/>
      <c r="B609" s="32"/>
      <c r="C609" s="32"/>
      <c r="D609" s="32"/>
      <c r="E609" s="32"/>
      <c r="F609" s="32"/>
      <c r="G609" s="32"/>
    </row>
    <row r="610">
      <c r="A610" s="32"/>
      <c r="B610" s="32"/>
      <c r="C610" s="32"/>
      <c r="D610" s="32"/>
      <c r="E610" s="32"/>
      <c r="F610" s="32"/>
      <c r="G610" s="32"/>
    </row>
    <row r="611">
      <c r="A611" s="32"/>
      <c r="B611" s="32"/>
      <c r="C611" s="32"/>
      <c r="D611" s="32"/>
      <c r="E611" s="32"/>
      <c r="F611" s="32"/>
      <c r="G611" s="32"/>
    </row>
    <row r="612">
      <c r="A612" s="32"/>
      <c r="B612" s="32"/>
      <c r="C612" s="32"/>
      <c r="D612" s="32"/>
      <c r="E612" s="32"/>
      <c r="F612" s="32"/>
      <c r="G612" s="32"/>
    </row>
    <row r="613">
      <c r="A613" s="32"/>
      <c r="B613" s="32"/>
      <c r="C613" s="32"/>
      <c r="D613" s="32"/>
      <c r="E613" s="32"/>
      <c r="F613" s="32"/>
      <c r="G613" s="32"/>
    </row>
    <row r="614">
      <c r="A614" s="32"/>
      <c r="B614" s="32"/>
      <c r="C614" s="32"/>
      <c r="D614" s="32"/>
      <c r="E614" s="32"/>
      <c r="F614" s="32"/>
      <c r="G614" s="32"/>
    </row>
    <row r="615">
      <c r="A615" s="32"/>
      <c r="B615" s="32"/>
      <c r="C615" s="32"/>
      <c r="D615" s="32"/>
      <c r="E615" s="32"/>
      <c r="F615" s="32"/>
      <c r="G615" s="32"/>
    </row>
    <row r="616">
      <c r="A616" s="32"/>
      <c r="B616" s="32"/>
      <c r="C616" s="32"/>
      <c r="D616" s="32"/>
      <c r="E616" s="32"/>
      <c r="F616" s="32"/>
      <c r="G616" s="32"/>
    </row>
    <row r="617">
      <c r="A617" s="32"/>
      <c r="B617" s="32"/>
      <c r="C617" s="32"/>
      <c r="D617" s="32"/>
      <c r="E617" s="32"/>
      <c r="F617" s="32"/>
      <c r="G617" s="32"/>
    </row>
    <row r="618">
      <c r="A618" s="32"/>
      <c r="B618" s="32"/>
      <c r="C618" s="32"/>
      <c r="D618" s="32"/>
      <c r="E618" s="32"/>
      <c r="F618" s="32"/>
      <c r="G618" s="32"/>
    </row>
    <row r="619">
      <c r="A619" s="32"/>
      <c r="B619" s="32"/>
      <c r="C619" s="32"/>
      <c r="D619" s="32"/>
      <c r="E619" s="32"/>
      <c r="F619" s="32"/>
      <c r="G619" s="32"/>
    </row>
    <row r="620">
      <c r="A620" s="32"/>
      <c r="B620" s="32"/>
      <c r="C620" s="32"/>
      <c r="D620" s="32"/>
      <c r="E620" s="32"/>
      <c r="F620" s="32"/>
      <c r="G620" s="32"/>
    </row>
    <row r="621">
      <c r="A621" s="32"/>
      <c r="B621" s="32"/>
      <c r="C621" s="32"/>
      <c r="D621" s="32"/>
      <c r="E621" s="32"/>
      <c r="F621" s="32"/>
      <c r="G621" s="32"/>
    </row>
    <row r="622">
      <c r="A622" s="32"/>
      <c r="B622" s="32"/>
      <c r="C622" s="32"/>
      <c r="D622" s="32"/>
      <c r="E622" s="32"/>
      <c r="F622" s="32"/>
      <c r="G622" s="32"/>
    </row>
    <row r="623">
      <c r="A623" s="32"/>
      <c r="B623" s="32"/>
      <c r="C623" s="32"/>
      <c r="D623" s="32"/>
      <c r="E623" s="32"/>
      <c r="F623" s="32"/>
      <c r="G623" s="32"/>
    </row>
    <row r="624">
      <c r="A624" s="32"/>
      <c r="B624" s="32"/>
      <c r="C624" s="32"/>
      <c r="D624" s="32"/>
      <c r="E624" s="32"/>
      <c r="F624" s="32"/>
      <c r="G624" s="32"/>
    </row>
    <row r="625">
      <c r="A625" s="32"/>
      <c r="B625" s="32"/>
      <c r="C625" s="32"/>
      <c r="D625" s="32"/>
      <c r="E625" s="32"/>
      <c r="F625" s="32"/>
      <c r="G625" s="32"/>
    </row>
    <row r="626">
      <c r="A626" s="32"/>
      <c r="B626" s="32"/>
      <c r="C626" s="32"/>
      <c r="D626" s="32"/>
      <c r="E626" s="32"/>
      <c r="F626" s="32"/>
      <c r="G626" s="32"/>
    </row>
    <row r="627">
      <c r="A627" s="32"/>
      <c r="B627" s="32"/>
      <c r="C627" s="32"/>
      <c r="D627" s="32"/>
      <c r="E627" s="32"/>
      <c r="F627" s="32"/>
      <c r="G627" s="32"/>
    </row>
    <row r="628">
      <c r="A628" s="32"/>
      <c r="B628" s="32"/>
      <c r="C628" s="32"/>
      <c r="D628" s="32"/>
      <c r="E628" s="32"/>
      <c r="F628" s="32"/>
      <c r="G628" s="32"/>
    </row>
    <row r="629">
      <c r="A629" s="32"/>
      <c r="B629" s="32"/>
      <c r="C629" s="32"/>
      <c r="D629" s="32"/>
      <c r="E629" s="32"/>
      <c r="F629" s="32"/>
      <c r="G629" s="32"/>
    </row>
    <row r="630">
      <c r="A630" s="32"/>
      <c r="B630" s="32"/>
      <c r="C630" s="32"/>
      <c r="D630" s="32"/>
      <c r="E630" s="32"/>
      <c r="F630" s="32"/>
      <c r="G630" s="32"/>
    </row>
    <row r="631">
      <c r="A631" s="32"/>
      <c r="B631" s="32"/>
      <c r="C631" s="32"/>
      <c r="D631" s="32"/>
      <c r="E631" s="32"/>
      <c r="F631" s="32"/>
      <c r="G631" s="32"/>
    </row>
    <row r="632">
      <c r="A632" s="32"/>
      <c r="B632" s="32"/>
      <c r="C632" s="32"/>
      <c r="D632" s="32"/>
      <c r="E632" s="32"/>
      <c r="F632" s="32"/>
      <c r="G632" s="32"/>
    </row>
    <row r="633">
      <c r="A633" s="32"/>
      <c r="B633" s="32"/>
      <c r="C633" s="32"/>
      <c r="D633" s="32"/>
      <c r="E633" s="32"/>
      <c r="F633" s="32"/>
      <c r="G633" s="32"/>
    </row>
    <row r="634">
      <c r="A634" s="32"/>
      <c r="B634" s="32"/>
      <c r="C634" s="32"/>
      <c r="D634" s="32"/>
      <c r="E634" s="32"/>
      <c r="F634" s="32"/>
      <c r="G634" s="32"/>
    </row>
    <row r="635">
      <c r="A635" s="32"/>
      <c r="B635" s="32"/>
      <c r="C635" s="32"/>
      <c r="D635" s="32"/>
      <c r="E635" s="32"/>
      <c r="F635" s="32"/>
      <c r="G635" s="32"/>
    </row>
    <row r="636">
      <c r="A636" s="32"/>
      <c r="B636" s="32"/>
      <c r="C636" s="32"/>
      <c r="D636" s="32"/>
      <c r="E636" s="32"/>
      <c r="F636" s="32"/>
      <c r="G636" s="32"/>
    </row>
    <row r="637">
      <c r="A637" s="32"/>
      <c r="B637" s="32"/>
      <c r="C637" s="32"/>
      <c r="D637" s="32"/>
      <c r="E637" s="32"/>
      <c r="F637" s="32"/>
      <c r="G637" s="32"/>
    </row>
    <row r="638">
      <c r="A638" s="32"/>
      <c r="B638" s="32"/>
      <c r="C638" s="32"/>
      <c r="D638" s="32"/>
      <c r="E638" s="32"/>
      <c r="F638" s="32"/>
      <c r="G638" s="32"/>
    </row>
    <row r="639">
      <c r="A639" s="32"/>
      <c r="B639" s="32"/>
      <c r="C639" s="32"/>
      <c r="D639" s="32"/>
      <c r="E639" s="32"/>
      <c r="F639" s="32"/>
      <c r="G639" s="32"/>
    </row>
    <row r="640">
      <c r="A640" s="32"/>
      <c r="B640" s="32"/>
      <c r="C640" s="32"/>
      <c r="D640" s="32"/>
      <c r="E640" s="32"/>
      <c r="F640" s="32"/>
      <c r="G640" s="32"/>
    </row>
    <row r="641">
      <c r="A641" s="32"/>
      <c r="B641" s="32"/>
      <c r="C641" s="32"/>
      <c r="D641" s="32"/>
      <c r="E641" s="32"/>
      <c r="F641" s="32"/>
      <c r="G641" s="32"/>
    </row>
    <row r="642">
      <c r="A642" s="32"/>
      <c r="B642" s="32"/>
      <c r="C642" s="32"/>
      <c r="D642" s="32"/>
      <c r="E642" s="32"/>
      <c r="F642" s="32"/>
      <c r="G642" s="32"/>
    </row>
    <row r="643">
      <c r="A643" s="32"/>
      <c r="B643" s="32"/>
      <c r="C643" s="32"/>
      <c r="D643" s="32"/>
      <c r="E643" s="32"/>
      <c r="F643" s="32"/>
      <c r="G643" s="32"/>
    </row>
    <row r="644">
      <c r="A644" s="32"/>
      <c r="B644" s="32"/>
      <c r="C644" s="32"/>
      <c r="D644" s="32"/>
      <c r="E644" s="32"/>
      <c r="F644" s="32"/>
      <c r="G644" s="32"/>
    </row>
    <row r="645">
      <c r="A645" s="32"/>
      <c r="B645" s="32"/>
      <c r="C645" s="32"/>
      <c r="D645" s="32"/>
      <c r="E645" s="32"/>
      <c r="F645" s="32"/>
      <c r="G645" s="32"/>
    </row>
    <row r="646">
      <c r="A646" s="32"/>
      <c r="B646" s="32"/>
      <c r="C646" s="32"/>
      <c r="D646" s="32"/>
      <c r="E646" s="32"/>
      <c r="F646" s="32"/>
      <c r="G646" s="32"/>
    </row>
    <row r="647">
      <c r="A647" s="32"/>
      <c r="B647" s="32"/>
      <c r="C647" s="32"/>
      <c r="D647" s="32"/>
      <c r="E647" s="32"/>
      <c r="F647" s="32"/>
      <c r="G647" s="32"/>
    </row>
    <row r="648">
      <c r="A648" s="32"/>
      <c r="B648" s="32"/>
      <c r="C648" s="32"/>
      <c r="D648" s="32"/>
      <c r="E648" s="32"/>
      <c r="F648" s="32"/>
      <c r="G648" s="32"/>
    </row>
    <row r="649">
      <c r="A649" s="32"/>
      <c r="B649" s="32"/>
      <c r="C649" s="32"/>
      <c r="D649" s="32"/>
      <c r="E649" s="32"/>
      <c r="F649" s="32"/>
      <c r="G649" s="32"/>
    </row>
    <row r="650">
      <c r="A650" s="32"/>
      <c r="B650" s="32"/>
      <c r="C650" s="32"/>
      <c r="D650" s="32"/>
      <c r="E650" s="32"/>
      <c r="F650" s="32"/>
      <c r="G650" s="32"/>
    </row>
    <row r="651">
      <c r="A651" s="32"/>
      <c r="B651" s="32"/>
      <c r="C651" s="32"/>
      <c r="D651" s="32"/>
      <c r="E651" s="32"/>
      <c r="F651" s="32"/>
      <c r="G651" s="32"/>
    </row>
    <row r="652">
      <c r="A652" s="32"/>
      <c r="B652" s="32"/>
      <c r="C652" s="32"/>
      <c r="D652" s="32"/>
      <c r="E652" s="32"/>
      <c r="F652" s="32"/>
      <c r="G652" s="32"/>
    </row>
    <row r="653">
      <c r="A653" s="32"/>
      <c r="B653" s="32"/>
      <c r="C653" s="32"/>
      <c r="D653" s="32"/>
      <c r="E653" s="32"/>
      <c r="F653" s="32"/>
      <c r="G653" s="32"/>
    </row>
    <row r="654">
      <c r="A654" s="32"/>
      <c r="B654" s="32"/>
      <c r="C654" s="32"/>
      <c r="D654" s="32"/>
      <c r="E654" s="32"/>
      <c r="F654" s="32"/>
      <c r="G654" s="32"/>
    </row>
    <row r="655">
      <c r="A655" s="32"/>
      <c r="B655" s="32"/>
      <c r="C655" s="32"/>
      <c r="D655" s="32"/>
      <c r="E655" s="32"/>
      <c r="F655" s="32"/>
      <c r="G655" s="32"/>
    </row>
    <row r="656">
      <c r="A656" s="32"/>
      <c r="B656" s="32"/>
      <c r="C656" s="32"/>
      <c r="D656" s="32"/>
      <c r="E656" s="32"/>
      <c r="F656" s="32"/>
      <c r="G656" s="32"/>
    </row>
    <row r="657">
      <c r="A657" s="32"/>
      <c r="B657" s="32"/>
      <c r="C657" s="32"/>
      <c r="D657" s="32"/>
      <c r="E657" s="32"/>
      <c r="F657" s="32"/>
      <c r="G657" s="32"/>
    </row>
    <row r="658">
      <c r="A658" s="32"/>
      <c r="B658" s="32"/>
      <c r="C658" s="32"/>
      <c r="D658" s="32"/>
      <c r="E658" s="32"/>
      <c r="F658" s="32"/>
      <c r="G658" s="32"/>
    </row>
    <row r="659">
      <c r="A659" s="32"/>
      <c r="B659" s="32"/>
      <c r="C659" s="32"/>
      <c r="D659" s="32"/>
      <c r="E659" s="32"/>
      <c r="F659" s="32"/>
      <c r="G659" s="32"/>
    </row>
    <row r="660">
      <c r="A660" s="32"/>
      <c r="B660" s="32"/>
      <c r="C660" s="32"/>
      <c r="D660" s="32"/>
      <c r="E660" s="32"/>
      <c r="F660" s="32"/>
      <c r="G660" s="32"/>
    </row>
    <row r="661">
      <c r="A661" s="32"/>
      <c r="B661" s="32"/>
      <c r="C661" s="32"/>
      <c r="D661" s="32"/>
      <c r="E661" s="32"/>
      <c r="F661" s="32"/>
      <c r="G661" s="32"/>
    </row>
    <row r="662">
      <c r="A662" s="32"/>
      <c r="B662" s="32"/>
      <c r="C662" s="32"/>
      <c r="D662" s="32"/>
      <c r="E662" s="32"/>
      <c r="F662" s="32"/>
      <c r="G662" s="32"/>
    </row>
    <row r="663">
      <c r="A663" s="32"/>
      <c r="B663" s="32"/>
      <c r="C663" s="32"/>
      <c r="D663" s="32"/>
      <c r="E663" s="32"/>
      <c r="F663" s="32"/>
      <c r="G663" s="32"/>
    </row>
    <row r="664">
      <c r="A664" s="32"/>
      <c r="B664" s="32"/>
      <c r="C664" s="32"/>
      <c r="D664" s="32"/>
      <c r="E664" s="32"/>
      <c r="F664" s="32"/>
      <c r="G664" s="32"/>
    </row>
    <row r="665">
      <c r="A665" s="32"/>
      <c r="B665" s="32"/>
      <c r="C665" s="32"/>
      <c r="D665" s="32"/>
      <c r="E665" s="32"/>
      <c r="F665" s="32"/>
      <c r="G665" s="32"/>
    </row>
    <row r="666">
      <c r="A666" s="32"/>
      <c r="B666" s="32"/>
      <c r="C666" s="32"/>
      <c r="D666" s="32"/>
      <c r="E666" s="32"/>
      <c r="F666" s="32"/>
      <c r="G666" s="32"/>
    </row>
    <row r="667">
      <c r="A667" s="32"/>
      <c r="B667" s="32"/>
      <c r="C667" s="32"/>
      <c r="D667" s="32"/>
      <c r="E667" s="32"/>
      <c r="F667" s="32"/>
      <c r="G667" s="32"/>
    </row>
    <row r="668">
      <c r="A668" s="32"/>
      <c r="B668" s="32"/>
      <c r="C668" s="32"/>
      <c r="D668" s="32"/>
      <c r="E668" s="32"/>
      <c r="F668" s="32"/>
      <c r="G668" s="32"/>
    </row>
    <row r="669">
      <c r="A669" s="32"/>
      <c r="B669" s="32"/>
      <c r="C669" s="32"/>
      <c r="D669" s="32"/>
      <c r="E669" s="32"/>
      <c r="F669" s="32"/>
      <c r="G669" s="32"/>
    </row>
    <row r="670">
      <c r="A670" s="32"/>
      <c r="B670" s="32"/>
      <c r="C670" s="32"/>
      <c r="D670" s="32"/>
      <c r="E670" s="32"/>
      <c r="F670" s="32"/>
      <c r="G670" s="32"/>
    </row>
    <row r="671">
      <c r="A671" s="32"/>
      <c r="B671" s="32"/>
      <c r="C671" s="32"/>
      <c r="D671" s="32"/>
      <c r="E671" s="32"/>
      <c r="F671" s="32"/>
      <c r="G671" s="32"/>
    </row>
    <row r="672">
      <c r="A672" s="32"/>
      <c r="B672" s="32"/>
      <c r="C672" s="32"/>
      <c r="D672" s="32"/>
      <c r="E672" s="32"/>
      <c r="F672" s="32"/>
      <c r="G672" s="32"/>
    </row>
    <row r="673">
      <c r="A673" s="32"/>
      <c r="B673" s="32"/>
      <c r="C673" s="32"/>
      <c r="D673" s="32"/>
      <c r="E673" s="32"/>
      <c r="F673" s="32"/>
      <c r="G673" s="32"/>
    </row>
    <row r="674">
      <c r="A674" s="32"/>
      <c r="B674" s="32"/>
      <c r="C674" s="32"/>
      <c r="D674" s="32"/>
      <c r="E674" s="32"/>
      <c r="F674" s="32"/>
      <c r="G674" s="32"/>
    </row>
    <row r="675">
      <c r="A675" s="32"/>
      <c r="B675" s="32"/>
      <c r="C675" s="32"/>
      <c r="D675" s="32"/>
      <c r="E675" s="32"/>
      <c r="F675" s="32"/>
      <c r="G675" s="32"/>
    </row>
    <row r="676">
      <c r="A676" s="32"/>
      <c r="B676" s="32"/>
      <c r="C676" s="32"/>
      <c r="D676" s="32"/>
      <c r="E676" s="32"/>
      <c r="F676" s="32"/>
      <c r="G676" s="32"/>
    </row>
    <row r="677">
      <c r="A677" s="32"/>
      <c r="B677" s="32"/>
      <c r="C677" s="32"/>
      <c r="D677" s="32"/>
      <c r="E677" s="32"/>
      <c r="F677" s="32"/>
      <c r="G677" s="32"/>
    </row>
    <row r="678">
      <c r="A678" s="32"/>
      <c r="B678" s="32"/>
      <c r="C678" s="32"/>
      <c r="D678" s="32"/>
      <c r="E678" s="32"/>
      <c r="F678" s="32"/>
      <c r="G678" s="32"/>
    </row>
    <row r="679">
      <c r="A679" s="32"/>
      <c r="B679" s="32"/>
      <c r="C679" s="32"/>
      <c r="D679" s="32"/>
      <c r="E679" s="32"/>
      <c r="F679" s="32"/>
      <c r="G679" s="32"/>
    </row>
    <row r="680">
      <c r="A680" s="32"/>
      <c r="B680" s="32"/>
      <c r="C680" s="32"/>
      <c r="D680" s="32"/>
      <c r="E680" s="32"/>
      <c r="F680" s="32"/>
      <c r="G680" s="32"/>
    </row>
    <row r="681">
      <c r="A681" s="32"/>
      <c r="B681" s="32"/>
      <c r="C681" s="32"/>
      <c r="D681" s="32"/>
      <c r="E681" s="32"/>
      <c r="F681" s="32"/>
      <c r="G681" s="32"/>
    </row>
    <row r="682">
      <c r="A682" s="32"/>
      <c r="B682" s="32"/>
      <c r="C682" s="32"/>
      <c r="D682" s="32"/>
      <c r="E682" s="32"/>
      <c r="F682" s="32"/>
      <c r="G682" s="32"/>
    </row>
    <row r="683">
      <c r="A683" s="32"/>
      <c r="B683" s="32"/>
      <c r="C683" s="32"/>
      <c r="D683" s="32"/>
      <c r="E683" s="32"/>
      <c r="F683" s="32"/>
      <c r="G683" s="32"/>
    </row>
    <row r="684">
      <c r="A684" s="32"/>
      <c r="B684" s="32"/>
      <c r="C684" s="32"/>
      <c r="D684" s="32"/>
      <c r="E684" s="32"/>
      <c r="F684" s="32"/>
      <c r="G684" s="32"/>
    </row>
    <row r="685">
      <c r="A685" s="32"/>
      <c r="B685" s="32"/>
      <c r="C685" s="32"/>
      <c r="D685" s="32"/>
      <c r="E685" s="32"/>
      <c r="F685" s="32"/>
      <c r="G685" s="32"/>
    </row>
    <row r="686">
      <c r="A686" s="32"/>
      <c r="B686" s="32"/>
      <c r="C686" s="32"/>
      <c r="D686" s="32"/>
      <c r="E686" s="32"/>
      <c r="F686" s="32"/>
      <c r="G686" s="32"/>
    </row>
    <row r="687">
      <c r="A687" s="32"/>
      <c r="B687" s="32"/>
      <c r="C687" s="32"/>
      <c r="D687" s="32"/>
      <c r="E687" s="32"/>
      <c r="F687" s="32"/>
      <c r="G687" s="32"/>
    </row>
    <row r="688">
      <c r="A688" s="32"/>
      <c r="B688" s="32"/>
      <c r="C688" s="32"/>
      <c r="D688" s="32"/>
      <c r="E688" s="32"/>
      <c r="F688" s="32"/>
      <c r="G688" s="32"/>
    </row>
    <row r="689">
      <c r="A689" s="32"/>
      <c r="B689" s="32"/>
      <c r="C689" s="32"/>
      <c r="D689" s="32"/>
      <c r="E689" s="32"/>
      <c r="F689" s="32"/>
      <c r="G689" s="32"/>
    </row>
    <row r="690">
      <c r="A690" s="32"/>
      <c r="B690" s="32"/>
      <c r="C690" s="32"/>
      <c r="D690" s="32"/>
      <c r="E690" s="32"/>
      <c r="F690" s="32"/>
      <c r="G690" s="32"/>
    </row>
    <row r="691">
      <c r="A691" s="32"/>
      <c r="B691" s="32"/>
      <c r="C691" s="32"/>
      <c r="D691" s="32"/>
      <c r="E691" s="32"/>
      <c r="F691" s="32"/>
      <c r="G691" s="32"/>
    </row>
    <row r="692">
      <c r="A692" s="32"/>
      <c r="B692" s="32"/>
      <c r="C692" s="32"/>
      <c r="D692" s="32"/>
      <c r="E692" s="32"/>
      <c r="F692" s="32"/>
      <c r="G692" s="32"/>
    </row>
    <row r="693">
      <c r="A693" s="32"/>
      <c r="B693" s="32"/>
      <c r="C693" s="32"/>
      <c r="D693" s="32"/>
      <c r="E693" s="32"/>
      <c r="F693" s="32"/>
      <c r="G693" s="32"/>
    </row>
    <row r="694">
      <c r="A694" s="32"/>
      <c r="B694" s="32"/>
      <c r="C694" s="32"/>
      <c r="D694" s="32"/>
      <c r="E694" s="32"/>
      <c r="F694" s="32"/>
      <c r="G694" s="32"/>
    </row>
    <row r="695">
      <c r="A695" s="32"/>
      <c r="B695" s="32"/>
      <c r="C695" s="32"/>
      <c r="D695" s="32"/>
      <c r="E695" s="32"/>
      <c r="F695" s="32"/>
      <c r="G695" s="32"/>
    </row>
    <row r="696">
      <c r="A696" s="32"/>
      <c r="B696" s="32"/>
      <c r="C696" s="32"/>
      <c r="D696" s="32"/>
      <c r="E696" s="32"/>
      <c r="F696" s="32"/>
      <c r="G696" s="32"/>
    </row>
    <row r="697">
      <c r="A697" s="32"/>
      <c r="B697" s="32"/>
      <c r="C697" s="32"/>
      <c r="D697" s="32"/>
      <c r="E697" s="32"/>
      <c r="F697" s="32"/>
      <c r="G697" s="32"/>
    </row>
    <row r="698">
      <c r="A698" s="32"/>
      <c r="B698" s="32"/>
      <c r="C698" s="32"/>
      <c r="D698" s="32"/>
      <c r="E698" s="32"/>
      <c r="F698" s="32"/>
      <c r="G698" s="32"/>
    </row>
    <row r="699">
      <c r="A699" s="32"/>
      <c r="B699" s="32"/>
      <c r="C699" s="32"/>
      <c r="D699" s="32"/>
      <c r="E699" s="32"/>
      <c r="F699" s="32"/>
      <c r="G699" s="32"/>
    </row>
    <row r="700">
      <c r="A700" s="32"/>
      <c r="B700" s="32"/>
      <c r="C700" s="32"/>
      <c r="D700" s="32"/>
      <c r="E700" s="32"/>
      <c r="F700" s="32"/>
      <c r="G700" s="32"/>
    </row>
    <row r="701">
      <c r="A701" s="32"/>
      <c r="B701" s="32"/>
      <c r="C701" s="32"/>
      <c r="D701" s="32"/>
      <c r="E701" s="32"/>
      <c r="F701" s="32"/>
      <c r="G701" s="32"/>
    </row>
    <row r="702">
      <c r="A702" s="32"/>
      <c r="B702" s="32"/>
      <c r="C702" s="32"/>
      <c r="D702" s="32"/>
      <c r="E702" s="32"/>
      <c r="F702" s="32"/>
      <c r="G702" s="32"/>
    </row>
    <row r="703">
      <c r="A703" s="32"/>
      <c r="B703" s="32"/>
      <c r="C703" s="32"/>
      <c r="D703" s="32"/>
      <c r="E703" s="32"/>
      <c r="F703" s="32"/>
      <c r="G703" s="32"/>
    </row>
    <row r="704">
      <c r="A704" s="32"/>
      <c r="B704" s="32"/>
      <c r="C704" s="32"/>
      <c r="D704" s="32"/>
      <c r="E704" s="32"/>
      <c r="F704" s="32"/>
      <c r="G704" s="32"/>
    </row>
    <row r="705">
      <c r="A705" s="32"/>
      <c r="B705" s="32"/>
      <c r="C705" s="32"/>
      <c r="D705" s="32"/>
      <c r="E705" s="32"/>
      <c r="F705" s="32"/>
      <c r="G705" s="32"/>
    </row>
    <row r="706">
      <c r="A706" s="32"/>
      <c r="B706" s="32"/>
      <c r="C706" s="32"/>
      <c r="D706" s="32"/>
      <c r="E706" s="32"/>
      <c r="F706" s="32"/>
      <c r="G706" s="32"/>
    </row>
    <row r="707">
      <c r="A707" s="32"/>
      <c r="B707" s="32"/>
      <c r="C707" s="32"/>
      <c r="D707" s="32"/>
      <c r="E707" s="32"/>
      <c r="F707" s="32"/>
      <c r="G707" s="32"/>
    </row>
    <row r="708">
      <c r="A708" s="32"/>
      <c r="B708" s="32"/>
      <c r="C708" s="32"/>
      <c r="D708" s="32"/>
      <c r="E708" s="32"/>
      <c r="F708" s="32"/>
      <c r="G708" s="32"/>
    </row>
    <row r="709">
      <c r="A709" s="32"/>
      <c r="B709" s="32"/>
      <c r="C709" s="32"/>
      <c r="D709" s="32"/>
      <c r="E709" s="32"/>
      <c r="F709" s="32"/>
      <c r="G709" s="32"/>
    </row>
    <row r="710">
      <c r="A710" s="32"/>
      <c r="B710" s="32"/>
      <c r="C710" s="32"/>
      <c r="D710" s="32"/>
      <c r="E710" s="32"/>
      <c r="F710" s="32"/>
      <c r="G710" s="32"/>
    </row>
    <row r="711">
      <c r="A711" s="32"/>
      <c r="B711" s="32"/>
      <c r="C711" s="32"/>
      <c r="D711" s="32"/>
      <c r="E711" s="32"/>
      <c r="F711" s="32"/>
      <c r="G711" s="32"/>
    </row>
    <row r="712">
      <c r="A712" s="32"/>
      <c r="B712" s="32"/>
      <c r="C712" s="32"/>
      <c r="D712" s="32"/>
      <c r="E712" s="32"/>
      <c r="F712" s="32"/>
      <c r="G712" s="32"/>
    </row>
    <row r="713">
      <c r="A713" s="32"/>
      <c r="B713" s="32"/>
      <c r="C713" s="32"/>
      <c r="D713" s="32"/>
      <c r="E713" s="32"/>
      <c r="F713" s="32"/>
      <c r="G713" s="32"/>
    </row>
    <row r="714">
      <c r="A714" s="32"/>
      <c r="B714" s="32"/>
      <c r="C714" s="32"/>
      <c r="D714" s="32"/>
      <c r="E714" s="32"/>
      <c r="F714" s="32"/>
      <c r="G714" s="32"/>
    </row>
    <row r="715">
      <c r="A715" s="32"/>
      <c r="B715" s="32"/>
      <c r="C715" s="32"/>
      <c r="D715" s="32"/>
      <c r="E715" s="32"/>
      <c r="F715" s="32"/>
      <c r="G715" s="32"/>
    </row>
    <row r="716">
      <c r="A716" s="32"/>
      <c r="B716" s="32"/>
      <c r="C716" s="32"/>
      <c r="D716" s="32"/>
      <c r="E716" s="32"/>
      <c r="F716" s="32"/>
      <c r="G716" s="32"/>
    </row>
    <row r="717">
      <c r="A717" s="32"/>
      <c r="B717" s="32"/>
      <c r="C717" s="32"/>
      <c r="D717" s="32"/>
      <c r="E717" s="32"/>
      <c r="F717" s="32"/>
      <c r="G717" s="32"/>
    </row>
    <row r="718">
      <c r="A718" s="32"/>
      <c r="B718" s="32"/>
      <c r="C718" s="32"/>
      <c r="D718" s="32"/>
      <c r="E718" s="32"/>
      <c r="F718" s="32"/>
      <c r="G718" s="32"/>
    </row>
    <row r="719">
      <c r="A719" s="32"/>
      <c r="B719" s="32"/>
      <c r="C719" s="32"/>
      <c r="D719" s="32"/>
      <c r="E719" s="32"/>
      <c r="F719" s="32"/>
      <c r="G719" s="32"/>
    </row>
    <row r="720">
      <c r="A720" s="32"/>
      <c r="B720" s="32"/>
      <c r="C720" s="32"/>
      <c r="D720" s="32"/>
      <c r="E720" s="32"/>
      <c r="F720" s="32"/>
      <c r="G720" s="32"/>
    </row>
    <row r="721">
      <c r="A721" s="32"/>
      <c r="B721" s="32"/>
      <c r="C721" s="32"/>
      <c r="D721" s="32"/>
      <c r="E721" s="32"/>
      <c r="F721" s="32"/>
      <c r="G721" s="32"/>
    </row>
    <row r="722">
      <c r="A722" s="32"/>
      <c r="B722" s="32"/>
      <c r="C722" s="32"/>
      <c r="D722" s="32"/>
      <c r="E722" s="32"/>
      <c r="F722" s="32"/>
      <c r="G722" s="32"/>
    </row>
    <row r="723">
      <c r="A723" s="32"/>
      <c r="B723" s="32"/>
      <c r="C723" s="32"/>
      <c r="D723" s="32"/>
      <c r="E723" s="32"/>
      <c r="F723" s="32"/>
      <c r="G723" s="32"/>
    </row>
    <row r="724">
      <c r="A724" s="32"/>
      <c r="B724" s="32"/>
      <c r="C724" s="32"/>
      <c r="D724" s="32"/>
      <c r="E724" s="32"/>
      <c r="F724" s="32"/>
      <c r="G724" s="32"/>
    </row>
    <row r="725">
      <c r="A725" s="32"/>
      <c r="B725" s="32"/>
      <c r="C725" s="32"/>
      <c r="D725" s="32"/>
      <c r="E725" s="32"/>
      <c r="F725" s="32"/>
      <c r="G725" s="32"/>
    </row>
    <row r="726">
      <c r="A726" s="32"/>
      <c r="B726" s="32"/>
      <c r="C726" s="32"/>
      <c r="D726" s="32"/>
      <c r="E726" s="32"/>
      <c r="F726" s="32"/>
      <c r="G726" s="32"/>
    </row>
    <row r="727">
      <c r="A727" s="32"/>
      <c r="B727" s="32"/>
      <c r="C727" s="32"/>
      <c r="D727" s="32"/>
      <c r="E727" s="32"/>
      <c r="F727" s="32"/>
      <c r="G727" s="32"/>
    </row>
    <row r="728">
      <c r="A728" s="32"/>
      <c r="B728" s="32"/>
      <c r="C728" s="32"/>
      <c r="D728" s="32"/>
      <c r="E728" s="32"/>
      <c r="F728" s="32"/>
      <c r="G728" s="32"/>
    </row>
    <row r="729">
      <c r="A729" s="32"/>
      <c r="B729" s="32"/>
      <c r="C729" s="32"/>
      <c r="D729" s="32"/>
      <c r="E729" s="32"/>
      <c r="F729" s="32"/>
      <c r="G729" s="32"/>
    </row>
    <row r="730">
      <c r="A730" s="32"/>
      <c r="B730" s="32"/>
      <c r="C730" s="32"/>
      <c r="D730" s="32"/>
      <c r="E730" s="32"/>
      <c r="F730" s="32"/>
      <c r="G730" s="32"/>
    </row>
    <row r="731">
      <c r="A731" s="32"/>
      <c r="B731" s="32"/>
      <c r="C731" s="32"/>
      <c r="D731" s="32"/>
      <c r="E731" s="32"/>
      <c r="F731" s="32"/>
      <c r="G731" s="32"/>
    </row>
    <row r="732">
      <c r="A732" s="32"/>
      <c r="B732" s="32"/>
      <c r="C732" s="32"/>
      <c r="D732" s="32"/>
      <c r="E732" s="32"/>
      <c r="F732" s="32"/>
      <c r="G732" s="32"/>
    </row>
    <row r="733">
      <c r="A733" s="32"/>
      <c r="B733" s="32"/>
      <c r="C733" s="32"/>
      <c r="D733" s="32"/>
      <c r="E733" s="32"/>
      <c r="F733" s="32"/>
      <c r="G733" s="32"/>
    </row>
    <row r="734">
      <c r="A734" s="32"/>
      <c r="B734" s="32"/>
      <c r="C734" s="32"/>
      <c r="D734" s="32"/>
      <c r="E734" s="32"/>
      <c r="F734" s="32"/>
      <c r="G734" s="32"/>
    </row>
    <row r="735">
      <c r="A735" s="32"/>
      <c r="B735" s="32"/>
      <c r="C735" s="32"/>
      <c r="D735" s="32"/>
      <c r="E735" s="32"/>
      <c r="F735" s="32"/>
      <c r="G735" s="32"/>
    </row>
    <row r="736">
      <c r="A736" s="32"/>
      <c r="B736" s="32"/>
      <c r="C736" s="32"/>
      <c r="D736" s="32"/>
      <c r="E736" s="32"/>
      <c r="F736" s="32"/>
      <c r="G736" s="32"/>
    </row>
    <row r="737">
      <c r="A737" s="32"/>
      <c r="B737" s="32"/>
      <c r="C737" s="32"/>
      <c r="D737" s="32"/>
      <c r="E737" s="32"/>
      <c r="F737" s="32"/>
      <c r="G737" s="32"/>
    </row>
    <row r="738">
      <c r="A738" s="32"/>
      <c r="B738" s="32"/>
      <c r="C738" s="32"/>
      <c r="D738" s="32"/>
      <c r="E738" s="32"/>
      <c r="F738" s="32"/>
      <c r="G738" s="32"/>
    </row>
    <row r="739">
      <c r="A739" s="32"/>
      <c r="B739" s="32"/>
      <c r="C739" s="32"/>
      <c r="D739" s="32"/>
      <c r="E739" s="32"/>
      <c r="F739" s="32"/>
      <c r="G739" s="32"/>
    </row>
    <row r="740">
      <c r="A740" s="32"/>
      <c r="B740" s="32"/>
      <c r="C740" s="32"/>
      <c r="D740" s="32"/>
      <c r="E740" s="32"/>
      <c r="F740" s="32"/>
      <c r="G740" s="32"/>
    </row>
    <row r="741">
      <c r="A741" s="32"/>
      <c r="B741" s="32"/>
      <c r="C741" s="32"/>
      <c r="D741" s="32"/>
      <c r="E741" s="32"/>
      <c r="F741" s="32"/>
      <c r="G741" s="32"/>
    </row>
    <row r="742">
      <c r="A742" s="32"/>
      <c r="B742" s="32"/>
      <c r="C742" s="32"/>
      <c r="D742" s="32"/>
      <c r="E742" s="32"/>
      <c r="F742" s="32"/>
      <c r="G742" s="32"/>
    </row>
    <row r="743">
      <c r="A743" s="32"/>
      <c r="B743" s="32"/>
      <c r="C743" s="32"/>
      <c r="D743" s="32"/>
      <c r="E743" s="32"/>
      <c r="F743" s="32"/>
      <c r="G743" s="32"/>
    </row>
    <row r="744">
      <c r="A744" s="32"/>
      <c r="B744" s="32"/>
      <c r="C744" s="32"/>
      <c r="D744" s="32"/>
      <c r="E744" s="32"/>
      <c r="F744" s="32"/>
      <c r="G744" s="32"/>
    </row>
    <row r="745">
      <c r="A745" s="32"/>
      <c r="B745" s="32"/>
      <c r="C745" s="32"/>
      <c r="D745" s="32"/>
      <c r="E745" s="32"/>
      <c r="F745" s="32"/>
      <c r="G745" s="32"/>
    </row>
    <row r="746">
      <c r="A746" s="32"/>
      <c r="B746" s="32"/>
      <c r="C746" s="32"/>
      <c r="D746" s="32"/>
      <c r="E746" s="32"/>
      <c r="F746" s="32"/>
      <c r="G746" s="32"/>
    </row>
    <row r="747">
      <c r="A747" s="32"/>
      <c r="B747" s="32"/>
      <c r="C747" s="32"/>
      <c r="D747" s="32"/>
      <c r="E747" s="32"/>
      <c r="F747" s="32"/>
      <c r="G747" s="32"/>
    </row>
    <row r="748">
      <c r="A748" s="32"/>
      <c r="B748" s="32"/>
      <c r="C748" s="32"/>
      <c r="D748" s="32"/>
      <c r="E748" s="32"/>
      <c r="F748" s="32"/>
      <c r="G748" s="32"/>
    </row>
    <row r="749">
      <c r="A749" s="32"/>
      <c r="B749" s="32"/>
      <c r="C749" s="32"/>
      <c r="D749" s="32"/>
      <c r="E749" s="32"/>
      <c r="F749" s="32"/>
      <c r="G749" s="32"/>
    </row>
    <row r="750">
      <c r="A750" s="32"/>
      <c r="B750" s="32"/>
      <c r="C750" s="32"/>
      <c r="D750" s="32"/>
      <c r="E750" s="32"/>
      <c r="F750" s="32"/>
      <c r="G750" s="32"/>
    </row>
    <row r="751">
      <c r="A751" s="32"/>
      <c r="B751" s="32"/>
      <c r="C751" s="32"/>
      <c r="D751" s="32"/>
      <c r="E751" s="32"/>
      <c r="F751" s="32"/>
      <c r="G751" s="32"/>
    </row>
    <row r="752">
      <c r="A752" s="32"/>
      <c r="B752" s="32"/>
      <c r="C752" s="32"/>
      <c r="D752" s="32"/>
      <c r="E752" s="32"/>
      <c r="F752" s="32"/>
      <c r="G752" s="32"/>
    </row>
    <row r="753">
      <c r="A753" s="32"/>
      <c r="B753" s="32"/>
      <c r="C753" s="32"/>
      <c r="D753" s="32"/>
      <c r="E753" s="32"/>
      <c r="F753" s="32"/>
      <c r="G753" s="32"/>
    </row>
    <row r="754">
      <c r="A754" s="32"/>
      <c r="B754" s="32"/>
      <c r="C754" s="32"/>
      <c r="D754" s="32"/>
      <c r="E754" s="32"/>
      <c r="F754" s="32"/>
      <c r="G754" s="32"/>
    </row>
    <row r="755">
      <c r="A755" s="32"/>
      <c r="B755" s="32"/>
      <c r="C755" s="32"/>
      <c r="D755" s="32"/>
      <c r="E755" s="32"/>
      <c r="F755" s="32"/>
      <c r="G755" s="32"/>
    </row>
    <row r="756">
      <c r="A756" s="32"/>
      <c r="B756" s="32"/>
      <c r="C756" s="32"/>
      <c r="D756" s="32"/>
      <c r="E756" s="32"/>
      <c r="F756" s="32"/>
      <c r="G756" s="32"/>
    </row>
    <row r="757">
      <c r="A757" s="32"/>
      <c r="B757" s="32"/>
      <c r="C757" s="32"/>
      <c r="D757" s="32"/>
      <c r="E757" s="32"/>
      <c r="F757" s="32"/>
      <c r="G757" s="32"/>
    </row>
    <row r="758">
      <c r="A758" s="32"/>
      <c r="B758" s="32"/>
      <c r="C758" s="32"/>
      <c r="D758" s="32"/>
      <c r="E758" s="32"/>
      <c r="F758" s="32"/>
      <c r="G758" s="32"/>
    </row>
    <row r="759">
      <c r="A759" s="32"/>
      <c r="B759" s="32"/>
      <c r="C759" s="32"/>
      <c r="D759" s="32"/>
      <c r="E759" s="32"/>
      <c r="F759" s="32"/>
      <c r="G759" s="32"/>
    </row>
    <row r="760">
      <c r="A760" s="32"/>
      <c r="B760" s="32"/>
      <c r="C760" s="32"/>
      <c r="D760" s="32"/>
      <c r="E760" s="32"/>
      <c r="F760" s="32"/>
      <c r="G760" s="32"/>
    </row>
    <row r="761">
      <c r="A761" s="32"/>
      <c r="B761" s="32"/>
      <c r="C761" s="32"/>
      <c r="D761" s="32"/>
      <c r="E761" s="32"/>
      <c r="F761" s="32"/>
      <c r="G761" s="32"/>
    </row>
    <row r="762">
      <c r="A762" s="32"/>
      <c r="B762" s="32"/>
      <c r="C762" s="32"/>
      <c r="D762" s="32"/>
      <c r="E762" s="32"/>
      <c r="F762" s="32"/>
      <c r="G762" s="32"/>
    </row>
    <row r="763">
      <c r="A763" s="32"/>
      <c r="B763" s="32"/>
      <c r="C763" s="32"/>
      <c r="D763" s="32"/>
      <c r="E763" s="32"/>
      <c r="F763" s="32"/>
      <c r="G763" s="32"/>
    </row>
    <row r="764">
      <c r="A764" s="32"/>
      <c r="B764" s="32"/>
      <c r="C764" s="32"/>
      <c r="D764" s="32"/>
      <c r="E764" s="32"/>
      <c r="F764" s="32"/>
      <c r="G764" s="32"/>
    </row>
    <row r="765">
      <c r="A765" s="32"/>
      <c r="B765" s="32"/>
      <c r="C765" s="32"/>
      <c r="D765" s="32"/>
      <c r="E765" s="32"/>
      <c r="F765" s="32"/>
      <c r="G765" s="32"/>
    </row>
    <row r="766">
      <c r="A766" s="32"/>
      <c r="B766" s="32"/>
      <c r="C766" s="32"/>
      <c r="D766" s="32"/>
      <c r="E766" s="32"/>
      <c r="F766" s="32"/>
      <c r="G766" s="32"/>
    </row>
    <row r="767">
      <c r="A767" s="32"/>
      <c r="B767" s="32"/>
      <c r="C767" s="32"/>
      <c r="D767" s="32"/>
      <c r="E767" s="32"/>
      <c r="F767" s="32"/>
      <c r="G767" s="32"/>
    </row>
    <row r="768">
      <c r="A768" s="32"/>
      <c r="B768" s="32"/>
      <c r="C768" s="32"/>
      <c r="D768" s="32"/>
      <c r="E768" s="32"/>
      <c r="F768" s="32"/>
      <c r="G768" s="32"/>
    </row>
    <row r="769">
      <c r="A769" s="32"/>
      <c r="B769" s="32"/>
      <c r="C769" s="32"/>
      <c r="D769" s="32"/>
      <c r="E769" s="32"/>
      <c r="F769" s="32"/>
      <c r="G769" s="32"/>
    </row>
    <row r="770">
      <c r="A770" s="32"/>
      <c r="B770" s="32"/>
      <c r="C770" s="32"/>
      <c r="D770" s="32"/>
      <c r="E770" s="32"/>
      <c r="F770" s="32"/>
      <c r="G770" s="32"/>
    </row>
    <row r="771">
      <c r="A771" s="32"/>
      <c r="B771" s="32"/>
      <c r="C771" s="32"/>
      <c r="D771" s="32"/>
      <c r="E771" s="32"/>
      <c r="F771" s="32"/>
      <c r="G771" s="32"/>
    </row>
    <row r="772">
      <c r="A772" s="32"/>
      <c r="B772" s="32"/>
      <c r="C772" s="32"/>
      <c r="D772" s="32"/>
      <c r="E772" s="32"/>
      <c r="F772" s="32"/>
      <c r="G772" s="32"/>
    </row>
    <row r="773">
      <c r="A773" s="32"/>
      <c r="B773" s="32"/>
      <c r="C773" s="32"/>
      <c r="D773" s="32"/>
      <c r="E773" s="32"/>
      <c r="F773" s="32"/>
      <c r="G773" s="32"/>
    </row>
    <row r="774">
      <c r="A774" s="32"/>
      <c r="B774" s="32"/>
      <c r="C774" s="32"/>
      <c r="D774" s="32"/>
      <c r="E774" s="32"/>
      <c r="F774" s="32"/>
      <c r="G774" s="32"/>
    </row>
    <row r="775">
      <c r="A775" s="32"/>
      <c r="B775" s="32"/>
      <c r="C775" s="32"/>
      <c r="D775" s="32"/>
      <c r="E775" s="32"/>
      <c r="F775" s="32"/>
      <c r="G775" s="32"/>
    </row>
    <row r="776">
      <c r="A776" s="32"/>
      <c r="B776" s="32"/>
      <c r="C776" s="32"/>
      <c r="D776" s="32"/>
      <c r="E776" s="32"/>
      <c r="F776" s="32"/>
      <c r="G776" s="32"/>
    </row>
    <row r="777">
      <c r="A777" s="32"/>
      <c r="B777" s="32"/>
      <c r="C777" s="32"/>
      <c r="D777" s="32"/>
      <c r="E777" s="32"/>
      <c r="F777" s="32"/>
      <c r="G777" s="32"/>
    </row>
    <row r="778">
      <c r="A778" s="32"/>
      <c r="B778" s="32"/>
      <c r="C778" s="32"/>
      <c r="D778" s="32"/>
      <c r="E778" s="32"/>
      <c r="F778" s="32"/>
      <c r="G778" s="32"/>
    </row>
    <row r="779">
      <c r="A779" s="32"/>
      <c r="B779" s="32"/>
      <c r="C779" s="32"/>
      <c r="D779" s="32"/>
      <c r="E779" s="32"/>
      <c r="F779" s="32"/>
      <c r="G779" s="32"/>
    </row>
    <row r="780">
      <c r="A780" s="32"/>
      <c r="B780" s="32"/>
      <c r="C780" s="32"/>
      <c r="D780" s="32"/>
      <c r="E780" s="32"/>
      <c r="F780" s="32"/>
      <c r="G780" s="32"/>
    </row>
    <row r="781">
      <c r="A781" s="32"/>
      <c r="B781" s="32"/>
      <c r="C781" s="32"/>
      <c r="D781" s="32"/>
      <c r="E781" s="32"/>
      <c r="F781" s="32"/>
      <c r="G781" s="32"/>
    </row>
    <row r="782">
      <c r="A782" s="32"/>
      <c r="B782" s="32"/>
      <c r="C782" s="32"/>
      <c r="D782" s="32"/>
      <c r="E782" s="32"/>
      <c r="F782" s="32"/>
      <c r="G782" s="32"/>
    </row>
    <row r="783">
      <c r="A783" s="32"/>
      <c r="B783" s="32"/>
      <c r="C783" s="32"/>
      <c r="D783" s="32"/>
      <c r="E783" s="32"/>
      <c r="F783" s="32"/>
      <c r="G783" s="32"/>
    </row>
    <row r="784">
      <c r="A784" s="32"/>
      <c r="B784" s="32"/>
      <c r="C784" s="32"/>
      <c r="D784" s="32"/>
      <c r="E784" s="32"/>
      <c r="F784" s="32"/>
      <c r="G784" s="32"/>
    </row>
    <row r="785">
      <c r="A785" s="32"/>
      <c r="B785" s="32"/>
      <c r="C785" s="32"/>
      <c r="D785" s="32"/>
      <c r="E785" s="32"/>
      <c r="F785" s="32"/>
      <c r="G785" s="32"/>
    </row>
    <row r="786">
      <c r="A786" s="32"/>
      <c r="B786" s="32"/>
      <c r="C786" s="32"/>
      <c r="D786" s="32"/>
      <c r="E786" s="32"/>
      <c r="F786" s="32"/>
      <c r="G786" s="32"/>
    </row>
    <row r="787">
      <c r="A787" s="32"/>
      <c r="B787" s="32"/>
      <c r="C787" s="32"/>
      <c r="D787" s="32"/>
      <c r="E787" s="32"/>
      <c r="F787" s="32"/>
      <c r="G787" s="32"/>
    </row>
    <row r="788">
      <c r="A788" s="32"/>
      <c r="B788" s="32"/>
      <c r="C788" s="32"/>
      <c r="D788" s="32"/>
      <c r="E788" s="32"/>
      <c r="F788" s="32"/>
      <c r="G788" s="32"/>
    </row>
    <row r="789">
      <c r="A789" s="32"/>
      <c r="B789" s="32"/>
      <c r="C789" s="32"/>
      <c r="D789" s="32"/>
      <c r="E789" s="32"/>
      <c r="F789" s="32"/>
      <c r="G789" s="32"/>
    </row>
    <row r="790">
      <c r="A790" s="32"/>
      <c r="B790" s="32"/>
      <c r="C790" s="32"/>
      <c r="D790" s="32"/>
      <c r="E790" s="32"/>
      <c r="F790" s="32"/>
      <c r="G790" s="32"/>
    </row>
    <row r="791">
      <c r="A791" s="32"/>
      <c r="B791" s="32"/>
      <c r="C791" s="32"/>
      <c r="D791" s="32"/>
      <c r="E791" s="32"/>
      <c r="F791" s="32"/>
      <c r="G791" s="32"/>
    </row>
    <row r="792">
      <c r="A792" s="32"/>
      <c r="B792" s="32"/>
      <c r="C792" s="32"/>
      <c r="D792" s="32"/>
      <c r="E792" s="32"/>
      <c r="F792" s="32"/>
      <c r="G792" s="32"/>
    </row>
    <row r="793">
      <c r="A793" s="32"/>
      <c r="B793" s="32"/>
      <c r="C793" s="32"/>
      <c r="D793" s="32"/>
      <c r="E793" s="32"/>
      <c r="F793" s="32"/>
      <c r="G793" s="32"/>
    </row>
    <row r="794">
      <c r="A794" s="32"/>
      <c r="B794" s="32"/>
      <c r="C794" s="32"/>
      <c r="D794" s="32"/>
      <c r="E794" s="32"/>
      <c r="F794" s="32"/>
      <c r="G794" s="32"/>
    </row>
    <row r="795">
      <c r="A795" s="32"/>
      <c r="B795" s="32"/>
      <c r="C795" s="32"/>
      <c r="D795" s="32"/>
      <c r="E795" s="32"/>
      <c r="F795" s="32"/>
      <c r="G795" s="32"/>
    </row>
    <row r="796">
      <c r="A796" s="32"/>
      <c r="B796" s="32"/>
      <c r="C796" s="32"/>
      <c r="D796" s="32"/>
      <c r="E796" s="32"/>
      <c r="F796" s="32"/>
      <c r="G796" s="32"/>
    </row>
    <row r="797">
      <c r="A797" s="32"/>
      <c r="B797" s="32"/>
      <c r="C797" s="32"/>
      <c r="D797" s="32"/>
      <c r="E797" s="32"/>
      <c r="F797" s="32"/>
      <c r="G797" s="32"/>
    </row>
    <row r="798">
      <c r="A798" s="32"/>
      <c r="B798" s="32"/>
      <c r="C798" s="32"/>
      <c r="D798" s="32"/>
      <c r="E798" s="32"/>
      <c r="F798" s="32"/>
      <c r="G798" s="32"/>
    </row>
    <row r="799">
      <c r="A799" s="32"/>
      <c r="B799" s="32"/>
      <c r="C799" s="32"/>
      <c r="D799" s="32"/>
      <c r="E799" s="32"/>
      <c r="F799" s="32"/>
      <c r="G799" s="32"/>
    </row>
    <row r="800">
      <c r="A800" s="32"/>
      <c r="B800" s="32"/>
      <c r="C800" s="32"/>
      <c r="D800" s="32"/>
      <c r="E800" s="32"/>
      <c r="F800" s="32"/>
      <c r="G800" s="32"/>
    </row>
    <row r="801">
      <c r="A801" s="32"/>
      <c r="B801" s="32"/>
      <c r="C801" s="32"/>
      <c r="D801" s="32"/>
      <c r="E801" s="32"/>
      <c r="F801" s="32"/>
      <c r="G801" s="32"/>
    </row>
    <row r="802">
      <c r="A802" s="32"/>
      <c r="B802" s="32"/>
      <c r="C802" s="32"/>
      <c r="D802" s="32"/>
      <c r="E802" s="32"/>
      <c r="F802" s="32"/>
      <c r="G802" s="32"/>
    </row>
    <row r="803">
      <c r="A803" s="32"/>
      <c r="B803" s="32"/>
      <c r="C803" s="32"/>
      <c r="D803" s="32"/>
      <c r="E803" s="32"/>
      <c r="F803" s="32"/>
      <c r="G803" s="32"/>
    </row>
    <row r="804">
      <c r="A804" s="32"/>
      <c r="B804" s="32"/>
      <c r="C804" s="32"/>
      <c r="D804" s="32"/>
      <c r="E804" s="32"/>
      <c r="F804" s="32"/>
      <c r="G804" s="32"/>
    </row>
    <row r="805">
      <c r="A805" s="32"/>
      <c r="B805" s="32"/>
      <c r="C805" s="32"/>
      <c r="D805" s="32"/>
      <c r="E805" s="32"/>
      <c r="F805" s="32"/>
      <c r="G805" s="32"/>
    </row>
    <row r="806">
      <c r="A806" s="32"/>
      <c r="B806" s="32"/>
      <c r="C806" s="32"/>
      <c r="D806" s="32"/>
      <c r="E806" s="32"/>
      <c r="F806" s="32"/>
      <c r="G806" s="32"/>
    </row>
    <row r="807">
      <c r="A807" s="32"/>
      <c r="B807" s="32"/>
      <c r="C807" s="32"/>
      <c r="D807" s="32"/>
      <c r="E807" s="32"/>
      <c r="F807" s="32"/>
      <c r="G807" s="32"/>
    </row>
    <row r="808">
      <c r="A808" s="32"/>
      <c r="B808" s="32"/>
      <c r="C808" s="32"/>
      <c r="D808" s="32"/>
      <c r="E808" s="32"/>
      <c r="F808" s="32"/>
      <c r="G808" s="32"/>
    </row>
    <row r="809">
      <c r="A809" s="32"/>
      <c r="B809" s="32"/>
      <c r="C809" s="32"/>
      <c r="D809" s="32"/>
      <c r="E809" s="32"/>
      <c r="F809" s="32"/>
      <c r="G809" s="32"/>
    </row>
    <row r="810">
      <c r="A810" s="32"/>
      <c r="B810" s="32"/>
      <c r="C810" s="32"/>
      <c r="D810" s="32"/>
      <c r="E810" s="32"/>
      <c r="F810" s="32"/>
      <c r="G810" s="32"/>
    </row>
    <row r="811">
      <c r="A811" s="32"/>
      <c r="B811" s="32"/>
      <c r="C811" s="32"/>
      <c r="D811" s="32"/>
      <c r="E811" s="32"/>
      <c r="F811" s="32"/>
      <c r="G811" s="32"/>
    </row>
    <row r="812">
      <c r="A812" s="32"/>
      <c r="B812" s="32"/>
      <c r="C812" s="32"/>
      <c r="D812" s="32"/>
      <c r="E812" s="32"/>
      <c r="F812" s="32"/>
      <c r="G812" s="32"/>
    </row>
    <row r="813">
      <c r="A813" s="32"/>
      <c r="B813" s="32"/>
      <c r="C813" s="32"/>
      <c r="D813" s="32"/>
      <c r="E813" s="32"/>
      <c r="F813" s="32"/>
      <c r="G813" s="32"/>
    </row>
    <row r="814">
      <c r="A814" s="32"/>
      <c r="B814" s="32"/>
      <c r="C814" s="32"/>
      <c r="D814" s="32"/>
      <c r="E814" s="32"/>
      <c r="F814" s="32"/>
      <c r="G814" s="32"/>
    </row>
    <row r="815">
      <c r="A815" s="32"/>
      <c r="B815" s="32"/>
      <c r="C815" s="32"/>
      <c r="D815" s="32"/>
      <c r="E815" s="32"/>
      <c r="F815" s="32"/>
      <c r="G815" s="32"/>
    </row>
    <row r="816">
      <c r="A816" s="32"/>
      <c r="B816" s="32"/>
      <c r="C816" s="32"/>
      <c r="D816" s="32"/>
      <c r="E816" s="32"/>
      <c r="F816" s="32"/>
      <c r="G816" s="32"/>
    </row>
    <row r="817">
      <c r="A817" s="32"/>
      <c r="B817" s="32"/>
      <c r="C817" s="32"/>
      <c r="D817" s="32"/>
      <c r="E817" s="32"/>
      <c r="F817" s="32"/>
      <c r="G817" s="32"/>
    </row>
    <row r="818">
      <c r="A818" s="32"/>
      <c r="B818" s="32"/>
      <c r="C818" s="32"/>
      <c r="D818" s="32"/>
      <c r="E818" s="32"/>
      <c r="F818" s="32"/>
      <c r="G818" s="32"/>
    </row>
    <row r="819">
      <c r="A819" s="32"/>
      <c r="B819" s="32"/>
      <c r="C819" s="32"/>
      <c r="D819" s="32"/>
      <c r="E819" s="32"/>
      <c r="F819" s="32"/>
      <c r="G819" s="32"/>
    </row>
    <row r="820">
      <c r="A820" s="32"/>
      <c r="B820" s="32"/>
      <c r="C820" s="32"/>
      <c r="D820" s="32"/>
      <c r="E820" s="32"/>
      <c r="F820" s="32"/>
      <c r="G820" s="32"/>
    </row>
    <row r="821">
      <c r="A821" s="32"/>
      <c r="B821" s="32"/>
      <c r="C821" s="32"/>
      <c r="D821" s="32"/>
      <c r="E821" s="32"/>
      <c r="F821" s="32"/>
      <c r="G821" s="32"/>
    </row>
    <row r="822">
      <c r="A822" s="32"/>
      <c r="B822" s="32"/>
      <c r="C822" s="32"/>
      <c r="D822" s="32"/>
      <c r="E822" s="32"/>
      <c r="F822" s="32"/>
      <c r="G822" s="32"/>
    </row>
    <row r="823">
      <c r="A823" s="32"/>
      <c r="B823" s="32"/>
      <c r="C823" s="32"/>
      <c r="D823" s="32"/>
      <c r="E823" s="32"/>
      <c r="F823" s="32"/>
      <c r="G823" s="32"/>
    </row>
    <row r="824">
      <c r="A824" s="32"/>
      <c r="B824" s="32"/>
      <c r="C824" s="32"/>
      <c r="D824" s="32"/>
      <c r="E824" s="32"/>
      <c r="F824" s="32"/>
      <c r="G824" s="32"/>
    </row>
    <row r="825">
      <c r="A825" s="32"/>
      <c r="B825" s="32"/>
      <c r="C825" s="32"/>
      <c r="D825" s="32"/>
      <c r="E825" s="32"/>
      <c r="F825" s="32"/>
      <c r="G825" s="32"/>
    </row>
    <row r="826">
      <c r="A826" s="32"/>
      <c r="B826" s="32"/>
      <c r="C826" s="32"/>
      <c r="D826" s="32"/>
      <c r="E826" s="32"/>
      <c r="F826" s="32"/>
      <c r="G826" s="32"/>
    </row>
    <row r="827">
      <c r="A827" s="32"/>
      <c r="B827" s="32"/>
      <c r="C827" s="32"/>
      <c r="D827" s="32"/>
      <c r="E827" s="32"/>
      <c r="F827" s="32"/>
      <c r="G827" s="32"/>
    </row>
    <row r="828">
      <c r="A828" s="32"/>
      <c r="B828" s="32"/>
      <c r="C828" s="32"/>
      <c r="D828" s="32"/>
      <c r="E828" s="32"/>
      <c r="F828" s="32"/>
      <c r="G828" s="32"/>
    </row>
    <row r="829">
      <c r="A829" s="32"/>
      <c r="B829" s="32"/>
      <c r="C829" s="32"/>
      <c r="D829" s="32"/>
      <c r="E829" s="32"/>
      <c r="F829" s="32"/>
      <c r="G829" s="32"/>
    </row>
    <row r="830">
      <c r="A830" s="32"/>
      <c r="B830" s="32"/>
      <c r="C830" s="32"/>
      <c r="D830" s="32"/>
      <c r="E830" s="32"/>
      <c r="F830" s="32"/>
      <c r="G830" s="32"/>
    </row>
    <row r="831">
      <c r="A831" s="32"/>
      <c r="B831" s="32"/>
      <c r="C831" s="32"/>
      <c r="D831" s="32"/>
      <c r="E831" s="32"/>
      <c r="F831" s="32"/>
      <c r="G831" s="32"/>
    </row>
    <row r="832">
      <c r="A832" s="32"/>
      <c r="B832" s="32"/>
      <c r="C832" s="32"/>
      <c r="D832" s="32"/>
      <c r="E832" s="32"/>
      <c r="F832" s="32"/>
      <c r="G832" s="32"/>
    </row>
    <row r="833">
      <c r="A833" s="32"/>
      <c r="B833" s="32"/>
      <c r="C833" s="32"/>
      <c r="D833" s="32"/>
      <c r="E833" s="32"/>
      <c r="F833" s="32"/>
      <c r="G833" s="32"/>
    </row>
    <row r="834">
      <c r="A834" s="32"/>
      <c r="B834" s="32"/>
      <c r="C834" s="32"/>
      <c r="D834" s="32"/>
      <c r="E834" s="32"/>
      <c r="F834" s="32"/>
      <c r="G834" s="32"/>
    </row>
    <row r="835">
      <c r="A835" s="32"/>
      <c r="B835" s="32"/>
      <c r="C835" s="32"/>
      <c r="D835" s="32"/>
      <c r="E835" s="32"/>
      <c r="F835" s="32"/>
      <c r="G835" s="32"/>
    </row>
    <row r="836">
      <c r="A836" s="32"/>
      <c r="B836" s="32"/>
      <c r="C836" s="32"/>
      <c r="D836" s="32"/>
      <c r="E836" s="32"/>
      <c r="F836" s="32"/>
      <c r="G836" s="32"/>
    </row>
    <row r="837">
      <c r="A837" s="32"/>
      <c r="B837" s="32"/>
      <c r="C837" s="32"/>
      <c r="D837" s="32"/>
      <c r="E837" s="32"/>
      <c r="F837" s="32"/>
      <c r="G837" s="32"/>
    </row>
    <row r="838">
      <c r="A838" s="32"/>
      <c r="B838" s="32"/>
      <c r="C838" s="32"/>
      <c r="D838" s="32"/>
      <c r="E838" s="32"/>
      <c r="F838" s="32"/>
      <c r="G838" s="32"/>
    </row>
    <row r="839">
      <c r="A839" s="32"/>
      <c r="B839" s="32"/>
      <c r="C839" s="32"/>
      <c r="D839" s="32"/>
      <c r="E839" s="32"/>
      <c r="F839" s="32"/>
      <c r="G839" s="32"/>
    </row>
    <row r="840">
      <c r="A840" s="32"/>
      <c r="B840" s="32"/>
      <c r="C840" s="32"/>
      <c r="D840" s="32"/>
      <c r="E840" s="32"/>
      <c r="F840" s="32"/>
      <c r="G840" s="32"/>
    </row>
    <row r="841">
      <c r="A841" s="32"/>
      <c r="B841" s="32"/>
      <c r="C841" s="32"/>
      <c r="D841" s="32"/>
      <c r="E841" s="32"/>
      <c r="F841" s="32"/>
      <c r="G841" s="32"/>
    </row>
    <row r="842">
      <c r="A842" s="32"/>
      <c r="B842" s="32"/>
      <c r="C842" s="32"/>
      <c r="D842" s="32"/>
      <c r="E842" s="32"/>
      <c r="F842" s="32"/>
      <c r="G842" s="32"/>
    </row>
    <row r="843">
      <c r="A843" s="32"/>
      <c r="B843" s="32"/>
      <c r="C843" s="32"/>
      <c r="D843" s="32"/>
      <c r="E843" s="32"/>
      <c r="F843" s="32"/>
      <c r="G843" s="32"/>
    </row>
    <row r="844">
      <c r="A844" s="32"/>
      <c r="B844" s="32"/>
      <c r="C844" s="32"/>
      <c r="D844" s="32"/>
      <c r="E844" s="32"/>
      <c r="F844" s="32"/>
      <c r="G844" s="32"/>
    </row>
    <row r="845">
      <c r="A845" s="32"/>
      <c r="B845" s="32"/>
      <c r="C845" s="32"/>
      <c r="D845" s="32"/>
      <c r="E845" s="32"/>
      <c r="F845" s="32"/>
      <c r="G845" s="32"/>
    </row>
    <row r="846">
      <c r="A846" s="32"/>
      <c r="B846" s="32"/>
      <c r="C846" s="32"/>
      <c r="D846" s="32"/>
      <c r="E846" s="32"/>
      <c r="F846" s="32"/>
      <c r="G846" s="32"/>
    </row>
    <row r="847">
      <c r="A847" s="32"/>
      <c r="B847" s="32"/>
      <c r="C847" s="32"/>
      <c r="D847" s="32"/>
      <c r="E847" s="32"/>
      <c r="F847" s="32"/>
      <c r="G847" s="32"/>
    </row>
    <row r="848">
      <c r="A848" s="32"/>
      <c r="B848" s="32"/>
      <c r="C848" s="32"/>
      <c r="D848" s="32"/>
      <c r="E848" s="32"/>
      <c r="F848" s="32"/>
      <c r="G848" s="32"/>
    </row>
    <row r="849">
      <c r="A849" s="32"/>
      <c r="B849" s="32"/>
      <c r="C849" s="32"/>
      <c r="D849" s="32"/>
      <c r="E849" s="32"/>
      <c r="F849" s="32"/>
      <c r="G849" s="32"/>
    </row>
    <row r="850">
      <c r="A850" s="32"/>
      <c r="B850" s="32"/>
      <c r="C850" s="32"/>
      <c r="D850" s="32"/>
      <c r="E850" s="32"/>
      <c r="F850" s="32"/>
      <c r="G850" s="32"/>
    </row>
    <row r="851">
      <c r="A851" s="32"/>
      <c r="B851" s="32"/>
      <c r="C851" s="32"/>
      <c r="D851" s="32"/>
      <c r="E851" s="32"/>
      <c r="F851" s="32"/>
      <c r="G851" s="32"/>
    </row>
    <row r="852">
      <c r="A852" s="32"/>
      <c r="B852" s="32"/>
      <c r="C852" s="32"/>
      <c r="D852" s="32"/>
      <c r="E852" s="32"/>
      <c r="F852" s="32"/>
      <c r="G852" s="32"/>
    </row>
    <row r="853">
      <c r="A853" s="32"/>
      <c r="B853" s="32"/>
      <c r="C853" s="32"/>
      <c r="D853" s="32"/>
      <c r="E853" s="32"/>
      <c r="F853" s="32"/>
      <c r="G853" s="32"/>
    </row>
    <row r="854">
      <c r="A854" s="32"/>
      <c r="B854" s="32"/>
      <c r="C854" s="32"/>
      <c r="D854" s="32"/>
      <c r="E854" s="32"/>
      <c r="F854" s="32"/>
      <c r="G854" s="32"/>
    </row>
    <row r="855">
      <c r="A855" s="32"/>
      <c r="B855" s="32"/>
      <c r="C855" s="32"/>
      <c r="D855" s="32"/>
      <c r="E855" s="32"/>
      <c r="F855" s="32"/>
      <c r="G855" s="32"/>
    </row>
    <row r="856">
      <c r="A856" s="32"/>
      <c r="B856" s="32"/>
      <c r="C856" s="32"/>
      <c r="D856" s="32"/>
      <c r="E856" s="32"/>
      <c r="F856" s="32"/>
      <c r="G856" s="32"/>
    </row>
    <row r="857">
      <c r="A857" s="32"/>
      <c r="B857" s="32"/>
      <c r="C857" s="32"/>
      <c r="D857" s="32"/>
      <c r="E857" s="32"/>
      <c r="F857" s="32"/>
      <c r="G857" s="32"/>
    </row>
    <row r="858">
      <c r="A858" s="32"/>
      <c r="B858" s="32"/>
      <c r="C858" s="32"/>
      <c r="D858" s="32"/>
      <c r="E858" s="32"/>
      <c r="F858" s="32"/>
      <c r="G858" s="32"/>
    </row>
    <row r="859">
      <c r="A859" s="32"/>
      <c r="B859" s="32"/>
      <c r="C859" s="32"/>
      <c r="D859" s="32"/>
      <c r="E859" s="32"/>
      <c r="F859" s="32"/>
      <c r="G859" s="32"/>
    </row>
    <row r="860">
      <c r="A860" s="32"/>
      <c r="B860" s="32"/>
      <c r="C860" s="32"/>
      <c r="D860" s="32"/>
      <c r="E860" s="32"/>
      <c r="F860" s="32"/>
      <c r="G860" s="32"/>
    </row>
    <row r="861">
      <c r="A861" s="32"/>
      <c r="B861" s="32"/>
      <c r="C861" s="32"/>
      <c r="D861" s="32"/>
      <c r="E861" s="32"/>
      <c r="F861" s="32"/>
      <c r="G861" s="32"/>
    </row>
    <row r="862">
      <c r="A862" s="32"/>
      <c r="B862" s="32"/>
      <c r="C862" s="32"/>
      <c r="D862" s="32"/>
      <c r="E862" s="32"/>
      <c r="F862" s="32"/>
      <c r="G862" s="32"/>
    </row>
    <row r="863">
      <c r="A863" s="32"/>
      <c r="B863" s="32"/>
      <c r="C863" s="32"/>
      <c r="D863" s="32"/>
      <c r="E863" s="32"/>
      <c r="F863" s="32"/>
      <c r="G863" s="32"/>
    </row>
    <row r="864">
      <c r="A864" s="32"/>
      <c r="B864" s="32"/>
      <c r="C864" s="32"/>
      <c r="D864" s="32"/>
      <c r="E864" s="32"/>
      <c r="F864" s="32"/>
      <c r="G864" s="32"/>
    </row>
    <row r="865">
      <c r="A865" s="32"/>
      <c r="B865" s="32"/>
      <c r="C865" s="32"/>
      <c r="D865" s="32"/>
      <c r="E865" s="32"/>
      <c r="F865" s="32"/>
      <c r="G865" s="32"/>
    </row>
    <row r="866">
      <c r="A866" s="32"/>
      <c r="B866" s="32"/>
      <c r="C866" s="32"/>
      <c r="D866" s="32"/>
      <c r="E866" s="32"/>
      <c r="F866" s="32"/>
      <c r="G866" s="32"/>
    </row>
    <row r="867">
      <c r="A867" s="32"/>
      <c r="B867" s="32"/>
      <c r="C867" s="32"/>
      <c r="D867" s="32"/>
      <c r="E867" s="32"/>
      <c r="F867" s="32"/>
      <c r="G867" s="32"/>
    </row>
    <row r="868">
      <c r="A868" s="32"/>
      <c r="B868" s="32"/>
      <c r="C868" s="32"/>
      <c r="D868" s="32"/>
      <c r="E868" s="32"/>
      <c r="F868" s="32"/>
      <c r="G868" s="32"/>
    </row>
    <row r="869">
      <c r="A869" s="32"/>
      <c r="B869" s="32"/>
      <c r="C869" s="32"/>
      <c r="D869" s="32"/>
      <c r="E869" s="32"/>
      <c r="F869" s="32"/>
      <c r="G869" s="32"/>
    </row>
    <row r="870">
      <c r="A870" s="32"/>
      <c r="B870" s="32"/>
      <c r="C870" s="32"/>
      <c r="D870" s="32"/>
      <c r="E870" s="32"/>
      <c r="F870" s="32"/>
      <c r="G870" s="32"/>
    </row>
    <row r="871">
      <c r="A871" s="32"/>
      <c r="B871" s="32"/>
      <c r="C871" s="32"/>
      <c r="D871" s="32"/>
      <c r="E871" s="32"/>
      <c r="F871" s="32"/>
      <c r="G871" s="32"/>
    </row>
    <row r="872">
      <c r="A872" s="32"/>
      <c r="B872" s="32"/>
      <c r="C872" s="32"/>
      <c r="D872" s="32"/>
      <c r="E872" s="32"/>
      <c r="F872" s="32"/>
      <c r="G872" s="32"/>
    </row>
    <row r="873">
      <c r="A873" s="32"/>
      <c r="B873" s="32"/>
      <c r="C873" s="32"/>
      <c r="D873" s="32"/>
      <c r="E873" s="32"/>
      <c r="F873" s="32"/>
      <c r="G873" s="32"/>
    </row>
    <row r="874">
      <c r="A874" s="32"/>
      <c r="B874" s="32"/>
      <c r="C874" s="32"/>
      <c r="D874" s="32"/>
      <c r="E874" s="32"/>
      <c r="F874" s="32"/>
      <c r="G874" s="32"/>
    </row>
    <row r="875">
      <c r="A875" s="32"/>
      <c r="B875" s="32"/>
      <c r="C875" s="32"/>
      <c r="D875" s="32"/>
      <c r="E875" s="32"/>
      <c r="F875" s="32"/>
      <c r="G875" s="32"/>
    </row>
    <row r="876">
      <c r="A876" s="32"/>
      <c r="B876" s="32"/>
      <c r="C876" s="32"/>
      <c r="D876" s="32"/>
      <c r="E876" s="32"/>
      <c r="F876" s="32"/>
      <c r="G876" s="32"/>
    </row>
    <row r="877">
      <c r="A877" s="32"/>
      <c r="B877" s="32"/>
      <c r="C877" s="32"/>
      <c r="D877" s="32"/>
      <c r="E877" s="32"/>
      <c r="F877" s="32"/>
      <c r="G877" s="32"/>
    </row>
    <row r="878">
      <c r="A878" s="32"/>
      <c r="B878" s="32"/>
      <c r="C878" s="32"/>
      <c r="D878" s="32"/>
      <c r="E878" s="32"/>
      <c r="F878" s="32"/>
      <c r="G878" s="32"/>
    </row>
    <row r="879">
      <c r="A879" s="32"/>
      <c r="B879" s="32"/>
      <c r="C879" s="32"/>
      <c r="D879" s="32"/>
      <c r="E879" s="32"/>
      <c r="F879" s="32"/>
      <c r="G879" s="32"/>
    </row>
    <row r="880">
      <c r="A880" s="32"/>
      <c r="B880" s="32"/>
      <c r="C880" s="32"/>
      <c r="D880" s="32"/>
      <c r="E880" s="32"/>
      <c r="F880" s="32"/>
      <c r="G880" s="32"/>
    </row>
    <row r="881">
      <c r="A881" s="32"/>
      <c r="B881" s="32"/>
      <c r="C881" s="32"/>
      <c r="D881" s="32"/>
      <c r="E881" s="32"/>
      <c r="F881" s="32"/>
      <c r="G881" s="32"/>
    </row>
    <row r="882">
      <c r="A882" s="32"/>
      <c r="B882" s="32"/>
      <c r="C882" s="32"/>
      <c r="D882" s="32"/>
      <c r="E882" s="32"/>
      <c r="F882" s="32"/>
      <c r="G882" s="32"/>
    </row>
    <row r="883">
      <c r="A883" s="32"/>
      <c r="B883" s="32"/>
      <c r="C883" s="32"/>
      <c r="D883" s="32"/>
      <c r="E883" s="32"/>
      <c r="F883" s="32"/>
      <c r="G883" s="32"/>
    </row>
    <row r="884">
      <c r="A884" s="32"/>
      <c r="B884" s="32"/>
      <c r="C884" s="32"/>
      <c r="D884" s="32"/>
      <c r="E884" s="32"/>
      <c r="F884" s="32"/>
      <c r="G884" s="32"/>
    </row>
    <row r="885">
      <c r="A885" s="32"/>
      <c r="B885" s="32"/>
      <c r="C885" s="32"/>
      <c r="D885" s="32"/>
      <c r="E885" s="32"/>
      <c r="F885" s="32"/>
      <c r="G885" s="32"/>
    </row>
    <row r="886">
      <c r="A886" s="32"/>
      <c r="B886" s="32"/>
      <c r="C886" s="32"/>
      <c r="D886" s="32"/>
      <c r="E886" s="32"/>
      <c r="F886" s="32"/>
      <c r="G886" s="32"/>
    </row>
    <row r="887">
      <c r="A887" s="32"/>
      <c r="B887" s="32"/>
      <c r="C887" s="32"/>
      <c r="D887" s="32"/>
      <c r="E887" s="32"/>
      <c r="F887" s="32"/>
      <c r="G887" s="32"/>
    </row>
    <row r="888">
      <c r="A888" s="32"/>
      <c r="B888" s="32"/>
      <c r="C888" s="32"/>
      <c r="D888" s="32"/>
      <c r="E888" s="32"/>
      <c r="F888" s="32"/>
      <c r="G888" s="32"/>
    </row>
    <row r="889">
      <c r="A889" s="32"/>
      <c r="B889" s="32"/>
      <c r="C889" s="32"/>
      <c r="D889" s="32"/>
      <c r="E889" s="32"/>
      <c r="F889" s="32"/>
      <c r="G889" s="32"/>
    </row>
    <row r="890">
      <c r="A890" s="32"/>
      <c r="B890" s="32"/>
      <c r="C890" s="32"/>
      <c r="D890" s="32"/>
      <c r="E890" s="32"/>
      <c r="F890" s="32"/>
      <c r="G890" s="32"/>
    </row>
    <row r="891">
      <c r="A891" s="32"/>
      <c r="B891" s="32"/>
      <c r="C891" s="32"/>
      <c r="D891" s="32"/>
      <c r="E891" s="32"/>
      <c r="F891" s="32"/>
      <c r="G891" s="32"/>
    </row>
    <row r="892">
      <c r="A892" s="32"/>
      <c r="B892" s="32"/>
      <c r="C892" s="32"/>
      <c r="D892" s="32"/>
      <c r="E892" s="32"/>
      <c r="F892" s="32"/>
      <c r="G892" s="32"/>
    </row>
    <row r="893">
      <c r="A893" s="32"/>
      <c r="B893" s="32"/>
      <c r="C893" s="32"/>
      <c r="D893" s="32"/>
      <c r="E893" s="32"/>
      <c r="F893" s="32"/>
      <c r="G893" s="32"/>
    </row>
    <row r="894">
      <c r="A894" s="32"/>
      <c r="B894" s="32"/>
      <c r="C894" s="32"/>
      <c r="D894" s="32"/>
      <c r="E894" s="32"/>
      <c r="F894" s="32"/>
      <c r="G894" s="32"/>
    </row>
    <row r="895">
      <c r="A895" s="32"/>
      <c r="B895" s="32"/>
      <c r="C895" s="32"/>
      <c r="D895" s="32"/>
      <c r="E895" s="32"/>
      <c r="F895" s="32"/>
      <c r="G895" s="32"/>
    </row>
    <row r="896">
      <c r="A896" s="32"/>
      <c r="B896" s="32"/>
      <c r="C896" s="32"/>
      <c r="D896" s="32"/>
      <c r="E896" s="32"/>
      <c r="F896" s="32"/>
      <c r="G896" s="32"/>
    </row>
    <row r="897">
      <c r="A897" s="32"/>
      <c r="B897" s="32"/>
      <c r="C897" s="32"/>
      <c r="D897" s="32"/>
      <c r="E897" s="32"/>
      <c r="F897" s="32"/>
      <c r="G897" s="32"/>
    </row>
    <row r="898">
      <c r="A898" s="32"/>
      <c r="B898" s="32"/>
      <c r="C898" s="32"/>
      <c r="D898" s="32"/>
      <c r="E898" s="32"/>
      <c r="F898" s="32"/>
      <c r="G898" s="32"/>
    </row>
    <row r="899">
      <c r="A899" s="32"/>
      <c r="B899" s="32"/>
      <c r="C899" s="32"/>
      <c r="D899" s="32"/>
      <c r="E899" s="32"/>
      <c r="F899" s="32"/>
      <c r="G899" s="32"/>
    </row>
    <row r="900">
      <c r="A900" s="32"/>
      <c r="B900" s="32"/>
      <c r="C900" s="32"/>
      <c r="D900" s="32"/>
      <c r="E900" s="32"/>
      <c r="F900" s="32"/>
      <c r="G900" s="32"/>
    </row>
    <row r="901">
      <c r="A901" s="32"/>
      <c r="B901" s="32"/>
      <c r="C901" s="32"/>
      <c r="D901" s="32"/>
      <c r="E901" s="32"/>
      <c r="F901" s="32"/>
      <c r="G901" s="32"/>
    </row>
    <row r="902">
      <c r="A902" s="32"/>
      <c r="B902" s="32"/>
      <c r="C902" s="32"/>
      <c r="D902" s="32"/>
      <c r="E902" s="32"/>
      <c r="F902" s="32"/>
      <c r="G902" s="32"/>
    </row>
    <row r="903">
      <c r="A903" s="32"/>
      <c r="B903" s="32"/>
      <c r="C903" s="32"/>
      <c r="D903" s="32"/>
      <c r="E903" s="32"/>
      <c r="F903" s="32"/>
      <c r="G903" s="32"/>
    </row>
    <row r="904">
      <c r="A904" s="32"/>
      <c r="B904" s="32"/>
      <c r="C904" s="32"/>
      <c r="D904" s="32"/>
      <c r="E904" s="32"/>
      <c r="F904" s="32"/>
      <c r="G904" s="32"/>
    </row>
    <row r="905">
      <c r="A905" s="32"/>
      <c r="B905" s="32"/>
      <c r="C905" s="32"/>
      <c r="D905" s="32"/>
      <c r="E905" s="32"/>
      <c r="F905" s="32"/>
      <c r="G905" s="32"/>
    </row>
    <row r="906">
      <c r="A906" s="32"/>
      <c r="B906" s="32"/>
      <c r="C906" s="32"/>
      <c r="D906" s="32"/>
      <c r="E906" s="32"/>
      <c r="F906" s="32"/>
      <c r="G906" s="32"/>
    </row>
    <row r="907">
      <c r="A907" s="32"/>
      <c r="B907" s="32"/>
      <c r="C907" s="32"/>
      <c r="D907" s="32"/>
      <c r="E907" s="32"/>
      <c r="F907" s="32"/>
      <c r="G907" s="32"/>
    </row>
    <row r="908">
      <c r="A908" s="32"/>
      <c r="B908" s="32"/>
      <c r="C908" s="32"/>
      <c r="D908" s="32"/>
      <c r="E908" s="32"/>
      <c r="F908" s="32"/>
      <c r="G908" s="32"/>
    </row>
    <row r="909">
      <c r="A909" s="32"/>
      <c r="B909" s="32"/>
      <c r="C909" s="32"/>
      <c r="D909" s="32"/>
      <c r="E909" s="32"/>
      <c r="F909" s="32"/>
      <c r="G909" s="32"/>
    </row>
    <row r="910">
      <c r="A910" s="32"/>
      <c r="B910" s="32"/>
      <c r="C910" s="32"/>
      <c r="D910" s="32"/>
      <c r="E910" s="32"/>
      <c r="F910" s="32"/>
      <c r="G910" s="32"/>
    </row>
    <row r="911">
      <c r="A911" s="32"/>
      <c r="B911" s="32"/>
      <c r="C911" s="32"/>
      <c r="D911" s="32"/>
      <c r="E911" s="32"/>
      <c r="F911" s="32"/>
      <c r="G911" s="32"/>
    </row>
    <row r="912">
      <c r="A912" s="32"/>
      <c r="B912" s="32"/>
      <c r="C912" s="32"/>
      <c r="D912" s="32"/>
      <c r="E912" s="32"/>
      <c r="F912" s="32"/>
      <c r="G912" s="32"/>
    </row>
    <row r="913">
      <c r="A913" s="32"/>
      <c r="B913" s="32"/>
      <c r="C913" s="32"/>
      <c r="D913" s="32"/>
      <c r="E913" s="32"/>
      <c r="F913" s="32"/>
      <c r="G913" s="32"/>
    </row>
    <row r="914">
      <c r="A914" s="32"/>
      <c r="B914" s="32"/>
      <c r="C914" s="32"/>
      <c r="D914" s="32"/>
      <c r="E914" s="32"/>
      <c r="F914" s="32"/>
      <c r="G914" s="32"/>
    </row>
    <row r="915">
      <c r="A915" s="32"/>
      <c r="B915" s="32"/>
      <c r="C915" s="32"/>
      <c r="D915" s="32"/>
      <c r="E915" s="32"/>
      <c r="F915" s="32"/>
      <c r="G915" s="32"/>
    </row>
    <row r="916">
      <c r="A916" s="32"/>
      <c r="B916" s="32"/>
      <c r="C916" s="32"/>
      <c r="D916" s="32"/>
      <c r="E916" s="32"/>
      <c r="F916" s="32"/>
      <c r="G916" s="32"/>
    </row>
    <row r="917">
      <c r="A917" s="32"/>
      <c r="B917" s="32"/>
      <c r="C917" s="32"/>
      <c r="D917" s="32"/>
      <c r="E917" s="32"/>
      <c r="F917" s="32"/>
      <c r="G917" s="32"/>
    </row>
    <row r="918">
      <c r="A918" s="32"/>
      <c r="B918" s="32"/>
      <c r="C918" s="32"/>
      <c r="D918" s="32"/>
      <c r="E918" s="32"/>
      <c r="F918" s="32"/>
      <c r="G918" s="32"/>
    </row>
    <row r="919">
      <c r="A919" s="32"/>
      <c r="B919" s="32"/>
      <c r="C919" s="32"/>
      <c r="D919" s="32"/>
      <c r="E919" s="32"/>
      <c r="F919" s="32"/>
      <c r="G919" s="32"/>
    </row>
    <row r="920">
      <c r="A920" s="32"/>
      <c r="B920" s="32"/>
      <c r="C920" s="32"/>
      <c r="D920" s="32"/>
      <c r="E920" s="32"/>
      <c r="F920" s="32"/>
      <c r="G920" s="32"/>
    </row>
    <row r="921">
      <c r="A921" s="32"/>
      <c r="B921" s="32"/>
      <c r="C921" s="32"/>
      <c r="D921" s="32"/>
      <c r="E921" s="32"/>
      <c r="F921" s="32"/>
      <c r="G921" s="32"/>
    </row>
    <row r="922">
      <c r="A922" s="32"/>
      <c r="B922" s="32"/>
      <c r="C922" s="32"/>
      <c r="D922" s="32"/>
      <c r="E922" s="32"/>
      <c r="F922" s="32"/>
      <c r="G922" s="32"/>
    </row>
    <row r="923">
      <c r="A923" s="32"/>
      <c r="B923" s="32"/>
      <c r="C923" s="32"/>
      <c r="D923" s="32"/>
      <c r="E923" s="32"/>
      <c r="F923" s="32"/>
      <c r="G923" s="32"/>
    </row>
    <row r="924">
      <c r="A924" s="32"/>
      <c r="B924" s="32"/>
      <c r="C924" s="32"/>
      <c r="D924" s="32"/>
      <c r="E924" s="32"/>
      <c r="F924" s="32"/>
      <c r="G924" s="32"/>
    </row>
    <row r="925">
      <c r="A925" s="32"/>
      <c r="B925" s="32"/>
      <c r="C925" s="32"/>
      <c r="D925" s="32"/>
      <c r="E925" s="32"/>
      <c r="F925" s="32"/>
      <c r="G925" s="32"/>
    </row>
    <row r="926">
      <c r="A926" s="32"/>
      <c r="B926" s="32"/>
      <c r="C926" s="32"/>
      <c r="D926" s="32"/>
      <c r="E926" s="32"/>
      <c r="F926" s="32"/>
      <c r="G926" s="32"/>
    </row>
    <row r="927">
      <c r="A927" s="32"/>
      <c r="B927" s="32"/>
      <c r="C927" s="32"/>
      <c r="D927" s="32"/>
      <c r="E927" s="32"/>
      <c r="F927" s="32"/>
      <c r="G927" s="32"/>
    </row>
    <row r="928">
      <c r="A928" s="32"/>
      <c r="B928" s="32"/>
      <c r="C928" s="32"/>
      <c r="D928" s="32"/>
      <c r="E928" s="32"/>
      <c r="F928" s="32"/>
      <c r="G928" s="32"/>
    </row>
    <row r="929">
      <c r="A929" s="32"/>
      <c r="B929" s="32"/>
      <c r="C929" s="32"/>
      <c r="D929" s="32"/>
      <c r="E929" s="32"/>
      <c r="F929" s="32"/>
      <c r="G929" s="32"/>
    </row>
    <row r="930">
      <c r="A930" s="32"/>
      <c r="B930" s="32"/>
      <c r="C930" s="32"/>
      <c r="D930" s="32"/>
      <c r="E930" s="32"/>
      <c r="F930" s="32"/>
      <c r="G930" s="32"/>
    </row>
    <row r="931">
      <c r="A931" s="32"/>
      <c r="B931" s="32"/>
      <c r="C931" s="32"/>
      <c r="D931" s="32"/>
      <c r="E931" s="32"/>
      <c r="F931" s="32"/>
      <c r="G931" s="32"/>
    </row>
    <row r="932">
      <c r="A932" s="32"/>
      <c r="B932" s="32"/>
      <c r="C932" s="32"/>
      <c r="D932" s="32"/>
      <c r="E932" s="32"/>
      <c r="F932" s="32"/>
      <c r="G932" s="32"/>
    </row>
    <row r="933">
      <c r="A933" s="32"/>
      <c r="B933" s="32"/>
      <c r="C933" s="32"/>
      <c r="D933" s="32"/>
      <c r="E933" s="32"/>
      <c r="F933" s="32"/>
      <c r="G933" s="32"/>
    </row>
    <row r="934">
      <c r="A934" s="32"/>
      <c r="B934" s="32"/>
      <c r="C934" s="32"/>
      <c r="D934" s="32"/>
      <c r="E934" s="32"/>
      <c r="F934" s="32"/>
      <c r="G934" s="32"/>
    </row>
    <row r="935">
      <c r="A935" s="32"/>
      <c r="B935" s="32"/>
      <c r="C935" s="32"/>
      <c r="D935" s="32"/>
      <c r="E935" s="32"/>
      <c r="F935" s="32"/>
      <c r="G935" s="32"/>
    </row>
    <row r="936">
      <c r="A936" s="32"/>
      <c r="B936" s="32"/>
      <c r="C936" s="32"/>
      <c r="D936" s="32"/>
      <c r="E936" s="32"/>
      <c r="F936" s="32"/>
      <c r="G936" s="32"/>
    </row>
    <row r="937">
      <c r="A937" s="32"/>
      <c r="B937" s="32"/>
      <c r="C937" s="32"/>
      <c r="D937" s="32"/>
      <c r="E937" s="32"/>
      <c r="F937" s="32"/>
      <c r="G937" s="32"/>
    </row>
    <row r="938">
      <c r="A938" s="32"/>
      <c r="B938" s="32"/>
      <c r="C938" s="32"/>
      <c r="D938" s="32"/>
      <c r="E938" s="32"/>
      <c r="F938" s="32"/>
      <c r="G938" s="32"/>
    </row>
    <row r="939">
      <c r="A939" s="32"/>
      <c r="B939" s="32"/>
      <c r="C939" s="32"/>
      <c r="D939" s="32"/>
      <c r="E939" s="32"/>
      <c r="F939" s="32"/>
      <c r="G939" s="32"/>
    </row>
    <row r="940">
      <c r="A940" s="32"/>
      <c r="B940" s="32"/>
      <c r="C940" s="32"/>
      <c r="D940" s="32"/>
      <c r="E940" s="32"/>
      <c r="F940" s="32"/>
      <c r="G940" s="32"/>
    </row>
    <row r="941">
      <c r="A941" s="32"/>
      <c r="B941" s="32"/>
      <c r="C941" s="32"/>
      <c r="D941" s="32"/>
      <c r="E941" s="32"/>
      <c r="F941" s="32"/>
      <c r="G941" s="32"/>
    </row>
    <row r="942">
      <c r="A942" s="32"/>
      <c r="B942" s="32"/>
      <c r="C942" s="32"/>
      <c r="D942" s="32"/>
      <c r="E942" s="32"/>
      <c r="F942" s="32"/>
      <c r="G942" s="32"/>
    </row>
    <row r="943">
      <c r="A943" s="32"/>
      <c r="B943" s="32"/>
      <c r="C943" s="32"/>
      <c r="D943" s="32"/>
      <c r="E943" s="32"/>
      <c r="F943" s="32"/>
      <c r="G943" s="32"/>
    </row>
    <row r="944">
      <c r="A944" s="32"/>
      <c r="B944" s="32"/>
      <c r="C944" s="32"/>
      <c r="D944" s="32"/>
      <c r="E944" s="32"/>
      <c r="F944" s="32"/>
      <c r="G944" s="32"/>
    </row>
    <row r="945">
      <c r="A945" s="32"/>
      <c r="B945" s="32"/>
      <c r="C945" s="32"/>
      <c r="D945" s="32"/>
      <c r="E945" s="32"/>
      <c r="F945" s="32"/>
      <c r="G945" s="32"/>
    </row>
    <row r="946">
      <c r="A946" s="32"/>
      <c r="B946" s="32"/>
      <c r="C946" s="32"/>
      <c r="D946" s="32"/>
      <c r="E946" s="32"/>
      <c r="F946" s="32"/>
      <c r="G946" s="32"/>
    </row>
    <row r="947">
      <c r="A947" s="32"/>
      <c r="B947" s="32"/>
      <c r="C947" s="32"/>
      <c r="D947" s="32"/>
      <c r="E947" s="32"/>
      <c r="F947" s="32"/>
      <c r="G947" s="32"/>
    </row>
    <row r="948">
      <c r="A948" s="32"/>
      <c r="B948" s="32"/>
      <c r="C948" s="32"/>
      <c r="D948" s="32"/>
      <c r="E948" s="32"/>
      <c r="F948" s="32"/>
      <c r="G948" s="32"/>
    </row>
    <row r="949">
      <c r="A949" s="32"/>
      <c r="B949" s="32"/>
      <c r="C949" s="32"/>
      <c r="D949" s="32"/>
      <c r="E949" s="32"/>
      <c r="F949" s="32"/>
      <c r="G949" s="32"/>
    </row>
    <row r="950">
      <c r="A950" s="32"/>
      <c r="B950" s="32"/>
      <c r="C950" s="32"/>
      <c r="D950" s="32"/>
      <c r="E950" s="32"/>
      <c r="F950" s="32"/>
      <c r="G950" s="32"/>
    </row>
    <row r="951">
      <c r="A951" s="32"/>
      <c r="B951" s="32"/>
      <c r="C951" s="32"/>
      <c r="D951" s="32"/>
      <c r="E951" s="32"/>
      <c r="F951" s="32"/>
      <c r="G951" s="32"/>
    </row>
    <row r="952">
      <c r="A952" s="32"/>
      <c r="B952" s="32"/>
      <c r="C952" s="32"/>
      <c r="D952" s="32"/>
      <c r="E952" s="32"/>
      <c r="F952" s="32"/>
      <c r="G952" s="32"/>
    </row>
    <row r="953">
      <c r="A953" s="32"/>
      <c r="B953" s="32"/>
      <c r="C953" s="32"/>
      <c r="D953" s="32"/>
      <c r="E953" s="32"/>
      <c r="F953" s="32"/>
      <c r="G953" s="32"/>
    </row>
    <row r="954">
      <c r="A954" s="32"/>
      <c r="B954" s="32"/>
      <c r="C954" s="32"/>
      <c r="D954" s="32"/>
      <c r="E954" s="32"/>
      <c r="F954" s="32"/>
      <c r="G954" s="32"/>
    </row>
    <row r="955">
      <c r="A955" s="32"/>
      <c r="B955" s="32"/>
      <c r="C955" s="32"/>
      <c r="D955" s="32"/>
      <c r="E955" s="32"/>
      <c r="F955" s="32"/>
      <c r="G955" s="32"/>
    </row>
    <row r="956">
      <c r="A956" s="32"/>
      <c r="B956" s="32"/>
      <c r="C956" s="32"/>
      <c r="D956" s="32"/>
      <c r="E956" s="32"/>
      <c r="F956" s="32"/>
      <c r="G956" s="32"/>
    </row>
    <row r="957">
      <c r="A957" s="32"/>
      <c r="B957" s="32"/>
      <c r="C957" s="32"/>
      <c r="D957" s="32"/>
      <c r="E957" s="32"/>
      <c r="F957" s="32"/>
      <c r="G957" s="32"/>
    </row>
    <row r="958">
      <c r="A958" s="32"/>
      <c r="B958" s="32"/>
      <c r="C958" s="32"/>
      <c r="D958" s="32"/>
      <c r="E958" s="32"/>
      <c r="F958" s="32"/>
      <c r="G958" s="32"/>
    </row>
    <row r="959">
      <c r="A959" s="32"/>
      <c r="B959" s="32"/>
      <c r="C959" s="32"/>
      <c r="D959" s="32"/>
      <c r="E959" s="32"/>
      <c r="F959" s="32"/>
      <c r="G959" s="32"/>
    </row>
    <row r="960">
      <c r="A960" s="32"/>
      <c r="B960" s="32"/>
      <c r="C960" s="32"/>
      <c r="D960" s="32"/>
      <c r="E960" s="32"/>
      <c r="F960" s="32"/>
      <c r="G960" s="32"/>
    </row>
    <row r="961">
      <c r="A961" s="32"/>
      <c r="B961" s="32"/>
      <c r="C961" s="32"/>
      <c r="D961" s="32"/>
      <c r="E961" s="32"/>
      <c r="F961" s="32"/>
      <c r="G961" s="32"/>
    </row>
    <row r="962">
      <c r="A962" s="32"/>
      <c r="B962" s="32"/>
      <c r="C962" s="32"/>
      <c r="D962" s="32"/>
      <c r="E962" s="32"/>
      <c r="F962" s="32"/>
      <c r="G962" s="32"/>
    </row>
    <row r="963">
      <c r="A963" s="32"/>
      <c r="B963" s="32"/>
      <c r="C963" s="32"/>
      <c r="D963" s="32"/>
      <c r="E963" s="32"/>
      <c r="F963" s="32"/>
      <c r="G963" s="32"/>
    </row>
    <row r="964">
      <c r="A964" s="32"/>
      <c r="B964" s="32"/>
      <c r="C964" s="32"/>
      <c r="D964" s="32"/>
      <c r="E964" s="32"/>
      <c r="F964" s="32"/>
      <c r="G964" s="32"/>
    </row>
    <row r="965">
      <c r="A965" s="32"/>
      <c r="B965" s="32"/>
      <c r="C965" s="32"/>
      <c r="D965" s="32"/>
      <c r="E965" s="32"/>
      <c r="F965" s="32"/>
      <c r="G965" s="32"/>
    </row>
    <row r="966">
      <c r="A966" s="32"/>
      <c r="B966" s="32"/>
      <c r="C966" s="32"/>
      <c r="D966" s="32"/>
      <c r="E966" s="32"/>
      <c r="F966" s="32"/>
      <c r="G966" s="32"/>
    </row>
    <row r="967">
      <c r="A967" s="32"/>
      <c r="B967" s="32"/>
      <c r="C967" s="32"/>
      <c r="D967" s="32"/>
      <c r="E967" s="32"/>
      <c r="F967" s="32"/>
      <c r="G967" s="32"/>
    </row>
    <row r="968">
      <c r="A968" s="32"/>
      <c r="B968" s="32"/>
      <c r="C968" s="32"/>
      <c r="D968" s="32"/>
      <c r="E968" s="32"/>
      <c r="F968" s="32"/>
      <c r="G968" s="32"/>
    </row>
    <row r="969">
      <c r="A969" s="32"/>
      <c r="B969" s="32"/>
      <c r="C969" s="32"/>
      <c r="D969" s="32"/>
      <c r="E969" s="32"/>
      <c r="F969" s="32"/>
      <c r="G969" s="32"/>
    </row>
    <row r="970">
      <c r="A970" s="32"/>
      <c r="B970" s="32"/>
      <c r="C970" s="32"/>
      <c r="D970" s="32"/>
      <c r="E970" s="32"/>
      <c r="F970" s="32"/>
      <c r="G970" s="32"/>
    </row>
    <row r="971">
      <c r="A971" s="32"/>
      <c r="B971" s="32"/>
      <c r="C971" s="32"/>
      <c r="D971" s="32"/>
      <c r="E971" s="32"/>
      <c r="F971" s="32"/>
      <c r="G971" s="32"/>
    </row>
    <row r="972">
      <c r="A972" s="32"/>
      <c r="B972" s="32"/>
      <c r="C972" s="32"/>
      <c r="D972" s="32"/>
      <c r="E972" s="32"/>
      <c r="F972" s="32"/>
      <c r="G972" s="32"/>
    </row>
    <row r="973">
      <c r="A973" s="32"/>
      <c r="B973" s="32"/>
      <c r="C973" s="32"/>
      <c r="D973" s="32"/>
      <c r="E973" s="32"/>
      <c r="F973" s="32"/>
      <c r="G973" s="32"/>
    </row>
    <row r="974">
      <c r="A974" s="32"/>
      <c r="B974" s="32"/>
      <c r="C974" s="32"/>
      <c r="D974" s="32"/>
      <c r="E974" s="32"/>
      <c r="F974" s="32"/>
      <c r="G974" s="32"/>
    </row>
    <row r="975">
      <c r="A975" s="32"/>
      <c r="B975" s="32"/>
      <c r="C975" s="32"/>
      <c r="D975" s="32"/>
      <c r="E975" s="32"/>
      <c r="F975" s="32"/>
      <c r="G975" s="32"/>
    </row>
    <row r="976">
      <c r="A976" s="32"/>
      <c r="B976" s="32"/>
      <c r="C976" s="32"/>
      <c r="D976" s="32"/>
      <c r="E976" s="32"/>
      <c r="F976" s="32"/>
      <c r="G976" s="32"/>
    </row>
    <row r="977">
      <c r="A977" s="32"/>
      <c r="B977" s="32"/>
      <c r="C977" s="32"/>
      <c r="D977" s="32"/>
      <c r="E977" s="32"/>
      <c r="F977" s="32"/>
      <c r="G977" s="32"/>
    </row>
    <row r="978">
      <c r="A978" s="32"/>
      <c r="B978" s="32"/>
      <c r="C978" s="32"/>
      <c r="D978" s="32"/>
      <c r="E978" s="32"/>
      <c r="F978" s="32"/>
      <c r="G978" s="32"/>
    </row>
    <row r="979">
      <c r="A979" s="32"/>
      <c r="B979" s="32"/>
      <c r="C979" s="32"/>
      <c r="D979" s="32"/>
      <c r="E979" s="32"/>
      <c r="F979" s="32"/>
      <c r="G979" s="32"/>
    </row>
    <row r="980">
      <c r="A980" s="32"/>
      <c r="B980" s="32"/>
      <c r="C980" s="32"/>
      <c r="D980" s="32"/>
      <c r="E980" s="32"/>
      <c r="F980" s="32"/>
      <c r="G980" s="32"/>
    </row>
    <row r="981">
      <c r="A981" s="32"/>
      <c r="B981" s="32"/>
      <c r="C981" s="32"/>
      <c r="D981" s="32"/>
      <c r="E981" s="32"/>
      <c r="F981" s="32"/>
      <c r="G981" s="32"/>
    </row>
    <row r="982">
      <c r="A982" s="32"/>
      <c r="B982" s="32"/>
      <c r="C982" s="32"/>
      <c r="D982" s="32"/>
      <c r="E982" s="32"/>
      <c r="F982" s="32"/>
      <c r="G982" s="32"/>
    </row>
    <row r="983">
      <c r="A983" s="32"/>
      <c r="B983" s="32"/>
      <c r="C983" s="32"/>
      <c r="D983" s="32"/>
      <c r="E983" s="32"/>
      <c r="F983" s="32"/>
      <c r="G983" s="32"/>
    </row>
    <row r="984">
      <c r="A984" s="32"/>
      <c r="B984" s="32"/>
      <c r="C984" s="32"/>
      <c r="D984" s="32"/>
      <c r="E984" s="32"/>
      <c r="F984" s="32"/>
      <c r="G984" s="32"/>
    </row>
    <row r="985">
      <c r="A985" s="32"/>
      <c r="B985" s="32"/>
      <c r="C985" s="32"/>
      <c r="D985" s="32"/>
      <c r="E985" s="32"/>
      <c r="F985" s="32"/>
      <c r="G985" s="32"/>
    </row>
    <row r="986">
      <c r="A986" s="32"/>
      <c r="B986" s="32"/>
      <c r="C986" s="32"/>
      <c r="D986" s="32"/>
      <c r="E986" s="32"/>
      <c r="F986" s="32"/>
      <c r="G986" s="32"/>
    </row>
    <row r="987">
      <c r="A987" s="32"/>
      <c r="B987" s="32"/>
      <c r="C987" s="32"/>
      <c r="D987" s="32"/>
      <c r="E987" s="32"/>
      <c r="F987" s="32"/>
      <c r="G987" s="32"/>
    </row>
    <row r="988">
      <c r="A988" s="32"/>
      <c r="B988" s="32"/>
      <c r="C988" s="32"/>
      <c r="D988" s="32"/>
      <c r="E988" s="32"/>
      <c r="F988" s="32"/>
      <c r="G988" s="32"/>
    </row>
    <row r="989">
      <c r="A989" s="32"/>
      <c r="B989" s="32"/>
      <c r="C989" s="32"/>
      <c r="D989" s="32"/>
      <c r="E989" s="32"/>
      <c r="F989" s="32"/>
      <c r="G989" s="32"/>
    </row>
    <row r="990">
      <c r="A990" s="32"/>
      <c r="B990" s="32"/>
      <c r="C990" s="32"/>
      <c r="D990" s="32"/>
      <c r="E990" s="32"/>
      <c r="F990" s="32"/>
      <c r="G990" s="32"/>
    </row>
    <row r="991">
      <c r="A991" s="32"/>
      <c r="B991" s="32"/>
      <c r="C991" s="32"/>
      <c r="D991" s="32"/>
      <c r="E991" s="32"/>
      <c r="F991" s="32"/>
      <c r="G991" s="32"/>
    </row>
    <row r="992">
      <c r="A992" s="32"/>
      <c r="B992" s="32"/>
      <c r="C992" s="32"/>
      <c r="D992" s="32"/>
      <c r="E992" s="32"/>
      <c r="F992" s="32"/>
      <c r="G992" s="32"/>
    </row>
    <row r="993">
      <c r="A993" s="32"/>
      <c r="B993" s="32"/>
      <c r="C993" s="32"/>
      <c r="D993" s="32"/>
      <c r="E993" s="32"/>
      <c r="F993" s="32"/>
      <c r="G993" s="32"/>
    </row>
    <row r="994">
      <c r="A994" s="32"/>
      <c r="B994" s="32"/>
      <c r="C994" s="32"/>
      <c r="D994" s="32"/>
      <c r="E994" s="32"/>
      <c r="F994" s="32"/>
      <c r="G994" s="32"/>
    </row>
    <row r="995">
      <c r="A995" s="32"/>
      <c r="B995" s="32"/>
      <c r="C995" s="32"/>
      <c r="D995" s="32"/>
      <c r="E995" s="32"/>
      <c r="F995" s="32"/>
      <c r="G995" s="32"/>
    </row>
    <row r="996">
      <c r="A996" s="32"/>
      <c r="B996" s="32"/>
      <c r="C996" s="32"/>
      <c r="D996" s="32"/>
      <c r="E996" s="32"/>
      <c r="F996" s="32"/>
      <c r="G996" s="32"/>
    </row>
    <row r="997">
      <c r="A997" s="32"/>
      <c r="B997" s="32"/>
      <c r="C997" s="32"/>
      <c r="D997" s="32"/>
      <c r="E997" s="32"/>
      <c r="F997" s="32"/>
      <c r="G997" s="32"/>
    </row>
    <row r="998">
      <c r="A998" s="32"/>
      <c r="B998" s="32"/>
      <c r="C998" s="32"/>
      <c r="D998" s="32"/>
      <c r="E998" s="32"/>
      <c r="F998" s="32"/>
      <c r="G998" s="32"/>
    </row>
    <row r="999">
      <c r="A999" s="32"/>
      <c r="B999" s="32"/>
      <c r="C999" s="32"/>
      <c r="D999" s="32"/>
      <c r="E999" s="32"/>
      <c r="F999" s="32"/>
      <c r="G999" s="32"/>
    </row>
    <row r="1000">
      <c r="A1000" s="32"/>
      <c r="B1000" s="32"/>
      <c r="C1000" s="32"/>
      <c r="D1000" s="32"/>
      <c r="E1000" s="32"/>
      <c r="F1000" s="32"/>
      <c r="G1000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1.43"/>
    <col customWidth="1" min="3" max="3" width="18.14"/>
    <col customWidth="1" min="4" max="4" width="11.43"/>
    <col customWidth="1" min="5" max="5" width="10.29"/>
    <col customWidth="1" min="6" max="6" width="7.0"/>
    <col customWidth="1" min="7" max="7" width="5.71"/>
    <col customWidth="1" min="8" max="8" width="16.0"/>
    <col customWidth="1" min="9" max="9" width="19.43"/>
    <col customWidth="1" min="10" max="10" width="11.0"/>
    <col customWidth="1" min="11" max="11" width="17.29"/>
  </cols>
  <sheetData>
    <row r="1">
      <c r="A1" s="30" t="str">
        <f>IFERROR(__xludf.DUMMYFUNCTION("sort(unique(Moorings!B:B))"),"#REF!")</f>
        <v>#REF!</v>
      </c>
      <c r="B1" s="31" t="s">
        <v>163</v>
      </c>
      <c r="C1" s="31" t="s">
        <v>164</v>
      </c>
      <c r="D1" s="31" t="s">
        <v>165</v>
      </c>
      <c r="E1" s="31" t="s">
        <v>166</v>
      </c>
      <c r="F1" s="31" t="s">
        <v>167</v>
      </c>
      <c r="G1" s="31"/>
      <c r="H1" s="31" t="s">
        <v>168</v>
      </c>
      <c r="I1" s="31" t="s">
        <v>164</v>
      </c>
      <c r="J1" s="31" t="s">
        <v>167</v>
      </c>
    </row>
    <row r="2" ht="15.0" customHeight="1">
      <c r="A2" s="32" t="s">
        <v>21</v>
      </c>
      <c r="B2" s="33"/>
      <c r="C2" s="33" t="s">
        <v>169</v>
      </c>
      <c r="D2" s="33" t="s">
        <v>170</v>
      </c>
      <c r="E2" s="33" t="s">
        <v>171</v>
      </c>
      <c r="F2" s="33"/>
      <c r="G2" s="33"/>
      <c r="H2" s="33"/>
      <c r="I2" s="34"/>
      <c r="J2" s="33"/>
    </row>
    <row r="3" ht="15.0" customHeight="1">
      <c r="A3" s="32" t="s">
        <v>29</v>
      </c>
      <c r="B3" s="33"/>
      <c r="C3" s="33" t="s">
        <v>169</v>
      </c>
      <c r="D3" s="33" t="s">
        <v>170</v>
      </c>
      <c r="E3" s="33" t="s">
        <v>170</v>
      </c>
      <c r="F3" s="33"/>
      <c r="G3" s="33"/>
      <c r="H3" s="33"/>
      <c r="I3" s="34"/>
      <c r="J3" s="33"/>
    </row>
    <row r="4" ht="15.0" customHeight="1">
      <c r="A4" s="32" t="s">
        <v>32</v>
      </c>
      <c r="B4" s="33"/>
      <c r="C4" s="33" t="s">
        <v>169</v>
      </c>
      <c r="D4" s="33" t="s">
        <v>170</v>
      </c>
      <c r="E4" s="33" t="s">
        <v>170</v>
      </c>
      <c r="F4" s="33"/>
      <c r="G4" s="33"/>
      <c r="H4" s="33"/>
      <c r="I4" s="34"/>
      <c r="J4" s="33"/>
    </row>
    <row r="5" ht="15.0" customHeight="1">
      <c r="A5" s="32" t="s">
        <v>37</v>
      </c>
      <c r="B5" s="33"/>
      <c r="C5" s="33" t="s">
        <v>169</v>
      </c>
      <c r="D5" s="33" t="s">
        <v>170</v>
      </c>
      <c r="E5" s="33" t="s">
        <v>171</v>
      </c>
      <c r="F5" s="33"/>
      <c r="G5" s="33"/>
      <c r="H5" s="33"/>
      <c r="I5" s="34"/>
      <c r="J5" s="33"/>
    </row>
    <row r="6" ht="15.0" customHeight="1">
      <c r="A6" s="32" t="s">
        <v>41</v>
      </c>
      <c r="B6" s="33"/>
      <c r="C6" s="33" t="s">
        <v>169</v>
      </c>
      <c r="D6" s="33" t="s">
        <v>170</v>
      </c>
      <c r="E6" s="33" t="s">
        <v>170</v>
      </c>
      <c r="F6" s="33"/>
      <c r="G6" s="33"/>
      <c r="H6" s="33"/>
      <c r="I6" s="34"/>
      <c r="J6" s="33"/>
    </row>
    <row r="7" ht="15.0" customHeight="1">
      <c r="A7" s="32" t="s">
        <v>30</v>
      </c>
      <c r="B7" s="33"/>
      <c r="C7" s="33" t="s">
        <v>169</v>
      </c>
      <c r="D7" s="33" t="s">
        <v>170</v>
      </c>
      <c r="E7" s="33" t="s">
        <v>170</v>
      </c>
      <c r="F7" s="33" t="s">
        <v>169</v>
      </c>
      <c r="G7" s="33"/>
      <c r="H7" s="33"/>
      <c r="I7" s="34"/>
      <c r="J7" s="33"/>
    </row>
    <row r="8" ht="15.0" customHeight="1">
      <c r="A8" s="32" t="s">
        <v>46</v>
      </c>
      <c r="B8" s="33"/>
      <c r="C8" s="33" t="s">
        <v>172</v>
      </c>
      <c r="D8" s="33" t="s">
        <v>170</v>
      </c>
      <c r="E8" s="33" t="s">
        <v>170</v>
      </c>
      <c r="F8" s="33"/>
      <c r="G8" s="33"/>
      <c r="H8" s="33"/>
      <c r="I8" s="34"/>
      <c r="J8" s="33"/>
    </row>
    <row r="9" ht="15.0" customHeight="1">
      <c r="A9" s="32" t="s">
        <v>49</v>
      </c>
      <c r="B9" s="33"/>
      <c r="C9" s="33" t="s">
        <v>169</v>
      </c>
      <c r="D9" s="33" t="s">
        <v>170</v>
      </c>
      <c r="E9" s="33" t="s">
        <v>170</v>
      </c>
      <c r="F9" s="33"/>
      <c r="G9" s="33"/>
      <c r="H9" s="33"/>
      <c r="I9" s="34"/>
      <c r="J9" s="33"/>
    </row>
    <row r="10" ht="15.0" customHeight="1">
      <c r="A10" s="32" t="s">
        <v>52</v>
      </c>
      <c r="B10" s="33"/>
      <c r="C10" s="33" t="s">
        <v>169</v>
      </c>
      <c r="D10" s="33" t="s">
        <v>170</v>
      </c>
      <c r="E10" s="33" t="s">
        <v>170</v>
      </c>
      <c r="F10" s="33"/>
      <c r="G10" s="33"/>
      <c r="H10" s="33"/>
      <c r="I10" s="34"/>
      <c r="J10" s="33"/>
    </row>
    <row r="11" ht="15.0" customHeight="1">
      <c r="A11" s="32" t="s">
        <v>78</v>
      </c>
      <c r="B11" s="33"/>
      <c r="C11" s="33" t="s">
        <v>169</v>
      </c>
      <c r="D11" s="33" t="s">
        <v>170</v>
      </c>
      <c r="E11" s="33" t="s">
        <v>171</v>
      </c>
      <c r="F11" s="33"/>
      <c r="G11" s="33"/>
      <c r="H11" s="33"/>
      <c r="I11" s="34"/>
      <c r="J11" s="33"/>
    </row>
    <row r="12" ht="15.0" customHeight="1">
      <c r="A12" s="32" t="s">
        <v>82</v>
      </c>
      <c r="B12" s="33"/>
      <c r="C12" s="33" t="s">
        <v>169</v>
      </c>
      <c r="D12" s="33" t="s">
        <v>170</v>
      </c>
      <c r="E12" s="33" t="s">
        <v>170</v>
      </c>
      <c r="F12" s="33" t="s">
        <v>169</v>
      </c>
      <c r="G12" s="33"/>
      <c r="H12" s="33"/>
      <c r="I12" s="34"/>
      <c r="J12" s="33" t="s">
        <v>173</v>
      </c>
    </row>
    <row r="13" ht="15.0" customHeight="1">
      <c r="A13" s="32" t="s">
        <v>85</v>
      </c>
      <c r="B13" s="33"/>
      <c r="C13" s="33" t="s">
        <v>172</v>
      </c>
      <c r="D13" s="33" t="s">
        <v>170</v>
      </c>
      <c r="E13" s="33" t="s">
        <v>171</v>
      </c>
      <c r="F13" s="33"/>
      <c r="G13" s="33"/>
      <c r="H13" s="33"/>
      <c r="I13" s="34"/>
      <c r="J13" s="33"/>
      <c r="K13" s="34" t="s">
        <v>173</v>
      </c>
    </row>
    <row r="14" ht="15.0" customHeight="1">
      <c r="A14" s="32" t="s">
        <v>88</v>
      </c>
      <c r="B14" s="33"/>
      <c r="C14" s="33" t="s">
        <v>169</v>
      </c>
      <c r="D14" s="33" t="s">
        <v>170</v>
      </c>
      <c r="E14" s="33" t="s">
        <v>170</v>
      </c>
      <c r="F14" s="33"/>
      <c r="G14" s="33"/>
      <c r="H14" s="33"/>
      <c r="I14" s="34"/>
      <c r="J14" s="33"/>
      <c r="K14" s="34" t="s">
        <v>173</v>
      </c>
    </row>
    <row r="15" ht="15.0" customHeight="1">
      <c r="A15" s="32" t="s">
        <v>92</v>
      </c>
      <c r="B15" s="33"/>
      <c r="C15" s="33" t="s">
        <v>169</v>
      </c>
      <c r="D15" s="33" t="s">
        <v>170</v>
      </c>
      <c r="E15" s="33" t="s">
        <v>170</v>
      </c>
      <c r="F15" s="33"/>
      <c r="G15" s="33"/>
      <c r="H15" s="33"/>
      <c r="I15" s="34"/>
      <c r="J15" s="33"/>
      <c r="K15" s="34" t="s">
        <v>173</v>
      </c>
    </row>
    <row r="16" ht="15.0" customHeight="1">
      <c r="A16" s="32" t="s">
        <v>94</v>
      </c>
      <c r="B16" s="33"/>
      <c r="C16" s="33" t="s">
        <v>169</v>
      </c>
      <c r="D16" s="33" t="s">
        <v>170</v>
      </c>
      <c r="E16" s="33" t="s">
        <v>170</v>
      </c>
      <c r="F16" s="33"/>
      <c r="G16" s="33"/>
      <c r="H16" s="33"/>
      <c r="I16" s="34"/>
      <c r="J16" s="33"/>
      <c r="K16" s="34" t="s">
        <v>173</v>
      </c>
    </row>
    <row r="17" ht="15.0" customHeight="1">
      <c r="A17" s="32" t="s">
        <v>98</v>
      </c>
      <c r="B17" s="33"/>
      <c r="C17" s="33" t="s">
        <v>169</v>
      </c>
      <c r="D17" s="33" t="s">
        <v>170</v>
      </c>
      <c r="E17" s="33" t="s">
        <v>170</v>
      </c>
      <c r="F17" s="33"/>
      <c r="G17" s="33"/>
      <c r="H17" s="33"/>
      <c r="I17" s="34"/>
      <c r="J17" s="33"/>
      <c r="K17" s="34" t="s">
        <v>173</v>
      </c>
    </row>
    <row r="18" ht="15.0" customHeight="1">
      <c r="A18" s="32" t="s">
        <v>100</v>
      </c>
      <c r="B18" s="33"/>
      <c r="C18" s="33" t="s">
        <v>169</v>
      </c>
      <c r="D18" s="33" t="s">
        <v>170</v>
      </c>
      <c r="E18" s="33" t="s">
        <v>170</v>
      </c>
      <c r="F18" s="33"/>
      <c r="G18" s="33"/>
      <c r="H18" s="33"/>
      <c r="I18" s="34"/>
      <c r="J18" s="33"/>
      <c r="K18" s="34" t="s">
        <v>173</v>
      </c>
    </row>
    <row r="19" ht="15.0" customHeight="1">
      <c r="A19" s="32" t="s">
        <v>102</v>
      </c>
      <c r="B19" s="33"/>
      <c r="C19" s="33" t="s">
        <v>169</v>
      </c>
      <c r="D19" s="33" t="s">
        <v>170</v>
      </c>
      <c r="E19" s="33" t="s">
        <v>170</v>
      </c>
      <c r="F19" s="33"/>
      <c r="G19" s="33"/>
      <c r="H19" s="33"/>
      <c r="I19" s="34"/>
      <c r="J19" s="33"/>
      <c r="K19" s="34" t="s">
        <v>173</v>
      </c>
    </row>
    <row r="20" ht="15.0" customHeight="1">
      <c r="A20" s="32" t="s">
        <v>104</v>
      </c>
      <c r="B20" s="33"/>
      <c r="C20" s="33" t="s">
        <v>169</v>
      </c>
      <c r="D20" s="33" t="s">
        <v>170</v>
      </c>
      <c r="E20" s="33" t="s">
        <v>170</v>
      </c>
      <c r="F20" s="33"/>
      <c r="G20" s="33"/>
      <c r="H20" s="33"/>
      <c r="I20" s="34"/>
      <c r="J20" s="33"/>
      <c r="K20" s="34" t="s">
        <v>173</v>
      </c>
    </row>
    <row r="21" ht="15.0" customHeight="1">
      <c r="A21" s="32" t="s">
        <v>109</v>
      </c>
      <c r="B21" s="33"/>
      <c r="C21" s="33" t="s">
        <v>169</v>
      </c>
      <c r="D21" s="33" t="s">
        <v>170</v>
      </c>
      <c r="E21" s="33" t="s">
        <v>170</v>
      </c>
      <c r="F21" s="33"/>
      <c r="G21" s="33"/>
      <c r="H21" s="33"/>
      <c r="I21" s="34"/>
      <c r="J21" s="33"/>
      <c r="K21" s="34" t="s">
        <v>173</v>
      </c>
    </row>
    <row r="22" ht="15.0" customHeight="1">
      <c r="A22" s="32"/>
      <c r="B22" s="33"/>
      <c r="C22" s="33"/>
      <c r="D22" s="33"/>
      <c r="E22" s="33"/>
      <c r="F22" s="33"/>
      <c r="G22" s="33"/>
      <c r="H22" s="33"/>
      <c r="I22" s="34"/>
      <c r="J22" s="33"/>
      <c r="K22" s="34" t="s">
        <v>173</v>
      </c>
    </row>
    <row r="23" ht="15.0" customHeight="1">
      <c r="A23" s="32"/>
      <c r="B23" s="33" t="str">
        <f>CONCATENATE(COUNTIF(B2:B22,"yes"),"/",COUNTA(B2:B22))</f>
        <v>0/0</v>
      </c>
      <c r="C23" s="33" t="str">
        <f>CONCATENATE("'",COUNTIF(C2:C22,"yes"),"/",COUNTA(C2:C22))</f>
        <v>'18/20</v>
      </c>
      <c r="D23" s="33" t="str">
        <f t="shared" ref="D23:E23" si="1">CONCATENATE("'",COUNTIF(D2:D22,"1/*")+COUNTIF(D2:D22,"2/*")*2,"/",COUNTIF(D2:D22,"*/1")+COUNTIF(D2:D22,"*/2")*2)</f>
        <v>'40/40</v>
      </c>
      <c r="E23" s="33" t="str">
        <f t="shared" si="1"/>
        <v>'32/32</v>
      </c>
      <c r="F23" s="33"/>
      <c r="G23" s="33"/>
      <c r="H23" s="33"/>
      <c r="I23" s="34"/>
      <c r="J23" s="33"/>
      <c r="K23" s="34" t="s">
        <v>173</v>
      </c>
    </row>
    <row r="24" ht="15.0" customHeight="1">
      <c r="A24" s="32"/>
      <c r="B24" s="33"/>
      <c r="C24" s="33"/>
      <c r="D24" s="33"/>
      <c r="E24" s="33"/>
      <c r="F24" s="33"/>
      <c r="G24" s="33"/>
      <c r="H24" s="33"/>
      <c r="I24" s="34"/>
      <c r="J24" s="33"/>
      <c r="K24" s="34" t="s">
        <v>173</v>
      </c>
    </row>
    <row r="25" ht="15.0" customHeight="1">
      <c r="A25" s="32"/>
      <c r="B25" s="33"/>
      <c r="C25" s="33"/>
      <c r="D25" s="33"/>
      <c r="E25" s="33"/>
      <c r="F25" s="33"/>
      <c r="G25" s="33"/>
      <c r="H25" s="33"/>
      <c r="I25" s="34"/>
      <c r="J25" s="33"/>
      <c r="K25" s="34" t="s">
        <v>173</v>
      </c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43"/>
    <col customWidth="1" min="2" max="38" width="8.71"/>
  </cols>
  <sheetData>
    <row r="1" ht="12.75" customHeight="1">
      <c r="A1" s="36">
        <v>0.012727</v>
      </c>
      <c r="B1" s="37">
        <v>0.015414</v>
      </c>
      <c r="C1" s="37">
        <v>0.015732</v>
      </c>
      <c r="D1" s="37">
        <v>0.014784</v>
      </c>
      <c r="E1" s="37">
        <v>0.01267</v>
      </c>
      <c r="F1" s="37">
        <v>0.00924</v>
      </c>
      <c r="G1" s="37">
        <v>0.010162</v>
      </c>
      <c r="H1" s="37">
        <v>0.007868</v>
      </c>
      <c r="I1" s="37">
        <v>0.007491</v>
      </c>
      <c r="J1" s="37">
        <v>0.007738</v>
      </c>
      <c r="K1" s="37">
        <v>0.008152</v>
      </c>
      <c r="L1" s="37">
        <v>0.006096</v>
      </c>
      <c r="M1" s="37">
        <v>0.006146</v>
      </c>
      <c r="N1" s="37">
        <v>0.007307</v>
      </c>
      <c r="O1" s="37">
        <v>0.005866</v>
      </c>
      <c r="P1" s="37">
        <v>0.006704</v>
      </c>
      <c r="Q1" s="37">
        <v>0.005068</v>
      </c>
      <c r="R1" s="37">
        <v>0.008035</v>
      </c>
      <c r="S1" s="37">
        <v>0.003053</v>
      </c>
      <c r="T1" s="37">
        <v>0.004499</v>
      </c>
      <c r="U1" s="37">
        <v>0.004775</v>
      </c>
      <c r="V1" s="37">
        <v>0.005427</v>
      </c>
      <c r="W1" s="37">
        <v>0.002377</v>
      </c>
      <c r="X1" s="37">
        <v>0.003465</v>
      </c>
      <c r="Y1" s="37">
        <v>0.002495</v>
      </c>
      <c r="Z1" s="37">
        <v>0.0</v>
      </c>
      <c r="AA1" s="37">
        <v>-9.08E-4</v>
      </c>
      <c r="AB1" s="37">
        <v>-0.005805</v>
      </c>
      <c r="AC1" s="37">
        <v>-0.005789</v>
      </c>
      <c r="AD1" s="37">
        <v>-0.006153</v>
      </c>
      <c r="AE1" s="37">
        <v>-0.007618</v>
      </c>
      <c r="AF1" s="37">
        <v>-0.010906</v>
      </c>
      <c r="AG1" s="37">
        <v>-0.012688</v>
      </c>
      <c r="AH1" s="37">
        <v>-0.015238</v>
      </c>
      <c r="AI1" s="37">
        <v>-0.019953</v>
      </c>
      <c r="AJ1" s="37">
        <v>-0.019024</v>
      </c>
      <c r="AK1" s="37">
        <v>-0.023276</v>
      </c>
      <c r="AL1" s="37">
        <v>-0.026544</v>
      </c>
    </row>
    <row r="2" ht="12.75" customHeight="1">
      <c r="A2" s="36">
        <v>0.010746</v>
      </c>
      <c r="B2" s="37">
        <v>0.013028</v>
      </c>
      <c r="C2" s="37">
        <v>0.013637</v>
      </c>
      <c r="D2" s="37">
        <v>0.012918</v>
      </c>
      <c r="E2" s="37">
        <v>0.010039</v>
      </c>
      <c r="F2" s="37">
        <v>0.009423</v>
      </c>
      <c r="G2" s="37">
        <v>0.007143</v>
      </c>
      <c r="H2" s="37">
        <v>0.008027</v>
      </c>
      <c r="I2" s="37">
        <v>0.005909</v>
      </c>
      <c r="J2" s="37">
        <v>0.005466</v>
      </c>
      <c r="K2" s="37">
        <v>0.007033</v>
      </c>
      <c r="L2" s="37">
        <v>0.005833</v>
      </c>
      <c r="M2" s="37">
        <v>0.003608</v>
      </c>
      <c r="N2" s="37">
        <v>0.004921</v>
      </c>
      <c r="O2" s="37">
        <v>0.00472</v>
      </c>
      <c r="P2" s="37">
        <v>0.005005</v>
      </c>
      <c r="Q2" s="37">
        <v>0.004662</v>
      </c>
      <c r="R2" s="37">
        <v>0.005439</v>
      </c>
      <c r="S2" s="37">
        <v>0.005403</v>
      </c>
      <c r="T2" s="37">
        <v>0.003182</v>
      </c>
      <c r="U2" s="37">
        <v>0.004267</v>
      </c>
      <c r="V2" s="37">
        <v>0.003294</v>
      </c>
      <c r="W2" s="37">
        <v>0.00334</v>
      </c>
      <c r="X2" s="37">
        <v>0.002488</v>
      </c>
      <c r="Y2" s="37">
        <v>-9.89E-4</v>
      </c>
      <c r="Z2" s="37">
        <v>0.0</v>
      </c>
      <c r="AA2" s="37">
        <v>-0.003248</v>
      </c>
      <c r="AB2" s="37">
        <v>-0.003947</v>
      </c>
      <c r="AC2" s="37">
        <v>-0.005113</v>
      </c>
      <c r="AD2" s="37">
        <v>-0.00519</v>
      </c>
      <c r="AE2" s="37">
        <v>-0.008595</v>
      </c>
      <c r="AF2" s="37">
        <v>-0.009104</v>
      </c>
      <c r="AG2" s="37">
        <v>-0.011974</v>
      </c>
      <c r="AH2" s="37">
        <v>-0.012127</v>
      </c>
      <c r="AI2" s="37">
        <v>-0.016196</v>
      </c>
      <c r="AJ2" s="37">
        <v>-0.019375</v>
      </c>
      <c r="AK2" s="37">
        <v>-0.019638</v>
      </c>
      <c r="AL2" s="37">
        <v>-0.024467</v>
      </c>
    </row>
    <row r="3" ht="12.75" customHeight="1">
      <c r="A3" s="36">
        <v>0.010838</v>
      </c>
      <c r="B3" s="37">
        <v>0.013164</v>
      </c>
      <c r="C3" s="37">
        <v>0.012133</v>
      </c>
      <c r="D3" s="37">
        <v>0.012165</v>
      </c>
      <c r="E3" s="37">
        <v>0.00941</v>
      </c>
      <c r="F3" s="37">
        <v>0.007783</v>
      </c>
      <c r="G3" s="37">
        <v>0.008389</v>
      </c>
      <c r="H3" s="37">
        <v>0.005861</v>
      </c>
      <c r="I3" s="37">
        <v>0.00703</v>
      </c>
      <c r="J3" s="37">
        <v>0.006307</v>
      </c>
      <c r="K3" s="37">
        <v>0.004815</v>
      </c>
      <c r="L3" s="37">
        <v>0.003644</v>
      </c>
      <c r="M3" s="37">
        <v>0.005063</v>
      </c>
      <c r="N3" s="37">
        <v>0.005574</v>
      </c>
      <c r="O3" s="37">
        <v>0.005769</v>
      </c>
      <c r="P3" s="37">
        <v>0.005917</v>
      </c>
      <c r="Q3" s="37">
        <v>0.004741</v>
      </c>
      <c r="R3" s="37">
        <v>0.004597</v>
      </c>
      <c r="S3" s="37">
        <v>0.003399</v>
      </c>
      <c r="T3" s="37">
        <v>0.003298</v>
      </c>
      <c r="U3" s="37">
        <v>0.002516</v>
      </c>
      <c r="V3" s="37">
        <v>0.004093</v>
      </c>
      <c r="W3" s="37">
        <v>0.003382</v>
      </c>
      <c r="X3" s="37">
        <v>-3.7E-5</v>
      </c>
      <c r="Y3" s="37">
        <v>-1.11E-4</v>
      </c>
      <c r="Z3" s="37">
        <v>0.0</v>
      </c>
      <c r="AA3" s="37">
        <v>-0.002814</v>
      </c>
      <c r="AB3" s="37">
        <v>-0.002779</v>
      </c>
      <c r="AC3" s="37">
        <v>-0.003239</v>
      </c>
      <c r="AD3" s="37">
        <v>-0.005616</v>
      </c>
      <c r="AE3" s="37">
        <v>-0.007141</v>
      </c>
      <c r="AF3" s="37">
        <v>-0.009494</v>
      </c>
      <c r="AG3" s="37">
        <v>-0.010562</v>
      </c>
      <c r="AH3" s="37">
        <v>-0.014056</v>
      </c>
      <c r="AI3" s="37">
        <v>-0.014887</v>
      </c>
      <c r="AJ3" s="37">
        <v>-0.016178</v>
      </c>
      <c r="AK3" s="37">
        <v>-0.018813</v>
      </c>
      <c r="AL3" s="37">
        <v>-0.022548</v>
      </c>
    </row>
    <row r="4" ht="12.75" customHeight="1">
      <c r="A4" s="36">
        <v>0.008648</v>
      </c>
      <c r="B4" s="37">
        <v>0.009979</v>
      </c>
      <c r="C4" s="37">
        <v>0.010601</v>
      </c>
      <c r="D4" s="37">
        <v>0.00894</v>
      </c>
      <c r="E4" s="37">
        <v>0.007286</v>
      </c>
      <c r="F4" s="37">
        <v>0.005541</v>
      </c>
      <c r="G4" s="37">
        <v>0.006076</v>
      </c>
      <c r="H4" s="37">
        <v>0.005568</v>
      </c>
      <c r="I4" s="37">
        <v>0.004191</v>
      </c>
      <c r="J4" s="37">
        <v>0.002701</v>
      </c>
      <c r="K4" s="37">
        <v>0.0041</v>
      </c>
      <c r="L4" s="37">
        <v>0.002908</v>
      </c>
      <c r="M4" s="37">
        <v>0.003249</v>
      </c>
      <c r="N4" s="37">
        <v>0.003378</v>
      </c>
      <c r="O4" s="37">
        <v>0.003047</v>
      </c>
      <c r="P4" s="37">
        <v>0.003741</v>
      </c>
      <c r="Q4" s="37">
        <v>0.002405</v>
      </c>
      <c r="R4" s="37">
        <v>0.00423</v>
      </c>
      <c r="S4" s="37">
        <v>0.002382</v>
      </c>
      <c r="T4" s="37">
        <v>0.002313</v>
      </c>
      <c r="U4" s="37">
        <v>0.00308</v>
      </c>
      <c r="V4" s="37">
        <v>0.00318</v>
      </c>
      <c r="W4" s="37">
        <v>0.002389</v>
      </c>
      <c r="X4" s="37">
        <v>0.00208</v>
      </c>
      <c r="Y4" s="37">
        <v>1.13E-4</v>
      </c>
      <c r="Z4" s="37">
        <v>0.0</v>
      </c>
      <c r="AA4" s="37">
        <v>-0.002731</v>
      </c>
      <c r="AB4" s="37">
        <v>-0.002751</v>
      </c>
      <c r="AC4" s="37">
        <v>-0.00433</v>
      </c>
      <c r="AD4" s="37">
        <v>-0.00576</v>
      </c>
      <c r="AE4" s="37">
        <v>-0.007614</v>
      </c>
      <c r="AF4" s="37">
        <v>-0.007271</v>
      </c>
      <c r="AG4" s="37">
        <v>-0.010591</v>
      </c>
      <c r="AH4" s="37">
        <v>-0.012025</v>
      </c>
      <c r="AI4" s="37">
        <v>-0.013741</v>
      </c>
      <c r="AJ4" s="37">
        <v>-0.01609</v>
      </c>
      <c r="AK4" s="37">
        <v>-0.019045</v>
      </c>
      <c r="AL4" s="37">
        <v>-0.021163</v>
      </c>
    </row>
    <row r="5" ht="12.75" customHeight="1">
      <c r="A5" s="36">
        <v>2.81E-4</v>
      </c>
      <c r="B5" s="37">
        <v>0.003581</v>
      </c>
      <c r="C5" s="37">
        <v>0.006036</v>
      </c>
      <c r="D5" s="37">
        <v>0.006155</v>
      </c>
      <c r="E5" s="37">
        <v>0.004763</v>
      </c>
      <c r="F5" s="37">
        <v>0.00284</v>
      </c>
      <c r="G5" s="37">
        <v>0.002542</v>
      </c>
      <c r="H5" s="37">
        <v>7.54E-4</v>
      </c>
      <c r="I5" s="37">
        <v>0.001948</v>
      </c>
      <c r="J5" s="37">
        <v>0.001069</v>
      </c>
      <c r="K5" s="37">
        <v>0.001129</v>
      </c>
      <c r="L5" s="37">
        <v>7.35E-4</v>
      </c>
      <c r="M5" s="37">
        <v>-1.19E-4</v>
      </c>
      <c r="N5" s="37">
        <v>0.001073</v>
      </c>
      <c r="O5" s="37">
        <v>0.002016</v>
      </c>
      <c r="P5" s="37">
        <v>0.003137</v>
      </c>
      <c r="Q5" s="37">
        <v>0.002589</v>
      </c>
      <c r="R5" s="37">
        <v>0.003136</v>
      </c>
      <c r="S5" s="37">
        <v>0.001199</v>
      </c>
      <c r="T5" s="37">
        <v>6.42E-4</v>
      </c>
      <c r="U5" s="37">
        <v>0.002338</v>
      </c>
      <c r="V5" s="37">
        <v>0.001992</v>
      </c>
      <c r="W5" s="37">
        <v>0.001143</v>
      </c>
      <c r="X5" s="37">
        <v>-9.5E-5</v>
      </c>
      <c r="Y5" s="37">
        <v>-0.001284</v>
      </c>
      <c r="Z5" s="37">
        <v>0.0</v>
      </c>
      <c r="AA5" s="37">
        <v>-0.002138</v>
      </c>
      <c r="AB5" s="37">
        <v>-0.003633</v>
      </c>
      <c r="AC5" s="37">
        <v>-0.004546</v>
      </c>
      <c r="AD5" s="37">
        <v>-0.00546</v>
      </c>
      <c r="AE5" s="37">
        <v>-0.005673</v>
      </c>
      <c r="AF5" s="37">
        <v>-0.009088</v>
      </c>
      <c r="AG5" s="37">
        <v>-0.010439</v>
      </c>
      <c r="AH5" s="37">
        <v>-0.011637</v>
      </c>
      <c r="AI5" s="37">
        <v>-0.013683</v>
      </c>
      <c r="AJ5" s="37">
        <v>-0.015499</v>
      </c>
      <c r="AK5" s="37">
        <v>-0.018044</v>
      </c>
      <c r="AL5" s="37">
        <v>-0.020744</v>
      </c>
    </row>
    <row r="6" ht="12.75" customHeight="1">
      <c r="A6" s="36">
        <v>-0.005002</v>
      </c>
      <c r="B6" s="37">
        <v>-0.001459</v>
      </c>
      <c r="C6" s="37">
        <v>0.001613</v>
      </c>
      <c r="D6" s="37">
        <v>0.002526</v>
      </c>
      <c r="E6" s="37">
        <v>0.001232</v>
      </c>
      <c r="F6" s="37">
        <v>2.91E-4</v>
      </c>
      <c r="G6" s="37">
        <v>0.001122</v>
      </c>
      <c r="H6" s="37">
        <v>1.46E-4</v>
      </c>
      <c r="I6" s="37">
        <v>-2.45E-4</v>
      </c>
      <c r="J6" s="37">
        <v>-1.15E-4</v>
      </c>
      <c r="K6" s="37">
        <v>3.15E-4</v>
      </c>
      <c r="L6" s="37">
        <v>3.69E-4</v>
      </c>
      <c r="M6" s="37">
        <v>-4.16E-4</v>
      </c>
      <c r="N6" s="37">
        <v>0.001267</v>
      </c>
      <c r="O6" s="37">
        <v>8.66E-4</v>
      </c>
      <c r="P6" s="37">
        <v>5.19E-4</v>
      </c>
      <c r="Q6" s="37">
        <v>6.15E-4</v>
      </c>
      <c r="R6" s="37">
        <v>0.0018</v>
      </c>
      <c r="S6" s="37">
        <v>0.002322</v>
      </c>
      <c r="T6" s="37">
        <v>0.001202</v>
      </c>
      <c r="U6" s="37">
        <v>0.001157</v>
      </c>
      <c r="V6" s="37">
        <v>0.001103</v>
      </c>
      <c r="W6" s="37">
        <v>0.001409</v>
      </c>
      <c r="X6" s="37">
        <v>9.34E-4</v>
      </c>
      <c r="Y6" s="37">
        <v>-3.49E-4</v>
      </c>
      <c r="Z6" s="37">
        <v>0.0</v>
      </c>
      <c r="AA6" s="37">
        <v>-0.002334</v>
      </c>
      <c r="AB6" s="37">
        <v>-0.003044</v>
      </c>
      <c r="AC6" s="37">
        <v>-0.003056</v>
      </c>
      <c r="AD6" s="37">
        <v>-0.004841</v>
      </c>
      <c r="AE6" s="37">
        <v>-0.006089</v>
      </c>
      <c r="AF6" s="37">
        <v>-0.00693</v>
      </c>
      <c r="AG6" s="37">
        <v>-0.009335</v>
      </c>
      <c r="AH6" s="37">
        <v>-0.012033</v>
      </c>
      <c r="AI6" s="37">
        <v>-0.012817</v>
      </c>
      <c r="AJ6" s="37">
        <v>-0.01458</v>
      </c>
      <c r="AK6" s="37">
        <v>-0.016257</v>
      </c>
      <c r="AL6" s="37">
        <v>-0.019706</v>
      </c>
    </row>
    <row r="7" ht="12.75" customHeight="1">
      <c r="A7" s="36">
        <v>-0.009272</v>
      </c>
      <c r="B7" s="37">
        <v>-0.006936</v>
      </c>
      <c r="C7" s="37">
        <v>-0.004187</v>
      </c>
      <c r="D7" s="37">
        <v>-0.00234</v>
      </c>
      <c r="E7" s="37">
        <v>-0.002577</v>
      </c>
      <c r="F7" s="37">
        <v>-0.002365</v>
      </c>
      <c r="G7" s="37">
        <v>-0.002659</v>
      </c>
      <c r="H7" s="37">
        <v>-0.002463</v>
      </c>
      <c r="I7" s="37">
        <v>-0.001695</v>
      </c>
      <c r="J7" s="37">
        <v>-0.001287</v>
      </c>
      <c r="K7" s="37">
        <v>-6.18E-4</v>
      </c>
      <c r="L7" s="37">
        <v>-8.98E-4</v>
      </c>
      <c r="M7" s="37">
        <v>9.54E-4</v>
      </c>
      <c r="N7" s="37">
        <v>8.29E-4</v>
      </c>
      <c r="O7" s="37">
        <v>0.002072</v>
      </c>
      <c r="P7" s="37">
        <v>0.002024</v>
      </c>
      <c r="Q7" s="37">
        <v>0.003149</v>
      </c>
      <c r="R7" s="37">
        <v>0.003929</v>
      </c>
      <c r="S7" s="37">
        <v>0.002597</v>
      </c>
      <c r="T7" s="37">
        <v>0.003181</v>
      </c>
      <c r="U7" s="37">
        <v>0.002943</v>
      </c>
      <c r="V7" s="37">
        <v>0.003631</v>
      </c>
      <c r="W7" s="37">
        <v>0.003274</v>
      </c>
      <c r="X7" s="37">
        <v>0.001335</v>
      </c>
      <c r="Y7" s="37">
        <v>4.96E-4</v>
      </c>
      <c r="Z7" s="37">
        <v>0.0</v>
      </c>
      <c r="AA7" s="37">
        <v>-8.51E-4</v>
      </c>
      <c r="AB7" s="37">
        <v>-0.00121</v>
      </c>
      <c r="AC7" s="37">
        <v>-0.001924</v>
      </c>
      <c r="AD7" s="37">
        <v>-0.003043</v>
      </c>
      <c r="AE7" s="37">
        <v>-0.004593</v>
      </c>
      <c r="AF7" s="37">
        <v>-0.005332</v>
      </c>
      <c r="AG7" s="37">
        <v>-0.006592</v>
      </c>
      <c r="AH7" s="37">
        <v>-0.007991</v>
      </c>
      <c r="AI7" s="37">
        <v>-0.010826</v>
      </c>
      <c r="AJ7" s="37">
        <v>-0.012393</v>
      </c>
      <c r="AK7" s="37">
        <v>-0.01407</v>
      </c>
      <c r="AL7" s="37">
        <v>-0.016078</v>
      </c>
    </row>
    <row r="8" ht="12.75" customHeight="1">
      <c r="A8" s="36">
        <v>-0.009825</v>
      </c>
      <c r="B8" s="37">
        <v>-0.008883</v>
      </c>
      <c r="C8" s="37">
        <v>-0.008701</v>
      </c>
      <c r="D8" s="37">
        <v>-0.008355</v>
      </c>
      <c r="E8" s="37">
        <v>-0.009059</v>
      </c>
      <c r="F8" s="37">
        <v>-0.009754</v>
      </c>
      <c r="G8" s="37">
        <v>-0.008461</v>
      </c>
      <c r="H8" s="37">
        <v>-0.009315</v>
      </c>
      <c r="I8" s="37">
        <v>-0.008411</v>
      </c>
      <c r="J8" s="37">
        <v>-0.007939</v>
      </c>
      <c r="K8" s="37">
        <v>-0.007117</v>
      </c>
      <c r="L8" s="37">
        <v>-0.006348</v>
      </c>
      <c r="M8" s="37">
        <v>-0.005887</v>
      </c>
      <c r="N8" s="37">
        <v>-0.004076</v>
      </c>
      <c r="O8" s="37">
        <v>-0.003381</v>
      </c>
      <c r="P8" s="37">
        <v>-0.001247</v>
      </c>
      <c r="Q8" s="37">
        <v>-0.002345</v>
      </c>
      <c r="R8" s="37">
        <v>-0.001274</v>
      </c>
      <c r="S8" s="37">
        <v>-0.001163</v>
      </c>
      <c r="T8" s="37">
        <v>-0.001168</v>
      </c>
      <c r="U8" s="37">
        <v>9.99E-4</v>
      </c>
      <c r="V8" s="37">
        <v>-3.65E-4</v>
      </c>
      <c r="W8" s="37">
        <v>-0.001006</v>
      </c>
      <c r="X8" s="37">
        <v>-0.001241</v>
      </c>
      <c r="Y8" s="37">
        <v>-0.001196</v>
      </c>
      <c r="Z8" s="37">
        <v>0.0</v>
      </c>
      <c r="AA8" s="37">
        <v>-0.003418</v>
      </c>
      <c r="AB8" s="37">
        <v>-0.003576</v>
      </c>
      <c r="AC8" s="37">
        <v>-0.003645</v>
      </c>
      <c r="AD8" s="37">
        <v>-0.004979</v>
      </c>
      <c r="AE8" s="37">
        <v>-0.006528</v>
      </c>
      <c r="AF8" s="37">
        <v>-0.007156</v>
      </c>
      <c r="AG8" s="37">
        <v>-0.009622</v>
      </c>
      <c r="AH8" s="37">
        <v>-0.011352</v>
      </c>
      <c r="AI8" s="37">
        <v>-0.012554</v>
      </c>
      <c r="AJ8" s="37">
        <v>-0.013956</v>
      </c>
      <c r="AK8" s="37">
        <v>-0.016517</v>
      </c>
      <c r="AL8" s="37">
        <v>-0.019064</v>
      </c>
    </row>
    <row r="9" ht="12.75" customHeight="1">
      <c r="A9" s="36">
        <v>-0.008391</v>
      </c>
      <c r="B9" s="37">
        <v>-0.006878</v>
      </c>
      <c r="C9" s="37">
        <v>-0.007113</v>
      </c>
      <c r="D9" s="37">
        <v>-0.008464</v>
      </c>
      <c r="E9" s="37">
        <v>-0.009459</v>
      </c>
      <c r="F9" s="37">
        <v>-0.010024</v>
      </c>
      <c r="G9" s="37">
        <v>-0.009689</v>
      </c>
      <c r="H9" s="37">
        <v>-0.00967</v>
      </c>
      <c r="I9" s="37">
        <v>-0.00876</v>
      </c>
      <c r="J9" s="37">
        <v>-0.008569</v>
      </c>
      <c r="K9" s="37">
        <v>-0.007246</v>
      </c>
      <c r="L9" s="37">
        <v>-0.006344</v>
      </c>
      <c r="M9" s="37">
        <v>-0.005804</v>
      </c>
      <c r="N9" s="37">
        <v>-0.004299</v>
      </c>
      <c r="O9" s="37">
        <v>-0.003215</v>
      </c>
      <c r="P9" s="37">
        <v>-0.002591</v>
      </c>
      <c r="Q9" s="37">
        <v>-8.21E-4</v>
      </c>
      <c r="R9" s="37">
        <v>7.99E-4</v>
      </c>
      <c r="S9" s="37">
        <v>6.75E-4</v>
      </c>
      <c r="T9" s="37">
        <v>4.79E-4</v>
      </c>
      <c r="U9" s="37">
        <v>7.52E-4</v>
      </c>
      <c r="V9" s="37">
        <v>0.001939</v>
      </c>
      <c r="W9" s="37">
        <v>0.002455</v>
      </c>
      <c r="X9" s="37">
        <v>9.13E-4</v>
      </c>
      <c r="Y9" s="37">
        <v>-2.2E-5</v>
      </c>
      <c r="Z9" s="37">
        <v>0.0</v>
      </c>
      <c r="AA9" s="37">
        <v>-1.26E-4</v>
      </c>
      <c r="AB9" s="37">
        <v>-0.001282</v>
      </c>
      <c r="AC9" s="37">
        <v>-0.002203</v>
      </c>
      <c r="AD9" s="37">
        <v>-0.003078</v>
      </c>
      <c r="AE9" s="37">
        <v>-0.004095</v>
      </c>
      <c r="AF9" s="37">
        <v>-0.005341</v>
      </c>
      <c r="AG9" s="37">
        <v>-0.006356</v>
      </c>
      <c r="AH9" s="37">
        <v>-0.008504</v>
      </c>
      <c r="AI9" s="37">
        <v>-0.009825</v>
      </c>
      <c r="AJ9" s="37">
        <v>-0.012317</v>
      </c>
      <c r="AK9" s="37">
        <v>-0.013178</v>
      </c>
      <c r="AL9" s="37">
        <v>-0.016553</v>
      </c>
    </row>
    <row r="10" ht="12.75" customHeight="1">
      <c r="A10" s="36">
        <v>-0.009062</v>
      </c>
      <c r="B10" s="37">
        <v>-0.007471</v>
      </c>
      <c r="C10" s="37">
        <v>-0.006843</v>
      </c>
      <c r="D10" s="37">
        <v>-0.00711</v>
      </c>
      <c r="E10" s="37">
        <v>-0.008677</v>
      </c>
      <c r="F10" s="37">
        <v>-0.009663</v>
      </c>
      <c r="G10" s="37">
        <v>-0.010476</v>
      </c>
      <c r="H10" s="37">
        <v>-0.010868</v>
      </c>
      <c r="I10" s="37">
        <v>-0.010209</v>
      </c>
      <c r="J10" s="37">
        <v>-0.009587</v>
      </c>
      <c r="K10" s="37">
        <v>-0.009048</v>
      </c>
      <c r="L10" s="37">
        <v>-0.00866</v>
      </c>
      <c r="M10" s="37">
        <v>-0.008068</v>
      </c>
      <c r="N10" s="37">
        <v>-0.005719</v>
      </c>
      <c r="O10" s="37">
        <v>-0.003911</v>
      </c>
      <c r="P10" s="37">
        <v>-0.002868</v>
      </c>
      <c r="Q10" s="37">
        <v>-0.002871</v>
      </c>
      <c r="R10" s="37">
        <v>-9.99E-4</v>
      </c>
      <c r="S10" s="37">
        <v>-7.64E-4</v>
      </c>
      <c r="T10" s="37">
        <v>5.55E-4</v>
      </c>
      <c r="U10" s="37">
        <v>1.09E-4</v>
      </c>
      <c r="V10" s="37">
        <v>0.001162</v>
      </c>
      <c r="W10" s="37">
        <v>6.86E-4</v>
      </c>
      <c r="X10" s="37">
        <v>0.001092</v>
      </c>
      <c r="Y10" s="37">
        <v>4.21E-4</v>
      </c>
      <c r="Z10" s="37">
        <v>0.0</v>
      </c>
      <c r="AA10" s="37">
        <v>-0.001088</v>
      </c>
      <c r="AB10" s="37">
        <v>-0.001441</v>
      </c>
      <c r="AC10" s="37">
        <v>-0.001801</v>
      </c>
      <c r="AD10" s="37">
        <v>-0.002999</v>
      </c>
      <c r="AE10" s="37">
        <v>-0.003921</v>
      </c>
      <c r="AF10" s="37">
        <v>-0.005128</v>
      </c>
      <c r="AG10" s="37">
        <v>-0.006798</v>
      </c>
      <c r="AH10" s="37">
        <v>-0.008107</v>
      </c>
      <c r="AI10" s="37">
        <v>-0.01004</v>
      </c>
      <c r="AJ10" s="37">
        <v>-0.011289</v>
      </c>
      <c r="AK10" s="37">
        <v>-0.013644</v>
      </c>
      <c r="AL10" s="37">
        <v>-0.016794</v>
      </c>
    </row>
    <row r="11" ht="12.75" customHeight="1">
      <c r="A11" s="36">
        <v>-0.009142</v>
      </c>
      <c r="B11" s="37">
        <v>-0.00758</v>
      </c>
      <c r="C11" s="37">
        <v>-0.006509</v>
      </c>
      <c r="D11" s="37">
        <v>-0.007016</v>
      </c>
      <c r="E11" s="37">
        <v>-0.008227</v>
      </c>
      <c r="F11" s="37">
        <v>-0.009258</v>
      </c>
      <c r="G11" s="37">
        <v>-0.009052</v>
      </c>
      <c r="H11" s="37">
        <v>-0.009495</v>
      </c>
      <c r="I11" s="37">
        <v>-0.009613</v>
      </c>
      <c r="J11" s="37">
        <v>-0.009701</v>
      </c>
      <c r="K11" s="37">
        <v>-0.008805</v>
      </c>
      <c r="L11" s="37">
        <v>-0.008517</v>
      </c>
      <c r="M11" s="37">
        <v>-0.007587</v>
      </c>
      <c r="N11" s="37">
        <v>-0.006232</v>
      </c>
      <c r="O11" s="37">
        <v>-0.005404</v>
      </c>
      <c r="P11" s="37">
        <v>-0.004231</v>
      </c>
      <c r="Q11" s="37">
        <v>-0.00301</v>
      </c>
      <c r="R11" s="37">
        <v>-0.001591</v>
      </c>
      <c r="S11" s="37">
        <v>-0.001555</v>
      </c>
      <c r="T11" s="37">
        <v>-0.001318</v>
      </c>
      <c r="U11" s="37">
        <v>2.4E-5</v>
      </c>
      <c r="V11" s="37">
        <v>3.77E-4</v>
      </c>
      <c r="W11" s="37">
        <v>3.6E-4</v>
      </c>
      <c r="X11" s="37">
        <v>-8.6E-5</v>
      </c>
      <c r="Y11" s="37">
        <v>-6.23E-4</v>
      </c>
      <c r="Z11" s="37">
        <v>0.0</v>
      </c>
      <c r="AA11" s="37">
        <v>-0.00148</v>
      </c>
      <c r="AB11" s="37">
        <v>-0.002115</v>
      </c>
      <c r="AC11" s="37">
        <v>-0.002285</v>
      </c>
      <c r="AD11" s="37">
        <v>-0.002813</v>
      </c>
      <c r="AE11" s="37">
        <v>-0.003904</v>
      </c>
      <c r="AF11" s="37">
        <v>-0.005275</v>
      </c>
      <c r="AG11" s="37">
        <v>-0.00657</v>
      </c>
      <c r="AH11" s="37">
        <v>-0.008621</v>
      </c>
      <c r="AI11" s="37">
        <v>-0.009607</v>
      </c>
      <c r="AJ11" s="37">
        <v>-0.011603</v>
      </c>
      <c r="AK11" s="37">
        <v>-0.013539</v>
      </c>
      <c r="AL11" s="37">
        <v>-0.016138</v>
      </c>
    </row>
    <row r="12" ht="12.75" customHeight="1">
      <c r="A12" s="36">
        <v>-0.00877</v>
      </c>
      <c r="B12" s="37">
        <v>-0.00756</v>
      </c>
      <c r="C12" s="37">
        <v>-0.006895</v>
      </c>
      <c r="D12" s="37">
        <v>-0.007117</v>
      </c>
      <c r="E12" s="37">
        <v>-0.007972</v>
      </c>
      <c r="F12" s="37">
        <v>-0.009062</v>
      </c>
      <c r="G12" s="37">
        <v>-0.009326</v>
      </c>
      <c r="H12" s="37">
        <v>-0.009773</v>
      </c>
      <c r="I12" s="37">
        <v>-0.009457</v>
      </c>
      <c r="J12" s="37">
        <v>-0.008798</v>
      </c>
      <c r="K12" s="37">
        <v>-0.008584</v>
      </c>
      <c r="L12" s="37">
        <v>-0.008125</v>
      </c>
      <c r="M12" s="37">
        <v>-0.007643</v>
      </c>
      <c r="N12" s="37">
        <v>-0.005898</v>
      </c>
      <c r="O12" s="37">
        <v>-0.005044</v>
      </c>
      <c r="P12" s="37">
        <v>-0.003289</v>
      </c>
      <c r="Q12" s="37">
        <v>-0.002868</v>
      </c>
      <c r="R12" s="37">
        <v>-0.001625</v>
      </c>
      <c r="S12" s="37">
        <v>-0.001165</v>
      </c>
      <c r="T12" s="37">
        <v>-6.4E-4</v>
      </c>
      <c r="U12" s="37">
        <v>-5.8E-5</v>
      </c>
      <c r="V12" s="37">
        <v>9.79E-4</v>
      </c>
      <c r="W12" s="37">
        <v>2.37E-4</v>
      </c>
      <c r="X12" s="37">
        <v>2.62E-4</v>
      </c>
      <c r="Y12" s="37">
        <v>-7.11E-4</v>
      </c>
      <c r="Z12" s="37">
        <v>0.0</v>
      </c>
      <c r="AA12" s="37">
        <v>-7.26E-4</v>
      </c>
      <c r="AB12" s="37">
        <v>-0.001436</v>
      </c>
      <c r="AC12" s="37">
        <v>-0.00189</v>
      </c>
      <c r="AD12" s="37">
        <v>-0.003213</v>
      </c>
      <c r="AE12" s="37">
        <v>-0.004022</v>
      </c>
      <c r="AF12" s="37">
        <v>-0.004942</v>
      </c>
      <c r="AG12" s="37">
        <v>-0.006047</v>
      </c>
      <c r="AH12" s="37">
        <v>-0.008004</v>
      </c>
      <c r="AI12" s="37">
        <v>-0.009613</v>
      </c>
      <c r="AJ12" s="37">
        <v>-0.011028</v>
      </c>
      <c r="AK12" s="37">
        <v>-0.012776</v>
      </c>
      <c r="AL12" s="37">
        <v>-0.015627</v>
      </c>
    </row>
    <row r="13" ht="12.75" customHeight="1">
      <c r="A13" s="36">
        <v>-0.008303</v>
      </c>
      <c r="B13" s="37">
        <v>-0.007058</v>
      </c>
      <c r="C13" s="37">
        <v>-0.006444</v>
      </c>
      <c r="D13" s="37">
        <v>-0.006538</v>
      </c>
      <c r="E13" s="37">
        <v>-0.007806</v>
      </c>
      <c r="F13" s="37">
        <v>-0.008207</v>
      </c>
      <c r="G13" s="37">
        <v>-0.00908</v>
      </c>
      <c r="H13" s="37">
        <v>-0.008927</v>
      </c>
      <c r="I13" s="37">
        <v>-0.008357</v>
      </c>
      <c r="J13" s="37">
        <v>-0.008643</v>
      </c>
      <c r="K13" s="37">
        <v>-0.007565</v>
      </c>
      <c r="L13" s="37">
        <v>-0.007264</v>
      </c>
      <c r="M13" s="37">
        <v>-0.006694</v>
      </c>
      <c r="N13" s="37">
        <v>-0.00558</v>
      </c>
      <c r="O13" s="37">
        <v>-0.004128</v>
      </c>
      <c r="P13" s="37">
        <v>-0.003398</v>
      </c>
      <c r="Q13" s="37">
        <v>-0.002584</v>
      </c>
      <c r="R13" s="37">
        <v>-7.75E-4</v>
      </c>
      <c r="S13" s="37">
        <v>-3.54E-4</v>
      </c>
      <c r="T13" s="37">
        <v>-4.4E-5</v>
      </c>
      <c r="U13" s="37">
        <v>8.88E-4</v>
      </c>
      <c r="V13" s="37">
        <v>6.06E-4</v>
      </c>
      <c r="W13" s="37">
        <v>8.38E-4</v>
      </c>
      <c r="X13" s="37">
        <v>5.72E-4</v>
      </c>
      <c r="Y13" s="37">
        <v>4.73E-4</v>
      </c>
      <c r="Z13" s="37">
        <v>0.0</v>
      </c>
      <c r="AA13" s="37">
        <v>-6.11E-4</v>
      </c>
      <c r="AB13" s="37">
        <v>-6.39E-4</v>
      </c>
      <c r="AC13" s="37">
        <v>-0.001513</v>
      </c>
      <c r="AD13" s="37">
        <v>-0.002325</v>
      </c>
      <c r="AE13" s="37">
        <v>-0.003235</v>
      </c>
      <c r="AF13" s="37">
        <v>-0.004024</v>
      </c>
      <c r="AG13" s="37">
        <v>-0.005733</v>
      </c>
      <c r="AH13" s="37">
        <v>-0.00706</v>
      </c>
      <c r="AI13" s="37">
        <v>-0.008905</v>
      </c>
      <c r="AJ13" s="37">
        <v>-0.009936</v>
      </c>
      <c r="AK13" s="37">
        <v>-0.012144</v>
      </c>
      <c r="AL13" s="37">
        <v>-0.014276</v>
      </c>
    </row>
    <row r="14" ht="12.75" customHeight="1">
      <c r="A14" s="36">
        <v>-0.009666</v>
      </c>
      <c r="B14" s="37">
        <v>-0.008438</v>
      </c>
      <c r="C14" s="37">
        <v>-0.008247</v>
      </c>
      <c r="D14" s="37">
        <v>-0.008555</v>
      </c>
      <c r="E14" s="37">
        <v>-0.009444</v>
      </c>
      <c r="F14" s="37">
        <v>-0.010146</v>
      </c>
      <c r="G14" s="37">
        <v>-0.009571</v>
      </c>
      <c r="H14" s="37">
        <v>-0.010535</v>
      </c>
      <c r="I14" s="37">
        <v>-0.009988</v>
      </c>
      <c r="J14" s="37">
        <v>-0.009883</v>
      </c>
      <c r="K14" s="37">
        <v>-0.009089</v>
      </c>
      <c r="L14" s="37">
        <v>-0.008892</v>
      </c>
      <c r="M14" s="37">
        <v>-0.007965</v>
      </c>
      <c r="N14" s="37">
        <v>-0.006566</v>
      </c>
      <c r="O14" s="37">
        <v>-0.005485</v>
      </c>
      <c r="P14" s="37">
        <v>-0.004323</v>
      </c>
      <c r="Q14" s="37">
        <v>-0.00326</v>
      </c>
      <c r="R14" s="37">
        <v>-0.001989</v>
      </c>
      <c r="S14" s="37">
        <v>-0.001031</v>
      </c>
      <c r="T14" s="37">
        <v>-0.00126</v>
      </c>
      <c r="U14" s="37">
        <v>-2.51E-4</v>
      </c>
      <c r="V14" s="37">
        <v>4.9E-5</v>
      </c>
      <c r="W14" s="37">
        <v>6.13E-4</v>
      </c>
      <c r="X14" s="37">
        <v>-2.5E-5</v>
      </c>
      <c r="Y14" s="37">
        <v>-5.89E-4</v>
      </c>
      <c r="Z14" s="37">
        <v>0.0</v>
      </c>
      <c r="AA14" s="37">
        <v>-0.001233</v>
      </c>
      <c r="AB14" s="37">
        <v>-0.001608</v>
      </c>
      <c r="AC14" s="37">
        <v>-0.001719</v>
      </c>
      <c r="AD14" s="37">
        <v>-0.003206</v>
      </c>
      <c r="AE14" s="37">
        <v>-0.00392</v>
      </c>
      <c r="AF14" s="37">
        <v>-0.00505</v>
      </c>
      <c r="AG14" s="37">
        <v>-0.006592</v>
      </c>
      <c r="AH14" s="37">
        <v>-0.008007</v>
      </c>
      <c r="AI14" s="37">
        <v>-0.009558</v>
      </c>
      <c r="AJ14" s="37">
        <v>-0.010852</v>
      </c>
      <c r="AK14" s="37">
        <v>-0.012308</v>
      </c>
      <c r="AL14" s="37">
        <v>-0.014478</v>
      </c>
    </row>
    <row r="15" ht="12.75" customHeight="1">
      <c r="A15" s="36">
        <v>-0.010211</v>
      </c>
      <c r="B15" s="37">
        <v>-0.008963</v>
      </c>
      <c r="C15" s="37">
        <v>-0.008391</v>
      </c>
      <c r="D15" s="37">
        <v>-0.008597</v>
      </c>
      <c r="E15" s="37">
        <v>-0.009397</v>
      </c>
      <c r="F15" s="37">
        <v>-0.009983</v>
      </c>
      <c r="G15" s="37">
        <v>-0.010177</v>
      </c>
      <c r="H15" s="37">
        <v>-0.010059</v>
      </c>
      <c r="I15" s="37">
        <v>-0.009694</v>
      </c>
      <c r="J15" s="37">
        <v>-0.009324</v>
      </c>
      <c r="K15" s="37">
        <v>-0.008424</v>
      </c>
      <c r="L15" s="37">
        <v>-0.007808</v>
      </c>
      <c r="M15" s="37">
        <v>-0.007096</v>
      </c>
      <c r="N15" s="37">
        <v>-0.006006</v>
      </c>
      <c r="O15" s="37">
        <v>-0.00508</v>
      </c>
      <c r="P15" s="37">
        <v>-0.003937</v>
      </c>
      <c r="Q15" s="37">
        <v>-0.003008</v>
      </c>
      <c r="R15" s="37">
        <v>-0.001639</v>
      </c>
      <c r="S15" s="37">
        <v>-0.001599</v>
      </c>
      <c r="T15" s="37">
        <v>-4.37E-4</v>
      </c>
      <c r="U15" s="37">
        <v>3.1E-5</v>
      </c>
      <c r="V15" s="37">
        <v>5.4E-4</v>
      </c>
      <c r="W15" s="37">
        <v>6.7E-4</v>
      </c>
      <c r="X15" s="37">
        <v>2.4E-4</v>
      </c>
      <c r="Y15" s="37">
        <v>-1.3E-5</v>
      </c>
      <c r="Z15" s="37">
        <v>0.0</v>
      </c>
      <c r="AA15" s="37">
        <v>-4.76E-4</v>
      </c>
      <c r="AB15" s="37">
        <v>-0.001173</v>
      </c>
      <c r="AC15" s="37">
        <v>-0.001903</v>
      </c>
      <c r="AD15" s="37">
        <v>-0.002332</v>
      </c>
      <c r="AE15" s="37">
        <v>-0.003644</v>
      </c>
      <c r="AF15" s="37">
        <v>-0.004769</v>
      </c>
      <c r="AG15" s="37">
        <v>-0.00562</v>
      </c>
      <c r="AH15" s="37">
        <v>-0.006674</v>
      </c>
      <c r="AI15" s="37">
        <v>-0.008608</v>
      </c>
      <c r="AJ15" s="37">
        <v>-0.010114</v>
      </c>
      <c r="AK15" s="37">
        <v>-0.011676</v>
      </c>
      <c r="AL15" s="37">
        <v>-0.014122</v>
      </c>
    </row>
    <row r="16" ht="12.75" customHeight="1">
      <c r="A16" s="36">
        <v>-0.010145</v>
      </c>
      <c r="B16" s="37">
        <v>-0.00884</v>
      </c>
      <c r="C16" s="37">
        <v>-0.008301</v>
      </c>
      <c r="D16" s="37">
        <v>-0.008524</v>
      </c>
      <c r="E16" s="37">
        <v>-0.009033</v>
      </c>
      <c r="F16" s="37">
        <v>-0.009525</v>
      </c>
      <c r="G16" s="37">
        <v>-0.009619</v>
      </c>
      <c r="H16" s="37">
        <v>-0.009547</v>
      </c>
      <c r="I16" s="37">
        <v>-0.009081</v>
      </c>
      <c r="J16" s="37">
        <v>-0.008687</v>
      </c>
      <c r="K16" s="37">
        <v>-0.008052</v>
      </c>
      <c r="L16" s="37">
        <v>-0.007734</v>
      </c>
      <c r="M16" s="37">
        <v>-0.00713</v>
      </c>
      <c r="N16" s="37">
        <v>-0.005764</v>
      </c>
      <c r="O16" s="37">
        <v>-0.004638</v>
      </c>
      <c r="P16" s="37">
        <v>-0.003644</v>
      </c>
      <c r="Q16" s="37">
        <v>-0.002944</v>
      </c>
      <c r="R16" s="37">
        <v>-0.001585</v>
      </c>
      <c r="S16" s="37">
        <v>-8.89E-4</v>
      </c>
      <c r="T16" s="37">
        <v>-7.2E-5</v>
      </c>
      <c r="U16" s="37">
        <v>4.5E-5</v>
      </c>
      <c r="V16" s="37">
        <v>3.25E-4</v>
      </c>
      <c r="W16" s="37">
        <v>5.08E-4</v>
      </c>
      <c r="X16" s="37">
        <v>3.64E-4</v>
      </c>
      <c r="Y16" s="37">
        <v>-2.04E-4</v>
      </c>
      <c r="Z16" s="37">
        <v>0.0</v>
      </c>
      <c r="AA16" s="37">
        <v>-6.84E-4</v>
      </c>
      <c r="AB16" s="37">
        <v>-9.86E-4</v>
      </c>
      <c r="AC16" s="37">
        <v>-0.001735</v>
      </c>
      <c r="AD16" s="37">
        <v>-0.002518</v>
      </c>
      <c r="AE16" s="37">
        <v>-0.003304</v>
      </c>
      <c r="AF16" s="37">
        <v>-0.004247</v>
      </c>
      <c r="AG16" s="37">
        <v>-0.006004</v>
      </c>
      <c r="AH16" s="37">
        <v>-0.007304</v>
      </c>
      <c r="AI16" s="37">
        <v>-0.008398</v>
      </c>
      <c r="AJ16" s="37">
        <v>-0.00992</v>
      </c>
      <c r="AK16" s="37">
        <v>-0.011408</v>
      </c>
      <c r="AL16" s="37">
        <v>-0.01317</v>
      </c>
    </row>
    <row r="17" ht="12.75" customHeight="1">
      <c r="A17" s="36">
        <v>-0.010853</v>
      </c>
      <c r="B17" s="37">
        <v>-0.009837</v>
      </c>
      <c r="C17" s="37">
        <v>-0.009183</v>
      </c>
      <c r="D17" s="37">
        <v>-0.008917</v>
      </c>
      <c r="E17" s="37">
        <v>-0.009757</v>
      </c>
      <c r="F17" s="37">
        <v>-0.009957</v>
      </c>
      <c r="G17" s="37">
        <v>-0.009794</v>
      </c>
      <c r="H17" s="37">
        <v>-0.009806</v>
      </c>
      <c r="I17" s="37">
        <v>-0.009531</v>
      </c>
      <c r="J17" s="37">
        <v>-0.009062</v>
      </c>
      <c r="K17" s="37">
        <v>-0.008761</v>
      </c>
      <c r="L17" s="37">
        <v>-0.007877</v>
      </c>
      <c r="M17" s="37">
        <v>-0.007424</v>
      </c>
      <c r="N17" s="37">
        <v>-0.006157</v>
      </c>
      <c r="O17" s="37">
        <v>-0.00499</v>
      </c>
      <c r="P17" s="37">
        <v>-0.003796</v>
      </c>
      <c r="Q17" s="37">
        <v>-0.002933</v>
      </c>
      <c r="R17" s="37">
        <v>-0.001919</v>
      </c>
      <c r="S17" s="37">
        <v>-0.001007</v>
      </c>
      <c r="T17" s="37">
        <v>-0.00114</v>
      </c>
      <c r="U17" s="37">
        <v>-4.41E-4</v>
      </c>
      <c r="V17" s="37">
        <v>2.04E-4</v>
      </c>
      <c r="W17" s="37">
        <v>3.2E-4</v>
      </c>
      <c r="X17" s="37">
        <v>1.5E-4</v>
      </c>
      <c r="Y17" s="37">
        <v>-3.55E-4</v>
      </c>
      <c r="Z17" s="37">
        <v>0.0</v>
      </c>
      <c r="AA17" s="37">
        <v>-9.06E-4</v>
      </c>
      <c r="AB17" s="37">
        <v>-0.001201</v>
      </c>
      <c r="AC17" s="37">
        <v>-0.001337</v>
      </c>
      <c r="AD17" s="37">
        <v>-0.002439</v>
      </c>
      <c r="AE17" s="37">
        <v>-0.003386</v>
      </c>
      <c r="AF17" s="37">
        <v>-0.004306</v>
      </c>
      <c r="AG17" s="37">
        <v>-0.005555</v>
      </c>
      <c r="AH17" s="37">
        <v>-0.007019</v>
      </c>
      <c r="AI17" s="37">
        <v>-0.00837</v>
      </c>
      <c r="AJ17" s="37">
        <v>-0.00918</v>
      </c>
      <c r="AK17" s="37">
        <v>-0.011066</v>
      </c>
      <c r="AL17" s="37">
        <v>-0.012995</v>
      </c>
    </row>
    <row r="18" ht="12.75" customHeight="1">
      <c r="A18" s="36">
        <v>-0.011176</v>
      </c>
      <c r="B18" s="37">
        <v>-0.009678</v>
      </c>
      <c r="C18" s="37">
        <v>-0.008524</v>
      </c>
      <c r="D18" s="37">
        <v>-0.00818</v>
      </c>
      <c r="E18" s="37">
        <v>-0.008352</v>
      </c>
      <c r="F18" s="37">
        <v>-0.008924</v>
      </c>
      <c r="G18" s="37">
        <v>-0.009056</v>
      </c>
      <c r="H18" s="37">
        <v>-0.009127</v>
      </c>
      <c r="I18" s="37">
        <v>-0.008663</v>
      </c>
      <c r="J18" s="37">
        <v>-0.00841</v>
      </c>
      <c r="K18" s="37">
        <v>-0.00748</v>
      </c>
      <c r="L18" s="37">
        <v>-0.00722</v>
      </c>
      <c r="M18" s="37">
        <v>-0.006512</v>
      </c>
      <c r="N18" s="37">
        <v>-0.005407</v>
      </c>
      <c r="O18" s="37">
        <v>-0.004422</v>
      </c>
      <c r="P18" s="37">
        <v>-0.003865</v>
      </c>
      <c r="Q18" s="37">
        <v>-0.003023</v>
      </c>
      <c r="R18" s="37">
        <v>-0.001725</v>
      </c>
      <c r="S18" s="37">
        <v>-0.001471</v>
      </c>
      <c r="T18" s="37">
        <v>-1.51E-4</v>
      </c>
      <c r="U18" s="37">
        <v>1.23E-4</v>
      </c>
      <c r="V18" s="37">
        <v>4.0E-4</v>
      </c>
      <c r="W18" s="37">
        <v>7.29E-4</v>
      </c>
      <c r="X18" s="37">
        <v>3.61E-4</v>
      </c>
      <c r="Y18" s="37">
        <v>4.92E-4</v>
      </c>
      <c r="Z18" s="37">
        <v>0.0</v>
      </c>
      <c r="AA18" s="37">
        <v>-4.51E-4</v>
      </c>
      <c r="AB18" s="37">
        <v>-0.001138</v>
      </c>
      <c r="AC18" s="37">
        <v>-0.001472</v>
      </c>
      <c r="AD18" s="37">
        <v>-0.002725</v>
      </c>
      <c r="AE18" s="37">
        <v>-0.003535</v>
      </c>
      <c r="AF18" s="37">
        <v>-0.004231</v>
      </c>
      <c r="AG18" s="37">
        <v>-0.005435</v>
      </c>
      <c r="AH18" s="37">
        <v>-0.006594</v>
      </c>
      <c r="AI18" s="37">
        <v>-0.008107</v>
      </c>
      <c r="AJ18" s="37">
        <v>-0.009712</v>
      </c>
      <c r="AK18" s="37">
        <v>-0.010827</v>
      </c>
      <c r="AL18" s="37">
        <v>-0.012808</v>
      </c>
    </row>
    <row r="19" ht="12.75" customHeight="1">
      <c r="A19" s="36">
        <v>-0.010572</v>
      </c>
      <c r="B19" s="37">
        <v>-0.009044</v>
      </c>
      <c r="C19" s="37">
        <v>-0.007933</v>
      </c>
      <c r="D19" s="37">
        <v>-0.007518</v>
      </c>
      <c r="E19" s="37">
        <v>-0.008095</v>
      </c>
      <c r="F19" s="37">
        <v>-0.008143</v>
      </c>
      <c r="G19" s="37">
        <v>-0.008456</v>
      </c>
      <c r="H19" s="37">
        <v>-0.008566</v>
      </c>
      <c r="I19" s="37">
        <v>-0.008003</v>
      </c>
      <c r="J19" s="37">
        <v>-0.007984</v>
      </c>
      <c r="K19" s="37">
        <v>-0.007392</v>
      </c>
      <c r="L19" s="37">
        <v>-0.00716</v>
      </c>
      <c r="M19" s="37">
        <v>-0.006582</v>
      </c>
      <c r="N19" s="37">
        <v>-0.005387</v>
      </c>
      <c r="O19" s="37">
        <v>-0.004469</v>
      </c>
      <c r="P19" s="37">
        <v>-0.003205</v>
      </c>
      <c r="Q19" s="37">
        <v>-0.002767</v>
      </c>
      <c r="R19" s="37">
        <v>-0.001745</v>
      </c>
      <c r="S19" s="37">
        <v>-0.001204</v>
      </c>
      <c r="T19" s="37">
        <v>-6.5E-4</v>
      </c>
      <c r="U19" s="37">
        <v>3.1E-5</v>
      </c>
      <c r="V19" s="37">
        <v>3.19E-4</v>
      </c>
      <c r="W19" s="37">
        <v>6.48E-4</v>
      </c>
      <c r="X19" s="37">
        <v>2.5E-4</v>
      </c>
      <c r="Y19" s="37">
        <v>-2.26E-4</v>
      </c>
      <c r="Z19" s="37">
        <v>0.0</v>
      </c>
      <c r="AA19" s="37">
        <v>-7.89E-4</v>
      </c>
      <c r="AB19" s="37">
        <v>-8.41E-4</v>
      </c>
      <c r="AC19" s="37">
        <v>-0.001782</v>
      </c>
      <c r="AD19" s="37">
        <v>-0.002385</v>
      </c>
      <c r="AE19" s="37">
        <v>-0.00344</v>
      </c>
      <c r="AF19" s="37">
        <v>-0.004353</v>
      </c>
      <c r="AG19" s="37">
        <v>-0.005433</v>
      </c>
      <c r="AH19" s="37">
        <v>-0.006821</v>
      </c>
      <c r="AI19" s="37">
        <v>-0.008095</v>
      </c>
      <c r="AJ19" s="37">
        <v>-0.009168</v>
      </c>
      <c r="AK19" s="37">
        <v>-0.010919</v>
      </c>
      <c r="AL19" s="37">
        <v>-0.01242</v>
      </c>
    </row>
    <row r="20" ht="12.75" customHeight="1">
      <c r="A20" s="36">
        <v>-0.010387</v>
      </c>
      <c r="B20" s="37">
        <v>-0.008814</v>
      </c>
      <c r="C20" s="37">
        <v>-0.00732</v>
      </c>
      <c r="D20" s="37">
        <v>-0.007103</v>
      </c>
      <c r="E20" s="37">
        <v>-0.007333</v>
      </c>
      <c r="F20" s="37">
        <v>-0.00787</v>
      </c>
      <c r="G20" s="37">
        <v>-0.007993</v>
      </c>
      <c r="H20" s="37">
        <v>-0.00815</v>
      </c>
      <c r="I20" s="37">
        <v>-0.007939</v>
      </c>
      <c r="J20" s="37">
        <v>-0.007688</v>
      </c>
      <c r="K20" s="37">
        <v>-0.007319</v>
      </c>
      <c r="L20" s="37">
        <v>-0.006738</v>
      </c>
      <c r="M20" s="37">
        <v>-0.00641</v>
      </c>
      <c r="N20" s="37">
        <v>-0.005319</v>
      </c>
      <c r="O20" s="37">
        <v>-0.004565</v>
      </c>
      <c r="P20" s="37">
        <v>-0.003694</v>
      </c>
      <c r="Q20" s="37">
        <v>-0.002762</v>
      </c>
      <c r="R20" s="37">
        <v>-0.001853</v>
      </c>
      <c r="S20" s="37">
        <v>-9.1E-4</v>
      </c>
      <c r="T20" s="37">
        <v>-6.32E-4</v>
      </c>
      <c r="U20" s="37">
        <v>2.9E-5</v>
      </c>
      <c r="V20" s="37">
        <v>4.65E-4</v>
      </c>
      <c r="W20" s="37">
        <v>4.58E-4</v>
      </c>
      <c r="X20" s="37">
        <v>3.46E-4</v>
      </c>
      <c r="Y20" s="37">
        <v>1.87E-4</v>
      </c>
      <c r="Z20" s="37">
        <v>0.0</v>
      </c>
      <c r="AA20" s="37">
        <v>-3.45E-4</v>
      </c>
      <c r="AB20" s="37">
        <v>-0.001053</v>
      </c>
      <c r="AC20" s="37">
        <v>-0.001459</v>
      </c>
      <c r="AD20" s="37">
        <v>-0.002437</v>
      </c>
      <c r="AE20" s="37">
        <v>-0.003078</v>
      </c>
      <c r="AF20" s="37">
        <v>-0.00412</v>
      </c>
      <c r="AG20" s="37">
        <v>-0.00519</v>
      </c>
      <c r="AH20" s="37">
        <v>-0.006523</v>
      </c>
      <c r="AI20" s="37">
        <v>-0.007746</v>
      </c>
      <c r="AJ20" s="37">
        <v>-0.008869</v>
      </c>
      <c r="AK20" s="37">
        <v>-0.010246</v>
      </c>
      <c r="AL20" s="37">
        <v>-0.012118</v>
      </c>
    </row>
    <row r="21" ht="12.75" customHeight="1">
      <c r="A21" s="36">
        <v>-0.010095</v>
      </c>
      <c r="B21" s="37">
        <v>-0.008226</v>
      </c>
      <c r="C21" s="37">
        <v>-0.006801</v>
      </c>
      <c r="D21" s="37">
        <v>-0.006636</v>
      </c>
      <c r="E21" s="37">
        <v>-0.007325</v>
      </c>
      <c r="F21" s="37">
        <v>-0.007703</v>
      </c>
      <c r="G21" s="37">
        <v>-0.007715</v>
      </c>
      <c r="H21" s="37">
        <v>-0.00788</v>
      </c>
      <c r="I21" s="37">
        <v>-0.007581</v>
      </c>
      <c r="J21" s="37">
        <v>-0.007467</v>
      </c>
      <c r="K21" s="37">
        <v>-0.006908</v>
      </c>
      <c r="L21" s="37">
        <v>-0.006911</v>
      </c>
      <c r="M21" s="37">
        <v>-0.006326</v>
      </c>
      <c r="N21" s="37">
        <v>-0.005458</v>
      </c>
      <c r="O21" s="37">
        <v>-0.004593</v>
      </c>
      <c r="P21" s="37">
        <v>-0.003717</v>
      </c>
      <c r="Q21" s="37">
        <v>-0.003203</v>
      </c>
      <c r="R21" s="37">
        <v>-0.002117</v>
      </c>
      <c r="S21" s="37">
        <v>-0.001561</v>
      </c>
      <c r="T21" s="37">
        <v>-6.54E-4</v>
      </c>
      <c r="U21" s="37">
        <v>-2.88E-4</v>
      </c>
      <c r="V21" s="37">
        <v>2.06E-4</v>
      </c>
      <c r="W21" s="37">
        <v>2.53E-4</v>
      </c>
      <c r="X21" s="37">
        <v>1.63E-4</v>
      </c>
      <c r="Y21" s="37">
        <v>1.25E-4</v>
      </c>
      <c r="Z21" s="37">
        <v>0.0</v>
      </c>
      <c r="AA21" s="37">
        <v>-6.02E-4</v>
      </c>
      <c r="AB21" s="37">
        <v>-0.001014</v>
      </c>
      <c r="AC21" s="37">
        <v>-0.001546</v>
      </c>
      <c r="AD21" s="37">
        <v>-0.002585</v>
      </c>
      <c r="AE21" s="37">
        <v>-0.003319</v>
      </c>
      <c r="AF21" s="37">
        <v>-0.004185</v>
      </c>
      <c r="AG21" s="37">
        <v>-0.005425</v>
      </c>
      <c r="AH21" s="37">
        <v>-0.006519</v>
      </c>
      <c r="AI21" s="37">
        <v>-0.007926</v>
      </c>
      <c r="AJ21" s="37">
        <v>-0.00899</v>
      </c>
      <c r="AK21" s="37">
        <v>-0.010527</v>
      </c>
      <c r="AL21" s="37">
        <v>-0.012396</v>
      </c>
    </row>
    <row r="22" ht="12.75" customHeight="1">
      <c r="A22" s="36">
        <v>-0.009148</v>
      </c>
      <c r="B22" s="37">
        <v>-0.007597</v>
      </c>
      <c r="C22" s="37">
        <v>-0.00663</v>
      </c>
      <c r="D22" s="37">
        <v>-0.006451</v>
      </c>
      <c r="E22" s="37">
        <v>-0.006975</v>
      </c>
      <c r="F22" s="37">
        <v>-0.007475</v>
      </c>
      <c r="G22" s="37">
        <v>-0.007868</v>
      </c>
      <c r="H22" s="37">
        <v>-0.007848</v>
      </c>
      <c r="I22" s="37">
        <v>-0.007685</v>
      </c>
      <c r="J22" s="37">
        <v>-0.007743</v>
      </c>
      <c r="K22" s="37">
        <v>-0.007305</v>
      </c>
      <c r="L22" s="37">
        <v>-0.006887</v>
      </c>
      <c r="M22" s="37">
        <v>-0.006422</v>
      </c>
      <c r="N22" s="37">
        <v>-0.005645</v>
      </c>
      <c r="O22" s="37">
        <v>-0.004578</v>
      </c>
      <c r="P22" s="37">
        <v>-0.003776</v>
      </c>
      <c r="Q22" s="37">
        <v>-0.003088</v>
      </c>
      <c r="R22" s="37">
        <v>-0.001999</v>
      </c>
      <c r="S22" s="37">
        <v>-0.001414</v>
      </c>
      <c r="T22" s="37">
        <v>-0.001133</v>
      </c>
      <c r="U22" s="37">
        <v>-1.92E-4</v>
      </c>
      <c r="V22" s="37">
        <v>2.6E-5</v>
      </c>
      <c r="W22" s="37">
        <v>2.53E-4</v>
      </c>
      <c r="X22" s="37">
        <v>1.45E-4</v>
      </c>
      <c r="Y22" s="37">
        <v>-4.43E-4</v>
      </c>
      <c r="Z22" s="37">
        <v>0.0</v>
      </c>
      <c r="AA22" s="37">
        <v>-7.41E-4</v>
      </c>
      <c r="AB22" s="37">
        <v>-0.001067</v>
      </c>
      <c r="AC22" s="37">
        <v>-0.001621</v>
      </c>
      <c r="AD22" s="37">
        <v>-0.002279</v>
      </c>
      <c r="AE22" s="37">
        <v>-0.003285</v>
      </c>
      <c r="AF22" s="37">
        <v>-0.004098</v>
      </c>
      <c r="AG22" s="37">
        <v>-0.00522</v>
      </c>
      <c r="AH22" s="37">
        <v>-0.006526</v>
      </c>
      <c r="AI22" s="37">
        <v>-0.007645</v>
      </c>
      <c r="AJ22" s="37">
        <v>-0.008897</v>
      </c>
      <c r="AK22" s="37">
        <v>-0.010477</v>
      </c>
      <c r="AL22" s="37">
        <v>-0.011952</v>
      </c>
    </row>
    <row r="23" ht="12.75" customHeight="1">
      <c r="A23" s="36">
        <v>-0.008701</v>
      </c>
      <c r="B23" s="37">
        <v>-0.007271</v>
      </c>
      <c r="C23" s="37">
        <v>-0.006206</v>
      </c>
      <c r="D23" s="37">
        <v>-0.006224</v>
      </c>
      <c r="E23" s="37">
        <v>-0.006843</v>
      </c>
      <c r="F23" s="37">
        <v>-0.00753</v>
      </c>
      <c r="G23" s="37">
        <v>-0.007421</v>
      </c>
      <c r="H23" s="37">
        <v>-0.007753</v>
      </c>
      <c r="I23" s="37">
        <v>-0.007655</v>
      </c>
      <c r="J23" s="37">
        <v>-0.007423</v>
      </c>
      <c r="K23" s="37">
        <v>-0.007177</v>
      </c>
      <c r="L23" s="37">
        <v>-0.006811</v>
      </c>
      <c r="M23" s="37">
        <v>-0.006287</v>
      </c>
      <c r="N23" s="37">
        <v>-0.005374</v>
      </c>
      <c r="O23" s="37">
        <v>-0.004744</v>
      </c>
      <c r="P23" s="37">
        <v>-0.003856</v>
      </c>
      <c r="Q23" s="37">
        <v>-0.003062</v>
      </c>
      <c r="R23" s="37">
        <v>-0.002054</v>
      </c>
      <c r="S23" s="37">
        <v>-0.001486</v>
      </c>
      <c r="T23" s="37">
        <v>-6.53E-4</v>
      </c>
      <c r="U23" s="37">
        <v>-2.45E-4</v>
      </c>
      <c r="V23" s="37">
        <v>2.47E-4</v>
      </c>
      <c r="W23" s="37">
        <v>3.04E-4</v>
      </c>
      <c r="X23" s="37">
        <v>2.9E-5</v>
      </c>
      <c r="Y23" s="37">
        <v>2.0E-5</v>
      </c>
      <c r="Z23" s="37">
        <v>0.0</v>
      </c>
      <c r="AA23" s="37">
        <v>-3.82E-4</v>
      </c>
      <c r="AB23" s="37">
        <v>-8.72E-4</v>
      </c>
      <c r="AC23" s="37">
        <v>-0.001424</v>
      </c>
      <c r="AD23" s="37">
        <v>-0.002418</v>
      </c>
      <c r="AE23" s="37">
        <v>-0.002975</v>
      </c>
      <c r="AF23" s="37">
        <v>-0.004013</v>
      </c>
      <c r="AG23" s="37">
        <v>-0.005119</v>
      </c>
      <c r="AH23" s="37">
        <v>-0.00623</v>
      </c>
      <c r="AI23" s="37">
        <v>-0.007626</v>
      </c>
      <c r="AJ23" s="37">
        <v>-0.008573</v>
      </c>
      <c r="AK23" s="37">
        <v>-0.009698</v>
      </c>
      <c r="AL23" s="37">
        <v>-0.011787</v>
      </c>
    </row>
    <row r="24" ht="12.75" customHeight="1">
      <c r="A24" s="36">
        <v>-0.00873</v>
      </c>
      <c r="B24" s="37">
        <v>-0.007206</v>
      </c>
      <c r="C24" s="37">
        <v>-0.006347</v>
      </c>
      <c r="D24" s="37">
        <v>-0.006399</v>
      </c>
      <c r="E24" s="37">
        <v>-0.006962</v>
      </c>
      <c r="F24" s="37">
        <v>-0.007378</v>
      </c>
      <c r="G24" s="37">
        <v>-0.007893</v>
      </c>
      <c r="H24" s="37">
        <v>-0.007917</v>
      </c>
      <c r="I24" s="37">
        <v>-0.007551</v>
      </c>
      <c r="J24" s="37">
        <v>-0.007495</v>
      </c>
      <c r="K24" s="37">
        <v>-0.006986</v>
      </c>
      <c r="L24" s="37">
        <v>-0.006778</v>
      </c>
      <c r="M24" s="37">
        <v>-0.006188</v>
      </c>
      <c r="N24" s="37">
        <v>-0.005445</v>
      </c>
      <c r="O24" s="37">
        <v>-0.004456</v>
      </c>
      <c r="P24" s="37">
        <v>-0.003636</v>
      </c>
      <c r="Q24" s="37">
        <v>-0.003014</v>
      </c>
      <c r="R24" s="37">
        <v>-0.001961</v>
      </c>
      <c r="S24" s="37">
        <v>-0.001418</v>
      </c>
      <c r="T24" s="37">
        <v>-5.61E-4</v>
      </c>
      <c r="U24" s="37">
        <v>-3.27E-4</v>
      </c>
      <c r="V24" s="37">
        <v>1.54E-4</v>
      </c>
      <c r="W24" s="37">
        <v>3.49E-4</v>
      </c>
      <c r="X24" s="37">
        <v>3.38E-4</v>
      </c>
      <c r="Y24" s="37">
        <v>2.22E-4</v>
      </c>
      <c r="Z24" s="37">
        <v>0.0</v>
      </c>
      <c r="AA24" s="37">
        <v>-4.56E-4</v>
      </c>
      <c r="AB24" s="37">
        <v>-9.13E-4</v>
      </c>
      <c r="AC24" s="37">
        <v>-0.001293</v>
      </c>
      <c r="AD24" s="37">
        <v>-0.002183</v>
      </c>
      <c r="AE24" s="37">
        <v>-0.003118</v>
      </c>
      <c r="AF24" s="37">
        <v>-0.003718</v>
      </c>
      <c r="AG24" s="37">
        <v>-0.004984</v>
      </c>
      <c r="AH24" s="37">
        <v>-0.006103</v>
      </c>
      <c r="AI24" s="37">
        <v>-0.007456</v>
      </c>
      <c r="AJ24" s="37">
        <v>-0.008574</v>
      </c>
      <c r="AK24" s="37">
        <v>-0.009882</v>
      </c>
      <c r="AL24" s="37">
        <v>-0.011611</v>
      </c>
    </row>
    <row r="25" ht="12.75" customHeight="1">
      <c r="A25" s="36">
        <v>-0.007937</v>
      </c>
      <c r="B25" s="37">
        <v>-0.006787</v>
      </c>
      <c r="C25" s="37">
        <v>-0.006296</v>
      </c>
      <c r="D25" s="37">
        <v>-0.006425</v>
      </c>
      <c r="E25" s="37">
        <v>-0.006955</v>
      </c>
      <c r="F25" s="37">
        <v>-0.007417</v>
      </c>
      <c r="G25" s="37">
        <v>-0.007637</v>
      </c>
      <c r="H25" s="37">
        <v>-0.007805</v>
      </c>
      <c r="I25" s="37">
        <v>-0.007517</v>
      </c>
      <c r="J25" s="37">
        <v>-0.007469</v>
      </c>
      <c r="K25" s="37">
        <v>-0.007056</v>
      </c>
      <c r="L25" s="37">
        <v>-0.006692</v>
      </c>
      <c r="M25" s="37">
        <v>-0.00622</v>
      </c>
      <c r="N25" s="37">
        <v>-0.005301</v>
      </c>
      <c r="O25" s="37">
        <v>-0.00454</v>
      </c>
      <c r="P25" s="37">
        <v>-0.003587</v>
      </c>
      <c r="Q25" s="37">
        <v>-0.002883</v>
      </c>
      <c r="R25" s="37">
        <v>-0.001921</v>
      </c>
      <c r="S25" s="37">
        <v>-0.001046</v>
      </c>
      <c r="T25" s="37">
        <v>-8.3E-4</v>
      </c>
      <c r="U25" s="37">
        <v>1.28E-4</v>
      </c>
      <c r="V25" s="37">
        <v>1.9E-4</v>
      </c>
      <c r="W25" s="37">
        <v>2.99E-4</v>
      </c>
      <c r="X25" s="37">
        <v>3.82E-4</v>
      </c>
      <c r="Y25" s="37">
        <v>-2.3E-5</v>
      </c>
      <c r="Z25" s="37">
        <v>0.0</v>
      </c>
      <c r="AA25" s="37">
        <v>-3.61E-4</v>
      </c>
      <c r="AB25" s="37">
        <v>-6.37E-4</v>
      </c>
      <c r="AC25" s="37">
        <v>-0.001338</v>
      </c>
      <c r="AD25" s="37">
        <v>-0.002166</v>
      </c>
      <c r="AE25" s="37">
        <v>-0.00276</v>
      </c>
      <c r="AF25" s="37">
        <v>-0.003804</v>
      </c>
      <c r="AG25" s="37">
        <v>-0.004887</v>
      </c>
      <c r="AH25" s="37">
        <v>-0.006065</v>
      </c>
      <c r="AI25" s="37">
        <v>-0.007148</v>
      </c>
      <c r="AJ25" s="37">
        <v>-0.008396</v>
      </c>
      <c r="AK25" s="37">
        <v>-0.009879</v>
      </c>
      <c r="AL25" s="37">
        <v>-0.011454</v>
      </c>
    </row>
    <row r="26" ht="12.75" customHeight="1">
      <c r="A26" s="36">
        <v>-0.008528</v>
      </c>
      <c r="B26" s="37">
        <v>-0.007308</v>
      </c>
      <c r="C26" s="37">
        <v>-0.006449</v>
      </c>
      <c r="D26" s="37">
        <v>-0.006628</v>
      </c>
      <c r="E26" s="37">
        <v>-0.006983</v>
      </c>
      <c r="F26" s="37">
        <v>-0.007646</v>
      </c>
      <c r="G26" s="37">
        <v>-0.007668</v>
      </c>
      <c r="H26" s="37">
        <v>-0.007823</v>
      </c>
      <c r="I26" s="37">
        <v>-0.007509</v>
      </c>
      <c r="J26" s="37">
        <v>-0.007191</v>
      </c>
      <c r="K26" s="37">
        <v>-0.00694</v>
      </c>
      <c r="L26" s="37">
        <v>-0.006389</v>
      </c>
      <c r="M26" s="37">
        <v>-0.005975</v>
      </c>
      <c r="N26" s="37">
        <v>-0.005138</v>
      </c>
      <c r="O26" s="37">
        <v>-0.00425</v>
      </c>
      <c r="P26" s="37">
        <v>-0.003513</v>
      </c>
      <c r="Q26" s="37">
        <v>-0.002752</v>
      </c>
      <c r="R26" s="37">
        <v>-0.001847</v>
      </c>
      <c r="S26" s="37">
        <v>-0.001254</v>
      </c>
      <c r="T26" s="37">
        <v>-5.72E-4</v>
      </c>
      <c r="U26" s="37">
        <v>-1.41E-4</v>
      </c>
      <c r="V26" s="37">
        <v>4.69E-4</v>
      </c>
      <c r="W26" s="37">
        <v>4.54E-4</v>
      </c>
      <c r="X26" s="37">
        <v>3.31E-4</v>
      </c>
      <c r="Y26" s="37">
        <v>1.5E-4</v>
      </c>
      <c r="Z26" s="37">
        <v>0.0</v>
      </c>
      <c r="AA26" s="37">
        <v>-1.77E-4</v>
      </c>
      <c r="AB26" s="37">
        <v>-7.87E-4</v>
      </c>
      <c r="AC26" s="37">
        <v>-0.001199</v>
      </c>
      <c r="AD26" s="37">
        <v>-0.002053</v>
      </c>
      <c r="AE26" s="37">
        <v>-0.002852</v>
      </c>
      <c r="AF26" s="37">
        <v>-0.003838</v>
      </c>
      <c r="AG26" s="37">
        <v>-0.004821</v>
      </c>
      <c r="AH26" s="37">
        <v>-0.005999</v>
      </c>
      <c r="AI26" s="37">
        <v>-0.007215</v>
      </c>
      <c r="AJ26" s="37">
        <v>-0.008346</v>
      </c>
      <c r="AK26" s="37">
        <v>-0.009459</v>
      </c>
      <c r="AL26" s="37">
        <v>-0.011264</v>
      </c>
    </row>
    <row r="27" ht="12.75" customHeight="1">
      <c r="A27" s="36">
        <v>-0.009033</v>
      </c>
      <c r="B27" s="37">
        <v>-0.00761</v>
      </c>
      <c r="C27" s="37">
        <v>-0.006871</v>
      </c>
      <c r="D27" s="37">
        <v>-0.006876</v>
      </c>
      <c r="E27" s="37">
        <v>-0.007363</v>
      </c>
      <c r="F27" s="37">
        <v>-0.007707</v>
      </c>
      <c r="G27" s="37">
        <v>-0.008074</v>
      </c>
      <c r="H27" s="37">
        <v>-0.008087</v>
      </c>
      <c r="I27" s="37">
        <v>-0.007662</v>
      </c>
      <c r="J27" s="37">
        <v>-0.007561</v>
      </c>
      <c r="K27" s="37">
        <v>-0.006942</v>
      </c>
      <c r="L27" s="37">
        <v>-0.006604</v>
      </c>
      <c r="M27" s="37">
        <v>-0.006041</v>
      </c>
      <c r="N27" s="37">
        <v>-0.00516</v>
      </c>
      <c r="O27" s="37">
        <v>-0.004379</v>
      </c>
      <c r="P27" s="37">
        <v>-0.003583</v>
      </c>
      <c r="Q27" s="37">
        <v>-0.002762</v>
      </c>
      <c r="R27" s="37">
        <v>-0.001897</v>
      </c>
      <c r="S27" s="37">
        <v>-0.001295</v>
      </c>
      <c r="T27" s="37">
        <v>-5.45E-4</v>
      </c>
      <c r="U27" s="37">
        <v>-1.38E-4</v>
      </c>
      <c r="V27" s="37">
        <v>1.44E-4</v>
      </c>
      <c r="W27" s="37">
        <v>3.22E-4</v>
      </c>
      <c r="X27" s="37">
        <v>2.06E-4</v>
      </c>
      <c r="Y27" s="37">
        <v>2.9E-5</v>
      </c>
      <c r="Z27" s="37">
        <v>0.0</v>
      </c>
      <c r="AA27" s="37">
        <v>-4.65E-4</v>
      </c>
      <c r="AB27" s="37">
        <v>-7.36E-4</v>
      </c>
      <c r="AC27" s="37">
        <v>-0.001269</v>
      </c>
      <c r="AD27" s="37">
        <v>-0.002153</v>
      </c>
      <c r="AE27" s="37">
        <v>-0.003006</v>
      </c>
      <c r="AF27" s="37">
        <v>-0.00371</v>
      </c>
      <c r="AG27" s="37">
        <v>-0.004876</v>
      </c>
      <c r="AH27" s="37">
        <v>-0.005906</v>
      </c>
      <c r="AI27" s="37">
        <v>-0.007218</v>
      </c>
      <c r="AJ27" s="37">
        <v>-0.008328</v>
      </c>
      <c r="AK27" s="37">
        <v>-0.009604</v>
      </c>
      <c r="AL27" s="37">
        <v>-0.011306</v>
      </c>
    </row>
    <row r="28" ht="12.75" customHeight="1">
      <c r="A28" s="36">
        <v>-0.008704</v>
      </c>
      <c r="B28" s="37">
        <v>-0.007712</v>
      </c>
      <c r="C28" s="37">
        <v>-0.00691</v>
      </c>
      <c r="D28" s="37">
        <v>-0.00684</v>
      </c>
      <c r="E28" s="37">
        <v>-0.007294</v>
      </c>
      <c r="F28" s="37">
        <v>-0.007692</v>
      </c>
      <c r="G28" s="37">
        <v>-0.007884</v>
      </c>
      <c r="H28" s="37">
        <v>-0.007893</v>
      </c>
      <c r="I28" s="37">
        <v>-0.007666</v>
      </c>
      <c r="J28" s="37">
        <v>-0.007361</v>
      </c>
      <c r="K28" s="37">
        <v>-0.006996</v>
      </c>
      <c r="L28" s="37">
        <v>-0.00661</v>
      </c>
      <c r="M28" s="37">
        <v>-0.006033</v>
      </c>
      <c r="N28" s="37">
        <v>-0.005133</v>
      </c>
      <c r="O28" s="37">
        <v>-0.004323</v>
      </c>
      <c r="P28" s="37">
        <v>-0.003501</v>
      </c>
      <c r="Q28" s="37">
        <v>-0.002765</v>
      </c>
      <c r="R28" s="37">
        <v>-0.001925</v>
      </c>
      <c r="S28" s="37">
        <v>-0.001133</v>
      </c>
      <c r="T28" s="37">
        <v>-7.95E-4</v>
      </c>
      <c r="U28" s="37">
        <v>-1.38E-4</v>
      </c>
      <c r="V28" s="37">
        <v>8.3E-5</v>
      </c>
      <c r="W28" s="37">
        <v>2.46E-4</v>
      </c>
      <c r="X28" s="37">
        <v>2.22E-4</v>
      </c>
      <c r="Y28" s="37">
        <v>-7.0E-6</v>
      </c>
      <c r="Z28" s="37">
        <v>0.0</v>
      </c>
      <c r="AA28" s="37">
        <v>-4.45E-4</v>
      </c>
      <c r="AB28" s="37">
        <v>-9.03E-4</v>
      </c>
      <c r="AC28" s="37">
        <v>-0.001306</v>
      </c>
      <c r="AD28" s="37">
        <v>-0.002033</v>
      </c>
      <c r="AE28" s="37">
        <v>-0.002726</v>
      </c>
      <c r="AF28" s="37">
        <v>-0.003725</v>
      </c>
      <c r="AG28" s="37">
        <v>-0.004783</v>
      </c>
      <c r="AH28" s="37">
        <v>-0.005865</v>
      </c>
      <c r="AI28" s="37">
        <v>-0.007017</v>
      </c>
      <c r="AJ28" s="37">
        <v>-0.008195</v>
      </c>
      <c r="AK28" s="37">
        <v>-0.009606</v>
      </c>
      <c r="AL28" s="37">
        <v>-0.011172</v>
      </c>
    </row>
    <row r="29" ht="12.75" customHeight="1">
      <c r="A29" s="36">
        <v>-0.008899</v>
      </c>
      <c r="B29" s="37">
        <v>-0.007545</v>
      </c>
      <c r="C29" s="37">
        <v>-0.00677</v>
      </c>
      <c r="D29" s="37">
        <v>-0.00674</v>
      </c>
      <c r="E29" s="37">
        <v>-0.007161</v>
      </c>
      <c r="F29" s="37">
        <v>-0.007605</v>
      </c>
      <c r="G29" s="37">
        <v>-0.007755</v>
      </c>
      <c r="H29" s="37">
        <v>-0.007874</v>
      </c>
      <c r="I29" s="37">
        <v>-0.007375</v>
      </c>
      <c r="J29" s="37">
        <v>-0.007141</v>
      </c>
      <c r="K29" s="37">
        <v>-0.006515</v>
      </c>
      <c r="L29" s="37">
        <v>-0.006138</v>
      </c>
      <c r="M29" s="37">
        <v>-0.005689</v>
      </c>
      <c r="N29" s="37">
        <v>-0.004864</v>
      </c>
      <c r="O29" s="37">
        <v>-0.004051</v>
      </c>
      <c r="P29" s="37">
        <v>-0.003222</v>
      </c>
      <c r="Q29" s="37">
        <v>-0.002662</v>
      </c>
      <c r="R29" s="37">
        <v>-0.001707</v>
      </c>
      <c r="S29" s="37">
        <v>-0.001152</v>
      </c>
      <c r="T29" s="37">
        <v>-3.44E-4</v>
      </c>
      <c r="U29" s="37">
        <v>-7.1E-5</v>
      </c>
      <c r="V29" s="37">
        <v>3.4E-4</v>
      </c>
      <c r="W29" s="37">
        <v>5.41E-4</v>
      </c>
      <c r="X29" s="37">
        <v>2.37E-4</v>
      </c>
      <c r="Y29" s="37">
        <v>2.26E-4</v>
      </c>
      <c r="Z29" s="37">
        <v>0.0</v>
      </c>
      <c r="AA29" s="37">
        <v>-3.42E-4</v>
      </c>
      <c r="AB29" s="37">
        <v>-6.46E-4</v>
      </c>
      <c r="AC29" s="37">
        <v>-0.001287</v>
      </c>
      <c r="AD29" s="37">
        <v>-0.002054</v>
      </c>
      <c r="AE29" s="37">
        <v>-0.002825</v>
      </c>
      <c r="AF29" s="37">
        <v>-0.003683</v>
      </c>
      <c r="AG29" s="37">
        <v>-0.004721</v>
      </c>
      <c r="AH29" s="37">
        <v>-0.005952</v>
      </c>
      <c r="AI29" s="37">
        <v>-0.006988</v>
      </c>
      <c r="AJ29" s="37">
        <v>-0.008169</v>
      </c>
      <c r="AK29" s="37">
        <v>-0.009297</v>
      </c>
      <c r="AL29" s="37">
        <v>-0.011201</v>
      </c>
    </row>
    <row r="30" ht="12.75" customHeight="1">
      <c r="A30" s="36">
        <v>-0.009017</v>
      </c>
      <c r="B30" s="37">
        <v>-0.007745</v>
      </c>
      <c r="C30" s="37">
        <v>-0.006934</v>
      </c>
      <c r="D30" s="37">
        <v>-0.007018</v>
      </c>
      <c r="E30" s="37">
        <v>-0.007453</v>
      </c>
      <c r="F30" s="37">
        <v>-0.007706</v>
      </c>
      <c r="G30" s="37">
        <v>-0.008066</v>
      </c>
      <c r="H30" s="37">
        <v>-0.007938</v>
      </c>
      <c r="I30" s="37">
        <v>-0.0076</v>
      </c>
      <c r="J30" s="37">
        <v>-0.007343</v>
      </c>
      <c r="K30" s="37">
        <v>-0.006927</v>
      </c>
      <c r="L30" s="37">
        <v>-0.006315</v>
      </c>
      <c r="M30" s="37">
        <v>-0.005872</v>
      </c>
      <c r="N30" s="37">
        <v>-0.004935</v>
      </c>
      <c r="O30" s="37">
        <v>-0.004076</v>
      </c>
      <c r="P30" s="37">
        <v>-0.003211</v>
      </c>
      <c r="Q30" s="37">
        <v>-0.002655</v>
      </c>
      <c r="R30" s="37">
        <v>-0.001787</v>
      </c>
      <c r="S30" s="37">
        <v>-0.001203</v>
      </c>
      <c r="T30" s="37">
        <v>-6.73E-4</v>
      </c>
      <c r="U30" s="37">
        <v>-1.65E-4</v>
      </c>
      <c r="V30" s="37">
        <v>-4.7E-5</v>
      </c>
      <c r="W30" s="37">
        <v>1.65E-4</v>
      </c>
      <c r="X30" s="37">
        <v>2.26E-4</v>
      </c>
      <c r="Y30" s="37">
        <v>-1.09E-4</v>
      </c>
      <c r="Z30" s="37">
        <v>0.0</v>
      </c>
      <c r="AA30" s="37">
        <v>-5.57E-4</v>
      </c>
      <c r="AB30" s="37">
        <v>-8.27E-4</v>
      </c>
      <c r="AC30" s="37">
        <v>-0.001487</v>
      </c>
      <c r="AD30" s="37">
        <v>-0.002334</v>
      </c>
      <c r="AE30" s="37">
        <v>-0.003029</v>
      </c>
      <c r="AF30" s="37">
        <v>-0.003771</v>
      </c>
      <c r="AG30" s="37">
        <v>-0.004799</v>
      </c>
      <c r="AH30" s="37">
        <v>-0.005973</v>
      </c>
      <c r="AI30" s="37">
        <v>-0.007192</v>
      </c>
      <c r="AJ30" s="37">
        <v>-0.008473</v>
      </c>
      <c r="AK30" s="37">
        <v>-0.009611</v>
      </c>
      <c r="AL30" s="37">
        <v>-0.011234</v>
      </c>
    </row>
    <row r="31" ht="12.75" customHeight="1">
      <c r="A31" s="36">
        <v>-0.007876</v>
      </c>
      <c r="B31" s="37">
        <v>-0.006916</v>
      </c>
      <c r="C31" s="37">
        <v>-0.006217</v>
      </c>
      <c r="D31" s="37">
        <v>-0.006175</v>
      </c>
      <c r="E31" s="37">
        <v>-0.006577</v>
      </c>
      <c r="F31" s="37">
        <v>-0.007069</v>
      </c>
      <c r="G31" s="37">
        <v>-0.007233</v>
      </c>
      <c r="H31" s="37">
        <v>-0.007292</v>
      </c>
      <c r="I31" s="37">
        <v>-0.00685</v>
      </c>
      <c r="J31" s="37">
        <v>-0.006612</v>
      </c>
      <c r="K31" s="37">
        <v>-0.006228</v>
      </c>
      <c r="L31" s="37">
        <v>-0.005829</v>
      </c>
      <c r="M31" s="37">
        <v>-0.005275</v>
      </c>
      <c r="N31" s="37">
        <v>-0.004446</v>
      </c>
      <c r="O31" s="37">
        <v>-0.003656</v>
      </c>
      <c r="P31" s="37">
        <v>-0.002951</v>
      </c>
      <c r="Q31" s="37">
        <v>-0.002243</v>
      </c>
      <c r="R31" s="37">
        <v>-0.001582</v>
      </c>
      <c r="S31" s="37">
        <v>-8.66E-4</v>
      </c>
      <c r="T31" s="37">
        <v>-4.88E-4</v>
      </c>
      <c r="U31" s="37">
        <v>5.7E-5</v>
      </c>
      <c r="V31" s="37">
        <v>2.84E-4</v>
      </c>
      <c r="W31" s="37">
        <v>3.2E-4</v>
      </c>
      <c r="X31" s="37">
        <v>1.68E-4</v>
      </c>
      <c r="Y31" s="37">
        <v>3.0E-5</v>
      </c>
      <c r="Z31" s="37">
        <v>0.0</v>
      </c>
      <c r="AA31" s="37">
        <v>-3.0E-4</v>
      </c>
      <c r="AB31" s="37">
        <v>-6.93E-4</v>
      </c>
      <c r="AC31" s="37">
        <v>-0.001178</v>
      </c>
      <c r="AD31" s="37">
        <v>-0.001982</v>
      </c>
      <c r="AE31" s="37">
        <v>-0.002716</v>
      </c>
      <c r="AF31" s="37">
        <v>-0.003566</v>
      </c>
      <c r="AG31" s="37">
        <v>-0.004579</v>
      </c>
      <c r="AH31" s="37">
        <v>-0.005844</v>
      </c>
      <c r="AI31" s="37">
        <v>-0.006949</v>
      </c>
      <c r="AJ31" s="37">
        <v>-0.007908</v>
      </c>
      <c r="AK31" s="37">
        <v>-0.009287</v>
      </c>
      <c r="AL31" s="37">
        <v>-0.01087</v>
      </c>
    </row>
    <row r="32" ht="12.75" customHeight="1">
      <c r="A32" s="36">
        <v>-0.008199</v>
      </c>
      <c r="B32" s="37">
        <v>-0.006892</v>
      </c>
      <c r="C32" s="37">
        <v>-0.006117</v>
      </c>
      <c r="D32" s="37">
        <v>-0.006218</v>
      </c>
      <c r="E32" s="37">
        <v>-0.006598</v>
      </c>
      <c r="F32" s="37">
        <v>-0.006977</v>
      </c>
      <c r="G32" s="37">
        <v>-0.007197</v>
      </c>
      <c r="H32" s="37">
        <v>-0.007004</v>
      </c>
      <c r="I32" s="37">
        <v>-0.006696</v>
      </c>
      <c r="J32" s="37">
        <v>-0.006339</v>
      </c>
      <c r="K32" s="37">
        <v>-0.005878</v>
      </c>
      <c r="L32" s="37">
        <v>-0.005496</v>
      </c>
      <c r="M32" s="37">
        <v>-0.004853</v>
      </c>
      <c r="N32" s="37">
        <v>-0.004104</v>
      </c>
      <c r="O32" s="37">
        <v>-0.003386</v>
      </c>
      <c r="P32" s="37">
        <v>-0.002785</v>
      </c>
      <c r="Q32" s="37">
        <v>-0.002145</v>
      </c>
      <c r="R32" s="37">
        <v>-0.001387</v>
      </c>
      <c r="S32" s="37">
        <v>-8.97E-4</v>
      </c>
      <c r="T32" s="37">
        <v>-2.19E-4</v>
      </c>
      <c r="U32" s="37">
        <v>3.8E-5</v>
      </c>
      <c r="V32" s="37">
        <v>3.37E-4</v>
      </c>
      <c r="W32" s="37">
        <v>3.93E-4</v>
      </c>
      <c r="X32" s="37">
        <v>3.36E-4</v>
      </c>
      <c r="Y32" s="37">
        <v>1.73E-4</v>
      </c>
      <c r="Z32" s="37">
        <v>0.0</v>
      </c>
      <c r="AA32" s="37">
        <v>-2.62E-4</v>
      </c>
      <c r="AB32" s="37">
        <v>-6.61E-4</v>
      </c>
      <c r="AC32" s="37">
        <v>-0.001245</v>
      </c>
      <c r="AD32" s="37">
        <v>-0.002109</v>
      </c>
      <c r="AE32" s="37">
        <v>-0.00283</v>
      </c>
      <c r="AF32" s="37">
        <v>-0.003566</v>
      </c>
      <c r="AG32" s="37">
        <v>-0.004661</v>
      </c>
      <c r="AH32" s="37">
        <v>-0.005604</v>
      </c>
      <c r="AI32" s="37">
        <v>-0.006897</v>
      </c>
      <c r="AJ32" s="37">
        <v>-0.008035</v>
      </c>
      <c r="AK32" s="37">
        <v>-0.009038</v>
      </c>
      <c r="AL32" s="37">
        <v>-0.01092</v>
      </c>
    </row>
    <row r="33" ht="12.75" customHeight="1">
      <c r="A33" s="36">
        <v>-0.007948</v>
      </c>
      <c r="B33" s="37">
        <v>-0.006831</v>
      </c>
      <c r="C33" s="37">
        <v>-0.006193</v>
      </c>
      <c r="D33" s="37">
        <v>-0.006186</v>
      </c>
      <c r="E33" s="37">
        <v>-0.006623</v>
      </c>
      <c r="F33" s="37">
        <v>-0.006957</v>
      </c>
      <c r="G33" s="37">
        <v>-0.007202</v>
      </c>
      <c r="H33" s="37">
        <v>-0.007189</v>
      </c>
      <c r="I33" s="37">
        <v>-0.006782</v>
      </c>
      <c r="J33" s="37">
        <v>-0.006436</v>
      </c>
      <c r="K33" s="37">
        <v>-0.005939</v>
      </c>
      <c r="L33" s="37">
        <v>-0.005464</v>
      </c>
      <c r="M33" s="37">
        <v>-0.004947</v>
      </c>
      <c r="N33" s="37">
        <v>-0.004145</v>
      </c>
      <c r="O33" s="37">
        <v>-0.003331</v>
      </c>
      <c r="P33" s="37">
        <v>-0.002527</v>
      </c>
      <c r="Q33" s="37">
        <v>-0.002074</v>
      </c>
      <c r="R33" s="37">
        <v>-0.001217</v>
      </c>
      <c r="S33" s="37">
        <v>-6.58E-4</v>
      </c>
      <c r="T33" s="37">
        <v>-3.33E-4</v>
      </c>
      <c r="U33" s="37">
        <v>2.3E-4</v>
      </c>
      <c r="V33" s="37">
        <v>2.24E-4</v>
      </c>
      <c r="W33" s="37">
        <v>3.19E-4</v>
      </c>
      <c r="X33" s="37">
        <v>2.82E-4</v>
      </c>
      <c r="Y33" s="37">
        <v>-3.7E-5</v>
      </c>
      <c r="Z33" s="37">
        <v>0.0</v>
      </c>
      <c r="AA33" s="37">
        <v>-4.05E-4</v>
      </c>
      <c r="AB33" s="37">
        <v>-7.04E-4</v>
      </c>
      <c r="AC33" s="37">
        <v>-0.001311</v>
      </c>
      <c r="AD33" s="37">
        <v>-0.001947</v>
      </c>
      <c r="AE33" s="37">
        <v>-0.002677</v>
      </c>
      <c r="AF33" s="37">
        <v>-0.0035</v>
      </c>
      <c r="AG33" s="37">
        <v>-0.004586</v>
      </c>
      <c r="AH33" s="37">
        <v>-0.005698</v>
      </c>
      <c r="AI33" s="37">
        <v>-0.006806</v>
      </c>
      <c r="AJ33" s="37">
        <v>-0.00792</v>
      </c>
      <c r="AK33" s="37">
        <v>-0.009239</v>
      </c>
      <c r="AL33" s="37">
        <v>-0.010812</v>
      </c>
    </row>
    <row r="34" ht="12.75" customHeight="1">
      <c r="A34" s="36">
        <v>-0.007205</v>
      </c>
      <c r="B34" s="37">
        <v>-0.006314</v>
      </c>
      <c r="C34" s="37">
        <v>-0.005628</v>
      </c>
      <c r="D34" s="37">
        <v>-0.005618</v>
      </c>
      <c r="E34" s="37">
        <v>-0.005975</v>
      </c>
      <c r="F34" s="37">
        <v>-0.006411</v>
      </c>
      <c r="G34" s="37">
        <v>-0.006688</v>
      </c>
      <c r="H34" s="37">
        <v>-0.006583</v>
      </c>
      <c r="I34" s="37">
        <v>-0.006192</v>
      </c>
      <c r="J34" s="37">
        <v>-0.005881</v>
      </c>
      <c r="K34" s="37">
        <v>-0.005432</v>
      </c>
      <c r="L34" s="37">
        <v>-0.005045</v>
      </c>
      <c r="M34" s="37">
        <v>-0.004541</v>
      </c>
      <c r="N34" s="37">
        <v>-0.003757</v>
      </c>
      <c r="O34" s="37">
        <v>-0.003002</v>
      </c>
      <c r="P34" s="37">
        <v>-0.002357</v>
      </c>
      <c r="Q34" s="37">
        <v>-0.001696</v>
      </c>
      <c r="R34" s="37">
        <v>-0.001018</v>
      </c>
      <c r="S34" s="37">
        <v>-6.33E-4</v>
      </c>
      <c r="T34" s="37">
        <v>-1.24E-4</v>
      </c>
      <c r="U34" s="37">
        <v>1.15E-4</v>
      </c>
      <c r="V34" s="37">
        <v>4.18E-4</v>
      </c>
      <c r="W34" s="37">
        <v>5.01E-4</v>
      </c>
      <c r="X34" s="37">
        <v>2.85E-4</v>
      </c>
      <c r="Y34" s="37">
        <v>1.67E-4</v>
      </c>
      <c r="Z34" s="37">
        <v>0.0</v>
      </c>
      <c r="AA34" s="37">
        <v>-2.19E-4</v>
      </c>
      <c r="AB34" s="37">
        <v>-5.94E-4</v>
      </c>
      <c r="AC34" s="37">
        <v>-0.001135</v>
      </c>
      <c r="AD34" s="37">
        <v>-0.001919</v>
      </c>
      <c r="AE34" s="37">
        <v>-0.002527</v>
      </c>
      <c r="AF34" s="37">
        <v>-0.00344</v>
      </c>
      <c r="AG34" s="37">
        <v>-0.004362</v>
      </c>
      <c r="AH34" s="37">
        <v>-0.005491</v>
      </c>
      <c r="AI34" s="37">
        <v>-0.006656</v>
      </c>
      <c r="AJ34" s="37">
        <v>-0.007658</v>
      </c>
      <c r="AK34" s="37">
        <v>-0.008852</v>
      </c>
      <c r="AL34" s="37">
        <v>-0.010517</v>
      </c>
    </row>
    <row r="35" ht="12.75" customHeight="1">
      <c r="A35" s="36">
        <v>-0.007585</v>
      </c>
      <c r="B35" s="37">
        <v>-0.006305</v>
      </c>
      <c r="C35" s="37">
        <v>-0.005668</v>
      </c>
      <c r="D35" s="37">
        <v>-0.005796</v>
      </c>
      <c r="E35" s="37">
        <v>-0.006134</v>
      </c>
      <c r="F35" s="37">
        <v>-0.006504</v>
      </c>
      <c r="G35" s="37">
        <v>-0.006722</v>
      </c>
      <c r="H35" s="37">
        <v>-0.00663</v>
      </c>
      <c r="I35" s="37">
        <v>-0.00615</v>
      </c>
      <c r="J35" s="37">
        <v>-0.005886</v>
      </c>
      <c r="K35" s="37">
        <v>-0.005325</v>
      </c>
      <c r="L35" s="37">
        <v>-0.00478</v>
      </c>
      <c r="M35" s="37">
        <v>-0.004271</v>
      </c>
      <c r="N35" s="37">
        <v>-0.00355</v>
      </c>
      <c r="O35" s="37">
        <v>-0.002934</v>
      </c>
      <c r="P35" s="37">
        <v>-0.002297</v>
      </c>
      <c r="Q35" s="37">
        <v>-0.001771</v>
      </c>
      <c r="R35" s="37">
        <v>-0.001077</v>
      </c>
      <c r="S35" s="37">
        <v>-6.77E-4</v>
      </c>
      <c r="T35" s="37">
        <v>-1.7E-4</v>
      </c>
      <c r="U35" s="37">
        <v>7.7E-5</v>
      </c>
      <c r="V35" s="37">
        <v>3.25E-4</v>
      </c>
      <c r="W35" s="37">
        <v>4.41E-4</v>
      </c>
      <c r="X35" s="37">
        <v>2.53E-4</v>
      </c>
      <c r="Y35" s="37">
        <v>1.14E-4</v>
      </c>
      <c r="Z35" s="37">
        <v>0.0</v>
      </c>
      <c r="AA35" s="37">
        <v>-4.14E-4</v>
      </c>
      <c r="AB35" s="37">
        <v>-7.9E-4</v>
      </c>
      <c r="AC35" s="37">
        <v>-0.001337</v>
      </c>
      <c r="AD35" s="37">
        <v>-0.002089</v>
      </c>
      <c r="AE35" s="37">
        <v>-0.002814</v>
      </c>
      <c r="AF35" s="37">
        <v>-0.003482</v>
      </c>
      <c r="AG35" s="37">
        <v>-0.004567</v>
      </c>
      <c r="AH35" s="37">
        <v>-0.005553</v>
      </c>
      <c r="AI35" s="37">
        <v>-0.006689</v>
      </c>
      <c r="AJ35" s="37">
        <v>-0.007878</v>
      </c>
      <c r="AK35" s="37">
        <v>-0.008875</v>
      </c>
      <c r="AL35" s="37">
        <v>-0.010622</v>
      </c>
    </row>
    <row r="36" ht="12.75" customHeight="1">
      <c r="A36" s="36">
        <v>-0.006862</v>
      </c>
      <c r="B36" s="37">
        <v>-0.005996</v>
      </c>
      <c r="C36" s="37">
        <v>-0.005362</v>
      </c>
      <c r="D36" s="37">
        <v>-0.005358</v>
      </c>
      <c r="E36" s="37">
        <v>-0.005826</v>
      </c>
      <c r="F36" s="37">
        <v>-0.006066</v>
      </c>
      <c r="G36" s="37">
        <v>-0.006379</v>
      </c>
      <c r="H36" s="37">
        <v>-0.00624</v>
      </c>
      <c r="I36" s="37">
        <v>-0.005853</v>
      </c>
      <c r="J36" s="37">
        <v>-0.005609</v>
      </c>
      <c r="K36" s="37">
        <v>-0.005063</v>
      </c>
      <c r="L36" s="37">
        <v>-0.004654</v>
      </c>
      <c r="M36" s="37">
        <v>-0.00413</v>
      </c>
      <c r="N36" s="37">
        <v>-0.003401</v>
      </c>
      <c r="O36" s="37">
        <v>-0.002606</v>
      </c>
      <c r="P36" s="37">
        <v>-0.001987</v>
      </c>
      <c r="Q36" s="37">
        <v>-0.001431</v>
      </c>
      <c r="R36" s="37">
        <v>-8.31E-4</v>
      </c>
      <c r="S36" s="37">
        <v>-3.09E-4</v>
      </c>
      <c r="T36" s="37">
        <v>-6.8E-5</v>
      </c>
      <c r="U36" s="37">
        <v>2.01E-4</v>
      </c>
      <c r="V36" s="37">
        <v>3.76E-4</v>
      </c>
      <c r="W36" s="37">
        <v>3.29E-4</v>
      </c>
      <c r="X36" s="37">
        <v>3.17E-4</v>
      </c>
      <c r="Y36" s="37">
        <v>-5.4E-5</v>
      </c>
      <c r="Z36" s="37">
        <v>0.0</v>
      </c>
      <c r="AA36" s="37">
        <v>-3.27E-4</v>
      </c>
      <c r="AB36" s="37">
        <v>-6.95E-4</v>
      </c>
      <c r="AC36" s="37">
        <v>-0.001272</v>
      </c>
      <c r="AD36" s="37">
        <v>-0.001918</v>
      </c>
      <c r="AE36" s="37">
        <v>-0.002687</v>
      </c>
      <c r="AF36" s="37">
        <v>-0.003362</v>
      </c>
      <c r="AG36" s="37">
        <v>-0.004457</v>
      </c>
      <c r="AH36" s="37">
        <v>-0.005488</v>
      </c>
      <c r="AI36" s="37">
        <v>-0.006523</v>
      </c>
      <c r="AJ36" s="37">
        <v>-0.007615</v>
      </c>
      <c r="AK36" s="37">
        <v>-0.008758</v>
      </c>
      <c r="AL36" s="37">
        <v>-0.010359</v>
      </c>
    </row>
    <row r="37" ht="12.75" customHeight="1">
      <c r="A37" s="36">
        <v>-0.006525</v>
      </c>
      <c r="B37" s="37">
        <v>-0.00559</v>
      </c>
      <c r="C37" s="37">
        <v>-0.00498</v>
      </c>
      <c r="D37" s="37">
        <v>-0.004972</v>
      </c>
      <c r="E37" s="37">
        <v>-0.005367</v>
      </c>
      <c r="F37" s="37">
        <v>-0.005826</v>
      </c>
      <c r="G37" s="37">
        <v>-0.00597</v>
      </c>
      <c r="H37" s="37">
        <v>-0.005878</v>
      </c>
      <c r="I37" s="37">
        <v>-0.005449</v>
      </c>
      <c r="J37" s="37">
        <v>-0.005026</v>
      </c>
      <c r="K37" s="37">
        <v>-0.004655</v>
      </c>
      <c r="L37" s="37">
        <v>-0.004186</v>
      </c>
      <c r="M37" s="37">
        <v>-0.003613</v>
      </c>
      <c r="N37" s="37">
        <v>-0.002927</v>
      </c>
      <c r="O37" s="37">
        <v>-0.00225</v>
      </c>
      <c r="P37" s="37">
        <v>-0.001688</v>
      </c>
      <c r="Q37" s="37">
        <v>-0.001218</v>
      </c>
      <c r="R37" s="37">
        <v>-5.99E-4</v>
      </c>
      <c r="S37" s="37">
        <v>-3.46E-4</v>
      </c>
      <c r="T37" s="37">
        <v>1.19E-4</v>
      </c>
      <c r="U37" s="37">
        <v>3.93E-4</v>
      </c>
      <c r="V37" s="37">
        <v>5.48E-4</v>
      </c>
      <c r="W37" s="37">
        <v>6.36E-4</v>
      </c>
      <c r="X37" s="37">
        <v>3.95E-4</v>
      </c>
      <c r="Y37" s="37">
        <v>2.73E-4</v>
      </c>
      <c r="Z37" s="37">
        <v>0.0</v>
      </c>
      <c r="AA37" s="37">
        <v>-1.76E-4</v>
      </c>
      <c r="AB37" s="37">
        <v>-4.82E-4</v>
      </c>
      <c r="AC37" s="37">
        <v>-0.001027</v>
      </c>
      <c r="AD37" s="37">
        <v>-0.001798</v>
      </c>
      <c r="AE37" s="37">
        <v>-0.002314</v>
      </c>
      <c r="AF37" s="37">
        <v>-0.003199</v>
      </c>
      <c r="AG37" s="37">
        <v>-0.004096</v>
      </c>
      <c r="AH37" s="37">
        <v>-0.005109</v>
      </c>
      <c r="AI37" s="37">
        <v>-0.006287</v>
      </c>
      <c r="AJ37" s="37">
        <v>-0.007262</v>
      </c>
      <c r="AK37" s="37">
        <v>-0.008331</v>
      </c>
      <c r="AL37" s="37">
        <v>-0.009911</v>
      </c>
    </row>
    <row r="38" ht="12.75" customHeight="1">
      <c r="A38" s="36">
        <v>-0.007379</v>
      </c>
      <c r="B38" s="37">
        <v>-0.006254</v>
      </c>
      <c r="C38" s="37">
        <v>-0.005582</v>
      </c>
      <c r="D38" s="37">
        <v>-0.005658</v>
      </c>
      <c r="E38" s="37">
        <v>-0.00592</v>
      </c>
      <c r="F38" s="37">
        <v>-0.006199</v>
      </c>
      <c r="G38" s="37">
        <v>-0.006468</v>
      </c>
      <c r="H38" s="37">
        <v>-0.006316</v>
      </c>
      <c r="I38" s="37">
        <v>-0.005796</v>
      </c>
      <c r="J38" s="37">
        <v>-0.005462</v>
      </c>
      <c r="K38" s="37">
        <v>-0.004874</v>
      </c>
      <c r="L38" s="37">
        <v>-0.004411</v>
      </c>
      <c r="M38" s="37">
        <v>-0.003819</v>
      </c>
      <c r="N38" s="37">
        <v>-0.003057</v>
      </c>
      <c r="O38" s="37">
        <v>-0.002472</v>
      </c>
      <c r="P38" s="37">
        <v>-0.001804</v>
      </c>
      <c r="Q38" s="37">
        <v>-0.001381</v>
      </c>
      <c r="R38" s="37">
        <v>-7.53E-4</v>
      </c>
      <c r="S38" s="37">
        <v>-3.45E-4</v>
      </c>
      <c r="T38" s="37">
        <v>-1.12E-4</v>
      </c>
      <c r="U38" s="37">
        <v>1.73E-4</v>
      </c>
      <c r="V38" s="37">
        <v>2.47E-4</v>
      </c>
      <c r="W38" s="37">
        <v>2.67E-4</v>
      </c>
      <c r="X38" s="37">
        <v>1.72E-4</v>
      </c>
      <c r="Y38" s="37">
        <v>-4.5E-5</v>
      </c>
      <c r="Z38" s="37">
        <v>0.0</v>
      </c>
      <c r="AA38" s="37">
        <v>-4.39E-4</v>
      </c>
      <c r="AB38" s="37">
        <v>-8.42E-4</v>
      </c>
      <c r="AC38" s="37">
        <v>-0.001281</v>
      </c>
      <c r="AD38" s="37">
        <v>-0.001967</v>
      </c>
      <c r="AE38" s="37">
        <v>-0.002711</v>
      </c>
      <c r="AF38" s="37">
        <v>-0.003325</v>
      </c>
      <c r="AG38" s="37">
        <v>-0.004261</v>
      </c>
      <c r="AH38" s="37">
        <v>-0.005311</v>
      </c>
      <c r="AI38" s="37">
        <v>-0.006348</v>
      </c>
      <c r="AJ38" s="37">
        <v>-0.007485</v>
      </c>
      <c r="AK38" s="37">
        <v>-0.008465</v>
      </c>
      <c r="AL38" s="37">
        <v>-0.010116</v>
      </c>
    </row>
    <row r="39" ht="12.75" customHeight="1">
      <c r="A39" s="36">
        <v>-0.006194</v>
      </c>
      <c r="B39" s="37">
        <v>-0.005436</v>
      </c>
      <c r="C39" s="37">
        <v>-0.00487</v>
      </c>
      <c r="D39" s="37">
        <v>-0.004865</v>
      </c>
      <c r="E39" s="37">
        <v>-0.005318</v>
      </c>
      <c r="F39" s="37">
        <v>-0.005615</v>
      </c>
      <c r="G39" s="37">
        <v>-0.005807</v>
      </c>
      <c r="H39" s="37">
        <v>-0.00564</v>
      </c>
      <c r="I39" s="37">
        <v>-0.0052</v>
      </c>
      <c r="J39" s="37">
        <v>-0.004809</v>
      </c>
      <c r="K39" s="37">
        <v>-0.004275</v>
      </c>
      <c r="L39" s="37">
        <v>-0.003705</v>
      </c>
      <c r="M39" s="37">
        <v>-0.003301</v>
      </c>
      <c r="N39" s="37">
        <v>-0.002562</v>
      </c>
      <c r="O39" s="37">
        <v>-0.001892</v>
      </c>
      <c r="P39" s="37">
        <v>-0.001227</v>
      </c>
      <c r="Q39" s="37">
        <v>-8.84E-4</v>
      </c>
      <c r="R39" s="37">
        <v>-3.59E-4</v>
      </c>
      <c r="S39" s="37">
        <v>2.0E-5</v>
      </c>
      <c r="T39" s="37">
        <v>1.64E-4</v>
      </c>
      <c r="U39" s="37">
        <v>4.39E-4</v>
      </c>
      <c r="V39" s="37">
        <v>4.54E-4</v>
      </c>
      <c r="W39" s="37">
        <v>4.81E-4</v>
      </c>
      <c r="X39" s="37">
        <v>3.11E-4</v>
      </c>
      <c r="Y39" s="37">
        <v>3.4E-5</v>
      </c>
      <c r="Z39" s="37">
        <v>0.0</v>
      </c>
      <c r="AA39" s="37">
        <v>-2.46E-4</v>
      </c>
      <c r="AB39" s="37">
        <v>-5.49E-4</v>
      </c>
      <c r="AC39" s="37">
        <v>-0.001078</v>
      </c>
      <c r="AD39" s="37">
        <v>-0.001683</v>
      </c>
      <c r="AE39" s="37">
        <v>-0.002339</v>
      </c>
      <c r="AF39" s="37">
        <v>-0.003039</v>
      </c>
      <c r="AG39" s="37">
        <v>-0.00398</v>
      </c>
      <c r="AH39" s="37">
        <v>-0.004985</v>
      </c>
      <c r="AI39" s="37">
        <v>-0.005931</v>
      </c>
      <c r="AJ39" s="37">
        <v>-0.006945</v>
      </c>
      <c r="AK39" s="37">
        <v>-0.008137</v>
      </c>
      <c r="AL39" s="37">
        <v>-0.009606</v>
      </c>
    </row>
    <row r="40" ht="12.75" customHeight="1">
      <c r="A40" s="36">
        <v>-0.006374</v>
      </c>
      <c r="B40" s="37">
        <v>-0.005409</v>
      </c>
      <c r="C40" s="37">
        <v>-0.004745</v>
      </c>
      <c r="D40" s="37">
        <v>-0.00483</v>
      </c>
      <c r="E40" s="37">
        <v>-0.005078</v>
      </c>
      <c r="F40" s="37">
        <v>-0.005387</v>
      </c>
      <c r="G40" s="37">
        <v>-0.005537</v>
      </c>
      <c r="H40" s="37">
        <v>-0.005496</v>
      </c>
      <c r="I40" s="37">
        <v>-0.004979</v>
      </c>
      <c r="J40" s="37">
        <v>-0.004572</v>
      </c>
      <c r="K40" s="37">
        <v>-0.004075</v>
      </c>
      <c r="L40" s="37">
        <v>-0.003617</v>
      </c>
      <c r="M40" s="37">
        <v>-0.003063</v>
      </c>
      <c r="N40" s="37">
        <v>-0.002434</v>
      </c>
      <c r="O40" s="37">
        <v>-0.001779</v>
      </c>
      <c r="P40" s="37">
        <v>-0.001187</v>
      </c>
      <c r="Q40" s="37">
        <v>-7.5E-4</v>
      </c>
      <c r="R40" s="37">
        <v>-3.56E-4</v>
      </c>
      <c r="S40" s="37">
        <v>-7.0E-5</v>
      </c>
      <c r="T40" s="37">
        <v>2.41E-4</v>
      </c>
      <c r="U40" s="37">
        <v>3.74E-4</v>
      </c>
      <c r="V40" s="37">
        <v>5.26E-4</v>
      </c>
      <c r="W40" s="37">
        <v>4.4E-4</v>
      </c>
      <c r="X40" s="37">
        <v>3.31E-4</v>
      </c>
      <c r="Y40" s="37">
        <v>2.17E-4</v>
      </c>
      <c r="Z40" s="37">
        <v>0.0</v>
      </c>
      <c r="AA40" s="37">
        <v>-1.56E-4</v>
      </c>
      <c r="AB40" s="37">
        <v>-4.52E-4</v>
      </c>
      <c r="AC40" s="37">
        <v>-9.49E-4</v>
      </c>
      <c r="AD40" s="37">
        <v>-0.001602</v>
      </c>
      <c r="AE40" s="37">
        <v>-0.002231</v>
      </c>
      <c r="AF40" s="37">
        <v>-0.002896</v>
      </c>
      <c r="AG40" s="37">
        <v>-0.003766</v>
      </c>
      <c r="AH40" s="37">
        <v>-0.00472</v>
      </c>
      <c r="AI40" s="37">
        <v>-0.005836</v>
      </c>
      <c r="AJ40" s="37">
        <v>-0.006755</v>
      </c>
      <c r="AK40" s="37">
        <v>-0.007716</v>
      </c>
      <c r="AL40" s="37">
        <v>-0.009359</v>
      </c>
    </row>
    <row r="41" ht="12.75" customHeight="1">
      <c r="A41" s="36">
        <v>-0.006302</v>
      </c>
      <c r="B41" s="37">
        <v>-0.005333</v>
      </c>
      <c r="C41" s="37">
        <v>-0.004807</v>
      </c>
      <c r="D41" s="37">
        <v>-0.004849</v>
      </c>
      <c r="E41" s="37">
        <v>-0.005108</v>
      </c>
      <c r="F41" s="37">
        <v>-0.005418</v>
      </c>
      <c r="G41" s="37">
        <v>-0.005621</v>
      </c>
      <c r="H41" s="37">
        <v>-0.005467</v>
      </c>
      <c r="I41" s="37">
        <v>-0.004957</v>
      </c>
      <c r="J41" s="37">
        <v>-0.004538</v>
      </c>
      <c r="K41" s="37">
        <v>-0.003958</v>
      </c>
      <c r="L41" s="37">
        <v>-0.003423</v>
      </c>
      <c r="M41" s="37">
        <v>-0.002895</v>
      </c>
      <c r="N41" s="37">
        <v>-0.002178</v>
      </c>
      <c r="O41" s="37">
        <v>-0.001592</v>
      </c>
      <c r="P41" s="37">
        <v>-0.001012</v>
      </c>
      <c r="Q41" s="37">
        <v>-7.06E-4</v>
      </c>
      <c r="R41" s="37">
        <v>-2.62E-4</v>
      </c>
      <c r="S41" s="37">
        <v>-3.8E-5</v>
      </c>
      <c r="T41" s="37">
        <v>1.61E-4</v>
      </c>
      <c r="U41" s="37">
        <v>4.42E-4</v>
      </c>
      <c r="V41" s="37">
        <v>3.99E-4</v>
      </c>
      <c r="W41" s="37">
        <v>4.51E-4</v>
      </c>
      <c r="X41" s="37">
        <v>2.79E-4</v>
      </c>
      <c r="Y41" s="37">
        <v>7.6E-5</v>
      </c>
      <c r="Z41" s="37">
        <v>0.0</v>
      </c>
      <c r="AA41" s="37">
        <v>-3.48E-4</v>
      </c>
      <c r="AB41" s="37">
        <v>-5.89E-4</v>
      </c>
      <c r="AC41" s="37">
        <v>-9.68E-4</v>
      </c>
      <c r="AD41" s="37">
        <v>-0.001622</v>
      </c>
      <c r="AE41" s="37">
        <v>-0.002286</v>
      </c>
      <c r="AF41" s="37">
        <v>-0.002868</v>
      </c>
      <c r="AG41" s="37">
        <v>-0.003808</v>
      </c>
      <c r="AH41" s="37">
        <v>-0.004709</v>
      </c>
      <c r="AI41" s="37">
        <v>-0.005659</v>
      </c>
      <c r="AJ41" s="37">
        <v>-0.006677</v>
      </c>
      <c r="AK41" s="37">
        <v>-0.007625</v>
      </c>
      <c r="AL41" s="37">
        <v>-0.009224</v>
      </c>
    </row>
    <row r="42" ht="12.75" customHeight="1">
      <c r="A42" s="36">
        <v>-0.006096</v>
      </c>
      <c r="B42" s="37">
        <v>-0.005399</v>
      </c>
      <c r="C42" s="37">
        <v>-0.004821</v>
      </c>
      <c r="D42" s="37">
        <v>-0.004807</v>
      </c>
      <c r="E42" s="37">
        <v>-0.005111</v>
      </c>
      <c r="F42" s="37">
        <v>-0.005353</v>
      </c>
      <c r="G42" s="37">
        <v>-0.005584</v>
      </c>
      <c r="H42" s="37">
        <v>-0.00537</v>
      </c>
      <c r="I42" s="37">
        <v>-0.004871</v>
      </c>
      <c r="J42" s="37">
        <v>-0.004487</v>
      </c>
      <c r="K42" s="37">
        <v>-0.003908</v>
      </c>
      <c r="L42" s="37">
        <v>-0.003453</v>
      </c>
      <c r="M42" s="37">
        <v>-0.002906</v>
      </c>
      <c r="N42" s="37">
        <v>-0.002246</v>
      </c>
      <c r="O42" s="37">
        <v>-0.001569</v>
      </c>
      <c r="P42" s="37">
        <v>-0.001064</v>
      </c>
      <c r="Q42" s="37">
        <v>-6.03E-4</v>
      </c>
      <c r="R42" s="37">
        <v>-2.29E-4</v>
      </c>
      <c r="S42" s="37">
        <v>4.1E-5</v>
      </c>
      <c r="T42" s="37">
        <v>2.11E-4</v>
      </c>
      <c r="U42" s="37">
        <v>3.48E-4</v>
      </c>
      <c r="V42" s="37">
        <v>3.39E-4</v>
      </c>
      <c r="W42" s="37">
        <v>3.93E-4</v>
      </c>
      <c r="X42" s="37">
        <v>2.29E-4</v>
      </c>
      <c r="Y42" s="37">
        <v>7.8E-5</v>
      </c>
      <c r="Z42" s="37">
        <v>0.0</v>
      </c>
      <c r="AA42" s="37">
        <v>-2.27E-4</v>
      </c>
      <c r="AB42" s="37">
        <v>-5.05E-4</v>
      </c>
      <c r="AC42" s="37">
        <v>-8.58E-4</v>
      </c>
      <c r="AD42" s="37">
        <v>-0.001455</v>
      </c>
      <c r="AE42" s="37">
        <v>-0.001988</v>
      </c>
      <c r="AF42" s="37">
        <v>-0.00266</v>
      </c>
      <c r="AG42" s="37">
        <v>-0.003477</v>
      </c>
      <c r="AH42" s="37">
        <v>-0.004412</v>
      </c>
      <c r="AI42" s="37">
        <v>-0.005388</v>
      </c>
      <c r="AJ42" s="37">
        <v>-0.006258</v>
      </c>
      <c r="AK42" s="37">
        <v>-0.007401</v>
      </c>
      <c r="AL42" s="37">
        <v>-0.008881</v>
      </c>
    </row>
    <row r="43" ht="12.75" customHeight="1">
      <c r="A43" s="36">
        <v>-0.006348</v>
      </c>
      <c r="B43" s="37">
        <v>-0.005419</v>
      </c>
      <c r="C43" s="37">
        <v>-0.00479</v>
      </c>
      <c r="D43" s="37">
        <v>-0.004822</v>
      </c>
      <c r="E43" s="37">
        <v>-0.005045</v>
      </c>
      <c r="F43" s="37">
        <v>-0.005348</v>
      </c>
      <c r="G43" s="37">
        <v>-0.005464</v>
      </c>
      <c r="H43" s="37">
        <v>-0.005282</v>
      </c>
      <c r="I43" s="37">
        <v>-0.004671</v>
      </c>
      <c r="J43" s="37">
        <v>-0.004217</v>
      </c>
      <c r="K43" s="37">
        <v>-0.003681</v>
      </c>
      <c r="L43" s="37">
        <v>-0.003141</v>
      </c>
      <c r="M43" s="37">
        <v>-0.002603</v>
      </c>
      <c r="N43" s="37">
        <v>-0.001971</v>
      </c>
      <c r="O43" s="37">
        <v>-0.001365</v>
      </c>
      <c r="P43" s="37">
        <v>-8.52E-4</v>
      </c>
      <c r="Q43" s="37">
        <v>-5.15E-4</v>
      </c>
      <c r="R43" s="37">
        <v>-5.3E-5</v>
      </c>
      <c r="S43" s="37">
        <v>8.2E-5</v>
      </c>
      <c r="T43" s="37">
        <v>3.25E-4</v>
      </c>
      <c r="U43" s="37">
        <v>3.64E-4</v>
      </c>
      <c r="V43" s="37">
        <v>4.48E-4</v>
      </c>
      <c r="W43" s="37">
        <v>4.0E-4</v>
      </c>
      <c r="X43" s="37">
        <v>2.85E-4</v>
      </c>
      <c r="Y43" s="37">
        <v>1.67E-4</v>
      </c>
      <c r="Z43" s="37">
        <v>0.0</v>
      </c>
      <c r="AA43" s="37">
        <v>-1.94E-4</v>
      </c>
      <c r="AB43" s="37">
        <v>-3.95E-4</v>
      </c>
      <c r="AC43" s="37">
        <v>-8.15E-4</v>
      </c>
      <c r="AD43" s="37">
        <v>-0.001441</v>
      </c>
      <c r="AE43" s="37">
        <v>-0.001867</v>
      </c>
      <c r="AF43" s="37">
        <v>-0.002512</v>
      </c>
      <c r="AG43" s="37">
        <v>-0.003272</v>
      </c>
      <c r="AH43" s="37">
        <v>-0.004138</v>
      </c>
      <c r="AI43" s="37">
        <v>-0.005116</v>
      </c>
      <c r="AJ43" s="37">
        <v>-0.00604</v>
      </c>
      <c r="AK43" s="37">
        <v>-0.006875</v>
      </c>
      <c r="AL43" s="37">
        <v>-0.00851</v>
      </c>
    </row>
    <row r="44" ht="12.75" customHeight="1">
      <c r="A44" s="36">
        <v>-0.006583</v>
      </c>
      <c r="B44" s="37">
        <v>-0.00573</v>
      </c>
      <c r="C44" s="37">
        <v>-0.00517</v>
      </c>
      <c r="D44" s="37">
        <v>-0.005132</v>
      </c>
      <c r="E44" s="37">
        <v>-0.005368</v>
      </c>
      <c r="F44" s="37">
        <v>-0.005584</v>
      </c>
      <c r="G44" s="37">
        <v>-0.005775</v>
      </c>
      <c r="H44" s="37">
        <v>-0.005558</v>
      </c>
      <c r="I44" s="37">
        <v>-0.005037</v>
      </c>
      <c r="J44" s="37">
        <v>-0.004538</v>
      </c>
      <c r="K44" s="37">
        <v>-0.003893</v>
      </c>
      <c r="L44" s="37">
        <v>-0.003318</v>
      </c>
      <c r="M44" s="37">
        <v>-0.002788</v>
      </c>
      <c r="N44" s="37">
        <v>-0.002049</v>
      </c>
      <c r="O44" s="37">
        <v>-0.001463</v>
      </c>
      <c r="P44" s="37">
        <v>-9.21E-4</v>
      </c>
      <c r="Q44" s="37">
        <v>-5.68E-4</v>
      </c>
      <c r="R44" s="37">
        <v>-2.11E-4</v>
      </c>
      <c r="S44" s="37">
        <v>4.5E-5</v>
      </c>
      <c r="T44" s="37">
        <v>1.44E-4</v>
      </c>
      <c r="U44" s="37">
        <v>3.38E-4</v>
      </c>
      <c r="V44" s="37">
        <v>2.89E-4</v>
      </c>
      <c r="W44" s="37">
        <v>2.37E-4</v>
      </c>
      <c r="X44" s="37">
        <v>2.27E-4</v>
      </c>
      <c r="Y44" s="37">
        <v>-4.0E-6</v>
      </c>
      <c r="Z44" s="37">
        <v>0.0</v>
      </c>
      <c r="AA44" s="37">
        <v>-2.06E-4</v>
      </c>
      <c r="AB44" s="37">
        <v>-4.49E-4</v>
      </c>
      <c r="AC44" s="37">
        <v>-8.02E-4</v>
      </c>
      <c r="AD44" s="37">
        <v>-0.001271</v>
      </c>
      <c r="AE44" s="37">
        <v>-0.001855</v>
      </c>
      <c r="AF44" s="37">
        <v>-0.002438</v>
      </c>
      <c r="AG44" s="37">
        <v>-0.00321</v>
      </c>
      <c r="AH44" s="37">
        <v>-0.004091</v>
      </c>
      <c r="AI44" s="37">
        <v>-0.004961</v>
      </c>
      <c r="AJ44" s="37">
        <v>-0.005872</v>
      </c>
      <c r="AK44" s="37">
        <v>-0.006827</v>
      </c>
      <c r="AL44" s="37">
        <v>-0.008345</v>
      </c>
    </row>
    <row r="45" ht="12.75" customHeight="1">
      <c r="A45" s="36">
        <v>-0.006617</v>
      </c>
      <c r="B45" s="37">
        <v>-0.005879</v>
      </c>
      <c r="C45" s="37">
        <v>-0.005296</v>
      </c>
      <c r="D45" s="37">
        <v>-0.005213</v>
      </c>
      <c r="E45" s="37">
        <v>-0.005509</v>
      </c>
      <c r="F45" s="37">
        <v>-0.005766</v>
      </c>
      <c r="G45" s="37">
        <v>-0.005891</v>
      </c>
      <c r="H45" s="37">
        <v>-0.005618</v>
      </c>
      <c r="I45" s="37">
        <v>-0.005084</v>
      </c>
      <c r="J45" s="37">
        <v>-0.004612</v>
      </c>
      <c r="K45" s="37">
        <v>-0.004043</v>
      </c>
      <c r="L45" s="37">
        <v>-0.003451</v>
      </c>
      <c r="M45" s="37">
        <v>-0.002927</v>
      </c>
      <c r="N45" s="37">
        <v>-0.00217</v>
      </c>
      <c r="O45" s="37">
        <v>-0.001535</v>
      </c>
      <c r="P45" s="37">
        <v>-0.00102</v>
      </c>
      <c r="Q45" s="37">
        <v>-6.04E-4</v>
      </c>
      <c r="R45" s="37">
        <v>-1.63E-4</v>
      </c>
      <c r="S45" s="37">
        <v>3.0E-5</v>
      </c>
      <c r="T45" s="37">
        <v>1.57E-4</v>
      </c>
      <c r="U45" s="37">
        <v>2.69E-4</v>
      </c>
      <c r="V45" s="37">
        <v>3.23E-4</v>
      </c>
      <c r="W45" s="37">
        <v>3.27E-4</v>
      </c>
      <c r="X45" s="37">
        <v>1.88E-4</v>
      </c>
      <c r="Y45" s="37">
        <v>5.2E-5</v>
      </c>
      <c r="Z45" s="37">
        <v>0.0</v>
      </c>
      <c r="AA45" s="37">
        <v>-1.46E-4</v>
      </c>
      <c r="AB45" s="37">
        <v>-3.38E-4</v>
      </c>
      <c r="AC45" s="37">
        <v>-7.03E-4</v>
      </c>
      <c r="AD45" s="37">
        <v>-0.001179</v>
      </c>
      <c r="AE45" s="37">
        <v>-0.00162</v>
      </c>
      <c r="AF45" s="37">
        <v>-0.002207</v>
      </c>
      <c r="AG45" s="37">
        <v>-0.002951</v>
      </c>
      <c r="AH45" s="37">
        <v>-0.003769</v>
      </c>
      <c r="AI45" s="37">
        <v>-0.004674</v>
      </c>
      <c r="AJ45" s="37">
        <v>-0.005468</v>
      </c>
      <c r="AK45" s="37">
        <v>-0.00648</v>
      </c>
      <c r="AL45" s="37">
        <v>-0.007956</v>
      </c>
    </row>
    <row r="46" ht="12.75" customHeight="1">
      <c r="A46" s="36">
        <v>-0.006895</v>
      </c>
      <c r="B46" s="37">
        <v>-0.006047</v>
      </c>
      <c r="C46" s="37">
        <v>-0.005482</v>
      </c>
      <c r="D46" s="37">
        <v>-0.005456</v>
      </c>
      <c r="E46" s="37">
        <v>-0.005717</v>
      </c>
      <c r="F46" s="37">
        <v>-0.005924</v>
      </c>
      <c r="G46" s="37">
        <v>-0.006023</v>
      </c>
      <c r="H46" s="37">
        <v>-0.005818</v>
      </c>
      <c r="I46" s="37">
        <v>-0.005247</v>
      </c>
      <c r="J46" s="37">
        <v>-0.004733</v>
      </c>
      <c r="K46" s="37">
        <v>-0.004106</v>
      </c>
      <c r="L46" s="37">
        <v>-0.003554</v>
      </c>
      <c r="M46" s="37">
        <v>-0.002938</v>
      </c>
      <c r="N46" s="37">
        <v>-0.002282</v>
      </c>
      <c r="O46" s="37">
        <v>-0.001661</v>
      </c>
      <c r="P46" s="37">
        <v>-0.001082</v>
      </c>
      <c r="Q46" s="37">
        <v>-6.54E-4</v>
      </c>
      <c r="R46" s="37">
        <v>-3.04E-4</v>
      </c>
      <c r="S46" s="37">
        <v>-1.37E-4</v>
      </c>
      <c r="T46" s="37">
        <v>1.05E-4</v>
      </c>
      <c r="U46" s="37">
        <v>2.29E-4</v>
      </c>
      <c r="V46" s="37">
        <v>3.37E-4</v>
      </c>
      <c r="W46" s="37">
        <v>2.88E-4</v>
      </c>
      <c r="X46" s="37">
        <v>1.94E-4</v>
      </c>
      <c r="Y46" s="37">
        <v>4.6E-5</v>
      </c>
      <c r="Z46" s="37">
        <v>0.0</v>
      </c>
      <c r="AA46" s="37">
        <v>-1.12E-4</v>
      </c>
      <c r="AB46" s="37">
        <v>-3.56E-4</v>
      </c>
      <c r="AC46" s="37">
        <v>-6.06E-4</v>
      </c>
      <c r="AD46" s="37">
        <v>-0.001104</v>
      </c>
      <c r="AE46" s="37">
        <v>-0.001624</v>
      </c>
      <c r="AF46" s="37">
        <v>-0.002129</v>
      </c>
      <c r="AG46" s="37">
        <v>-0.002825</v>
      </c>
      <c r="AH46" s="37">
        <v>-0.003667</v>
      </c>
      <c r="AI46" s="37">
        <v>-0.004536</v>
      </c>
      <c r="AJ46" s="37">
        <v>-0.005397</v>
      </c>
      <c r="AK46" s="37">
        <v>-0.006278</v>
      </c>
      <c r="AL46" s="37">
        <v>-0.007817</v>
      </c>
    </row>
    <row r="47" ht="12.75" customHeight="1">
      <c r="A47" s="36">
        <v>-0.006982</v>
      </c>
      <c r="B47" s="37">
        <v>-0.006246</v>
      </c>
      <c r="C47" s="37">
        <v>-0.005716</v>
      </c>
      <c r="D47" s="37">
        <v>-0.005736</v>
      </c>
      <c r="E47" s="37">
        <v>-0.005942</v>
      </c>
      <c r="F47" s="37">
        <v>-0.006153</v>
      </c>
      <c r="G47" s="37">
        <v>-0.006302</v>
      </c>
      <c r="H47" s="37">
        <v>-0.006048</v>
      </c>
      <c r="I47" s="37">
        <v>-0.005522</v>
      </c>
      <c r="J47" s="37">
        <v>-0.005048</v>
      </c>
      <c r="K47" s="37">
        <v>-0.004398</v>
      </c>
      <c r="L47" s="37">
        <v>-0.003841</v>
      </c>
      <c r="M47" s="37">
        <v>-0.003227</v>
      </c>
      <c r="N47" s="37">
        <v>-0.002498</v>
      </c>
      <c r="O47" s="37">
        <v>-0.001822</v>
      </c>
      <c r="P47" s="37">
        <v>-0.001243</v>
      </c>
      <c r="Q47" s="37">
        <v>-8.0E-4</v>
      </c>
      <c r="R47" s="37">
        <v>-4.87E-4</v>
      </c>
      <c r="S47" s="37">
        <v>-1.69E-4</v>
      </c>
      <c r="T47" s="37">
        <v>-1.0E-5</v>
      </c>
      <c r="U47" s="37">
        <v>1.71E-4</v>
      </c>
      <c r="V47" s="37">
        <v>1.32E-4</v>
      </c>
      <c r="W47" s="37">
        <v>1.91E-4</v>
      </c>
      <c r="X47" s="37">
        <v>1.64E-4</v>
      </c>
      <c r="Y47" s="37">
        <v>-8.0E-6</v>
      </c>
      <c r="Z47" s="37">
        <v>0.0</v>
      </c>
      <c r="AA47" s="37">
        <v>-1.41E-4</v>
      </c>
      <c r="AB47" s="37">
        <v>-3.06E-4</v>
      </c>
      <c r="AC47" s="37">
        <v>-6.04E-4</v>
      </c>
      <c r="AD47" s="37">
        <v>-0.001063</v>
      </c>
      <c r="AE47" s="37">
        <v>-0.001524</v>
      </c>
      <c r="AF47" s="37">
        <v>-0.002082</v>
      </c>
      <c r="AG47" s="37">
        <v>-0.002807</v>
      </c>
      <c r="AH47" s="37">
        <v>-0.003576</v>
      </c>
      <c r="AI47" s="37">
        <v>-0.00442</v>
      </c>
      <c r="AJ47" s="37">
        <v>-0.005262</v>
      </c>
      <c r="AK47" s="37">
        <v>-0.006161</v>
      </c>
      <c r="AL47" s="37">
        <v>-0.007668</v>
      </c>
    </row>
    <row r="48" ht="12.75" customHeight="1">
      <c r="A48" s="36">
        <v>-0.00718</v>
      </c>
      <c r="B48" s="37">
        <v>-0.006468</v>
      </c>
      <c r="C48" s="37">
        <v>-0.005894</v>
      </c>
      <c r="D48" s="37">
        <v>-0.005853</v>
      </c>
      <c r="E48" s="37">
        <v>-0.006091</v>
      </c>
      <c r="F48" s="37">
        <v>-0.006304</v>
      </c>
      <c r="G48" s="37">
        <v>-0.006432</v>
      </c>
      <c r="H48" s="37">
        <v>-0.00624</v>
      </c>
      <c r="I48" s="37">
        <v>-0.005658</v>
      </c>
      <c r="J48" s="37">
        <v>-0.005156</v>
      </c>
      <c r="K48" s="37">
        <v>-0.004599</v>
      </c>
      <c r="L48" s="37">
        <v>-0.004014</v>
      </c>
      <c r="M48" s="37">
        <v>-0.003435</v>
      </c>
      <c r="N48" s="37">
        <v>-0.002708</v>
      </c>
      <c r="O48" s="37">
        <v>-0.001995</v>
      </c>
      <c r="P48" s="37">
        <v>-0.001423</v>
      </c>
      <c r="Q48" s="37">
        <v>-9.79E-4</v>
      </c>
      <c r="R48" s="37">
        <v>-4.77E-4</v>
      </c>
      <c r="S48" s="37">
        <v>-2.69E-4</v>
      </c>
      <c r="T48" s="37">
        <v>-2.8E-5</v>
      </c>
      <c r="U48" s="37">
        <v>7.5E-5</v>
      </c>
      <c r="V48" s="37">
        <v>2.29E-4</v>
      </c>
      <c r="W48" s="37">
        <v>2.03E-4</v>
      </c>
      <c r="X48" s="37">
        <v>1.93E-4</v>
      </c>
      <c r="Y48" s="37">
        <v>6.0E-6</v>
      </c>
      <c r="Z48" s="37">
        <v>0.0</v>
      </c>
      <c r="AA48" s="37">
        <v>-7.1E-5</v>
      </c>
      <c r="AB48" s="37">
        <v>-3.24E-4</v>
      </c>
      <c r="AC48" s="37">
        <v>-5.06E-4</v>
      </c>
      <c r="AD48" s="37">
        <v>-0.00101</v>
      </c>
      <c r="AE48" s="37">
        <v>-0.001435</v>
      </c>
      <c r="AF48" s="37">
        <v>-0.001964</v>
      </c>
      <c r="AG48" s="37">
        <v>-0.002641</v>
      </c>
      <c r="AH48" s="37">
        <v>-0.003457</v>
      </c>
      <c r="AI48" s="37">
        <v>-0.004252</v>
      </c>
      <c r="AJ48" s="37">
        <v>-0.005039</v>
      </c>
      <c r="AK48" s="37">
        <v>-0.005972</v>
      </c>
      <c r="AL48" s="37">
        <v>-0.007466</v>
      </c>
    </row>
    <row r="49" ht="12.75" customHeight="1">
      <c r="A49" s="36">
        <v>-0.00781</v>
      </c>
      <c r="B49" s="37">
        <v>-0.007021</v>
      </c>
      <c r="C49" s="37">
        <v>-0.006485</v>
      </c>
      <c r="D49" s="37">
        <v>-0.006466</v>
      </c>
      <c r="E49" s="37">
        <v>-0.006657</v>
      </c>
      <c r="F49" s="37">
        <v>-0.006862</v>
      </c>
      <c r="G49" s="37">
        <v>-0.006962</v>
      </c>
      <c r="H49" s="37">
        <v>-0.00669</v>
      </c>
      <c r="I49" s="37">
        <v>-0.006158</v>
      </c>
      <c r="J49" s="37">
        <v>-0.005666</v>
      </c>
      <c r="K49" s="37">
        <v>-0.005029</v>
      </c>
      <c r="L49" s="37">
        <v>-0.004413</v>
      </c>
      <c r="M49" s="37">
        <v>-0.003777</v>
      </c>
      <c r="N49" s="37">
        <v>-0.00302</v>
      </c>
      <c r="O49" s="37">
        <v>-0.002362</v>
      </c>
      <c r="P49" s="37">
        <v>-0.001728</v>
      </c>
      <c r="Q49" s="37">
        <v>-0.00124</v>
      </c>
      <c r="R49" s="37">
        <v>-7.98E-4</v>
      </c>
      <c r="S49" s="37">
        <v>-5.01E-4</v>
      </c>
      <c r="T49" s="37">
        <v>-2.42E-4</v>
      </c>
      <c r="U49" s="37">
        <v>2.2E-5</v>
      </c>
      <c r="V49" s="37">
        <v>1.69E-4</v>
      </c>
      <c r="W49" s="37">
        <v>1.48E-4</v>
      </c>
      <c r="X49" s="37">
        <v>1.13E-4</v>
      </c>
      <c r="Y49" s="37">
        <v>6.2E-5</v>
      </c>
      <c r="Z49" s="37">
        <v>0.0</v>
      </c>
      <c r="AA49" s="37">
        <v>-4.9E-5</v>
      </c>
      <c r="AB49" s="37">
        <v>-2.6E-4</v>
      </c>
      <c r="AC49" s="37">
        <v>-5.05E-4</v>
      </c>
      <c r="AD49" s="37">
        <v>-9.52E-4</v>
      </c>
      <c r="AE49" s="37">
        <v>-0.001421</v>
      </c>
      <c r="AF49" s="37">
        <v>-0.001964</v>
      </c>
      <c r="AG49" s="37">
        <v>-0.002594</v>
      </c>
      <c r="AH49" s="37">
        <v>-0.003368</v>
      </c>
      <c r="AI49" s="37">
        <v>-0.004215</v>
      </c>
      <c r="AJ49" s="37">
        <v>-0.005043</v>
      </c>
      <c r="AK49" s="37">
        <v>-0.005914</v>
      </c>
      <c r="AL49" s="37">
        <v>-0.007401</v>
      </c>
    </row>
    <row r="50" ht="12.75" customHeight="1">
      <c r="A50" s="36">
        <v>-0.007967</v>
      </c>
      <c r="B50" s="37">
        <v>-0.007242</v>
      </c>
      <c r="C50" s="37">
        <v>-0.006666</v>
      </c>
      <c r="D50" s="37">
        <v>-0.006655</v>
      </c>
      <c r="E50" s="37">
        <v>-0.006961</v>
      </c>
      <c r="F50" s="37">
        <v>-0.007167</v>
      </c>
      <c r="G50" s="37">
        <v>-0.007313</v>
      </c>
      <c r="H50" s="37">
        <v>-0.007117</v>
      </c>
      <c r="I50" s="37">
        <v>-0.006594</v>
      </c>
      <c r="J50" s="37">
        <v>-0.006113</v>
      </c>
      <c r="K50" s="37">
        <v>-0.005511</v>
      </c>
      <c r="L50" s="37">
        <v>-0.00495</v>
      </c>
      <c r="M50" s="37">
        <v>-0.004324</v>
      </c>
      <c r="N50" s="37">
        <v>-0.003527</v>
      </c>
      <c r="O50" s="37">
        <v>-0.00284</v>
      </c>
      <c r="P50" s="37">
        <v>-0.002159</v>
      </c>
      <c r="Q50" s="37">
        <v>-0.001605</v>
      </c>
      <c r="R50" s="37">
        <v>-0.001114</v>
      </c>
      <c r="S50" s="37">
        <v>-6.28E-4</v>
      </c>
      <c r="T50" s="37">
        <v>-3.49E-4</v>
      </c>
      <c r="U50" s="37">
        <v>-5.3E-5</v>
      </c>
      <c r="V50" s="37">
        <v>2.0E-5</v>
      </c>
      <c r="W50" s="37">
        <v>1.39E-4</v>
      </c>
      <c r="X50" s="37">
        <v>8.3E-5</v>
      </c>
      <c r="Y50" s="37">
        <v>-1.3E-5</v>
      </c>
      <c r="Z50" s="37">
        <v>0.0</v>
      </c>
      <c r="AA50" s="37">
        <v>-1.38E-4</v>
      </c>
      <c r="AB50" s="37">
        <v>-2.42E-4</v>
      </c>
      <c r="AC50" s="37">
        <v>-5.39E-4</v>
      </c>
      <c r="AD50" s="37">
        <v>-9.45E-4</v>
      </c>
      <c r="AE50" s="37">
        <v>-0.001416</v>
      </c>
      <c r="AF50" s="37">
        <v>-0.001927</v>
      </c>
      <c r="AG50" s="37">
        <v>-0.002613</v>
      </c>
      <c r="AH50" s="37">
        <v>-0.003373</v>
      </c>
      <c r="AI50" s="37">
        <v>-0.004121</v>
      </c>
      <c r="AJ50" s="37">
        <v>-0.004992</v>
      </c>
      <c r="AK50" s="37">
        <v>-0.005779</v>
      </c>
      <c r="AL50" s="37">
        <v>-0.007299</v>
      </c>
    </row>
    <row r="51" ht="12.75" customHeight="1">
      <c r="A51" s="36">
        <v>-0.006047</v>
      </c>
      <c r="B51" s="37">
        <v>-0.005235</v>
      </c>
      <c r="C51" s="37">
        <v>-0.005069</v>
      </c>
      <c r="D51" s="37">
        <v>-0.00549</v>
      </c>
      <c r="E51" s="37">
        <v>-0.006071</v>
      </c>
      <c r="F51" s="37">
        <v>-0.006577</v>
      </c>
      <c r="G51" s="37">
        <v>-0.006913</v>
      </c>
      <c r="H51" s="37">
        <v>-0.006969</v>
      </c>
      <c r="I51" s="37">
        <v>-0.006744</v>
      </c>
      <c r="J51" s="37">
        <v>-0.006538</v>
      </c>
      <c r="K51" s="37">
        <v>-0.006101</v>
      </c>
      <c r="L51" s="37">
        <v>-0.005678</v>
      </c>
      <c r="M51" s="37">
        <v>-0.005082</v>
      </c>
      <c r="N51" s="37">
        <v>-0.004412</v>
      </c>
      <c r="O51" s="37">
        <v>-0.003727</v>
      </c>
      <c r="P51" s="37">
        <v>-0.003097</v>
      </c>
      <c r="Q51" s="37">
        <v>-0.002542</v>
      </c>
      <c r="R51" s="37">
        <v>-0.001919</v>
      </c>
      <c r="S51" s="37">
        <v>-0.001434</v>
      </c>
      <c r="T51" s="37">
        <v>-9.3E-4</v>
      </c>
      <c r="U51" s="37">
        <v>-4.63E-4</v>
      </c>
      <c r="V51" s="37">
        <v>-2.53E-4</v>
      </c>
      <c r="W51" s="37">
        <v>-4.4E-5</v>
      </c>
      <c r="X51" s="37">
        <v>6.0E-5</v>
      </c>
      <c r="Y51" s="37">
        <v>-2.8E-5</v>
      </c>
      <c r="Z51" s="37">
        <v>0.0</v>
      </c>
      <c r="AA51" s="37">
        <v>-1.28E-4</v>
      </c>
      <c r="AB51" s="37">
        <v>-3.51E-4</v>
      </c>
      <c r="AC51" s="37">
        <v>-7.41E-4</v>
      </c>
      <c r="AD51" s="37">
        <v>-0.001262</v>
      </c>
      <c r="AE51" s="37">
        <v>-0.001799</v>
      </c>
      <c r="AF51" s="37">
        <v>-0.00245</v>
      </c>
      <c r="AG51" s="37">
        <v>-0.003158</v>
      </c>
      <c r="AH51" s="37">
        <v>-0.003939</v>
      </c>
      <c r="AI51" s="37">
        <v>-0.004703</v>
      </c>
      <c r="AJ51" s="37">
        <v>-0.005485</v>
      </c>
      <c r="AK51" s="37">
        <v>-0.00618</v>
      </c>
      <c r="AL51" s="37">
        <v>-0.007415</v>
      </c>
    </row>
    <row r="52" ht="12.75" customHeight="1">
      <c r="A52" s="36">
        <v>-0.006057</v>
      </c>
      <c r="B52" s="37">
        <v>-0.0053</v>
      </c>
      <c r="C52" s="37">
        <v>-0.005152</v>
      </c>
      <c r="D52" s="37">
        <v>-0.005601</v>
      </c>
      <c r="E52" s="37">
        <v>-0.006211</v>
      </c>
      <c r="F52" s="37">
        <v>-0.00668</v>
      </c>
      <c r="G52" s="37">
        <v>-0.007042</v>
      </c>
      <c r="H52" s="37">
        <v>-0.007022</v>
      </c>
      <c r="I52" s="37">
        <v>-0.006816</v>
      </c>
      <c r="J52" s="37">
        <v>-0.006597</v>
      </c>
      <c r="K52" s="37">
        <v>-0.006189</v>
      </c>
      <c r="L52" s="37">
        <v>-0.005767</v>
      </c>
      <c r="M52" s="37">
        <v>-0.005262</v>
      </c>
      <c r="N52" s="37">
        <v>-0.004564</v>
      </c>
      <c r="O52" s="37">
        <v>-0.003909</v>
      </c>
      <c r="P52" s="37">
        <v>-0.003217</v>
      </c>
      <c r="Q52" s="37">
        <v>-0.002703</v>
      </c>
      <c r="R52" s="37">
        <v>-0.002133</v>
      </c>
      <c r="S52" s="37">
        <v>-0.001578</v>
      </c>
      <c r="T52" s="37">
        <v>-0.001019</v>
      </c>
      <c r="U52" s="37">
        <v>-5.64E-4</v>
      </c>
      <c r="V52" s="37">
        <v>-2.84E-4</v>
      </c>
      <c r="W52" s="37">
        <v>-7.3E-5</v>
      </c>
      <c r="X52" s="37">
        <v>-3.1E-5</v>
      </c>
      <c r="Y52" s="37">
        <v>-6.3E-5</v>
      </c>
      <c r="Z52" s="37">
        <v>0.0</v>
      </c>
      <c r="AA52" s="37">
        <v>-1.17E-4</v>
      </c>
      <c r="AB52" s="37">
        <v>-3.59E-4</v>
      </c>
      <c r="AC52" s="37">
        <v>-6.25E-4</v>
      </c>
      <c r="AD52" s="37">
        <v>-0.001189</v>
      </c>
      <c r="AE52" s="37">
        <v>-0.001731</v>
      </c>
      <c r="AF52" s="37">
        <v>-0.002315</v>
      </c>
      <c r="AG52" s="37">
        <v>-0.003045</v>
      </c>
      <c r="AH52" s="37">
        <v>-0.003846</v>
      </c>
      <c r="AI52" s="37">
        <v>-0.004656</v>
      </c>
      <c r="AJ52" s="37">
        <v>-0.00543</v>
      </c>
      <c r="AK52" s="37">
        <v>-0.006148</v>
      </c>
      <c r="AL52" s="37">
        <v>-0.00743</v>
      </c>
    </row>
    <row r="53" ht="12.75" customHeight="1">
      <c r="A53" s="36">
        <v>-0.005823</v>
      </c>
      <c r="B53" s="37">
        <v>-0.005103</v>
      </c>
      <c r="C53" s="37">
        <v>-0.00503</v>
      </c>
      <c r="D53" s="37">
        <v>-0.005499</v>
      </c>
      <c r="E53" s="37">
        <v>-0.006007</v>
      </c>
      <c r="F53" s="37">
        <v>-0.00652</v>
      </c>
      <c r="G53" s="37">
        <v>-0.006857</v>
      </c>
      <c r="H53" s="37">
        <v>-0.006872</v>
      </c>
      <c r="I53" s="37">
        <v>-0.006659</v>
      </c>
      <c r="J53" s="37">
        <v>-0.006455</v>
      </c>
      <c r="K53" s="37">
        <v>-0.006059</v>
      </c>
      <c r="L53" s="37">
        <v>-0.005564</v>
      </c>
      <c r="M53" s="37">
        <v>-0.005034</v>
      </c>
      <c r="N53" s="37">
        <v>-0.004344</v>
      </c>
      <c r="O53" s="37">
        <v>-0.003623</v>
      </c>
      <c r="P53" s="37">
        <v>-0.002987</v>
      </c>
      <c r="Q53" s="37">
        <v>-0.002497</v>
      </c>
      <c r="R53" s="37">
        <v>-0.001935</v>
      </c>
      <c r="S53" s="37">
        <v>-0.001494</v>
      </c>
      <c r="T53" s="37">
        <v>-9.76E-4</v>
      </c>
      <c r="U53" s="37">
        <v>-5.52E-4</v>
      </c>
      <c r="V53" s="37">
        <v>-2.44E-4</v>
      </c>
      <c r="W53" s="37">
        <v>-3.6E-5</v>
      </c>
      <c r="X53" s="37">
        <v>2.3E-5</v>
      </c>
      <c r="Y53" s="37">
        <v>1.7E-5</v>
      </c>
      <c r="Z53" s="37">
        <v>0.0</v>
      </c>
      <c r="AA53" s="37">
        <v>-4.6E-5</v>
      </c>
      <c r="AB53" s="37">
        <v>-2.31E-4</v>
      </c>
      <c r="AC53" s="37">
        <v>-5.29E-4</v>
      </c>
      <c r="AD53" s="37">
        <v>-0.001054</v>
      </c>
      <c r="AE53" s="37">
        <v>-0.001551</v>
      </c>
      <c r="AF53" s="37">
        <v>-0.002157</v>
      </c>
      <c r="AG53" s="37">
        <v>-0.002956</v>
      </c>
      <c r="AH53" s="37">
        <v>-0.00374</v>
      </c>
      <c r="AI53" s="37">
        <v>-0.004614</v>
      </c>
      <c r="AJ53" s="37">
        <v>-0.005333</v>
      </c>
      <c r="AK53" s="37">
        <v>-0.006072</v>
      </c>
      <c r="AL53" s="37">
        <v>-0.007322</v>
      </c>
    </row>
    <row r="54" ht="12.75" customHeight="1">
      <c r="A54" s="36">
        <v>-0.005747</v>
      </c>
      <c r="B54" s="37">
        <v>-0.005043</v>
      </c>
      <c r="C54" s="37">
        <v>-0.004959</v>
      </c>
      <c r="D54" s="37">
        <v>-0.0054730000000000004</v>
      </c>
      <c r="E54" s="37">
        <v>-0.005994</v>
      </c>
      <c r="F54" s="37">
        <v>-0.006503</v>
      </c>
      <c r="G54" s="37">
        <v>-0.006789</v>
      </c>
      <c r="H54" s="37">
        <v>-0.006862</v>
      </c>
      <c r="I54" s="37">
        <v>-0.006583</v>
      </c>
      <c r="J54" s="37">
        <v>-0.006373</v>
      </c>
      <c r="K54" s="37">
        <v>-0.005942</v>
      </c>
      <c r="L54" s="37">
        <v>-0.00554</v>
      </c>
      <c r="M54" s="37">
        <v>-0.004916</v>
      </c>
      <c r="N54" s="37">
        <v>-0.004252</v>
      </c>
      <c r="O54" s="37">
        <v>-0.00359</v>
      </c>
      <c r="P54" s="37">
        <v>-0.002982</v>
      </c>
      <c r="Q54" s="37">
        <v>-0.002466</v>
      </c>
      <c r="R54" s="37">
        <v>-0.001933</v>
      </c>
      <c r="S54" s="37">
        <v>-0.00139</v>
      </c>
      <c r="T54" s="37">
        <v>-9.23E-4</v>
      </c>
      <c r="U54" s="37">
        <v>-4.99E-4</v>
      </c>
      <c r="V54" s="37">
        <v>-1.86E-4</v>
      </c>
      <c r="W54" s="37">
        <v>-1.7E-5</v>
      </c>
      <c r="X54" s="37">
        <v>3.7E-5</v>
      </c>
      <c r="Y54" s="37">
        <v>2.3E-5</v>
      </c>
      <c r="Z54" s="37">
        <v>0.0</v>
      </c>
      <c r="AA54" s="37">
        <v>-1.16E-4</v>
      </c>
      <c r="AB54" s="37">
        <v>-3.25E-4</v>
      </c>
      <c r="AC54" s="37">
        <v>-6.12E-4</v>
      </c>
      <c r="AD54" s="37">
        <v>-0.00115</v>
      </c>
      <c r="AE54" s="37">
        <v>-0.001629</v>
      </c>
      <c r="AF54" s="37">
        <v>-0.002296</v>
      </c>
      <c r="AG54" s="37">
        <v>-0.003012</v>
      </c>
      <c r="AH54" s="37">
        <v>-0.003758</v>
      </c>
      <c r="AI54" s="37">
        <v>-0.004495</v>
      </c>
      <c r="AJ54" s="37">
        <v>-0.005238</v>
      </c>
      <c r="AK54" s="37">
        <v>-0.005971</v>
      </c>
      <c r="AL54" s="37">
        <v>-0.007197</v>
      </c>
    </row>
    <row r="55" ht="12.75" customHeight="1">
      <c r="A55" s="36">
        <v>-0.005585</v>
      </c>
      <c r="B55" s="37">
        <v>-0.004945</v>
      </c>
      <c r="C55" s="37">
        <v>-0.004902</v>
      </c>
      <c r="D55" s="37">
        <v>-0.005349</v>
      </c>
      <c r="E55" s="37">
        <v>-0.005961</v>
      </c>
      <c r="F55" s="37">
        <v>-0.006481</v>
      </c>
      <c r="G55" s="37">
        <v>-0.006818</v>
      </c>
      <c r="H55" s="37">
        <v>-0.006802</v>
      </c>
      <c r="I55" s="37">
        <v>-0.006572</v>
      </c>
      <c r="J55" s="37">
        <v>-0.006333</v>
      </c>
      <c r="K55" s="37">
        <v>-0.005931</v>
      </c>
      <c r="L55" s="37">
        <v>-0.00548</v>
      </c>
      <c r="M55" s="37">
        <v>-0.004964</v>
      </c>
      <c r="N55" s="37">
        <v>-0.004311</v>
      </c>
      <c r="O55" s="37">
        <v>-0.003624</v>
      </c>
      <c r="P55" s="37">
        <v>-0.002994</v>
      </c>
      <c r="Q55" s="37">
        <v>-0.002516</v>
      </c>
      <c r="R55" s="37">
        <v>-0.001971</v>
      </c>
      <c r="S55" s="37">
        <v>-0.001477</v>
      </c>
      <c r="T55" s="37">
        <v>-9.49E-4</v>
      </c>
      <c r="U55" s="37">
        <v>-4.86E-4</v>
      </c>
      <c r="V55" s="37">
        <v>-2.61E-4</v>
      </c>
      <c r="W55" s="37">
        <v>-7.4E-5</v>
      </c>
      <c r="X55" s="37">
        <v>1.4E-5</v>
      </c>
      <c r="Y55" s="37">
        <v>-6.6E-5</v>
      </c>
      <c r="Z55" s="37">
        <v>0.0</v>
      </c>
      <c r="AA55" s="37">
        <v>-1.13E-4</v>
      </c>
      <c r="AB55" s="37">
        <v>-3.17E-4</v>
      </c>
      <c r="AC55" s="37">
        <v>-6.41E-4</v>
      </c>
      <c r="AD55" s="37">
        <v>-0.001182</v>
      </c>
      <c r="AE55" s="37">
        <v>-0.001628</v>
      </c>
      <c r="AF55" s="37">
        <v>-0.00225</v>
      </c>
      <c r="AG55" s="37">
        <v>-0.002951</v>
      </c>
      <c r="AH55" s="37">
        <v>-0.003678</v>
      </c>
      <c r="AI55" s="37">
        <v>-0.004436</v>
      </c>
      <c r="AJ55" s="37">
        <v>-0.005182</v>
      </c>
      <c r="AK55" s="37">
        <v>-0.005942</v>
      </c>
      <c r="AL55" s="37">
        <v>-0.007241</v>
      </c>
    </row>
    <row r="56" ht="12.75" customHeight="1">
      <c r="A56" s="36">
        <v>-0.005411</v>
      </c>
      <c r="B56" s="37">
        <v>-0.004758</v>
      </c>
      <c r="C56" s="37">
        <v>-0.004764</v>
      </c>
      <c r="D56" s="37">
        <v>-0.005262</v>
      </c>
      <c r="E56" s="37">
        <v>-0.00582</v>
      </c>
      <c r="F56" s="37">
        <v>-0.006307</v>
      </c>
      <c r="G56" s="37">
        <v>-0.006617</v>
      </c>
      <c r="H56" s="37">
        <v>-0.006606</v>
      </c>
      <c r="I56" s="37">
        <v>-0.006366</v>
      </c>
      <c r="J56" s="37">
        <v>-0.006121</v>
      </c>
      <c r="K56" s="37">
        <v>-0.005669</v>
      </c>
      <c r="L56" s="37">
        <v>-0.005227</v>
      </c>
      <c r="M56" s="37">
        <v>-0.004667</v>
      </c>
      <c r="N56" s="37">
        <v>-0.003978</v>
      </c>
      <c r="O56" s="37">
        <v>-0.003326</v>
      </c>
      <c r="P56" s="37">
        <v>-0.002695</v>
      </c>
      <c r="Q56" s="37">
        <v>-0.002277</v>
      </c>
      <c r="R56" s="37">
        <v>-0.001739</v>
      </c>
      <c r="S56" s="37">
        <v>-0.001335</v>
      </c>
      <c r="T56" s="37">
        <v>-8.7E-4</v>
      </c>
      <c r="U56" s="37">
        <v>-4.27E-4</v>
      </c>
      <c r="V56" s="37">
        <v>-2.06E-4</v>
      </c>
      <c r="W56" s="37">
        <v>-3.3E-5</v>
      </c>
      <c r="X56" s="37">
        <v>5.2E-5</v>
      </c>
      <c r="Y56" s="37">
        <v>-4.0E-6</v>
      </c>
      <c r="Z56" s="37">
        <v>0.0</v>
      </c>
      <c r="AA56" s="37">
        <v>-1.15E-4</v>
      </c>
      <c r="AB56" s="37">
        <v>-3.04E-4</v>
      </c>
      <c r="AC56" s="37">
        <v>-5.89E-4</v>
      </c>
      <c r="AD56" s="37">
        <v>-0.001089</v>
      </c>
      <c r="AE56" s="37">
        <v>-0.00156</v>
      </c>
      <c r="AF56" s="37">
        <v>-0.002124</v>
      </c>
      <c r="AG56" s="37">
        <v>-0.002879</v>
      </c>
      <c r="AH56" s="37">
        <v>-0.003666</v>
      </c>
      <c r="AI56" s="37">
        <v>-0.004406</v>
      </c>
      <c r="AJ56" s="37">
        <v>-0.005195</v>
      </c>
      <c r="AK56" s="37">
        <v>-0.005876</v>
      </c>
      <c r="AL56" s="37">
        <v>-0.007139</v>
      </c>
    </row>
    <row r="57" ht="12.75" customHeight="1">
      <c r="A57" s="36">
        <v>-0.005221</v>
      </c>
      <c r="B57" s="37">
        <v>-0.004632</v>
      </c>
      <c r="C57" s="37">
        <v>-0.004687</v>
      </c>
      <c r="D57" s="37">
        <v>-0.005174</v>
      </c>
      <c r="E57" s="37">
        <v>-0.005734</v>
      </c>
      <c r="F57" s="37">
        <v>-0.006153</v>
      </c>
      <c r="G57" s="37">
        <v>-0.006491</v>
      </c>
      <c r="H57" s="37">
        <v>-0.006479</v>
      </c>
      <c r="I57" s="37">
        <v>-0.006197</v>
      </c>
      <c r="J57" s="37">
        <v>-0.005914</v>
      </c>
      <c r="K57" s="37">
        <v>-0.005515</v>
      </c>
      <c r="L57" s="37">
        <v>-0.005093</v>
      </c>
      <c r="M57" s="37">
        <v>-0.004575</v>
      </c>
      <c r="N57" s="37">
        <v>-0.003915</v>
      </c>
      <c r="O57" s="37">
        <v>-0.003264</v>
      </c>
      <c r="P57" s="37">
        <v>-0.002678</v>
      </c>
      <c r="Q57" s="37">
        <v>-0.002246</v>
      </c>
      <c r="R57" s="37">
        <v>-0.00177</v>
      </c>
      <c r="S57" s="37">
        <v>-0.001278</v>
      </c>
      <c r="T57" s="37">
        <v>-8.9E-4</v>
      </c>
      <c r="U57" s="37">
        <v>-4.48E-4</v>
      </c>
      <c r="V57" s="37">
        <v>-1.92E-4</v>
      </c>
      <c r="W57" s="37">
        <v>-1.4E-5</v>
      </c>
      <c r="X57" s="37">
        <v>-3.4E-5</v>
      </c>
      <c r="Y57" s="37">
        <v>-3.9E-5</v>
      </c>
      <c r="Z57" s="37">
        <v>0.0</v>
      </c>
      <c r="AA57" s="37">
        <v>-1.16E-4</v>
      </c>
      <c r="AB57" s="37">
        <v>-2.93E-4</v>
      </c>
      <c r="AC57" s="37">
        <v>-5.24E-4</v>
      </c>
      <c r="AD57" s="37">
        <v>-0.001073</v>
      </c>
      <c r="AE57" s="37">
        <v>-0.001573</v>
      </c>
      <c r="AF57" s="37">
        <v>-0.002131</v>
      </c>
      <c r="AG57" s="37">
        <v>-0.002868</v>
      </c>
      <c r="AH57" s="37">
        <v>-0.003633</v>
      </c>
      <c r="AI57" s="37">
        <v>-0.004356</v>
      </c>
      <c r="AJ57" s="37">
        <v>-0.005115</v>
      </c>
      <c r="AK57" s="37">
        <v>-0.005881</v>
      </c>
      <c r="AL57" s="37">
        <v>-0.00717</v>
      </c>
    </row>
    <row r="58" ht="12.75" customHeight="1">
      <c r="A58" s="36">
        <v>-0.004887</v>
      </c>
      <c r="B58" s="37">
        <v>-0.004355</v>
      </c>
      <c r="C58" s="37">
        <v>-0.004375</v>
      </c>
      <c r="D58" s="37">
        <v>-0.00485</v>
      </c>
      <c r="E58" s="37">
        <v>-0.005419</v>
      </c>
      <c r="F58" s="37">
        <v>-0.005927</v>
      </c>
      <c r="G58" s="37">
        <v>-0.006194</v>
      </c>
      <c r="H58" s="37">
        <v>-0.006103</v>
      </c>
      <c r="I58" s="37">
        <v>-0.005839</v>
      </c>
      <c r="J58" s="37">
        <v>-0.005563</v>
      </c>
      <c r="K58" s="37">
        <v>-0.005074</v>
      </c>
      <c r="L58" s="37">
        <v>-0.004669</v>
      </c>
      <c r="M58" s="37">
        <v>-0.004156</v>
      </c>
      <c r="N58" s="37">
        <v>-0.003526</v>
      </c>
      <c r="O58" s="37">
        <v>-0.002884</v>
      </c>
      <c r="P58" s="37">
        <v>-0.002339</v>
      </c>
      <c r="Q58" s="37">
        <v>-0.001896</v>
      </c>
      <c r="R58" s="37">
        <v>-0.001409</v>
      </c>
      <c r="S58" s="37">
        <v>-0.001038</v>
      </c>
      <c r="T58" s="37">
        <v>-6.19E-4</v>
      </c>
      <c r="U58" s="37">
        <v>-3.19E-4</v>
      </c>
      <c r="V58" s="37">
        <v>-1.28E-4</v>
      </c>
      <c r="W58" s="37">
        <v>5.0E-5</v>
      </c>
      <c r="X58" s="37">
        <v>5.4E-5</v>
      </c>
      <c r="Y58" s="37">
        <v>-3.8E-5</v>
      </c>
      <c r="Z58" s="37">
        <v>0.0</v>
      </c>
      <c r="AA58" s="37">
        <v>-1.44E-4</v>
      </c>
      <c r="AB58" s="37">
        <v>-3.39E-4</v>
      </c>
      <c r="AC58" s="37">
        <v>-6.56E-4</v>
      </c>
      <c r="AD58" s="37">
        <v>-0.001142</v>
      </c>
      <c r="AE58" s="37">
        <v>-0.001602</v>
      </c>
      <c r="AF58" s="37">
        <v>-0.002214</v>
      </c>
      <c r="AG58" s="37">
        <v>-0.002919</v>
      </c>
      <c r="AH58" s="37">
        <v>-0.00356</v>
      </c>
      <c r="AI58" s="37">
        <v>-0.00435</v>
      </c>
      <c r="AJ58" s="37">
        <v>-0.005039</v>
      </c>
      <c r="AK58" s="37">
        <v>-0.00575</v>
      </c>
      <c r="AL58" s="37">
        <v>-0.006948</v>
      </c>
    </row>
    <row r="59" ht="12.75" customHeight="1">
      <c r="A59" s="36">
        <v>-0.00489</v>
      </c>
      <c r="B59" s="37">
        <v>-0.004255</v>
      </c>
      <c r="C59" s="37">
        <v>-0.004252</v>
      </c>
      <c r="D59" s="37">
        <v>-0.004737</v>
      </c>
      <c r="E59" s="37">
        <v>-0.005249</v>
      </c>
      <c r="F59" s="37">
        <v>-0.005655</v>
      </c>
      <c r="G59" s="37">
        <v>-0.00599</v>
      </c>
      <c r="H59" s="37">
        <v>-0.006004</v>
      </c>
      <c r="I59" s="37">
        <v>-0.005728</v>
      </c>
      <c r="J59" s="37">
        <v>-0.0054730000000000004</v>
      </c>
      <c r="K59" s="37">
        <v>-0.005122</v>
      </c>
      <c r="L59" s="37">
        <v>-0.004715</v>
      </c>
      <c r="M59" s="37">
        <v>-0.004188</v>
      </c>
      <c r="N59" s="37">
        <v>-0.003556</v>
      </c>
      <c r="O59" s="37">
        <v>-0.002942</v>
      </c>
      <c r="P59" s="37">
        <v>-0.002382</v>
      </c>
      <c r="Q59" s="37">
        <v>-0.001953</v>
      </c>
      <c r="R59" s="37">
        <v>-0.001528</v>
      </c>
      <c r="S59" s="37">
        <v>-0.00113</v>
      </c>
      <c r="T59" s="37">
        <v>-6.89E-4</v>
      </c>
      <c r="U59" s="37">
        <v>-3.71E-4</v>
      </c>
      <c r="V59" s="37">
        <v>-2.09E-4</v>
      </c>
      <c r="W59" s="37">
        <v>-4.5E-5</v>
      </c>
      <c r="X59" s="37">
        <v>3.3E-5</v>
      </c>
      <c r="Y59" s="37">
        <v>-3.5E-5</v>
      </c>
      <c r="Z59" s="37">
        <v>0.0</v>
      </c>
      <c r="AA59" s="37">
        <v>-8.4E-5</v>
      </c>
      <c r="AB59" s="37">
        <v>-3.19E-4</v>
      </c>
      <c r="AC59" s="37">
        <v>-5.63E-4</v>
      </c>
      <c r="AD59" s="37">
        <v>-0.0011</v>
      </c>
      <c r="AE59" s="37">
        <v>-0.001532</v>
      </c>
      <c r="AF59" s="37">
        <v>-0.002127</v>
      </c>
      <c r="AG59" s="37">
        <v>-0.002838</v>
      </c>
      <c r="AH59" s="37">
        <v>-0.003565</v>
      </c>
      <c r="AI59" s="37">
        <v>-0.004327</v>
      </c>
      <c r="AJ59" s="37">
        <v>-0.005058</v>
      </c>
      <c r="AK59" s="37">
        <v>-0.005785</v>
      </c>
      <c r="AL59" s="37">
        <v>-0.007058</v>
      </c>
    </row>
    <row r="60" ht="12.75" customHeight="1">
      <c r="A60" s="36">
        <v>-0.004584</v>
      </c>
      <c r="B60" s="37">
        <v>-0.004099</v>
      </c>
      <c r="C60" s="37">
        <v>-0.004138</v>
      </c>
      <c r="D60" s="37">
        <v>-0.004638</v>
      </c>
      <c r="E60" s="37">
        <v>-0.005206</v>
      </c>
      <c r="F60" s="37">
        <v>-0.005645</v>
      </c>
      <c r="G60" s="37">
        <v>-0.005916</v>
      </c>
      <c r="H60" s="37">
        <v>-0.005878</v>
      </c>
      <c r="I60" s="37">
        <v>-0.005635</v>
      </c>
      <c r="J60" s="37">
        <v>-0.005398</v>
      </c>
      <c r="K60" s="37">
        <v>-0.005017</v>
      </c>
      <c r="L60" s="37">
        <v>-0.004565</v>
      </c>
      <c r="M60" s="37">
        <v>-0.00409</v>
      </c>
      <c r="N60" s="37">
        <v>-0.003426</v>
      </c>
      <c r="O60" s="37">
        <v>-0.002829</v>
      </c>
      <c r="P60" s="37">
        <v>-0.002294</v>
      </c>
      <c r="Q60" s="37">
        <v>-0.001844</v>
      </c>
      <c r="R60" s="37">
        <v>-0.001384</v>
      </c>
      <c r="S60" s="37">
        <v>-9.44E-4</v>
      </c>
      <c r="T60" s="37">
        <v>-6.23E-4</v>
      </c>
      <c r="U60" s="37">
        <v>-2.41E-4</v>
      </c>
      <c r="V60" s="37">
        <v>-5.2E-5</v>
      </c>
      <c r="W60" s="37">
        <v>5.6E-5</v>
      </c>
      <c r="X60" s="37">
        <v>8.7E-5</v>
      </c>
      <c r="Y60" s="37">
        <v>2.1E-5</v>
      </c>
      <c r="Z60" s="37">
        <v>0.0</v>
      </c>
      <c r="AA60" s="37">
        <v>-5.4E-5</v>
      </c>
      <c r="AB60" s="37">
        <v>-2.7E-4</v>
      </c>
      <c r="AC60" s="37">
        <v>-5.32E-4</v>
      </c>
      <c r="AD60" s="37">
        <v>-0.001062</v>
      </c>
      <c r="AE60" s="37">
        <v>-0.001502</v>
      </c>
      <c r="AF60" s="37">
        <v>-0.00207</v>
      </c>
      <c r="AG60" s="37">
        <v>-0.002813</v>
      </c>
      <c r="AH60" s="37">
        <v>-0.003551</v>
      </c>
      <c r="AI60" s="37">
        <v>-0.004244</v>
      </c>
      <c r="AJ60" s="37">
        <v>-0.004976</v>
      </c>
      <c r="AK60" s="37">
        <v>-0.005717</v>
      </c>
      <c r="AL60" s="37">
        <v>-0.006949</v>
      </c>
    </row>
    <row r="61" ht="12.75" customHeight="1">
      <c r="A61" s="36">
        <v>-0.004752</v>
      </c>
      <c r="B61" s="37">
        <v>-0.004224</v>
      </c>
      <c r="C61" s="37">
        <v>-0.004242</v>
      </c>
      <c r="D61" s="37">
        <v>-0.004635</v>
      </c>
      <c r="E61" s="37">
        <v>-0.005202</v>
      </c>
      <c r="F61" s="37">
        <v>-0.005676</v>
      </c>
      <c r="G61" s="37">
        <v>-0.005952</v>
      </c>
      <c r="H61" s="37">
        <v>-0.005911</v>
      </c>
      <c r="I61" s="37">
        <v>-0.005622</v>
      </c>
      <c r="J61" s="37">
        <v>-0.005379</v>
      </c>
      <c r="K61" s="37">
        <v>-0.004945</v>
      </c>
      <c r="L61" s="37">
        <v>-0.004563</v>
      </c>
      <c r="M61" s="37">
        <v>-0.004059</v>
      </c>
      <c r="N61" s="37">
        <v>-0.003457</v>
      </c>
      <c r="O61" s="37">
        <v>-0.002806</v>
      </c>
      <c r="P61" s="37">
        <v>-0.002268</v>
      </c>
      <c r="Q61" s="37">
        <v>-0.001873</v>
      </c>
      <c r="R61" s="37">
        <v>-0.001349</v>
      </c>
      <c r="S61" s="37">
        <v>-0.001003</v>
      </c>
      <c r="T61" s="37">
        <v>-6.54E-4</v>
      </c>
      <c r="U61" s="37">
        <v>-3.05E-4</v>
      </c>
      <c r="V61" s="37">
        <v>-1.0E-4</v>
      </c>
      <c r="W61" s="37">
        <v>2.0E-5</v>
      </c>
      <c r="X61" s="37">
        <v>4.5E-5</v>
      </c>
      <c r="Y61" s="37">
        <v>-8.0E-6</v>
      </c>
      <c r="Z61" s="37">
        <v>0.0</v>
      </c>
      <c r="AA61" s="37">
        <v>-1.28E-4</v>
      </c>
      <c r="AB61" s="37">
        <v>-2.95E-4</v>
      </c>
      <c r="AC61" s="37">
        <v>-5.4E-4</v>
      </c>
      <c r="AD61" s="37">
        <v>-0.001081</v>
      </c>
      <c r="AE61" s="37">
        <v>-0.001548</v>
      </c>
      <c r="AF61" s="37">
        <v>-0.002152</v>
      </c>
      <c r="AG61" s="37">
        <v>-0.002762</v>
      </c>
      <c r="AH61" s="37">
        <v>-0.003489</v>
      </c>
      <c r="AI61" s="37">
        <v>-0.004288</v>
      </c>
      <c r="AJ61" s="37">
        <v>-0.004983</v>
      </c>
      <c r="AK61" s="37">
        <v>-0.005747</v>
      </c>
      <c r="AL61" s="37">
        <v>-0.007046</v>
      </c>
    </row>
    <row r="62" ht="12.75" customHeight="1">
      <c r="A62" s="36">
        <v>-0.00525</v>
      </c>
      <c r="B62" s="37">
        <v>-0.00464</v>
      </c>
      <c r="C62" s="37">
        <v>-0.004636</v>
      </c>
      <c r="D62" s="37">
        <v>-0.005071</v>
      </c>
      <c r="E62" s="37">
        <v>-0.005556</v>
      </c>
      <c r="F62" s="37">
        <v>-0.005945</v>
      </c>
      <c r="G62" s="37">
        <v>-0.006236</v>
      </c>
      <c r="H62" s="37">
        <v>-0.006199</v>
      </c>
      <c r="I62" s="37">
        <v>-0.005802</v>
      </c>
      <c r="J62" s="37">
        <v>-0.005508</v>
      </c>
      <c r="K62" s="37">
        <v>-0.00508</v>
      </c>
      <c r="L62" s="37">
        <v>-0.00465</v>
      </c>
      <c r="M62" s="37">
        <v>-0.004102</v>
      </c>
      <c r="N62" s="37">
        <v>-0.00341</v>
      </c>
      <c r="O62" s="37">
        <v>-0.002817</v>
      </c>
      <c r="P62" s="37">
        <v>-0.002267</v>
      </c>
      <c r="Q62" s="37">
        <v>-0.001818</v>
      </c>
      <c r="R62" s="37">
        <v>-0.001321</v>
      </c>
      <c r="S62" s="37">
        <v>-9.63E-4</v>
      </c>
      <c r="T62" s="37">
        <v>-5.77E-4</v>
      </c>
      <c r="U62" s="37">
        <v>-2.5E-4</v>
      </c>
      <c r="V62" s="37">
        <v>-9.0E-5</v>
      </c>
      <c r="W62" s="37">
        <v>1.5E-5</v>
      </c>
      <c r="X62" s="37">
        <v>7.7E-5</v>
      </c>
      <c r="Y62" s="37">
        <v>-8.7E-5</v>
      </c>
      <c r="Z62" s="37">
        <v>0.0</v>
      </c>
      <c r="AA62" s="37">
        <v>-1.21E-4</v>
      </c>
      <c r="AB62" s="37">
        <v>-2.91E-4</v>
      </c>
      <c r="AC62" s="37">
        <v>-5.82E-4</v>
      </c>
      <c r="AD62" s="37">
        <v>-0.001082</v>
      </c>
      <c r="AE62" s="37">
        <v>-0.001557</v>
      </c>
      <c r="AF62" s="37">
        <v>-0.002117</v>
      </c>
      <c r="AG62" s="37">
        <v>-0.002821</v>
      </c>
      <c r="AH62" s="37">
        <v>-0.003568</v>
      </c>
      <c r="AI62" s="37">
        <v>-0.004339</v>
      </c>
      <c r="AJ62" s="37">
        <v>-0.005097</v>
      </c>
      <c r="AK62" s="37">
        <v>-0.005762</v>
      </c>
      <c r="AL62" s="37">
        <v>-0.007082</v>
      </c>
    </row>
    <row r="63" ht="12.75" customHeight="1">
      <c r="A63" s="36">
        <v>-0.004854</v>
      </c>
      <c r="B63" s="37">
        <v>-0.004394</v>
      </c>
      <c r="C63" s="37">
        <v>-0.004306</v>
      </c>
      <c r="D63" s="37">
        <v>-0.004685</v>
      </c>
      <c r="E63" s="37">
        <v>-0.005246</v>
      </c>
      <c r="F63" s="37">
        <v>-0.005623</v>
      </c>
      <c r="G63" s="37">
        <v>-0.005848</v>
      </c>
      <c r="H63" s="37">
        <v>-0.005833</v>
      </c>
      <c r="I63" s="37">
        <v>-0.005539</v>
      </c>
      <c r="J63" s="37">
        <v>-0.005325</v>
      </c>
      <c r="K63" s="37">
        <v>-0.004824</v>
      </c>
      <c r="L63" s="37">
        <v>-0.004379</v>
      </c>
      <c r="M63" s="37">
        <v>-0.003921</v>
      </c>
      <c r="N63" s="37">
        <v>-0.003205</v>
      </c>
      <c r="O63" s="37">
        <v>-0.002616</v>
      </c>
      <c r="P63" s="37">
        <v>-0.002013</v>
      </c>
      <c r="Q63" s="37">
        <v>-0.001587</v>
      </c>
      <c r="R63" s="37">
        <v>-0.001167</v>
      </c>
      <c r="S63" s="37">
        <v>-8.01E-4</v>
      </c>
      <c r="T63" s="37">
        <v>-4.73E-4</v>
      </c>
      <c r="U63" s="37">
        <v>-1.31E-4</v>
      </c>
      <c r="V63" s="37">
        <v>-1.2E-5</v>
      </c>
      <c r="W63" s="37">
        <v>1.6E-4</v>
      </c>
      <c r="X63" s="37">
        <v>8.6E-5</v>
      </c>
      <c r="Y63" s="37">
        <v>1.5E-5</v>
      </c>
      <c r="Z63" s="37">
        <v>0.0</v>
      </c>
      <c r="AA63" s="37">
        <v>-1.24E-4</v>
      </c>
      <c r="AB63" s="37">
        <v>-1.99E-4</v>
      </c>
      <c r="AC63" s="37">
        <v>-5.43E-4</v>
      </c>
      <c r="AD63" s="37">
        <v>-0.001023</v>
      </c>
      <c r="AE63" s="37">
        <v>-0.001513</v>
      </c>
      <c r="AF63" s="37">
        <v>-0.002063</v>
      </c>
      <c r="AG63" s="37">
        <v>-0.002842</v>
      </c>
      <c r="AH63" s="37">
        <v>-0.003513</v>
      </c>
      <c r="AI63" s="37">
        <v>-0.00426</v>
      </c>
      <c r="AJ63" s="37">
        <v>-0.004988</v>
      </c>
      <c r="AK63" s="37">
        <v>-0.005785</v>
      </c>
      <c r="AL63" s="37">
        <v>-0.00703</v>
      </c>
    </row>
    <row r="64" ht="12.75" customHeight="1">
      <c r="A64" s="36">
        <v>-0.005269</v>
      </c>
      <c r="B64" s="37">
        <v>-0.004662</v>
      </c>
      <c r="C64" s="37">
        <v>-0.004567</v>
      </c>
      <c r="D64" s="37">
        <v>-0.00491</v>
      </c>
      <c r="E64" s="37">
        <v>-0.005307</v>
      </c>
      <c r="F64" s="37">
        <v>-0.005802</v>
      </c>
      <c r="G64" s="37">
        <v>-0.006032</v>
      </c>
      <c r="H64" s="37">
        <v>-0.005928</v>
      </c>
      <c r="I64" s="37">
        <v>-0.005596</v>
      </c>
      <c r="J64" s="37">
        <v>-0.00528</v>
      </c>
      <c r="K64" s="37">
        <v>-0.004823</v>
      </c>
      <c r="L64" s="37">
        <v>-0.004393</v>
      </c>
      <c r="M64" s="37">
        <v>-0.003849</v>
      </c>
      <c r="N64" s="37">
        <v>-0.003266</v>
      </c>
      <c r="O64" s="37">
        <v>-0.00257</v>
      </c>
      <c r="P64" s="37">
        <v>-0.002038</v>
      </c>
      <c r="Q64" s="37">
        <v>-0.001631</v>
      </c>
      <c r="R64" s="37">
        <v>-0.00111</v>
      </c>
      <c r="S64" s="37">
        <v>-8.35E-4</v>
      </c>
      <c r="T64" s="37">
        <v>-4.62E-4</v>
      </c>
      <c r="U64" s="37">
        <v>-2.29E-4</v>
      </c>
      <c r="V64" s="37">
        <v>-3.5E-5</v>
      </c>
      <c r="W64" s="37">
        <v>-4.0E-6</v>
      </c>
      <c r="X64" s="37">
        <v>2.3E-5</v>
      </c>
      <c r="Y64" s="37">
        <v>-7.2E-5</v>
      </c>
      <c r="Z64" s="37">
        <v>0.0</v>
      </c>
      <c r="AA64" s="37">
        <v>-1.83E-4</v>
      </c>
      <c r="AB64" s="37">
        <v>-3.59E-4</v>
      </c>
      <c r="AC64" s="37">
        <v>-5.55E-4</v>
      </c>
      <c r="AD64" s="37">
        <v>-0.001128</v>
      </c>
      <c r="AE64" s="37">
        <v>-0.001521</v>
      </c>
      <c r="AF64" s="37">
        <v>-0.002147</v>
      </c>
      <c r="AG64" s="37">
        <v>-0.002793</v>
      </c>
      <c r="AH64" s="37">
        <v>-0.003536</v>
      </c>
      <c r="AI64" s="37">
        <v>-0.004333</v>
      </c>
      <c r="AJ64" s="37">
        <v>-0.005068</v>
      </c>
      <c r="AK64" s="37">
        <v>-0.005786</v>
      </c>
      <c r="AL64" s="37">
        <v>-0.007076</v>
      </c>
    </row>
    <row r="65" ht="12.75" customHeight="1">
      <c r="A65" s="36">
        <v>-0.005283</v>
      </c>
      <c r="B65" s="37">
        <v>-0.004649</v>
      </c>
      <c r="C65" s="37">
        <v>-0.00458</v>
      </c>
      <c r="D65" s="37">
        <v>-0.004911</v>
      </c>
      <c r="E65" s="37">
        <v>-0.005326</v>
      </c>
      <c r="F65" s="37">
        <v>-0.00563</v>
      </c>
      <c r="G65" s="37">
        <v>-0.005857</v>
      </c>
      <c r="H65" s="37">
        <v>-0.005793</v>
      </c>
      <c r="I65" s="37">
        <v>-0.005438</v>
      </c>
      <c r="J65" s="37">
        <v>-0.005049</v>
      </c>
      <c r="K65" s="37">
        <v>-0.004614</v>
      </c>
      <c r="L65" s="37">
        <v>-0.004081</v>
      </c>
      <c r="M65" s="37">
        <v>-0.00359</v>
      </c>
      <c r="N65" s="37">
        <v>-0.002868</v>
      </c>
      <c r="O65" s="37">
        <v>-0.002284</v>
      </c>
      <c r="P65" s="37">
        <v>-0.001687</v>
      </c>
      <c r="Q65" s="37">
        <v>-0.00128</v>
      </c>
      <c r="R65" s="37">
        <v>-8.6E-4</v>
      </c>
      <c r="S65" s="37">
        <v>-5.28E-4</v>
      </c>
      <c r="T65" s="37">
        <v>-2.21E-4</v>
      </c>
      <c r="U65" s="37">
        <v>1.6E-5</v>
      </c>
      <c r="V65" s="37">
        <v>1.11E-4</v>
      </c>
      <c r="W65" s="37">
        <v>1.48E-4</v>
      </c>
      <c r="X65" s="37">
        <v>1.41E-4</v>
      </c>
      <c r="Y65" s="37">
        <v>1.06E-4</v>
      </c>
      <c r="Z65" s="37">
        <v>0.0</v>
      </c>
      <c r="AA65" s="37">
        <v>-6.4E-5</v>
      </c>
      <c r="AB65" s="37">
        <v>-2.33E-4</v>
      </c>
      <c r="AC65" s="37">
        <v>-5.0E-4</v>
      </c>
      <c r="AD65" s="37">
        <v>-9.73E-4</v>
      </c>
      <c r="AE65" s="37">
        <v>-0.001486</v>
      </c>
      <c r="AF65" s="37">
        <v>-0.002023</v>
      </c>
      <c r="AG65" s="37">
        <v>-0.002755</v>
      </c>
      <c r="AH65" s="37">
        <v>-0.003457</v>
      </c>
      <c r="AI65" s="37">
        <v>-0.00418</v>
      </c>
      <c r="AJ65" s="37">
        <v>-0.00495</v>
      </c>
      <c r="AK65" s="37">
        <v>-0.005676</v>
      </c>
      <c r="AL65" s="37">
        <v>-0.006949</v>
      </c>
    </row>
    <row r="66" ht="12.75" customHeight="1">
      <c r="A66" s="36">
        <v>-0.0047</v>
      </c>
      <c r="B66" s="37">
        <v>-0.004302</v>
      </c>
      <c r="C66" s="37">
        <v>-0.004178</v>
      </c>
      <c r="D66" s="37">
        <v>-0.004435</v>
      </c>
      <c r="E66" s="37">
        <v>-0.004948</v>
      </c>
      <c r="F66" s="37">
        <v>-0.00528</v>
      </c>
      <c r="G66" s="37">
        <v>-0.005499</v>
      </c>
      <c r="H66" s="37">
        <v>-0.005404</v>
      </c>
      <c r="I66" s="37">
        <v>-0.005105</v>
      </c>
      <c r="J66" s="37">
        <v>-0.004838</v>
      </c>
      <c r="K66" s="37">
        <v>-0.004297</v>
      </c>
      <c r="L66" s="37">
        <v>-0.003856</v>
      </c>
      <c r="M66" s="37">
        <v>-0.00335</v>
      </c>
      <c r="N66" s="37">
        <v>-0.002695</v>
      </c>
      <c r="O66" s="37">
        <v>-0.002046</v>
      </c>
      <c r="P66" s="37">
        <v>-0.001484</v>
      </c>
      <c r="Q66" s="37">
        <v>-0.001094</v>
      </c>
      <c r="R66" s="37">
        <v>-6.49E-4</v>
      </c>
      <c r="S66" s="37">
        <v>-3.47E-4</v>
      </c>
      <c r="T66" s="37">
        <v>-1.77E-4</v>
      </c>
      <c r="U66" s="37">
        <v>8.1E-5</v>
      </c>
      <c r="V66" s="37">
        <v>1.83E-4</v>
      </c>
      <c r="W66" s="37">
        <v>1.63E-4</v>
      </c>
      <c r="X66" s="37">
        <v>3.2E-5</v>
      </c>
      <c r="Y66" s="37">
        <v>-1.14E-4</v>
      </c>
      <c r="Z66" s="37">
        <v>0.0</v>
      </c>
      <c r="AA66" s="37">
        <v>-1.47E-4</v>
      </c>
      <c r="AB66" s="37">
        <v>-2.5E-4</v>
      </c>
      <c r="AC66" s="37">
        <v>-5.53E-4</v>
      </c>
      <c r="AD66" s="37">
        <v>-0.001065</v>
      </c>
      <c r="AE66" s="37">
        <v>-0.001445</v>
      </c>
      <c r="AF66" s="37">
        <v>-0.002045</v>
      </c>
      <c r="AG66" s="37">
        <v>-0.002786</v>
      </c>
      <c r="AH66" s="37">
        <v>-0.003433</v>
      </c>
      <c r="AI66" s="37">
        <v>-0.004173</v>
      </c>
      <c r="AJ66" s="37">
        <v>-0.004914</v>
      </c>
      <c r="AK66" s="37">
        <v>-0.005646</v>
      </c>
      <c r="AL66" s="37">
        <v>-0.006899</v>
      </c>
    </row>
    <row r="67" ht="12.75" customHeight="1">
      <c r="A67" s="36">
        <v>-0.005186</v>
      </c>
      <c r="B67" s="37">
        <v>-0.004548</v>
      </c>
      <c r="C67" s="37">
        <v>-0.004445</v>
      </c>
      <c r="D67" s="37">
        <v>-0.004636</v>
      </c>
      <c r="E67" s="37">
        <v>-0.005002</v>
      </c>
      <c r="F67" s="37">
        <v>-0.005437</v>
      </c>
      <c r="G67" s="37">
        <v>-0.00561</v>
      </c>
      <c r="H67" s="37">
        <v>-0.005488</v>
      </c>
      <c r="I67" s="37">
        <v>-0.005055</v>
      </c>
      <c r="J67" s="37">
        <v>-0.004705</v>
      </c>
      <c r="K67" s="37">
        <v>-0.004234</v>
      </c>
      <c r="L67" s="37">
        <v>-0.003848</v>
      </c>
      <c r="M67" s="37">
        <v>-0.003274</v>
      </c>
      <c r="N67" s="37">
        <v>-0.002676</v>
      </c>
      <c r="O67" s="37">
        <v>-0.002105</v>
      </c>
      <c r="P67" s="37">
        <v>-0.001484</v>
      </c>
      <c r="Q67" s="37">
        <v>-0.001087</v>
      </c>
      <c r="R67" s="37">
        <v>-6.03E-4</v>
      </c>
      <c r="S67" s="37">
        <v>-4.56E-4</v>
      </c>
      <c r="T67" s="37">
        <v>-7.7E-5</v>
      </c>
      <c r="U67" s="37">
        <v>1.0E-5</v>
      </c>
      <c r="V67" s="37">
        <v>1.36E-4</v>
      </c>
      <c r="W67" s="37">
        <v>1.83E-4</v>
      </c>
      <c r="X67" s="37">
        <v>1.44E-4</v>
      </c>
      <c r="Y67" s="37">
        <v>1.4E-4</v>
      </c>
      <c r="Z67" s="37">
        <v>0.0</v>
      </c>
      <c r="AA67" s="37">
        <v>-6.8E-5</v>
      </c>
      <c r="AB67" s="37">
        <v>-3.31E-4</v>
      </c>
      <c r="AC67" s="37">
        <v>-4.95E-4</v>
      </c>
      <c r="AD67" s="37">
        <v>-9.07E-4</v>
      </c>
      <c r="AE67" s="37">
        <v>-0.001392</v>
      </c>
      <c r="AF67" s="37">
        <v>-0.001966</v>
      </c>
      <c r="AG67" s="37">
        <v>-0.002643</v>
      </c>
      <c r="AH67" s="37">
        <v>-0.003332</v>
      </c>
      <c r="AI67" s="37">
        <v>-0.004206</v>
      </c>
      <c r="AJ67" s="37">
        <v>-0.004869</v>
      </c>
      <c r="AK67" s="37">
        <v>-0.0056</v>
      </c>
      <c r="AL67" s="37">
        <v>-0.006952</v>
      </c>
    </row>
    <row r="68" ht="12.75" customHeight="1">
      <c r="A68" s="36">
        <v>-0.005339</v>
      </c>
      <c r="B68" s="37">
        <v>-0.004746</v>
      </c>
      <c r="C68" s="37">
        <v>-0.004539</v>
      </c>
      <c r="D68" s="37">
        <v>-0.004785</v>
      </c>
      <c r="E68" s="37">
        <v>-0.005231</v>
      </c>
      <c r="F68" s="37">
        <v>-0.005461</v>
      </c>
      <c r="G68" s="37">
        <v>-0.005643</v>
      </c>
      <c r="H68" s="37">
        <v>-0.005607</v>
      </c>
      <c r="I68" s="37">
        <v>-0.00516</v>
      </c>
      <c r="J68" s="37">
        <v>-0.004768</v>
      </c>
      <c r="K68" s="37">
        <v>-0.004281</v>
      </c>
      <c r="L68" s="37">
        <v>-0.003744</v>
      </c>
      <c r="M68" s="37">
        <v>-0.003251</v>
      </c>
      <c r="N68" s="37">
        <v>-0.002454</v>
      </c>
      <c r="O68" s="37">
        <v>-0.001935</v>
      </c>
      <c r="P68" s="37">
        <v>-0.001383</v>
      </c>
      <c r="Q68" s="37">
        <v>-9.16E-4</v>
      </c>
      <c r="R68" s="37">
        <v>-5.89E-4</v>
      </c>
      <c r="S68" s="37">
        <v>-4.23E-4</v>
      </c>
      <c r="T68" s="37">
        <v>-2.26E-4</v>
      </c>
      <c r="U68" s="37">
        <v>1.29E-4</v>
      </c>
      <c r="V68" s="37">
        <v>1.07E-4</v>
      </c>
      <c r="W68" s="37">
        <v>7.9E-5</v>
      </c>
      <c r="X68" s="37">
        <v>5.3E-5</v>
      </c>
      <c r="Y68" s="37">
        <v>-1.53E-4</v>
      </c>
      <c r="Z68" s="37">
        <v>0.0</v>
      </c>
      <c r="AA68" s="37">
        <v>-1.92E-4</v>
      </c>
      <c r="AB68" s="37">
        <v>-3.71E-4</v>
      </c>
      <c r="AC68" s="37">
        <v>-6.13E-4</v>
      </c>
      <c r="AD68" s="37">
        <v>-0.001087</v>
      </c>
      <c r="AE68" s="37">
        <v>-0.001595</v>
      </c>
      <c r="AF68" s="37">
        <v>-0.002012</v>
      </c>
      <c r="AG68" s="37">
        <v>-0.002808</v>
      </c>
      <c r="AH68" s="37">
        <v>-0.003487</v>
      </c>
      <c r="AI68" s="37">
        <v>-0.004171</v>
      </c>
      <c r="AJ68" s="37">
        <v>-0.004968</v>
      </c>
      <c r="AK68" s="37">
        <v>-0.005676</v>
      </c>
      <c r="AL68" s="37">
        <v>-0.006966</v>
      </c>
    </row>
    <row r="69" ht="12.75" customHeight="1">
      <c r="A69" s="36">
        <v>-0.004936</v>
      </c>
      <c r="B69" s="37">
        <v>-0.004532</v>
      </c>
      <c r="C69" s="37">
        <v>-0.004286</v>
      </c>
      <c r="D69" s="37">
        <v>-0.004433</v>
      </c>
      <c r="E69" s="37">
        <v>-0.004832</v>
      </c>
      <c r="F69" s="37">
        <v>-0.00521</v>
      </c>
      <c r="G69" s="37">
        <v>-0.005338</v>
      </c>
      <c r="H69" s="37">
        <v>-0.005208</v>
      </c>
      <c r="I69" s="37">
        <v>-0.004821</v>
      </c>
      <c r="J69" s="37">
        <v>-0.004593</v>
      </c>
      <c r="K69" s="37">
        <v>-0.004008</v>
      </c>
      <c r="L69" s="37">
        <v>-0.003601</v>
      </c>
      <c r="M69" s="37">
        <v>-0.003112</v>
      </c>
      <c r="N69" s="37">
        <v>-0.002474</v>
      </c>
      <c r="O69" s="37">
        <v>-0.001781</v>
      </c>
      <c r="P69" s="37">
        <v>-0.00131</v>
      </c>
      <c r="Q69" s="37">
        <v>-9.16E-4</v>
      </c>
      <c r="R69" s="37">
        <v>-4.12E-4</v>
      </c>
      <c r="S69" s="37">
        <v>-1.46E-4</v>
      </c>
      <c r="T69" s="37">
        <v>7.8E-5</v>
      </c>
      <c r="U69" s="37">
        <v>1.34E-4</v>
      </c>
      <c r="V69" s="37">
        <v>2.56E-4</v>
      </c>
      <c r="W69" s="37">
        <v>2.84E-4</v>
      </c>
      <c r="X69" s="37">
        <v>1.35E-4</v>
      </c>
      <c r="Y69" s="37">
        <v>-5.6E-5</v>
      </c>
      <c r="Z69" s="37">
        <v>0.0</v>
      </c>
      <c r="AA69" s="37">
        <v>-9.0E-5</v>
      </c>
      <c r="AB69" s="37">
        <v>-2.27E-4</v>
      </c>
      <c r="AC69" s="37">
        <v>-3.94E-4</v>
      </c>
      <c r="AD69" s="37">
        <v>-9.59E-4</v>
      </c>
      <c r="AE69" s="37">
        <v>-0.001248</v>
      </c>
      <c r="AF69" s="37">
        <v>-0.001914</v>
      </c>
      <c r="AG69" s="37">
        <v>-0.002441</v>
      </c>
      <c r="AH69" s="37">
        <v>-0.003223</v>
      </c>
      <c r="AI69" s="37">
        <v>-0.003892</v>
      </c>
      <c r="AJ69" s="37">
        <v>-0.004567</v>
      </c>
      <c r="AK69" s="37">
        <v>-0.005355</v>
      </c>
      <c r="AL69" s="37">
        <v>-0.006717</v>
      </c>
    </row>
    <row r="70" ht="12.75" customHeight="1">
      <c r="A70" s="36">
        <v>-0.005641</v>
      </c>
      <c r="B70" s="37">
        <v>-0.004873</v>
      </c>
      <c r="C70" s="37">
        <v>-0.004651</v>
      </c>
      <c r="D70" s="37">
        <v>-0.004822</v>
      </c>
      <c r="E70" s="37">
        <v>-0.005109</v>
      </c>
      <c r="F70" s="37">
        <v>-0.00541</v>
      </c>
      <c r="G70" s="37">
        <v>-0.005551</v>
      </c>
      <c r="H70" s="37">
        <v>-0.005393</v>
      </c>
      <c r="I70" s="37">
        <v>-0.004867</v>
      </c>
      <c r="J70" s="37">
        <v>-0.004442</v>
      </c>
      <c r="K70" s="37">
        <v>-0.00394</v>
      </c>
      <c r="L70" s="37">
        <v>-0.003537</v>
      </c>
      <c r="M70" s="37">
        <v>-0.003021</v>
      </c>
      <c r="N70" s="37">
        <v>-0.002377</v>
      </c>
      <c r="O70" s="37">
        <v>-0.001894</v>
      </c>
      <c r="P70" s="37">
        <v>-0.001218</v>
      </c>
      <c r="Q70" s="37">
        <v>-8.49E-4</v>
      </c>
      <c r="R70" s="37">
        <v>-4.54E-4</v>
      </c>
      <c r="S70" s="37">
        <v>-2.57E-4</v>
      </c>
      <c r="T70" s="37">
        <v>-3.1E-5</v>
      </c>
      <c r="U70" s="37">
        <v>6.1E-5</v>
      </c>
      <c r="V70" s="37">
        <v>2.18E-4</v>
      </c>
      <c r="W70" s="37">
        <v>1.71E-4</v>
      </c>
      <c r="X70" s="37">
        <v>1.26E-4</v>
      </c>
      <c r="Y70" s="37">
        <v>9.9E-5</v>
      </c>
      <c r="Z70" s="37">
        <v>0.0</v>
      </c>
      <c r="AA70" s="37">
        <v>-1.13E-4</v>
      </c>
      <c r="AB70" s="37">
        <v>-2.03E-4</v>
      </c>
      <c r="AC70" s="37">
        <v>-5.01E-4</v>
      </c>
      <c r="AD70" s="37">
        <v>-8.23E-4</v>
      </c>
      <c r="AE70" s="37">
        <v>-0.00128</v>
      </c>
      <c r="AF70" s="37">
        <v>-0.001797</v>
      </c>
      <c r="AG70" s="37">
        <v>-0.002519</v>
      </c>
      <c r="AH70" s="37">
        <v>-0.003226</v>
      </c>
      <c r="AI70" s="37">
        <v>-0.003978</v>
      </c>
      <c r="AJ70" s="37">
        <v>-0.004744</v>
      </c>
      <c r="AK70" s="37">
        <v>-0.005471</v>
      </c>
      <c r="AL70" s="37">
        <v>-0.006769</v>
      </c>
    </row>
    <row r="71" ht="12.75" customHeight="1">
      <c r="A71" s="36">
        <v>-0.005374</v>
      </c>
      <c r="B71" s="37">
        <v>-0.004862</v>
      </c>
      <c r="C71" s="37">
        <v>-0.004606</v>
      </c>
      <c r="D71" s="37">
        <v>-0.004765</v>
      </c>
      <c r="E71" s="37">
        <v>-0.005203</v>
      </c>
      <c r="F71" s="37">
        <v>-0.005319</v>
      </c>
      <c r="G71" s="37">
        <v>-0.005491</v>
      </c>
      <c r="H71" s="37">
        <v>-0.005399</v>
      </c>
      <c r="I71" s="37">
        <v>-0.005061</v>
      </c>
      <c r="J71" s="37">
        <v>-0.004623</v>
      </c>
      <c r="K71" s="37">
        <v>-0.004178</v>
      </c>
      <c r="L71" s="37">
        <v>-0.003566</v>
      </c>
      <c r="M71" s="37">
        <v>-0.0031</v>
      </c>
      <c r="N71" s="37">
        <v>-0.002227</v>
      </c>
      <c r="O71" s="37">
        <v>-0.001731</v>
      </c>
      <c r="P71" s="37">
        <v>-0.001234</v>
      </c>
      <c r="Q71" s="37">
        <v>-7.67E-4</v>
      </c>
      <c r="R71" s="37">
        <v>-4.79E-4</v>
      </c>
      <c r="S71" s="37">
        <v>-1.77E-4</v>
      </c>
      <c r="T71" s="37">
        <v>-1.8E-4</v>
      </c>
      <c r="U71" s="37">
        <v>1.33E-4</v>
      </c>
      <c r="V71" s="37">
        <v>6.9E-5</v>
      </c>
      <c r="W71" s="37">
        <v>1.98E-4</v>
      </c>
      <c r="X71" s="37">
        <v>1.15E-4</v>
      </c>
      <c r="Y71" s="37">
        <v>-1.12E-4</v>
      </c>
      <c r="Z71" s="37">
        <v>0.0</v>
      </c>
      <c r="AA71" s="37">
        <v>-1.4E-4</v>
      </c>
      <c r="AB71" s="37">
        <v>-2.84E-4</v>
      </c>
      <c r="AC71" s="37">
        <v>-5.19E-4</v>
      </c>
      <c r="AD71" s="37">
        <v>-0.001072</v>
      </c>
      <c r="AE71" s="37">
        <v>-0.001486</v>
      </c>
      <c r="AF71" s="37">
        <v>-0.00188</v>
      </c>
      <c r="AG71" s="37">
        <v>-0.002671</v>
      </c>
      <c r="AH71" s="37">
        <v>-0.003329</v>
      </c>
      <c r="AI71" s="37">
        <v>-0.003888</v>
      </c>
      <c r="AJ71" s="37">
        <v>-0.004672</v>
      </c>
      <c r="AK71" s="37">
        <v>-0.005475</v>
      </c>
      <c r="AL71" s="37">
        <v>-0.006698</v>
      </c>
    </row>
    <row r="72" ht="12.75" customHeight="1">
      <c r="A72" s="36">
        <v>-0.005213</v>
      </c>
      <c r="B72" s="37">
        <v>-0.004714</v>
      </c>
      <c r="C72" s="37">
        <v>-0.00443</v>
      </c>
      <c r="D72" s="37">
        <v>-0.004522</v>
      </c>
      <c r="E72" s="37">
        <v>-0.004884</v>
      </c>
      <c r="F72" s="37">
        <v>-0.005254</v>
      </c>
      <c r="G72" s="37">
        <v>-0.005294</v>
      </c>
      <c r="H72" s="37">
        <v>-0.00527</v>
      </c>
      <c r="I72" s="37">
        <v>-0.004743</v>
      </c>
      <c r="J72" s="37">
        <v>-0.004535</v>
      </c>
      <c r="K72" s="37">
        <v>-0.003987</v>
      </c>
      <c r="L72" s="37">
        <v>-0.003625</v>
      </c>
      <c r="M72" s="37">
        <v>-0.003086</v>
      </c>
      <c r="N72" s="37">
        <v>-0.00253</v>
      </c>
      <c r="O72" s="37">
        <v>-0.00184</v>
      </c>
      <c r="P72" s="37">
        <v>-0.001223</v>
      </c>
      <c r="Q72" s="37">
        <v>-8.13E-4</v>
      </c>
      <c r="R72" s="37">
        <v>-3.74E-4</v>
      </c>
      <c r="S72" s="37">
        <v>-1.4E-4</v>
      </c>
      <c r="T72" s="37">
        <v>-2.1E-5</v>
      </c>
      <c r="U72" s="37">
        <v>2.0E-4</v>
      </c>
      <c r="V72" s="37">
        <v>2.38E-4</v>
      </c>
      <c r="W72" s="37">
        <v>2.74E-4</v>
      </c>
      <c r="X72" s="37">
        <v>1.38E-4</v>
      </c>
      <c r="Y72" s="37">
        <v>1.6E-5</v>
      </c>
      <c r="Z72" s="37">
        <v>0.0</v>
      </c>
      <c r="AA72" s="37">
        <v>-9.8E-5</v>
      </c>
      <c r="AB72" s="37">
        <v>-1.9E-4</v>
      </c>
      <c r="AC72" s="37">
        <v>-3.11E-4</v>
      </c>
      <c r="AD72" s="37">
        <v>-7.85E-4</v>
      </c>
      <c r="AE72" s="37">
        <v>-9.95E-4</v>
      </c>
      <c r="AF72" s="37">
        <v>-0.001659</v>
      </c>
      <c r="AG72" s="37">
        <v>-0.00221</v>
      </c>
      <c r="AH72" s="37">
        <v>-0.002881</v>
      </c>
      <c r="AI72" s="37">
        <v>-0.003764</v>
      </c>
      <c r="AJ72" s="37">
        <v>-0.004346</v>
      </c>
      <c r="AK72" s="37">
        <v>-0.005152</v>
      </c>
      <c r="AL72" s="37">
        <v>-0.006533</v>
      </c>
    </row>
    <row r="73" ht="12.75" customHeight="1">
      <c r="A73" s="36">
        <v>-0.005997</v>
      </c>
      <c r="B73" s="37">
        <v>-0.005189</v>
      </c>
      <c r="C73" s="37">
        <v>-0.004964</v>
      </c>
      <c r="D73" s="37">
        <v>-0.005192</v>
      </c>
      <c r="E73" s="37">
        <v>-0.005459</v>
      </c>
      <c r="F73" s="37">
        <v>-0.005744</v>
      </c>
      <c r="G73" s="37">
        <v>-0.005901</v>
      </c>
      <c r="H73" s="37">
        <v>-0.005704</v>
      </c>
      <c r="I73" s="37">
        <v>-0.005231</v>
      </c>
      <c r="J73" s="37">
        <v>-0.004735</v>
      </c>
      <c r="K73" s="37">
        <v>-0.004191</v>
      </c>
      <c r="L73" s="37">
        <v>-0.003792</v>
      </c>
      <c r="M73" s="37">
        <v>-0.0033</v>
      </c>
      <c r="N73" s="37">
        <v>-0.002597</v>
      </c>
      <c r="O73" s="37">
        <v>-0.001978</v>
      </c>
      <c r="P73" s="37">
        <v>-0.001386</v>
      </c>
      <c r="Q73" s="37">
        <v>-0.001075</v>
      </c>
      <c r="R73" s="37">
        <v>-5.1E-4</v>
      </c>
      <c r="S73" s="37">
        <v>-3.4E-4</v>
      </c>
      <c r="T73" s="37">
        <v>-1.21E-4</v>
      </c>
      <c r="U73" s="37">
        <v>1.08E-4</v>
      </c>
      <c r="V73" s="37">
        <v>2.43E-4</v>
      </c>
      <c r="W73" s="37">
        <v>2.01E-4</v>
      </c>
      <c r="X73" s="37">
        <v>1.67E-4</v>
      </c>
      <c r="Y73" s="37">
        <v>3.0E-5</v>
      </c>
      <c r="Z73" s="37">
        <v>0.0</v>
      </c>
      <c r="AA73" s="37">
        <v>-5.7E-5</v>
      </c>
      <c r="AB73" s="37">
        <v>-2.98E-4</v>
      </c>
      <c r="AC73" s="37">
        <v>-4.28E-4</v>
      </c>
      <c r="AD73" s="37">
        <v>-7.22E-4</v>
      </c>
      <c r="AE73" s="37">
        <v>-0.001199</v>
      </c>
      <c r="AF73" s="37">
        <v>-0.001666</v>
      </c>
      <c r="AG73" s="37">
        <v>-0.002393</v>
      </c>
      <c r="AH73" s="37">
        <v>-0.003022</v>
      </c>
      <c r="AI73" s="37">
        <v>-0.003677</v>
      </c>
      <c r="AJ73" s="37">
        <v>-0.004553</v>
      </c>
      <c r="AK73" s="37">
        <v>-0.005168</v>
      </c>
      <c r="AL73" s="37">
        <v>-0.006506</v>
      </c>
    </row>
    <row r="74" ht="12.75" customHeight="1">
      <c r="A74" s="36">
        <v>-0.005857</v>
      </c>
      <c r="B74" s="37">
        <v>-0.005411</v>
      </c>
      <c r="C74" s="37">
        <v>-0.005116</v>
      </c>
      <c r="D74" s="37">
        <v>-0.005213</v>
      </c>
      <c r="E74" s="37">
        <v>-0.005745</v>
      </c>
      <c r="F74" s="37">
        <v>-0.005736</v>
      </c>
      <c r="G74" s="37">
        <v>-0.00596</v>
      </c>
      <c r="H74" s="37">
        <v>-0.005926</v>
      </c>
      <c r="I74" s="37">
        <v>-0.0055</v>
      </c>
      <c r="J74" s="37">
        <v>-0.005143</v>
      </c>
      <c r="K74" s="37">
        <v>-0.004527</v>
      </c>
      <c r="L74" s="37">
        <v>-0.004007</v>
      </c>
      <c r="M74" s="37">
        <v>-0.003434</v>
      </c>
      <c r="N74" s="37">
        <v>-0.002656</v>
      </c>
      <c r="O74" s="37">
        <v>-0.002159</v>
      </c>
      <c r="P74" s="37">
        <v>-0.001616</v>
      </c>
      <c r="Q74" s="37">
        <v>-0.001097</v>
      </c>
      <c r="R74" s="37">
        <v>-6.37E-4</v>
      </c>
      <c r="S74" s="37">
        <v>-3.7E-4</v>
      </c>
      <c r="T74" s="37">
        <v>-2.46E-4</v>
      </c>
      <c r="U74" s="37">
        <v>5.2E-5</v>
      </c>
      <c r="V74" s="37">
        <v>1.29E-4</v>
      </c>
      <c r="W74" s="37">
        <v>1.55E-4</v>
      </c>
      <c r="X74" s="37">
        <v>1.8E-5</v>
      </c>
      <c r="Y74" s="37">
        <v>-2.55E-4</v>
      </c>
      <c r="Z74" s="37">
        <v>0.0</v>
      </c>
      <c r="AA74" s="37">
        <v>-1.17E-4</v>
      </c>
      <c r="AB74" s="37">
        <v>-3.15E-4</v>
      </c>
      <c r="AC74" s="37">
        <v>-4.21E-4</v>
      </c>
      <c r="AD74" s="37">
        <v>-8.25E-4</v>
      </c>
      <c r="AE74" s="37">
        <v>-0.001353</v>
      </c>
      <c r="AF74" s="37">
        <v>-0.001792</v>
      </c>
      <c r="AG74" s="37">
        <v>-0.002442</v>
      </c>
      <c r="AH74" s="37">
        <v>-0.003083</v>
      </c>
      <c r="AI74" s="37">
        <v>-0.003712</v>
      </c>
      <c r="AJ74" s="37">
        <v>-0.004521</v>
      </c>
      <c r="AK74" s="37">
        <v>-0.00518</v>
      </c>
      <c r="AL74" s="37">
        <v>-0.006496</v>
      </c>
    </row>
    <row r="75" ht="12.75" customHeight="1">
      <c r="A75" s="36">
        <v>-0.006116</v>
      </c>
      <c r="B75" s="37">
        <v>-0.005389</v>
      </c>
      <c r="C75" s="37">
        <v>-0.005154</v>
      </c>
      <c r="D75" s="37">
        <v>-0.005265</v>
      </c>
      <c r="E75" s="37">
        <v>-0.005648</v>
      </c>
      <c r="F75" s="37">
        <v>-0.00614</v>
      </c>
      <c r="G75" s="37">
        <v>-0.006038</v>
      </c>
      <c r="H75" s="37">
        <v>-0.006011</v>
      </c>
      <c r="I75" s="37">
        <v>-0.005516</v>
      </c>
      <c r="J75" s="37">
        <v>-0.005209</v>
      </c>
      <c r="K75" s="37">
        <v>-0.004638</v>
      </c>
      <c r="L75" s="37">
        <v>-0.004258</v>
      </c>
      <c r="M75" s="37">
        <v>-0.003815</v>
      </c>
      <c r="N75" s="37">
        <v>-0.003083</v>
      </c>
      <c r="O75" s="37">
        <v>-0.002394</v>
      </c>
      <c r="P75" s="37">
        <v>-0.001846</v>
      </c>
      <c r="Q75" s="37">
        <v>-0.001379</v>
      </c>
      <c r="R75" s="37">
        <v>-7.69E-4</v>
      </c>
      <c r="S75" s="37">
        <v>-5.75E-4</v>
      </c>
      <c r="T75" s="37">
        <v>-2.57E-4</v>
      </c>
      <c r="U75" s="37">
        <v>-1.8E-4</v>
      </c>
      <c r="V75" s="37">
        <v>-9.0E-6</v>
      </c>
      <c r="W75" s="37">
        <v>1.04E-4</v>
      </c>
      <c r="X75" s="37">
        <v>-1.97E-4</v>
      </c>
      <c r="Y75" s="37">
        <v>-1.92E-4</v>
      </c>
      <c r="Z75" s="37">
        <v>0.0</v>
      </c>
      <c r="AA75" s="37">
        <v>-3.47E-4</v>
      </c>
      <c r="AB75" s="37">
        <v>-2.57E-4</v>
      </c>
      <c r="AC75" s="37">
        <v>-4.18E-4</v>
      </c>
      <c r="AD75" s="37">
        <v>-9.02E-4</v>
      </c>
      <c r="AE75" s="37">
        <v>-0.001096</v>
      </c>
      <c r="AF75" s="37">
        <v>-0.001732</v>
      </c>
      <c r="AG75" s="37">
        <v>-0.002268</v>
      </c>
      <c r="AH75" s="37">
        <v>-0.002864</v>
      </c>
      <c r="AI75" s="37">
        <v>-0.003737</v>
      </c>
      <c r="AJ75" s="37">
        <v>-0.004352</v>
      </c>
      <c r="AK75" s="37">
        <v>-0.005166</v>
      </c>
      <c r="AL75" s="37">
        <v>-0.00643</v>
      </c>
    </row>
    <row r="76" ht="12.75" customHeight="1">
      <c r="A76" s="36">
        <v>-0.006526</v>
      </c>
      <c r="B76" s="37">
        <v>-0.005732</v>
      </c>
      <c r="C76" s="37">
        <v>-0.00552</v>
      </c>
      <c r="D76" s="37">
        <v>-0.005771</v>
      </c>
      <c r="E76" s="37">
        <v>-0.006076</v>
      </c>
      <c r="F76" s="37">
        <v>-0.006251</v>
      </c>
      <c r="G76" s="37">
        <v>-0.006431</v>
      </c>
      <c r="H76" s="37">
        <v>-0.006345</v>
      </c>
      <c r="I76" s="37">
        <v>-0.005805</v>
      </c>
      <c r="J76" s="37">
        <v>-0.005278</v>
      </c>
      <c r="K76" s="37">
        <v>-0.004862</v>
      </c>
      <c r="L76" s="37">
        <v>-0.004393</v>
      </c>
      <c r="M76" s="37">
        <v>-0.003848</v>
      </c>
      <c r="N76" s="37">
        <v>-0.002897</v>
      </c>
      <c r="O76" s="37">
        <v>-0.00241</v>
      </c>
      <c r="P76" s="37">
        <v>-0.001869</v>
      </c>
      <c r="Q76" s="37">
        <v>-0.001175</v>
      </c>
      <c r="R76" s="37">
        <v>-7.98E-4</v>
      </c>
      <c r="S76" s="37">
        <v>-4.72E-4</v>
      </c>
      <c r="T76" s="37">
        <v>-2.84E-4</v>
      </c>
      <c r="U76" s="37">
        <v>-2.0E-5</v>
      </c>
      <c r="V76" s="37">
        <v>-3.5E-5</v>
      </c>
      <c r="W76" s="37">
        <v>6.6E-5</v>
      </c>
      <c r="X76" s="37">
        <v>1.7E-4</v>
      </c>
      <c r="Y76" s="37">
        <v>1.34E-4</v>
      </c>
      <c r="Z76" s="37">
        <v>0.0</v>
      </c>
      <c r="AA76" s="37">
        <v>-6.4E-5</v>
      </c>
      <c r="AB76" s="37">
        <v>-2.58E-4</v>
      </c>
      <c r="AC76" s="37">
        <v>-3.12E-4</v>
      </c>
      <c r="AD76" s="37">
        <v>-7.0E-4</v>
      </c>
      <c r="AE76" s="37">
        <v>-0.001223</v>
      </c>
      <c r="AF76" s="37">
        <v>-0.00148</v>
      </c>
      <c r="AG76" s="37">
        <v>-0.002317</v>
      </c>
      <c r="AH76" s="37">
        <v>-0.002889</v>
      </c>
      <c r="AI76" s="37">
        <v>-0.00345</v>
      </c>
      <c r="AJ76" s="37">
        <v>-0.004315</v>
      </c>
      <c r="AK76" s="37">
        <v>-0.004944</v>
      </c>
      <c r="AL76" s="37">
        <v>-0.006325</v>
      </c>
    </row>
    <row r="77" ht="12.75" customHeight="1">
      <c r="A77" s="36">
        <v>-0.006049</v>
      </c>
      <c r="B77" s="37">
        <v>-0.005593</v>
      </c>
      <c r="C77" s="37">
        <v>-0.005222</v>
      </c>
      <c r="D77" s="37">
        <v>-0.005277</v>
      </c>
      <c r="E77" s="37">
        <v>-0.005814</v>
      </c>
      <c r="F77" s="37">
        <v>-0.005934</v>
      </c>
      <c r="G77" s="37">
        <v>-0.006048</v>
      </c>
      <c r="H77" s="37">
        <v>-0.005954</v>
      </c>
      <c r="I77" s="37">
        <v>-0.005555</v>
      </c>
      <c r="J77" s="37">
        <v>-0.005287</v>
      </c>
      <c r="K77" s="37">
        <v>-0.004615</v>
      </c>
      <c r="L77" s="37">
        <v>-0.004314</v>
      </c>
      <c r="M77" s="37">
        <v>-0.003717</v>
      </c>
      <c r="N77" s="37">
        <v>-0.002955</v>
      </c>
      <c r="O77" s="37">
        <v>-0.002258</v>
      </c>
      <c r="P77" s="37">
        <v>-0.001601</v>
      </c>
      <c r="Q77" s="37">
        <v>-0.001224</v>
      </c>
      <c r="R77" s="37">
        <v>-8.04E-4</v>
      </c>
      <c r="S77" s="37">
        <v>-5.14E-4</v>
      </c>
      <c r="T77" s="37">
        <v>-3.44E-4</v>
      </c>
      <c r="U77" s="37">
        <v>-5.0E-6</v>
      </c>
      <c r="V77" s="37">
        <v>7.8E-5</v>
      </c>
      <c r="W77" s="37">
        <v>2.15E-4</v>
      </c>
      <c r="X77" s="37">
        <v>7.6E-5</v>
      </c>
      <c r="Y77" s="37">
        <v>-3.83E-4</v>
      </c>
      <c r="Z77" s="37">
        <v>0.0</v>
      </c>
      <c r="AA77" s="37">
        <v>-1.95E-4</v>
      </c>
      <c r="AB77" s="37">
        <v>-1.99E-4</v>
      </c>
      <c r="AC77" s="37">
        <v>-3.03E-4</v>
      </c>
      <c r="AD77" s="37">
        <v>-7.8E-4</v>
      </c>
      <c r="AE77" s="37">
        <v>-0.001177</v>
      </c>
      <c r="AF77" s="37">
        <v>-0.001769</v>
      </c>
      <c r="AG77" s="37">
        <v>-0.002324</v>
      </c>
      <c r="AH77" s="37">
        <v>-0.002993</v>
      </c>
      <c r="AI77" s="37">
        <v>-0.003592</v>
      </c>
      <c r="AJ77" s="37">
        <v>-0.004248</v>
      </c>
      <c r="AK77" s="37">
        <v>-0.004907</v>
      </c>
      <c r="AL77" s="37">
        <v>-0.006323</v>
      </c>
    </row>
    <row r="78" ht="12.75" customHeight="1">
      <c r="A78" s="36">
        <v>-0.005899</v>
      </c>
      <c r="B78" s="37">
        <v>-0.004924</v>
      </c>
      <c r="C78" s="37">
        <v>-0.004759</v>
      </c>
      <c r="D78" s="37">
        <v>-0.004885</v>
      </c>
      <c r="E78" s="37">
        <v>-0.005322</v>
      </c>
      <c r="F78" s="37">
        <v>-0.005702</v>
      </c>
      <c r="G78" s="37">
        <v>-0.005652</v>
      </c>
      <c r="H78" s="37">
        <v>-0.005646</v>
      </c>
      <c r="I78" s="37">
        <v>-0.005061</v>
      </c>
      <c r="J78" s="37">
        <v>-0.004771</v>
      </c>
      <c r="K78" s="37">
        <v>-0.004162</v>
      </c>
      <c r="L78" s="37">
        <v>-0.0038</v>
      </c>
      <c r="M78" s="37">
        <v>-0.003292</v>
      </c>
      <c r="N78" s="37">
        <v>-0.002712</v>
      </c>
      <c r="O78" s="37">
        <v>-0.002089</v>
      </c>
      <c r="P78" s="37">
        <v>-0.001558</v>
      </c>
      <c r="Q78" s="37">
        <v>-0.001259</v>
      </c>
      <c r="R78" s="37">
        <v>-5.09E-4</v>
      </c>
      <c r="S78" s="37">
        <v>-4.57E-4</v>
      </c>
      <c r="T78" s="37">
        <v>-2.0E-4</v>
      </c>
      <c r="U78" s="37">
        <v>2.0E-6</v>
      </c>
      <c r="V78" s="37">
        <v>2.84E-4</v>
      </c>
      <c r="W78" s="37">
        <v>4.54E-4</v>
      </c>
      <c r="X78" s="37">
        <v>2.12E-4</v>
      </c>
      <c r="Y78" s="37">
        <v>3.8E-5</v>
      </c>
      <c r="Z78" s="37">
        <v>0.0</v>
      </c>
      <c r="AA78" s="37">
        <v>2.0E-5</v>
      </c>
      <c r="AB78" s="37">
        <v>1.4E-5</v>
      </c>
      <c r="AC78" s="37">
        <v>-1.13E-4</v>
      </c>
      <c r="AD78" s="37">
        <v>-4.43E-4</v>
      </c>
      <c r="AE78" s="37">
        <v>-5.6E-4</v>
      </c>
      <c r="AF78" s="37">
        <v>-0.001285</v>
      </c>
      <c r="AG78" s="37">
        <v>-0.001942</v>
      </c>
      <c r="AH78" s="37">
        <v>-0.002476</v>
      </c>
      <c r="AI78" s="37">
        <v>-0.003397</v>
      </c>
      <c r="AJ78" s="37">
        <v>-0.004015</v>
      </c>
      <c r="AK78" s="37">
        <v>-0.004801</v>
      </c>
      <c r="AL78" s="37">
        <v>-0.006023</v>
      </c>
    </row>
    <row r="79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ht="12.0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43"/>
    <col customWidth="1" min="2" max="38" width="8.71"/>
  </cols>
  <sheetData>
    <row r="1" ht="12.75" customHeight="1">
      <c r="A1" s="36">
        <v>-0.023147</v>
      </c>
      <c r="B1" s="37">
        <v>-0.022516</v>
      </c>
      <c r="C1" s="37">
        <v>-0.023158</v>
      </c>
      <c r="D1" s="37">
        <v>-0.023721</v>
      </c>
      <c r="E1" s="37">
        <v>-0.021355</v>
      </c>
      <c r="F1" s="37">
        <v>-0.018779</v>
      </c>
      <c r="G1" s="37">
        <v>-0.022016</v>
      </c>
      <c r="H1" s="37">
        <v>-0.018189</v>
      </c>
      <c r="I1" s="37">
        <v>-0.019187</v>
      </c>
      <c r="J1" s="37">
        <v>-0.020317</v>
      </c>
      <c r="K1" s="37">
        <v>-0.017135</v>
      </c>
      <c r="L1" s="37">
        <v>-0.016275</v>
      </c>
      <c r="M1" s="37">
        <v>-0.015415</v>
      </c>
      <c r="N1" s="37">
        <v>-0.014105</v>
      </c>
      <c r="O1" s="37">
        <v>-0.010997</v>
      </c>
      <c r="P1" s="37">
        <v>-0.012551</v>
      </c>
      <c r="Q1" s="37">
        <v>-0.010874</v>
      </c>
      <c r="R1" s="37">
        <v>-0.008817</v>
      </c>
      <c r="S1" s="37">
        <v>-0.005652</v>
      </c>
      <c r="T1" s="37">
        <v>-0.0051</v>
      </c>
      <c r="U1" s="37">
        <v>-0.002057</v>
      </c>
      <c r="V1" s="37">
        <v>-0.003835</v>
      </c>
      <c r="W1" s="37">
        <v>-0.001324</v>
      </c>
      <c r="X1" s="37">
        <v>-0.001797</v>
      </c>
      <c r="Y1" s="37">
        <v>-0.003852</v>
      </c>
      <c r="Z1" s="37">
        <v>0.0</v>
      </c>
      <c r="AA1" s="37">
        <v>7.7E-4</v>
      </c>
      <c r="AB1" s="37">
        <v>0.001484</v>
      </c>
      <c r="AC1" s="37">
        <v>8.35E-4</v>
      </c>
      <c r="AD1" s="37">
        <v>0.003857</v>
      </c>
      <c r="AE1" s="37">
        <v>0.002485</v>
      </c>
      <c r="AF1" s="37">
        <v>0.005562</v>
      </c>
      <c r="AG1" s="37">
        <v>0.005833</v>
      </c>
      <c r="AH1" s="37">
        <v>0.009001</v>
      </c>
      <c r="AI1" s="37">
        <v>0.008342</v>
      </c>
      <c r="AJ1" s="37">
        <v>0.009937</v>
      </c>
      <c r="AK1" s="37">
        <v>0.009424</v>
      </c>
      <c r="AL1" s="37">
        <v>0.006942</v>
      </c>
    </row>
    <row r="2" ht="12.75" customHeight="1">
      <c r="A2" s="36">
        <v>-0.021326</v>
      </c>
      <c r="B2" s="37">
        <v>-0.020288</v>
      </c>
      <c r="C2" s="37">
        <v>-0.02025</v>
      </c>
      <c r="D2" s="37">
        <v>-0.019156</v>
      </c>
      <c r="E2" s="37">
        <v>-0.019038</v>
      </c>
      <c r="F2" s="37">
        <v>-0.01724</v>
      </c>
      <c r="G2" s="37">
        <v>-0.018588</v>
      </c>
      <c r="H2" s="37">
        <v>-0.015324</v>
      </c>
      <c r="I2" s="37">
        <v>-0.016555</v>
      </c>
      <c r="J2" s="37">
        <v>-0.016185</v>
      </c>
      <c r="K2" s="37">
        <v>-0.014286</v>
      </c>
      <c r="L2" s="37">
        <v>-0.013134</v>
      </c>
      <c r="M2" s="37">
        <v>-0.01267</v>
      </c>
      <c r="N2" s="37">
        <v>-0.010042</v>
      </c>
      <c r="O2" s="37">
        <v>-0.009328</v>
      </c>
      <c r="P2" s="37">
        <v>-0.009638</v>
      </c>
      <c r="Q2" s="37">
        <v>-0.008168</v>
      </c>
      <c r="R2" s="37">
        <v>-0.006218</v>
      </c>
      <c r="S2" s="37">
        <v>-0.003428</v>
      </c>
      <c r="T2" s="37">
        <v>-0.003278</v>
      </c>
      <c r="U2" s="37">
        <v>-0.002811</v>
      </c>
      <c r="V2" s="37">
        <v>-0.003886</v>
      </c>
      <c r="W2" s="37">
        <v>-5.12E-4</v>
      </c>
      <c r="X2" s="37">
        <v>-0.001743</v>
      </c>
      <c r="Y2" s="37">
        <v>-0.002064</v>
      </c>
      <c r="Z2" s="37">
        <v>0.0</v>
      </c>
      <c r="AA2" s="37">
        <v>-4.5E-4</v>
      </c>
      <c r="AB2" s="37">
        <v>3.29E-4</v>
      </c>
      <c r="AC2" s="37">
        <v>-5.34E-4</v>
      </c>
      <c r="AD2" s="37">
        <v>0.001089</v>
      </c>
      <c r="AE2" s="37">
        <v>0.001125</v>
      </c>
      <c r="AF2" s="37">
        <v>0.003167</v>
      </c>
      <c r="AG2" s="37">
        <v>0.003321</v>
      </c>
      <c r="AH2" s="37">
        <v>0.004078</v>
      </c>
      <c r="AI2" s="37">
        <v>0.004839</v>
      </c>
      <c r="AJ2" s="37">
        <v>0.005575</v>
      </c>
      <c r="AK2" s="37">
        <v>0.004478</v>
      </c>
      <c r="AL2" s="37">
        <v>0.001797</v>
      </c>
    </row>
    <row r="3" ht="12.75" customHeight="1">
      <c r="A3" s="36">
        <v>-0.01208</v>
      </c>
      <c r="B3" s="37">
        <v>-0.010711</v>
      </c>
      <c r="C3" s="37">
        <v>-0.010718</v>
      </c>
      <c r="D3" s="37">
        <v>-0.009617</v>
      </c>
      <c r="E3" s="37">
        <v>-0.008888</v>
      </c>
      <c r="F3" s="37">
        <v>-0.007831</v>
      </c>
      <c r="G3" s="37">
        <v>-0.010132</v>
      </c>
      <c r="H3" s="37">
        <v>-0.007148</v>
      </c>
      <c r="I3" s="37">
        <v>-0.007521</v>
      </c>
      <c r="J3" s="37">
        <v>-0.007893</v>
      </c>
      <c r="K3" s="37">
        <v>-0.006694</v>
      </c>
      <c r="L3" s="37">
        <v>-0.006564</v>
      </c>
      <c r="M3" s="37">
        <v>-0.006554</v>
      </c>
      <c r="N3" s="37">
        <v>-0.003937</v>
      </c>
      <c r="O3" s="37">
        <v>-0.003157</v>
      </c>
      <c r="P3" s="37">
        <v>-0.004981</v>
      </c>
      <c r="Q3" s="37">
        <v>-0.00289</v>
      </c>
      <c r="R3" s="37">
        <v>-0.00192</v>
      </c>
      <c r="S3" s="37">
        <v>-9.88E-4</v>
      </c>
      <c r="T3" s="37">
        <v>-8.42E-4</v>
      </c>
      <c r="U3" s="37">
        <v>5.7E-4</v>
      </c>
      <c r="V3" s="37">
        <v>8.28E-4</v>
      </c>
      <c r="W3" s="37">
        <v>7.84E-4</v>
      </c>
      <c r="X3" s="37">
        <v>-3.53E-4</v>
      </c>
      <c r="Y3" s="37">
        <v>-6.95E-4</v>
      </c>
      <c r="Z3" s="37">
        <v>0.0</v>
      </c>
      <c r="AA3" s="37">
        <v>7.45E-4</v>
      </c>
      <c r="AB3" s="37">
        <v>4.74E-4</v>
      </c>
      <c r="AC3" s="37">
        <v>-8.8E-5</v>
      </c>
      <c r="AD3" s="37">
        <v>5.07E-4</v>
      </c>
      <c r="AE3" s="37">
        <v>-4.85E-4</v>
      </c>
      <c r="AF3" s="37">
        <v>0.002062</v>
      </c>
      <c r="AG3" s="37">
        <v>0.001604</v>
      </c>
      <c r="AH3" s="37">
        <v>0.002215</v>
      </c>
      <c r="AI3" s="37">
        <v>0.001713</v>
      </c>
      <c r="AJ3" s="37">
        <v>0.002592</v>
      </c>
      <c r="AK3" s="37">
        <v>6.76E-4</v>
      </c>
      <c r="AL3" s="37">
        <v>-0.002643</v>
      </c>
    </row>
    <row r="4" ht="12.75" customHeight="1">
      <c r="A4" s="36">
        <v>-0.005326</v>
      </c>
      <c r="B4" s="37">
        <v>-0.003926</v>
      </c>
      <c r="C4" s="37">
        <v>-0.003801</v>
      </c>
      <c r="D4" s="37">
        <v>-0.003343</v>
      </c>
      <c r="E4" s="37">
        <v>-0.002311</v>
      </c>
      <c r="F4" s="37">
        <v>-0.001604</v>
      </c>
      <c r="G4" s="37">
        <v>-0.003044</v>
      </c>
      <c r="H4" s="37">
        <v>-5.43E-4</v>
      </c>
      <c r="I4" s="37">
        <v>-0.001477</v>
      </c>
      <c r="J4" s="37">
        <v>-0.002267</v>
      </c>
      <c r="K4" s="37">
        <v>-0.001369</v>
      </c>
      <c r="L4" s="37">
        <v>7.7E-5</v>
      </c>
      <c r="M4" s="37">
        <v>-8.6E-4</v>
      </c>
      <c r="N4" s="37">
        <v>4.96E-4</v>
      </c>
      <c r="O4" s="37">
        <v>0.001176</v>
      </c>
      <c r="P4" s="37">
        <v>1.04E-4</v>
      </c>
      <c r="Q4" s="37">
        <v>7.25E-4</v>
      </c>
      <c r="R4" s="37">
        <v>0.001479</v>
      </c>
      <c r="S4" s="37">
        <v>0.001391</v>
      </c>
      <c r="T4" s="37">
        <v>0.001338</v>
      </c>
      <c r="U4" s="37">
        <v>0.001803</v>
      </c>
      <c r="V4" s="37">
        <v>2.11E-4</v>
      </c>
      <c r="W4" s="37">
        <v>0.001837</v>
      </c>
      <c r="X4" s="37">
        <v>4.02E-4</v>
      </c>
      <c r="Y4" s="37">
        <v>-0.001152</v>
      </c>
      <c r="Z4" s="37">
        <v>0.0</v>
      </c>
      <c r="AA4" s="37">
        <v>-2.21E-4</v>
      </c>
      <c r="AB4" s="37">
        <v>-3.65E-4</v>
      </c>
      <c r="AC4" s="37">
        <v>-0.001741</v>
      </c>
      <c r="AD4" s="37">
        <v>-7.2E-4</v>
      </c>
      <c r="AE4" s="37">
        <v>-0.002512</v>
      </c>
      <c r="AF4" s="37">
        <v>-7.51E-4</v>
      </c>
      <c r="AG4" s="37">
        <v>-0.001295</v>
      </c>
      <c r="AH4" s="37">
        <v>-0.001741</v>
      </c>
      <c r="AI4" s="37">
        <v>-0.002926</v>
      </c>
      <c r="AJ4" s="37">
        <v>-0.002452</v>
      </c>
      <c r="AK4" s="37">
        <v>-0.004519</v>
      </c>
      <c r="AL4" s="37">
        <v>-0.006639</v>
      </c>
    </row>
    <row r="5" ht="12.75" customHeight="1">
      <c r="A5" s="36">
        <v>0.002334</v>
      </c>
      <c r="B5" s="37">
        <v>0.003223</v>
      </c>
      <c r="C5" s="37">
        <v>0.003606</v>
      </c>
      <c r="D5" s="37">
        <v>0.004124</v>
      </c>
      <c r="E5" s="37">
        <v>0.004535</v>
      </c>
      <c r="F5" s="37">
        <v>0.004962</v>
      </c>
      <c r="G5" s="37">
        <v>0.002759</v>
      </c>
      <c r="H5" s="37">
        <v>0.004524</v>
      </c>
      <c r="I5" s="37">
        <v>0.004685</v>
      </c>
      <c r="J5" s="37">
        <v>0.0031</v>
      </c>
      <c r="K5" s="37">
        <v>0.004099</v>
      </c>
      <c r="L5" s="37">
        <v>0.004211</v>
      </c>
      <c r="M5" s="37">
        <v>0.003687</v>
      </c>
      <c r="N5" s="37">
        <v>0.004646</v>
      </c>
      <c r="O5" s="37">
        <v>0.004541</v>
      </c>
      <c r="P5" s="37">
        <v>0.003078</v>
      </c>
      <c r="Q5" s="37">
        <v>0.004347</v>
      </c>
      <c r="R5" s="37">
        <v>0.003384</v>
      </c>
      <c r="S5" s="37">
        <v>0.003946</v>
      </c>
      <c r="T5" s="37">
        <v>0.002885</v>
      </c>
      <c r="U5" s="37">
        <v>0.002949</v>
      </c>
      <c r="V5" s="37">
        <v>0.001967</v>
      </c>
      <c r="W5" s="37">
        <v>0.002063</v>
      </c>
      <c r="X5" s="37">
        <v>8.0E-4</v>
      </c>
      <c r="Y5" s="37">
        <v>-2.88E-4</v>
      </c>
      <c r="Z5" s="37">
        <v>0.0</v>
      </c>
      <c r="AA5" s="37">
        <v>-5.41E-4</v>
      </c>
      <c r="AB5" s="37">
        <v>-0.002049</v>
      </c>
      <c r="AC5" s="37">
        <v>-0.002894</v>
      </c>
      <c r="AD5" s="37">
        <v>-0.003057</v>
      </c>
      <c r="AE5" s="37">
        <v>-0.003836</v>
      </c>
      <c r="AF5" s="37">
        <v>-0.003869</v>
      </c>
      <c r="AG5" s="37">
        <v>-0.004669</v>
      </c>
      <c r="AH5" s="37">
        <v>-0.004914</v>
      </c>
      <c r="AI5" s="37">
        <v>-0.006141</v>
      </c>
      <c r="AJ5" s="37">
        <v>-0.007025</v>
      </c>
      <c r="AK5" s="37">
        <v>-0.008824</v>
      </c>
      <c r="AL5" s="37">
        <v>-0.011263</v>
      </c>
    </row>
    <row r="6" ht="12.75" customHeight="1">
      <c r="A6" s="36">
        <v>0.006897</v>
      </c>
      <c r="B6" s="37">
        <v>0.007823</v>
      </c>
      <c r="C6" s="37">
        <v>0.007771</v>
      </c>
      <c r="D6" s="37">
        <v>0.00832</v>
      </c>
      <c r="E6" s="37">
        <v>0.008326</v>
      </c>
      <c r="F6" s="37">
        <v>0.008454</v>
      </c>
      <c r="G6" s="37">
        <v>0.006779</v>
      </c>
      <c r="H6" s="37">
        <v>0.008404</v>
      </c>
      <c r="I6" s="37">
        <v>0.007721</v>
      </c>
      <c r="J6" s="37">
        <v>0.006418</v>
      </c>
      <c r="K6" s="37">
        <v>0.007679</v>
      </c>
      <c r="L6" s="37">
        <v>0.007266</v>
      </c>
      <c r="M6" s="37">
        <v>0.006134</v>
      </c>
      <c r="N6" s="37">
        <v>0.006934</v>
      </c>
      <c r="O6" s="37">
        <v>0.006593</v>
      </c>
      <c r="P6" s="37">
        <v>0.005604</v>
      </c>
      <c r="Q6" s="37">
        <v>0.005508</v>
      </c>
      <c r="R6" s="37">
        <v>0.005221</v>
      </c>
      <c r="S6" s="37">
        <v>0.004476</v>
      </c>
      <c r="T6" s="37">
        <v>0.003819</v>
      </c>
      <c r="U6" s="37">
        <v>0.003521</v>
      </c>
      <c r="V6" s="37">
        <v>0.001345</v>
      </c>
      <c r="W6" s="37">
        <v>0.002444</v>
      </c>
      <c r="X6" s="37">
        <v>7.59E-4</v>
      </c>
      <c r="Y6" s="37">
        <v>-0.001221</v>
      </c>
      <c r="Z6" s="37">
        <v>0.0</v>
      </c>
      <c r="AA6" s="37">
        <v>-9.26E-4</v>
      </c>
      <c r="AB6" s="37">
        <v>-0.002384</v>
      </c>
      <c r="AC6" s="37">
        <v>-0.003826</v>
      </c>
      <c r="AD6" s="37">
        <v>-0.003547</v>
      </c>
      <c r="AE6" s="37">
        <v>-0.005696</v>
      </c>
      <c r="AF6" s="37">
        <v>-0.005019</v>
      </c>
      <c r="AG6" s="37">
        <v>-0.006323</v>
      </c>
      <c r="AH6" s="37">
        <v>-0.00723</v>
      </c>
      <c r="AI6" s="37">
        <v>-0.008613</v>
      </c>
      <c r="AJ6" s="37">
        <v>-0.009079</v>
      </c>
      <c r="AK6" s="37">
        <v>-0.0116</v>
      </c>
      <c r="AL6" s="37">
        <v>-0.013193</v>
      </c>
    </row>
    <row r="7" ht="12.75" customHeight="1">
      <c r="A7" s="36">
        <v>0.010123</v>
      </c>
      <c r="B7" s="37">
        <v>0.01099</v>
      </c>
      <c r="C7" s="37">
        <v>0.011391</v>
      </c>
      <c r="D7" s="37">
        <v>0.011477</v>
      </c>
      <c r="E7" s="37">
        <v>0.011457</v>
      </c>
      <c r="F7" s="37">
        <v>0.011644</v>
      </c>
      <c r="G7" s="37">
        <v>0.0099</v>
      </c>
      <c r="H7" s="37">
        <v>0.011375</v>
      </c>
      <c r="I7" s="37">
        <v>0.010817</v>
      </c>
      <c r="J7" s="37">
        <v>0.010144</v>
      </c>
      <c r="K7" s="37">
        <v>0.010159</v>
      </c>
      <c r="L7" s="37">
        <v>0.010076</v>
      </c>
      <c r="M7" s="37">
        <v>0.009312</v>
      </c>
      <c r="N7" s="37">
        <v>0.010201</v>
      </c>
      <c r="O7" s="37">
        <v>0.009692</v>
      </c>
      <c r="P7" s="37">
        <v>0.008139</v>
      </c>
      <c r="Q7" s="37">
        <v>0.008151</v>
      </c>
      <c r="R7" s="37">
        <v>0.007295</v>
      </c>
      <c r="S7" s="37">
        <v>0.007373</v>
      </c>
      <c r="T7" s="37">
        <v>0.005288</v>
      </c>
      <c r="U7" s="37">
        <v>0.005098</v>
      </c>
      <c r="V7" s="37">
        <v>0.002964</v>
      </c>
      <c r="W7" s="37">
        <v>0.003401</v>
      </c>
      <c r="X7" s="37">
        <v>0.001904</v>
      </c>
      <c r="Y7" s="37">
        <v>3.32E-4</v>
      </c>
      <c r="Z7" s="37">
        <v>0.0</v>
      </c>
      <c r="AA7" s="37">
        <v>-2.59E-4</v>
      </c>
      <c r="AB7" s="37">
        <v>-0.001429</v>
      </c>
      <c r="AC7" s="37">
        <v>-0.002962</v>
      </c>
      <c r="AD7" s="37">
        <v>-0.003479</v>
      </c>
      <c r="AE7" s="37">
        <v>-0.004867</v>
      </c>
      <c r="AF7" s="37">
        <v>-0.005262</v>
      </c>
      <c r="AG7" s="37">
        <v>-0.006323</v>
      </c>
      <c r="AH7" s="37">
        <v>-0.007286</v>
      </c>
      <c r="AI7" s="37">
        <v>-0.009234</v>
      </c>
      <c r="AJ7" s="37">
        <v>-0.009512</v>
      </c>
      <c r="AK7" s="37">
        <v>-0.011709</v>
      </c>
      <c r="AL7" s="37">
        <v>-0.014121</v>
      </c>
    </row>
    <row r="8" ht="12.75" customHeight="1">
      <c r="A8" s="36">
        <v>0.01133</v>
      </c>
      <c r="B8" s="37">
        <v>0.011984</v>
      </c>
      <c r="C8" s="37">
        <v>0.01263</v>
      </c>
      <c r="D8" s="37">
        <v>0.012966</v>
      </c>
      <c r="E8" s="37">
        <v>0.012895</v>
      </c>
      <c r="F8" s="37">
        <v>0.013047</v>
      </c>
      <c r="G8" s="37">
        <v>0.011305</v>
      </c>
      <c r="H8" s="37">
        <v>0.012531</v>
      </c>
      <c r="I8" s="37">
        <v>0.012007</v>
      </c>
      <c r="J8" s="37">
        <v>0.011005</v>
      </c>
      <c r="K8" s="37">
        <v>0.011132</v>
      </c>
      <c r="L8" s="37">
        <v>0.011166</v>
      </c>
      <c r="M8" s="37">
        <v>0.01017</v>
      </c>
      <c r="N8" s="37">
        <v>0.010342</v>
      </c>
      <c r="O8" s="37">
        <v>0.00997</v>
      </c>
      <c r="P8" s="37">
        <v>0.008628</v>
      </c>
      <c r="Q8" s="37">
        <v>0.008368</v>
      </c>
      <c r="R8" s="37">
        <v>0.007375</v>
      </c>
      <c r="S8" s="37">
        <v>0.006513</v>
      </c>
      <c r="T8" s="37">
        <v>0.005914</v>
      </c>
      <c r="U8" s="37">
        <v>0.005148</v>
      </c>
      <c r="V8" s="37">
        <v>0.002985</v>
      </c>
      <c r="W8" s="37">
        <v>0.003061</v>
      </c>
      <c r="X8" s="37">
        <v>0.001536</v>
      </c>
      <c r="Y8" s="37">
        <v>2.23E-4</v>
      </c>
      <c r="Z8" s="37">
        <v>0.0</v>
      </c>
      <c r="AA8" s="37">
        <v>-5.68E-4</v>
      </c>
      <c r="AB8" s="37">
        <v>-0.002006</v>
      </c>
      <c r="AC8" s="37">
        <v>-0.003543</v>
      </c>
      <c r="AD8" s="37">
        <v>-0.003672</v>
      </c>
      <c r="AE8" s="37">
        <v>-0.005564</v>
      </c>
      <c r="AF8" s="37">
        <v>-0.005515</v>
      </c>
      <c r="AG8" s="37">
        <v>-0.006931</v>
      </c>
      <c r="AH8" s="37">
        <v>-0.007851</v>
      </c>
      <c r="AI8" s="37">
        <v>-0.009364</v>
      </c>
      <c r="AJ8" s="37">
        <v>-0.010249</v>
      </c>
      <c r="AK8" s="37">
        <v>-0.012182</v>
      </c>
      <c r="AL8" s="37">
        <v>-0.013992</v>
      </c>
    </row>
    <row r="9" ht="12.75" customHeight="1">
      <c r="A9" s="36">
        <v>0.011805</v>
      </c>
      <c r="B9" s="37">
        <v>0.012254</v>
      </c>
      <c r="C9" s="37">
        <v>0.01243</v>
      </c>
      <c r="D9" s="37">
        <v>0.012801</v>
      </c>
      <c r="E9" s="37">
        <v>0.01279</v>
      </c>
      <c r="F9" s="37">
        <v>0.01258</v>
      </c>
      <c r="G9" s="37">
        <v>0.011546</v>
      </c>
      <c r="H9" s="37">
        <v>0.012306</v>
      </c>
      <c r="I9" s="37">
        <v>0.011978</v>
      </c>
      <c r="J9" s="37">
        <v>0.01119</v>
      </c>
      <c r="K9" s="37">
        <v>0.011511</v>
      </c>
      <c r="L9" s="37">
        <v>0.011132</v>
      </c>
      <c r="M9" s="37">
        <v>0.010485</v>
      </c>
      <c r="N9" s="37">
        <v>0.010335</v>
      </c>
      <c r="O9" s="37">
        <v>0.009909</v>
      </c>
      <c r="P9" s="37">
        <v>0.008913</v>
      </c>
      <c r="Q9" s="37">
        <v>0.008321</v>
      </c>
      <c r="R9" s="37">
        <v>0.007603</v>
      </c>
      <c r="S9" s="37">
        <v>0.006799</v>
      </c>
      <c r="T9" s="37">
        <v>0.005643</v>
      </c>
      <c r="U9" s="37">
        <v>0.004769</v>
      </c>
      <c r="V9" s="37">
        <v>0.003197</v>
      </c>
      <c r="W9" s="37">
        <v>0.002746</v>
      </c>
      <c r="X9" s="37">
        <v>0.001646</v>
      </c>
      <c r="Y9" s="37">
        <v>-5.5E-5</v>
      </c>
      <c r="Z9" s="37">
        <v>0.0</v>
      </c>
      <c r="AA9" s="37">
        <v>-8.47E-4</v>
      </c>
      <c r="AB9" s="37">
        <v>-0.001642</v>
      </c>
      <c r="AC9" s="37">
        <v>-0.003288</v>
      </c>
      <c r="AD9" s="37">
        <v>-0.003835</v>
      </c>
      <c r="AE9" s="37">
        <v>-0.005574</v>
      </c>
      <c r="AF9" s="37">
        <v>-0.005445</v>
      </c>
      <c r="AG9" s="37">
        <v>-0.00679</v>
      </c>
      <c r="AH9" s="37">
        <v>-0.007665</v>
      </c>
      <c r="AI9" s="37">
        <v>-0.009344</v>
      </c>
      <c r="AJ9" s="37">
        <v>-0.0104</v>
      </c>
      <c r="AK9" s="37">
        <v>-0.012049</v>
      </c>
      <c r="AL9" s="37">
        <v>-0.013687</v>
      </c>
    </row>
    <row r="10" ht="12.75" customHeight="1">
      <c r="A10" s="36">
        <v>0.012157</v>
      </c>
      <c r="B10" s="37">
        <v>0.012514</v>
      </c>
      <c r="C10" s="37">
        <v>0.012602</v>
      </c>
      <c r="D10" s="37">
        <v>0.012754</v>
      </c>
      <c r="E10" s="37">
        <v>0.01266</v>
      </c>
      <c r="F10" s="37">
        <v>0.012848</v>
      </c>
      <c r="G10" s="37">
        <v>0.011458</v>
      </c>
      <c r="H10" s="37">
        <v>0.012728</v>
      </c>
      <c r="I10" s="37">
        <v>0.011863</v>
      </c>
      <c r="J10" s="37">
        <v>0.010831</v>
      </c>
      <c r="K10" s="37">
        <v>0.011157</v>
      </c>
      <c r="L10" s="37">
        <v>0.010731</v>
      </c>
      <c r="M10" s="37">
        <v>0.010587</v>
      </c>
      <c r="N10" s="37">
        <v>0.010544</v>
      </c>
      <c r="O10" s="37">
        <v>0.010034</v>
      </c>
      <c r="P10" s="37">
        <v>0.008931</v>
      </c>
      <c r="Q10" s="37">
        <v>0.008718</v>
      </c>
      <c r="R10" s="37">
        <v>0.007573</v>
      </c>
      <c r="S10" s="37">
        <v>0.006907</v>
      </c>
      <c r="T10" s="37">
        <v>0.005761</v>
      </c>
      <c r="U10" s="37">
        <v>0.004728</v>
      </c>
      <c r="V10" s="37">
        <v>0.002772</v>
      </c>
      <c r="W10" s="37">
        <v>0.002754</v>
      </c>
      <c r="X10" s="37">
        <v>0.001805</v>
      </c>
      <c r="Y10" s="37">
        <v>-3.3E-5</v>
      </c>
      <c r="Z10" s="37">
        <v>0.0</v>
      </c>
      <c r="AA10" s="37">
        <v>-6.38E-4</v>
      </c>
      <c r="AB10" s="37">
        <v>-0.001692</v>
      </c>
      <c r="AC10" s="37">
        <v>-0.003028</v>
      </c>
      <c r="AD10" s="37">
        <v>-0.003609</v>
      </c>
      <c r="AE10" s="37">
        <v>-0.004843</v>
      </c>
      <c r="AF10" s="37">
        <v>-0.004995</v>
      </c>
      <c r="AG10" s="37">
        <v>-0.006272</v>
      </c>
      <c r="AH10" s="37">
        <v>-0.007374</v>
      </c>
      <c r="AI10" s="37">
        <v>-0.008743</v>
      </c>
      <c r="AJ10" s="37">
        <v>-0.009498</v>
      </c>
      <c r="AK10" s="37">
        <v>-0.011314</v>
      </c>
      <c r="AL10" s="37">
        <v>-0.01295</v>
      </c>
    </row>
    <row r="11" ht="12.75" customHeight="1">
      <c r="A11" s="36">
        <v>0.009347</v>
      </c>
      <c r="B11" s="37">
        <v>0.009912</v>
      </c>
      <c r="C11" s="37">
        <v>0.010418</v>
      </c>
      <c r="D11" s="37">
        <v>0.010649</v>
      </c>
      <c r="E11" s="37">
        <v>0.010745</v>
      </c>
      <c r="F11" s="37">
        <v>0.01101</v>
      </c>
      <c r="G11" s="37">
        <v>0.009645</v>
      </c>
      <c r="H11" s="37">
        <v>0.010388</v>
      </c>
      <c r="I11" s="37">
        <v>0.010399</v>
      </c>
      <c r="J11" s="37">
        <v>0.009831</v>
      </c>
      <c r="K11" s="37">
        <v>0.010158</v>
      </c>
      <c r="L11" s="37">
        <v>0.010085</v>
      </c>
      <c r="M11" s="37">
        <v>0.009616</v>
      </c>
      <c r="N11" s="37">
        <v>0.009437</v>
      </c>
      <c r="O11" s="37">
        <v>0.009235</v>
      </c>
      <c r="P11" s="37">
        <v>0.008195</v>
      </c>
      <c r="Q11" s="37">
        <v>0.007786</v>
      </c>
      <c r="R11" s="37">
        <v>0.006851</v>
      </c>
      <c r="S11" s="37">
        <v>0.006177</v>
      </c>
      <c r="T11" s="37">
        <v>0.00497</v>
      </c>
      <c r="U11" s="37">
        <v>0.004345</v>
      </c>
      <c r="V11" s="37">
        <v>0.002591</v>
      </c>
      <c r="W11" s="37">
        <v>0.002699</v>
      </c>
      <c r="X11" s="37">
        <v>0.001287</v>
      </c>
      <c r="Y11" s="37">
        <v>4.5E-5</v>
      </c>
      <c r="Z11" s="37">
        <v>0.0</v>
      </c>
      <c r="AA11" s="37">
        <v>-0.001058</v>
      </c>
      <c r="AB11" s="37">
        <v>-0.00173</v>
      </c>
      <c r="AC11" s="37">
        <v>-0.003131</v>
      </c>
      <c r="AD11" s="37">
        <v>-0.00388</v>
      </c>
      <c r="AE11" s="37">
        <v>-0.004778</v>
      </c>
      <c r="AF11" s="37">
        <v>-0.004891</v>
      </c>
      <c r="AG11" s="37">
        <v>-0.005902</v>
      </c>
      <c r="AH11" s="37">
        <v>-0.006979</v>
      </c>
      <c r="AI11" s="37">
        <v>-0.008734</v>
      </c>
      <c r="AJ11" s="37">
        <v>-0.009124</v>
      </c>
      <c r="AK11" s="37">
        <v>-0.010814</v>
      </c>
      <c r="AL11" s="37">
        <v>-0.012383</v>
      </c>
    </row>
    <row r="12" ht="12.75" customHeight="1">
      <c r="A12" s="36">
        <v>0.009201</v>
      </c>
      <c r="B12" s="37">
        <v>0.00983</v>
      </c>
      <c r="C12" s="37">
        <v>0.010299</v>
      </c>
      <c r="D12" s="37">
        <v>0.010754</v>
      </c>
      <c r="E12" s="37">
        <v>0.010694</v>
      </c>
      <c r="F12" s="37">
        <v>0.010961</v>
      </c>
      <c r="G12" s="37">
        <v>0.010018</v>
      </c>
      <c r="H12" s="37">
        <v>0.010798</v>
      </c>
      <c r="I12" s="37">
        <v>0.010417</v>
      </c>
      <c r="J12" s="37">
        <v>0.009739</v>
      </c>
      <c r="K12" s="37">
        <v>0.010296</v>
      </c>
      <c r="L12" s="37">
        <v>0.009972</v>
      </c>
      <c r="M12" s="37">
        <v>0.009443</v>
      </c>
      <c r="N12" s="37">
        <v>0.009614</v>
      </c>
      <c r="O12" s="37">
        <v>0.00905</v>
      </c>
      <c r="P12" s="37">
        <v>0.008401</v>
      </c>
      <c r="Q12" s="37">
        <v>0.007808</v>
      </c>
      <c r="R12" s="37">
        <v>0.006934</v>
      </c>
      <c r="S12" s="37">
        <v>0.006451</v>
      </c>
      <c r="T12" s="37">
        <v>0.005002</v>
      </c>
      <c r="U12" s="37">
        <v>0.004197</v>
      </c>
      <c r="V12" s="37">
        <v>0.002793</v>
      </c>
      <c r="W12" s="37">
        <v>0.002249</v>
      </c>
      <c r="X12" s="37">
        <v>0.001383</v>
      </c>
      <c r="Y12" s="37">
        <v>5.5E-5</v>
      </c>
      <c r="Z12" s="37">
        <v>0.0</v>
      </c>
      <c r="AA12" s="37">
        <v>-9.9E-4</v>
      </c>
      <c r="AB12" s="37">
        <v>-0.001724</v>
      </c>
      <c r="AC12" s="37">
        <v>-0.002859</v>
      </c>
      <c r="AD12" s="37">
        <v>-0.003188</v>
      </c>
      <c r="AE12" s="37">
        <v>-0.004326</v>
      </c>
      <c r="AF12" s="37">
        <v>-0.004958</v>
      </c>
      <c r="AG12" s="37">
        <v>-0.005899</v>
      </c>
      <c r="AH12" s="37">
        <v>-0.006635</v>
      </c>
      <c r="AI12" s="37">
        <v>-0.00823</v>
      </c>
      <c r="AJ12" s="37">
        <v>-0.008539</v>
      </c>
      <c r="AK12" s="37">
        <v>-0.009953</v>
      </c>
      <c r="AL12" s="37">
        <v>-0.011651</v>
      </c>
    </row>
    <row r="13" ht="12.75" customHeight="1">
      <c r="A13" s="36">
        <v>0.008512</v>
      </c>
      <c r="B13" s="37">
        <v>0.008929</v>
      </c>
      <c r="C13" s="37">
        <v>0.009438</v>
      </c>
      <c r="D13" s="37">
        <v>0.009851</v>
      </c>
      <c r="E13" s="37">
        <v>0.009958</v>
      </c>
      <c r="F13" s="37">
        <v>0.010257</v>
      </c>
      <c r="G13" s="37">
        <v>0.009352</v>
      </c>
      <c r="H13" s="37">
        <v>0.009901</v>
      </c>
      <c r="I13" s="37">
        <v>0.01001</v>
      </c>
      <c r="J13" s="37">
        <v>0.009459</v>
      </c>
      <c r="K13" s="37">
        <v>0.009736</v>
      </c>
      <c r="L13" s="37">
        <v>0.009597</v>
      </c>
      <c r="M13" s="37">
        <v>0.009085</v>
      </c>
      <c r="N13" s="37">
        <v>0.009388</v>
      </c>
      <c r="O13" s="37">
        <v>0.008649</v>
      </c>
      <c r="P13" s="37">
        <v>0.008295</v>
      </c>
      <c r="Q13" s="37">
        <v>0.007718</v>
      </c>
      <c r="R13" s="37">
        <v>0.006974</v>
      </c>
      <c r="S13" s="37">
        <v>0.006104</v>
      </c>
      <c r="T13" s="37">
        <v>0.004833</v>
      </c>
      <c r="U13" s="37">
        <v>0.004179</v>
      </c>
      <c r="V13" s="37">
        <v>0.002538</v>
      </c>
      <c r="W13" s="37">
        <v>0.002562</v>
      </c>
      <c r="X13" s="37">
        <v>0.001278</v>
      </c>
      <c r="Y13" s="37">
        <v>9.5E-5</v>
      </c>
      <c r="Z13" s="37">
        <v>0.0</v>
      </c>
      <c r="AA13" s="37">
        <v>-5.53E-4</v>
      </c>
      <c r="AB13" s="37">
        <v>-0.001464</v>
      </c>
      <c r="AC13" s="37">
        <v>-0.002368</v>
      </c>
      <c r="AD13" s="37">
        <v>-0.00324</v>
      </c>
      <c r="AE13" s="37">
        <v>-0.00387</v>
      </c>
      <c r="AF13" s="37">
        <v>-0.004378</v>
      </c>
      <c r="AG13" s="37">
        <v>-0.004906</v>
      </c>
      <c r="AH13" s="37">
        <v>-0.00643</v>
      </c>
      <c r="AI13" s="37">
        <v>-0.007318</v>
      </c>
      <c r="AJ13" s="37">
        <v>-0.007905</v>
      </c>
      <c r="AK13" s="37">
        <v>-0.009536</v>
      </c>
      <c r="AL13" s="37">
        <v>-0.010738</v>
      </c>
    </row>
    <row r="14" ht="12.75" customHeight="1">
      <c r="A14" s="36">
        <v>0.008327</v>
      </c>
      <c r="B14" s="37">
        <v>0.008872</v>
      </c>
      <c r="C14" s="37">
        <v>0.00927</v>
      </c>
      <c r="D14" s="37">
        <v>0.009661</v>
      </c>
      <c r="E14" s="37">
        <v>0.009758</v>
      </c>
      <c r="F14" s="37">
        <v>0.009981</v>
      </c>
      <c r="G14" s="37">
        <v>0.009246</v>
      </c>
      <c r="H14" s="37">
        <v>0.010033</v>
      </c>
      <c r="I14" s="37">
        <v>0.0097</v>
      </c>
      <c r="J14" s="37">
        <v>0.009294</v>
      </c>
      <c r="K14" s="37">
        <v>0.009576</v>
      </c>
      <c r="L14" s="37">
        <v>0.009342</v>
      </c>
      <c r="M14" s="37">
        <v>0.008966</v>
      </c>
      <c r="N14" s="37">
        <v>0.008815</v>
      </c>
      <c r="O14" s="37">
        <v>0.008701</v>
      </c>
      <c r="P14" s="37">
        <v>0.007764</v>
      </c>
      <c r="Q14" s="37">
        <v>0.007442</v>
      </c>
      <c r="R14" s="37">
        <v>0.006516</v>
      </c>
      <c r="S14" s="37">
        <v>0.005952</v>
      </c>
      <c r="T14" s="37">
        <v>0.004857</v>
      </c>
      <c r="U14" s="37">
        <v>0.003723</v>
      </c>
      <c r="V14" s="37">
        <v>0.002395</v>
      </c>
      <c r="W14" s="37">
        <v>0.002222</v>
      </c>
      <c r="X14" s="37">
        <v>0.001225</v>
      </c>
      <c r="Y14" s="37">
        <v>-2.1E-4</v>
      </c>
      <c r="Z14" s="37">
        <v>0.0</v>
      </c>
      <c r="AA14" s="37">
        <v>-5.26E-4</v>
      </c>
      <c r="AB14" s="37">
        <v>-0.001534</v>
      </c>
      <c r="AC14" s="37">
        <v>-0.002432</v>
      </c>
      <c r="AD14" s="37">
        <v>-0.003002</v>
      </c>
      <c r="AE14" s="37">
        <v>-0.003921</v>
      </c>
      <c r="AF14" s="37">
        <v>-0.00439</v>
      </c>
      <c r="AG14" s="37">
        <v>-0.004971</v>
      </c>
      <c r="AH14" s="37">
        <v>-0.005824</v>
      </c>
      <c r="AI14" s="37">
        <v>-0.006926</v>
      </c>
      <c r="AJ14" s="37">
        <v>-0.007336</v>
      </c>
      <c r="AK14" s="37">
        <v>-0.008922</v>
      </c>
      <c r="AL14" s="37">
        <v>-0.009984</v>
      </c>
    </row>
    <row r="15" ht="12.75" customHeight="1">
      <c r="A15" s="36">
        <v>0.006947</v>
      </c>
      <c r="B15" s="37">
        <v>0.007434</v>
      </c>
      <c r="C15" s="37">
        <v>0.008099</v>
      </c>
      <c r="D15" s="37">
        <v>0.008553</v>
      </c>
      <c r="E15" s="37">
        <v>0.008716</v>
      </c>
      <c r="F15" s="37">
        <v>0.008956</v>
      </c>
      <c r="G15" s="37">
        <v>0.008335</v>
      </c>
      <c r="H15" s="37">
        <v>0.008831</v>
      </c>
      <c r="I15" s="37">
        <v>0.008704</v>
      </c>
      <c r="J15" s="37">
        <v>0.008503</v>
      </c>
      <c r="K15" s="37">
        <v>0.008552</v>
      </c>
      <c r="L15" s="37">
        <v>0.008768</v>
      </c>
      <c r="M15" s="37">
        <v>0.00845</v>
      </c>
      <c r="N15" s="37">
        <v>0.00839</v>
      </c>
      <c r="O15" s="37">
        <v>0.007989</v>
      </c>
      <c r="P15" s="37">
        <v>0.007469</v>
      </c>
      <c r="Q15" s="37">
        <v>0.006873</v>
      </c>
      <c r="R15" s="37">
        <v>0.006146</v>
      </c>
      <c r="S15" s="37">
        <v>0.005416</v>
      </c>
      <c r="T15" s="37">
        <v>0.00438</v>
      </c>
      <c r="U15" s="37">
        <v>0.003597</v>
      </c>
      <c r="V15" s="37">
        <v>0.002309</v>
      </c>
      <c r="W15" s="37">
        <v>0.002017</v>
      </c>
      <c r="X15" s="37">
        <v>0.001214</v>
      </c>
      <c r="Y15" s="37">
        <v>2.0E-4</v>
      </c>
      <c r="Z15" s="37">
        <v>0.0</v>
      </c>
      <c r="AA15" s="37">
        <v>-8.44E-4</v>
      </c>
      <c r="AB15" s="37">
        <v>-0.001435</v>
      </c>
      <c r="AC15" s="37">
        <v>-0.002418</v>
      </c>
      <c r="AD15" s="37">
        <v>-0.002535</v>
      </c>
      <c r="AE15" s="37">
        <v>-0.003543</v>
      </c>
      <c r="AF15" s="37">
        <v>-0.003934</v>
      </c>
      <c r="AG15" s="37">
        <v>-0.00453</v>
      </c>
      <c r="AH15" s="37">
        <v>-0.005559</v>
      </c>
      <c r="AI15" s="37">
        <v>-0.00651</v>
      </c>
      <c r="AJ15" s="37">
        <v>-0.007142</v>
      </c>
      <c r="AK15" s="37">
        <v>-0.008467</v>
      </c>
      <c r="AL15" s="37">
        <v>-0.009498</v>
      </c>
    </row>
    <row r="16" ht="12.75" customHeight="1">
      <c r="A16" s="36">
        <v>0.00623</v>
      </c>
      <c r="B16" s="37">
        <v>0.006739</v>
      </c>
      <c r="C16" s="37">
        <v>0.007301</v>
      </c>
      <c r="D16" s="37">
        <v>0.007898</v>
      </c>
      <c r="E16" s="37">
        <v>0.008129</v>
      </c>
      <c r="F16" s="37">
        <v>0.008265</v>
      </c>
      <c r="G16" s="37">
        <v>0.007961</v>
      </c>
      <c r="H16" s="37">
        <v>0.008398</v>
      </c>
      <c r="I16" s="37">
        <v>0.008376</v>
      </c>
      <c r="J16" s="37">
        <v>0.008199</v>
      </c>
      <c r="K16" s="37">
        <v>0.008457</v>
      </c>
      <c r="L16" s="37">
        <v>0.00844</v>
      </c>
      <c r="M16" s="37">
        <v>0.008057</v>
      </c>
      <c r="N16" s="37">
        <v>0.008121</v>
      </c>
      <c r="O16" s="37">
        <v>0.007852</v>
      </c>
      <c r="P16" s="37">
        <v>0.007202</v>
      </c>
      <c r="Q16" s="37">
        <v>0.007269</v>
      </c>
      <c r="R16" s="37">
        <v>0.006288</v>
      </c>
      <c r="S16" s="37">
        <v>0.005593</v>
      </c>
      <c r="T16" s="37">
        <v>0.004506</v>
      </c>
      <c r="U16" s="37">
        <v>0.003747</v>
      </c>
      <c r="V16" s="37">
        <v>0.002512</v>
      </c>
      <c r="W16" s="37">
        <v>0.002252</v>
      </c>
      <c r="X16" s="37">
        <v>0.001328</v>
      </c>
      <c r="Y16" s="37">
        <v>5.05E-4</v>
      </c>
      <c r="Z16" s="37">
        <v>0.0</v>
      </c>
      <c r="AA16" s="37">
        <v>-3.68E-4</v>
      </c>
      <c r="AB16" s="37">
        <v>-9.9E-4</v>
      </c>
      <c r="AC16" s="37">
        <v>-0.001738</v>
      </c>
      <c r="AD16" s="37">
        <v>-0.002283</v>
      </c>
      <c r="AE16" s="37">
        <v>-0.003053</v>
      </c>
      <c r="AF16" s="37">
        <v>-0.003184</v>
      </c>
      <c r="AG16" s="37">
        <v>-0.003976</v>
      </c>
      <c r="AH16" s="37">
        <v>-0.00484</v>
      </c>
      <c r="AI16" s="37">
        <v>-0.005759</v>
      </c>
      <c r="AJ16" s="37">
        <v>-0.006145</v>
      </c>
      <c r="AK16" s="37">
        <v>-0.007579</v>
      </c>
      <c r="AL16" s="37">
        <v>-0.008712</v>
      </c>
    </row>
    <row r="17" ht="12.75" customHeight="1">
      <c r="A17" s="36">
        <v>0.006135</v>
      </c>
      <c r="B17" s="37">
        <v>0.006614</v>
      </c>
      <c r="C17" s="37">
        <v>0.007232</v>
      </c>
      <c r="D17" s="37">
        <v>0.00761</v>
      </c>
      <c r="E17" s="37">
        <v>0.007806</v>
      </c>
      <c r="F17" s="37">
        <v>0.007916</v>
      </c>
      <c r="G17" s="37">
        <v>0.007352</v>
      </c>
      <c r="H17" s="37">
        <v>0.008008</v>
      </c>
      <c r="I17" s="37">
        <v>0.008026</v>
      </c>
      <c r="J17" s="37">
        <v>0.00763</v>
      </c>
      <c r="K17" s="37">
        <v>0.007922</v>
      </c>
      <c r="L17" s="37">
        <v>0.00789</v>
      </c>
      <c r="M17" s="37">
        <v>0.007741</v>
      </c>
      <c r="N17" s="37">
        <v>0.007797</v>
      </c>
      <c r="O17" s="37">
        <v>0.007393</v>
      </c>
      <c r="P17" s="37">
        <v>0.00684</v>
      </c>
      <c r="Q17" s="37">
        <v>0.006492</v>
      </c>
      <c r="R17" s="37">
        <v>0.005967</v>
      </c>
      <c r="S17" s="37">
        <v>0.005189</v>
      </c>
      <c r="T17" s="37">
        <v>0.00409</v>
      </c>
      <c r="U17" s="37">
        <v>0.003384</v>
      </c>
      <c r="V17" s="37">
        <v>0.002275</v>
      </c>
      <c r="W17" s="37">
        <v>0.002016</v>
      </c>
      <c r="X17" s="37">
        <v>0.00103</v>
      </c>
      <c r="Y17" s="37">
        <v>1.16E-4</v>
      </c>
      <c r="Z17" s="37">
        <v>0.0</v>
      </c>
      <c r="AA17" s="37">
        <v>-5.39E-4</v>
      </c>
      <c r="AB17" s="37">
        <v>-9.98E-4</v>
      </c>
      <c r="AC17" s="37">
        <v>-0.001795</v>
      </c>
      <c r="AD17" s="37">
        <v>-0.002462</v>
      </c>
      <c r="AE17" s="37">
        <v>-0.002872</v>
      </c>
      <c r="AF17" s="37">
        <v>-0.003394</v>
      </c>
      <c r="AG17" s="37">
        <v>-0.003844</v>
      </c>
      <c r="AH17" s="37">
        <v>-0.004539</v>
      </c>
      <c r="AI17" s="37">
        <v>-0.005572</v>
      </c>
      <c r="AJ17" s="37">
        <v>-0.006079</v>
      </c>
      <c r="AK17" s="37">
        <v>-0.007165</v>
      </c>
      <c r="AL17" s="37">
        <v>-0.008213</v>
      </c>
    </row>
    <row r="18" ht="12.75" customHeight="1">
      <c r="A18" s="36">
        <v>0.005745</v>
      </c>
      <c r="B18" s="37">
        <v>0.00615</v>
      </c>
      <c r="C18" s="37">
        <v>0.006739</v>
      </c>
      <c r="D18" s="37">
        <v>0.007157</v>
      </c>
      <c r="E18" s="37">
        <v>0.007402</v>
      </c>
      <c r="F18" s="37">
        <v>0.00756</v>
      </c>
      <c r="G18" s="37">
        <v>0.007052</v>
      </c>
      <c r="H18" s="37">
        <v>0.007445</v>
      </c>
      <c r="I18" s="37">
        <v>0.007466</v>
      </c>
      <c r="J18" s="37">
        <v>0.007171</v>
      </c>
      <c r="K18" s="37">
        <v>0.007518</v>
      </c>
      <c r="L18" s="37">
        <v>0.007548</v>
      </c>
      <c r="M18" s="37">
        <v>0.007239</v>
      </c>
      <c r="N18" s="37">
        <v>0.007261</v>
      </c>
      <c r="O18" s="37">
        <v>0.007109</v>
      </c>
      <c r="P18" s="37">
        <v>0.006585</v>
      </c>
      <c r="Q18" s="37">
        <v>0.006329</v>
      </c>
      <c r="R18" s="37">
        <v>0.005485</v>
      </c>
      <c r="S18" s="37">
        <v>0.004882</v>
      </c>
      <c r="T18" s="37">
        <v>0.004079</v>
      </c>
      <c r="U18" s="37">
        <v>0.003495</v>
      </c>
      <c r="V18" s="37">
        <v>0.002384</v>
      </c>
      <c r="W18" s="37">
        <v>0.002007</v>
      </c>
      <c r="X18" s="37">
        <v>9.78E-4</v>
      </c>
      <c r="Y18" s="37">
        <v>3.39E-4</v>
      </c>
      <c r="Z18" s="37">
        <v>0.0</v>
      </c>
      <c r="AA18" s="37">
        <v>-4.8E-4</v>
      </c>
      <c r="AB18" s="37">
        <v>-0.001002</v>
      </c>
      <c r="AC18" s="37">
        <v>-0.001794</v>
      </c>
      <c r="AD18" s="37">
        <v>-0.002085</v>
      </c>
      <c r="AE18" s="37">
        <v>-0.00259</v>
      </c>
      <c r="AF18" s="37">
        <v>-0.002986</v>
      </c>
      <c r="AG18" s="37">
        <v>-0.003588</v>
      </c>
      <c r="AH18" s="37">
        <v>-0.004225</v>
      </c>
      <c r="AI18" s="37">
        <v>-0.005099</v>
      </c>
      <c r="AJ18" s="37">
        <v>-0.005469</v>
      </c>
      <c r="AK18" s="37">
        <v>-0.006628</v>
      </c>
      <c r="AL18" s="37">
        <v>-0.007583</v>
      </c>
    </row>
    <row r="19" ht="12.75" customHeight="1">
      <c r="A19" s="36">
        <v>0.005302</v>
      </c>
      <c r="B19" s="37">
        <v>0.005675</v>
      </c>
      <c r="C19" s="37">
        <v>0.006242</v>
      </c>
      <c r="D19" s="37">
        <v>0.006553</v>
      </c>
      <c r="E19" s="37">
        <v>0.006817</v>
      </c>
      <c r="F19" s="37">
        <v>0.006873</v>
      </c>
      <c r="G19" s="37">
        <v>0.00648</v>
      </c>
      <c r="H19" s="37">
        <v>0.00695</v>
      </c>
      <c r="I19" s="37">
        <v>0.006916</v>
      </c>
      <c r="J19" s="37">
        <v>0.006697</v>
      </c>
      <c r="K19" s="37">
        <v>0.007002</v>
      </c>
      <c r="L19" s="37">
        <v>0.006945</v>
      </c>
      <c r="M19" s="37">
        <v>0.006828</v>
      </c>
      <c r="N19" s="37">
        <v>0.006863</v>
      </c>
      <c r="O19" s="37">
        <v>0.006737</v>
      </c>
      <c r="P19" s="37">
        <v>0.006184</v>
      </c>
      <c r="Q19" s="37">
        <v>0.00596</v>
      </c>
      <c r="R19" s="37">
        <v>0.00529</v>
      </c>
      <c r="S19" s="37">
        <v>0.00469</v>
      </c>
      <c r="T19" s="37">
        <v>0.003817</v>
      </c>
      <c r="U19" s="37">
        <v>0.003243</v>
      </c>
      <c r="V19" s="37">
        <v>0.00202</v>
      </c>
      <c r="W19" s="37">
        <v>0.001793</v>
      </c>
      <c r="X19" s="37">
        <v>9.95E-4</v>
      </c>
      <c r="Y19" s="37">
        <v>3.64E-4</v>
      </c>
      <c r="Z19" s="37">
        <v>0.0</v>
      </c>
      <c r="AA19" s="37">
        <v>-4.84E-4</v>
      </c>
      <c r="AB19" s="37">
        <v>-8.56E-4</v>
      </c>
      <c r="AC19" s="37">
        <v>-0.001648</v>
      </c>
      <c r="AD19" s="37">
        <v>-0.001961</v>
      </c>
      <c r="AE19" s="37">
        <v>-0.002559</v>
      </c>
      <c r="AF19" s="37">
        <v>-0.002755</v>
      </c>
      <c r="AG19" s="37">
        <v>-0.003249</v>
      </c>
      <c r="AH19" s="37">
        <v>-0.003842</v>
      </c>
      <c r="AI19" s="37">
        <v>-0.004688</v>
      </c>
      <c r="AJ19" s="37">
        <v>-0.005122</v>
      </c>
      <c r="AK19" s="37">
        <v>-0.00641</v>
      </c>
      <c r="AL19" s="37">
        <v>-0.007136</v>
      </c>
    </row>
    <row r="20" ht="12.75" customHeight="1">
      <c r="A20" s="36">
        <v>0.004842</v>
      </c>
      <c r="B20" s="37">
        <v>0.005226</v>
      </c>
      <c r="C20" s="37">
        <v>0.005615</v>
      </c>
      <c r="D20" s="37">
        <v>0.005826</v>
      </c>
      <c r="E20" s="37">
        <v>0.006137</v>
      </c>
      <c r="F20" s="37">
        <v>0.006143</v>
      </c>
      <c r="G20" s="37">
        <v>0.005721</v>
      </c>
      <c r="H20" s="37">
        <v>0.006299</v>
      </c>
      <c r="I20" s="37">
        <v>0.006233</v>
      </c>
      <c r="J20" s="37">
        <v>0.006125</v>
      </c>
      <c r="K20" s="37">
        <v>0.006318</v>
      </c>
      <c r="L20" s="37">
        <v>0.00644</v>
      </c>
      <c r="M20" s="37">
        <v>0.006168</v>
      </c>
      <c r="N20" s="37">
        <v>0.006289</v>
      </c>
      <c r="O20" s="37">
        <v>0.006123</v>
      </c>
      <c r="P20" s="37">
        <v>0.005764</v>
      </c>
      <c r="Q20" s="37">
        <v>0.005469</v>
      </c>
      <c r="R20" s="37">
        <v>0.004906</v>
      </c>
      <c r="S20" s="37">
        <v>0.004323</v>
      </c>
      <c r="T20" s="37">
        <v>0.003568</v>
      </c>
      <c r="U20" s="37">
        <v>0.002761</v>
      </c>
      <c r="V20" s="37">
        <v>0.001952</v>
      </c>
      <c r="W20" s="37">
        <v>0.001576</v>
      </c>
      <c r="X20" s="37">
        <v>9.62E-4</v>
      </c>
      <c r="Y20" s="37">
        <v>2.16E-4</v>
      </c>
      <c r="Z20" s="37">
        <v>0.0</v>
      </c>
      <c r="AA20" s="37">
        <v>-5.04E-4</v>
      </c>
      <c r="AB20" s="37">
        <v>-9.32E-4</v>
      </c>
      <c r="AC20" s="37">
        <v>-0.001471</v>
      </c>
      <c r="AD20" s="37">
        <v>-0.001731</v>
      </c>
      <c r="AE20" s="37">
        <v>-0.002551</v>
      </c>
      <c r="AF20" s="37">
        <v>-0.002634</v>
      </c>
      <c r="AG20" s="37">
        <v>-0.003198</v>
      </c>
      <c r="AH20" s="37">
        <v>-0.003616</v>
      </c>
      <c r="AI20" s="37">
        <v>-0.004422</v>
      </c>
      <c r="AJ20" s="37">
        <v>-0.004762</v>
      </c>
      <c r="AK20" s="37">
        <v>-0.005902</v>
      </c>
      <c r="AL20" s="37">
        <v>-0.006737</v>
      </c>
    </row>
    <row r="21" ht="12.75" customHeight="1">
      <c r="A21" s="36">
        <v>0.004699</v>
      </c>
      <c r="B21" s="37">
        <v>0.004995</v>
      </c>
      <c r="C21" s="37">
        <v>0.005413</v>
      </c>
      <c r="D21" s="37">
        <v>0.005752</v>
      </c>
      <c r="E21" s="37">
        <v>0.005848</v>
      </c>
      <c r="F21" s="37">
        <v>0.005977</v>
      </c>
      <c r="G21" s="37">
        <v>0.005637</v>
      </c>
      <c r="H21" s="37">
        <v>0.006077</v>
      </c>
      <c r="I21" s="37">
        <v>0.006007</v>
      </c>
      <c r="J21" s="37">
        <v>0.005872</v>
      </c>
      <c r="K21" s="37">
        <v>0.006021</v>
      </c>
      <c r="L21" s="37">
        <v>0.006042</v>
      </c>
      <c r="M21" s="37">
        <v>0.005958</v>
      </c>
      <c r="N21" s="37">
        <v>0.005899</v>
      </c>
      <c r="O21" s="37">
        <v>0.005876</v>
      </c>
      <c r="P21" s="37">
        <v>0.00543</v>
      </c>
      <c r="Q21" s="37">
        <v>0.005178</v>
      </c>
      <c r="R21" s="37">
        <v>0.00463</v>
      </c>
      <c r="S21" s="37">
        <v>0.004035</v>
      </c>
      <c r="T21" s="37">
        <v>0.003505</v>
      </c>
      <c r="U21" s="37">
        <v>0.002811</v>
      </c>
      <c r="V21" s="37">
        <v>0.001993</v>
      </c>
      <c r="W21" s="37">
        <v>0.001576</v>
      </c>
      <c r="X21" s="37">
        <v>8.32E-4</v>
      </c>
      <c r="Y21" s="37">
        <v>2.3E-4</v>
      </c>
      <c r="Z21" s="37">
        <v>0.0</v>
      </c>
      <c r="AA21" s="37">
        <v>-5.94E-4</v>
      </c>
      <c r="AB21" s="37">
        <v>-7.51E-4</v>
      </c>
      <c r="AC21" s="37">
        <v>-0.001272</v>
      </c>
      <c r="AD21" s="37">
        <v>-0.001737</v>
      </c>
      <c r="AE21" s="37">
        <v>-0.00225</v>
      </c>
      <c r="AF21" s="37">
        <v>-0.002475</v>
      </c>
      <c r="AG21" s="37">
        <v>-0.002967</v>
      </c>
      <c r="AH21" s="37">
        <v>-0.003412</v>
      </c>
      <c r="AI21" s="37">
        <v>-0.004006</v>
      </c>
      <c r="AJ21" s="37">
        <v>-0.004372</v>
      </c>
      <c r="AK21" s="37">
        <v>-0.005463</v>
      </c>
      <c r="AL21" s="37">
        <v>-0.006145</v>
      </c>
    </row>
    <row r="22" ht="12.75" customHeight="1">
      <c r="A22" s="36">
        <v>0.004071</v>
      </c>
      <c r="B22" s="37">
        <v>0.004376</v>
      </c>
      <c r="C22" s="37">
        <v>0.004762</v>
      </c>
      <c r="D22" s="37">
        <v>0.005108</v>
      </c>
      <c r="E22" s="37">
        <v>0.005374</v>
      </c>
      <c r="F22" s="37">
        <v>0.005475</v>
      </c>
      <c r="G22" s="37">
        <v>0.005176</v>
      </c>
      <c r="H22" s="37">
        <v>0.005343</v>
      </c>
      <c r="I22" s="37">
        <v>0.005552</v>
      </c>
      <c r="J22" s="37">
        <v>0.0054730000000000004</v>
      </c>
      <c r="K22" s="37">
        <v>0.005705</v>
      </c>
      <c r="L22" s="37">
        <v>0.005654</v>
      </c>
      <c r="M22" s="37">
        <v>0.005558</v>
      </c>
      <c r="N22" s="37">
        <v>0.005597</v>
      </c>
      <c r="O22" s="37">
        <v>0.005491</v>
      </c>
      <c r="P22" s="37">
        <v>0.005143</v>
      </c>
      <c r="Q22" s="37">
        <v>0.004977</v>
      </c>
      <c r="R22" s="37">
        <v>0.004339</v>
      </c>
      <c r="S22" s="37">
        <v>0.004047</v>
      </c>
      <c r="T22" s="37">
        <v>0.003214</v>
      </c>
      <c r="U22" s="37">
        <v>0.002666</v>
      </c>
      <c r="V22" s="37">
        <v>0.001821</v>
      </c>
      <c r="W22" s="37">
        <v>0.001532</v>
      </c>
      <c r="X22" s="37">
        <v>9.94E-4</v>
      </c>
      <c r="Y22" s="37">
        <v>4.84E-4</v>
      </c>
      <c r="Z22" s="37">
        <v>0.0</v>
      </c>
      <c r="AA22" s="37">
        <v>-4.31E-4</v>
      </c>
      <c r="AB22" s="37">
        <v>-7.01E-4</v>
      </c>
      <c r="AC22" s="37">
        <v>-0.001235</v>
      </c>
      <c r="AD22" s="37">
        <v>-0.001607</v>
      </c>
      <c r="AE22" s="37">
        <v>-0.002008</v>
      </c>
      <c r="AF22" s="37">
        <v>-0.002338</v>
      </c>
      <c r="AG22" s="37">
        <v>-0.002646</v>
      </c>
      <c r="AH22" s="37">
        <v>-0.003145</v>
      </c>
      <c r="AI22" s="37">
        <v>-0.003724</v>
      </c>
      <c r="AJ22" s="37">
        <v>-0.004084</v>
      </c>
      <c r="AK22" s="37">
        <v>-0.005073</v>
      </c>
      <c r="AL22" s="37">
        <v>-0.005749</v>
      </c>
    </row>
    <row r="23" ht="12.75" customHeight="1">
      <c r="A23" s="36">
        <v>0.00393</v>
      </c>
      <c r="B23" s="37">
        <v>0.004181</v>
      </c>
      <c r="C23" s="37">
        <v>0.004535</v>
      </c>
      <c r="D23" s="37">
        <v>0.004824</v>
      </c>
      <c r="E23" s="37">
        <v>0.00496</v>
      </c>
      <c r="F23" s="37">
        <v>0.005033</v>
      </c>
      <c r="G23" s="37">
        <v>0.004782</v>
      </c>
      <c r="H23" s="37">
        <v>0.00508</v>
      </c>
      <c r="I23" s="37">
        <v>0.005138</v>
      </c>
      <c r="J23" s="37">
        <v>0.005062</v>
      </c>
      <c r="K23" s="37">
        <v>0.00517</v>
      </c>
      <c r="L23" s="37">
        <v>0.005178</v>
      </c>
      <c r="M23" s="37">
        <v>0.005157</v>
      </c>
      <c r="N23" s="37">
        <v>0.005224</v>
      </c>
      <c r="O23" s="37">
        <v>0.005137</v>
      </c>
      <c r="P23" s="37">
        <v>0.004883</v>
      </c>
      <c r="Q23" s="37">
        <v>0.004722</v>
      </c>
      <c r="R23" s="37">
        <v>0.004191</v>
      </c>
      <c r="S23" s="37">
        <v>0.003714</v>
      </c>
      <c r="T23" s="37">
        <v>0.003054</v>
      </c>
      <c r="U23" s="37">
        <v>0.002618</v>
      </c>
      <c r="V23" s="37">
        <v>0.001804</v>
      </c>
      <c r="W23" s="37">
        <v>0.001494</v>
      </c>
      <c r="X23" s="37">
        <v>9.55E-4</v>
      </c>
      <c r="Y23" s="37">
        <v>3.8E-4</v>
      </c>
      <c r="Z23" s="37">
        <v>0.0</v>
      </c>
      <c r="AA23" s="37">
        <v>-2.5E-4</v>
      </c>
      <c r="AB23" s="37">
        <v>-5.2E-4</v>
      </c>
      <c r="AC23" s="37">
        <v>-0.0012</v>
      </c>
      <c r="AD23" s="37">
        <v>-0.00139</v>
      </c>
      <c r="AE23" s="37">
        <v>-0.001882</v>
      </c>
      <c r="AF23" s="37">
        <v>-0.001966</v>
      </c>
      <c r="AG23" s="37">
        <v>-0.002273</v>
      </c>
      <c r="AH23" s="37">
        <v>-0.00273</v>
      </c>
      <c r="AI23" s="37">
        <v>-0.003437</v>
      </c>
      <c r="AJ23" s="37">
        <v>-0.003609</v>
      </c>
      <c r="AK23" s="37">
        <v>-0.004591</v>
      </c>
      <c r="AL23" s="37">
        <v>-0.005317</v>
      </c>
    </row>
    <row r="24" ht="12.75" customHeight="1">
      <c r="A24" s="36">
        <v>0.003122</v>
      </c>
      <c r="B24" s="37">
        <v>0.003348</v>
      </c>
      <c r="C24" s="37">
        <v>0.003772</v>
      </c>
      <c r="D24" s="37">
        <v>0.004095</v>
      </c>
      <c r="E24" s="37">
        <v>0.004287</v>
      </c>
      <c r="F24" s="37">
        <v>0.004403</v>
      </c>
      <c r="G24" s="37">
        <v>0.004165</v>
      </c>
      <c r="H24" s="37">
        <v>0.004408</v>
      </c>
      <c r="I24" s="37">
        <v>0.004479</v>
      </c>
      <c r="J24" s="37">
        <v>0.004426</v>
      </c>
      <c r="K24" s="37">
        <v>0.004629</v>
      </c>
      <c r="L24" s="37">
        <v>0.00471</v>
      </c>
      <c r="M24" s="37">
        <v>0.004604</v>
      </c>
      <c r="N24" s="37">
        <v>0.004647</v>
      </c>
      <c r="O24" s="37">
        <v>0.004649</v>
      </c>
      <c r="P24" s="37">
        <v>0.004315</v>
      </c>
      <c r="Q24" s="37">
        <v>0.004179</v>
      </c>
      <c r="R24" s="37">
        <v>0.003686</v>
      </c>
      <c r="S24" s="37">
        <v>0.00324</v>
      </c>
      <c r="T24" s="37">
        <v>0.002741</v>
      </c>
      <c r="U24" s="37">
        <v>0.0022</v>
      </c>
      <c r="V24" s="37">
        <v>0.001498</v>
      </c>
      <c r="W24" s="37">
        <v>0.001266</v>
      </c>
      <c r="X24" s="37">
        <v>7.42E-4</v>
      </c>
      <c r="Y24" s="37">
        <v>1.33E-4</v>
      </c>
      <c r="Z24" s="37">
        <v>0.0</v>
      </c>
      <c r="AA24" s="37">
        <v>-5.47E-4</v>
      </c>
      <c r="AB24" s="37">
        <v>-6.61E-4</v>
      </c>
      <c r="AC24" s="37">
        <v>-0.001271</v>
      </c>
      <c r="AD24" s="37">
        <v>-0.001462</v>
      </c>
      <c r="AE24" s="37">
        <v>-0.001796</v>
      </c>
      <c r="AF24" s="37">
        <v>-0.002028</v>
      </c>
      <c r="AG24" s="37">
        <v>-0.002353</v>
      </c>
      <c r="AH24" s="37">
        <v>-0.002747</v>
      </c>
      <c r="AI24" s="37">
        <v>-0.003324</v>
      </c>
      <c r="AJ24" s="37">
        <v>-0.003624</v>
      </c>
      <c r="AK24" s="37">
        <v>-0.004378</v>
      </c>
      <c r="AL24" s="37">
        <v>-0.005073</v>
      </c>
    </row>
    <row r="25" ht="12.75" customHeight="1">
      <c r="A25" s="36">
        <v>0.002762</v>
      </c>
      <c r="B25" s="37">
        <v>0.003058</v>
      </c>
      <c r="C25" s="37">
        <v>0.003453</v>
      </c>
      <c r="D25" s="37">
        <v>0.003738</v>
      </c>
      <c r="E25" s="37">
        <v>0.003969</v>
      </c>
      <c r="F25" s="37">
        <v>0.004056</v>
      </c>
      <c r="G25" s="37">
        <v>0.003853</v>
      </c>
      <c r="H25" s="37">
        <v>0.00414</v>
      </c>
      <c r="I25" s="37">
        <v>0.004163</v>
      </c>
      <c r="J25" s="37">
        <v>0.004189</v>
      </c>
      <c r="K25" s="37">
        <v>0.004314</v>
      </c>
      <c r="L25" s="37">
        <v>0.004392</v>
      </c>
      <c r="M25" s="37">
        <v>0.004262</v>
      </c>
      <c r="N25" s="37">
        <v>0.0044</v>
      </c>
      <c r="O25" s="37">
        <v>0.004333</v>
      </c>
      <c r="P25" s="37">
        <v>0.004049</v>
      </c>
      <c r="Q25" s="37">
        <v>0.00396</v>
      </c>
      <c r="R25" s="37">
        <v>0.003572</v>
      </c>
      <c r="S25" s="37">
        <v>0.003127</v>
      </c>
      <c r="T25" s="37">
        <v>0.002588</v>
      </c>
      <c r="U25" s="37">
        <v>0.002124</v>
      </c>
      <c r="V25" s="37">
        <v>0.001537</v>
      </c>
      <c r="W25" s="37">
        <v>0.001256</v>
      </c>
      <c r="X25" s="37">
        <v>7.33E-4</v>
      </c>
      <c r="Y25" s="37">
        <v>6.6E-5</v>
      </c>
      <c r="Z25" s="37">
        <v>0.0</v>
      </c>
      <c r="AA25" s="37">
        <v>-3.39E-4</v>
      </c>
      <c r="AB25" s="37">
        <v>-5.86E-4</v>
      </c>
      <c r="AC25" s="37">
        <v>-0.001037</v>
      </c>
      <c r="AD25" s="37">
        <v>-0.001259</v>
      </c>
      <c r="AE25" s="37">
        <v>-0.001638</v>
      </c>
      <c r="AF25" s="37">
        <v>-0.001779</v>
      </c>
      <c r="AG25" s="37">
        <v>-0.002137</v>
      </c>
      <c r="AH25" s="37">
        <v>-0.002424</v>
      </c>
      <c r="AI25" s="37">
        <v>-0.002948</v>
      </c>
      <c r="AJ25" s="37">
        <v>-0.003295</v>
      </c>
      <c r="AK25" s="37">
        <v>-0.004006</v>
      </c>
      <c r="AL25" s="37">
        <v>-0.004657</v>
      </c>
    </row>
    <row r="26" ht="12.75" customHeight="1">
      <c r="A26" s="36">
        <v>0.002101</v>
      </c>
      <c r="B26" s="37">
        <v>0.002419</v>
      </c>
      <c r="C26" s="37">
        <v>0.002884</v>
      </c>
      <c r="D26" s="37">
        <v>0.003221</v>
      </c>
      <c r="E26" s="37">
        <v>0.003435</v>
      </c>
      <c r="F26" s="37">
        <v>0.003532</v>
      </c>
      <c r="G26" s="37">
        <v>0.003338</v>
      </c>
      <c r="H26" s="37">
        <v>0.003546</v>
      </c>
      <c r="I26" s="37">
        <v>0.003662</v>
      </c>
      <c r="J26" s="37">
        <v>0.003567</v>
      </c>
      <c r="K26" s="37">
        <v>0.003804</v>
      </c>
      <c r="L26" s="37">
        <v>0.003861</v>
      </c>
      <c r="M26" s="37">
        <v>0.003828</v>
      </c>
      <c r="N26" s="37">
        <v>0.003951</v>
      </c>
      <c r="O26" s="37">
        <v>0.0038</v>
      </c>
      <c r="P26" s="37">
        <v>0.003726</v>
      </c>
      <c r="Q26" s="37">
        <v>0.003633</v>
      </c>
      <c r="R26" s="37">
        <v>0.003179</v>
      </c>
      <c r="S26" s="37">
        <v>0.002931</v>
      </c>
      <c r="T26" s="37">
        <v>0.002325</v>
      </c>
      <c r="U26" s="37">
        <v>0.002041</v>
      </c>
      <c r="V26" s="37">
        <v>0.001394</v>
      </c>
      <c r="W26" s="37">
        <v>0.00118</v>
      </c>
      <c r="X26" s="37">
        <v>5.75E-4</v>
      </c>
      <c r="Y26" s="37">
        <v>1.84E-4</v>
      </c>
      <c r="Z26" s="37">
        <v>0.0</v>
      </c>
      <c r="AA26" s="37">
        <v>-3.83E-4</v>
      </c>
      <c r="AB26" s="37">
        <v>-5.33E-4</v>
      </c>
      <c r="AC26" s="37">
        <v>-9.61E-4</v>
      </c>
      <c r="AD26" s="37">
        <v>-0.001174</v>
      </c>
      <c r="AE26" s="37">
        <v>-0.00148</v>
      </c>
      <c r="AF26" s="37">
        <v>-0.001629</v>
      </c>
      <c r="AG26" s="37">
        <v>-0.001992</v>
      </c>
      <c r="AH26" s="37">
        <v>-0.00225</v>
      </c>
      <c r="AI26" s="37">
        <v>-0.002794</v>
      </c>
      <c r="AJ26" s="37">
        <v>-0.003029</v>
      </c>
      <c r="AK26" s="37">
        <v>-0.003684</v>
      </c>
      <c r="AL26" s="37">
        <v>-0.004323</v>
      </c>
    </row>
    <row r="27" ht="12.75" customHeight="1">
      <c r="A27" s="36">
        <v>0.001795</v>
      </c>
      <c r="B27" s="37">
        <v>0.002098</v>
      </c>
      <c r="C27" s="37">
        <v>0.002592</v>
      </c>
      <c r="D27" s="37">
        <v>0.002905</v>
      </c>
      <c r="E27" s="37">
        <v>0.003062</v>
      </c>
      <c r="F27" s="37">
        <v>0.003206</v>
      </c>
      <c r="G27" s="37">
        <v>0.003038</v>
      </c>
      <c r="H27" s="37">
        <v>0.003302</v>
      </c>
      <c r="I27" s="37">
        <v>0.003382</v>
      </c>
      <c r="J27" s="37">
        <v>0.00343</v>
      </c>
      <c r="K27" s="37">
        <v>0.003514</v>
      </c>
      <c r="L27" s="37">
        <v>0.003617</v>
      </c>
      <c r="M27" s="37">
        <v>0.003592</v>
      </c>
      <c r="N27" s="37">
        <v>0.003663</v>
      </c>
      <c r="O27" s="37">
        <v>0.003647</v>
      </c>
      <c r="P27" s="37">
        <v>0.003476</v>
      </c>
      <c r="Q27" s="37">
        <v>0.003439</v>
      </c>
      <c r="R27" s="37">
        <v>0.003019</v>
      </c>
      <c r="S27" s="37">
        <v>0.002649</v>
      </c>
      <c r="T27" s="37">
        <v>0.002175</v>
      </c>
      <c r="U27" s="37">
        <v>0.001892</v>
      </c>
      <c r="V27" s="37">
        <v>0.001397</v>
      </c>
      <c r="W27" s="37">
        <v>0.001086</v>
      </c>
      <c r="X27" s="37">
        <v>6.13E-4</v>
      </c>
      <c r="Y27" s="37">
        <v>8.6E-5</v>
      </c>
      <c r="Z27" s="37">
        <v>0.0</v>
      </c>
      <c r="AA27" s="37">
        <v>-2.49E-4</v>
      </c>
      <c r="AB27" s="37">
        <v>-5.26E-4</v>
      </c>
      <c r="AC27" s="37">
        <v>-8.5E-4</v>
      </c>
      <c r="AD27" s="37">
        <v>-0.001096</v>
      </c>
      <c r="AE27" s="37">
        <v>-0.001357</v>
      </c>
      <c r="AF27" s="37">
        <v>-0.001612</v>
      </c>
      <c r="AG27" s="37">
        <v>-0.0018</v>
      </c>
      <c r="AH27" s="37">
        <v>-0.002112</v>
      </c>
      <c r="AI27" s="37">
        <v>-0.002425</v>
      </c>
      <c r="AJ27" s="37">
        <v>-0.002679</v>
      </c>
      <c r="AK27" s="37">
        <v>-0.00336</v>
      </c>
      <c r="AL27" s="37">
        <v>-0.003992</v>
      </c>
    </row>
    <row r="28" ht="12.75" customHeight="1">
      <c r="A28" s="36">
        <v>0.001091</v>
      </c>
      <c r="B28" s="37">
        <v>0.001448</v>
      </c>
      <c r="C28" s="37">
        <v>0.00193</v>
      </c>
      <c r="D28" s="37">
        <v>0.002287</v>
      </c>
      <c r="E28" s="37">
        <v>0.002484</v>
      </c>
      <c r="F28" s="37">
        <v>0.002598</v>
      </c>
      <c r="G28" s="37">
        <v>0.00246</v>
      </c>
      <c r="H28" s="37">
        <v>0.002666</v>
      </c>
      <c r="I28" s="37">
        <v>0.002743</v>
      </c>
      <c r="J28" s="37">
        <v>0.002783</v>
      </c>
      <c r="K28" s="37">
        <v>0.002923</v>
      </c>
      <c r="L28" s="37">
        <v>0.003079</v>
      </c>
      <c r="M28" s="37">
        <v>0.003014</v>
      </c>
      <c r="N28" s="37">
        <v>0.003174</v>
      </c>
      <c r="O28" s="37">
        <v>0.003144</v>
      </c>
      <c r="P28" s="37">
        <v>0.00307</v>
      </c>
      <c r="Q28" s="37">
        <v>0.002976</v>
      </c>
      <c r="R28" s="37">
        <v>0.002751</v>
      </c>
      <c r="S28" s="37">
        <v>0.002486</v>
      </c>
      <c r="T28" s="37">
        <v>0.002061</v>
      </c>
      <c r="U28" s="37">
        <v>0.001604</v>
      </c>
      <c r="V28" s="37">
        <v>0.001154</v>
      </c>
      <c r="W28" s="37">
        <v>0.001073</v>
      </c>
      <c r="X28" s="37">
        <v>5.12E-4</v>
      </c>
      <c r="Y28" s="37">
        <v>2.56E-4</v>
      </c>
      <c r="Z28" s="37">
        <v>0.0</v>
      </c>
      <c r="AA28" s="37">
        <v>-2.77E-4</v>
      </c>
      <c r="AB28" s="37">
        <v>-4.55E-4</v>
      </c>
      <c r="AC28" s="37">
        <v>-8.06E-4</v>
      </c>
      <c r="AD28" s="37">
        <v>-8.46E-4</v>
      </c>
      <c r="AE28" s="37">
        <v>-0.001393</v>
      </c>
      <c r="AF28" s="37">
        <v>-0.001363</v>
      </c>
      <c r="AG28" s="37">
        <v>-0.001651</v>
      </c>
      <c r="AH28" s="37">
        <v>-0.001918</v>
      </c>
      <c r="AI28" s="37">
        <v>-0.002163</v>
      </c>
      <c r="AJ28" s="37">
        <v>-0.002455</v>
      </c>
      <c r="AK28" s="37">
        <v>-0.003169</v>
      </c>
      <c r="AL28" s="37">
        <v>-0.00372</v>
      </c>
    </row>
    <row r="29" ht="12.75" customHeight="1">
      <c r="A29" s="36">
        <v>8.05E-4</v>
      </c>
      <c r="B29" s="37">
        <v>0.001087</v>
      </c>
      <c r="C29" s="37">
        <v>0.001551</v>
      </c>
      <c r="D29" s="37">
        <v>0.001881</v>
      </c>
      <c r="E29" s="37">
        <v>0.002103</v>
      </c>
      <c r="F29" s="37">
        <v>0.002246</v>
      </c>
      <c r="G29" s="37">
        <v>0.002061</v>
      </c>
      <c r="H29" s="37">
        <v>0.002324</v>
      </c>
      <c r="I29" s="37">
        <v>0.002363</v>
      </c>
      <c r="J29" s="37">
        <v>0.002372</v>
      </c>
      <c r="K29" s="37">
        <v>0.002558</v>
      </c>
      <c r="L29" s="37">
        <v>0.002677</v>
      </c>
      <c r="M29" s="37">
        <v>0.002658</v>
      </c>
      <c r="N29" s="37">
        <v>0.002744</v>
      </c>
      <c r="O29" s="37">
        <v>0.002779</v>
      </c>
      <c r="P29" s="37">
        <v>0.002745</v>
      </c>
      <c r="Q29" s="37">
        <v>0.002667</v>
      </c>
      <c r="R29" s="37">
        <v>0.002347</v>
      </c>
      <c r="S29" s="37">
        <v>0.002183</v>
      </c>
      <c r="T29" s="37">
        <v>0.001799</v>
      </c>
      <c r="U29" s="37">
        <v>0.001389</v>
      </c>
      <c r="V29" s="37">
        <v>9.61E-4</v>
      </c>
      <c r="W29" s="37">
        <v>8.0E-4</v>
      </c>
      <c r="X29" s="37">
        <v>3.58E-4</v>
      </c>
      <c r="Y29" s="37">
        <v>-3.7E-5</v>
      </c>
      <c r="Z29" s="37">
        <v>0.0</v>
      </c>
      <c r="AA29" s="37">
        <v>-3.96E-4</v>
      </c>
      <c r="AB29" s="37">
        <v>-5.76E-4</v>
      </c>
      <c r="AC29" s="37">
        <v>-9.11E-4</v>
      </c>
      <c r="AD29" s="37">
        <v>-9.79E-4</v>
      </c>
      <c r="AE29" s="37">
        <v>-0.001319</v>
      </c>
      <c r="AF29" s="37">
        <v>-0.001397</v>
      </c>
      <c r="AG29" s="37">
        <v>-0.001609</v>
      </c>
      <c r="AH29" s="37">
        <v>-0.001824</v>
      </c>
      <c r="AI29" s="37">
        <v>-0.002143</v>
      </c>
      <c r="AJ29" s="37">
        <v>-0.002365</v>
      </c>
      <c r="AK29" s="37">
        <v>-0.003018</v>
      </c>
      <c r="AL29" s="37">
        <v>-0.003535</v>
      </c>
    </row>
    <row r="30" ht="12.75" customHeight="1">
      <c r="A30" s="36">
        <v>4.95E-4</v>
      </c>
      <c r="B30" s="37">
        <v>8.16E-4</v>
      </c>
      <c r="C30" s="37">
        <v>0.001246</v>
      </c>
      <c r="D30" s="37">
        <v>0.001591</v>
      </c>
      <c r="E30" s="37">
        <v>0.001817</v>
      </c>
      <c r="F30" s="37">
        <v>0.001918</v>
      </c>
      <c r="G30" s="37">
        <v>0.001825</v>
      </c>
      <c r="H30" s="37">
        <v>0.002046</v>
      </c>
      <c r="I30" s="37">
        <v>0.002128</v>
      </c>
      <c r="J30" s="37">
        <v>0.002105</v>
      </c>
      <c r="K30" s="37">
        <v>0.002333</v>
      </c>
      <c r="L30" s="37">
        <v>0.002423</v>
      </c>
      <c r="M30" s="37">
        <v>0.002426</v>
      </c>
      <c r="N30" s="37">
        <v>0.002611</v>
      </c>
      <c r="O30" s="37">
        <v>0.002594</v>
      </c>
      <c r="P30" s="37">
        <v>0.00251</v>
      </c>
      <c r="Q30" s="37">
        <v>0.002473</v>
      </c>
      <c r="R30" s="37">
        <v>0.002275</v>
      </c>
      <c r="S30" s="37">
        <v>0.002141</v>
      </c>
      <c r="T30" s="37">
        <v>0.00173</v>
      </c>
      <c r="U30" s="37">
        <v>0.001412</v>
      </c>
      <c r="V30" s="37">
        <v>0.001085</v>
      </c>
      <c r="W30" s="37">
        <v>9.17E-4</v>
      </c>
      <c r="X30" s="37">
        <v>4.93E-4</v>
      </c>
      <c r="Y30" s="37">
        <v>1.97E-4</v>
      </c>
      <c r="Z30" s="37">
        <v>0.0</v>
      </c>
      <c r="AA30" s="37">
        <v>-2.85E-4</v>
      </c>
      <c r="AB30" s="37">
        <v>-4.18E-4</v>
      </c>
      <c r="AC30" s="37">
        <v>-7.75E-4</v>
      </c>
      <c r="AD30" s="37">
        <v>-7.17E-4</v>
      </c>
      <c r="AE30" s="37">
        <v>-0.001129</v>
      </c>
      <c r="AF30" s="37">
        <v>-0.001123</v>
      </c>
      <c r="AG30" s="37">
        <v>-0.00136</v>
      </c>
      <c r="AH30" s="37">
        <v>-0.001578</v>
      </c>
      <c r="AI30" s="37">
        <v>-0.001856</v>
      </c>
      <c r="AJ30" s="37">
        <v>-0.002087</v>
      </c>
      <c r="AK30" s="37">
        <v>-0.002667</v>
      </c>
      <c r="AL30" s="37">
        <v>-0.003192</v>
      </c>
    </row>
    <row r="31" ht="12.75" customHeight="1">
      <c r="A31" s="36">
        <v>-1.7E-5</v>
      </c>
      <c r="B31" s="37">
        <v>3.3E-4</v>
      </c>
      <c r="C31" s="37">
        <v>8.61E-4</v>
      </c>
      <c r="D31" s="37">
        <v>0.001257</v>
      </c>
      <c r="E31" s="37">
        <v>0.001452</v>
      </c>
      <c r="F31" s="37">
        <v>0.001554</v>
      </c>
      <c r="G31" s="37">
        <v>0.001517</v>
      </c>
      <c r="H31" s="37">
        <v>0.001743</v>
      </c>
      <c r="I31" s="37">
        <v>0.001773</v>
      </c>
      <c r="J31" s="37">
        <v>0.001845</v>
      </c>
      <c r="K31" s="37">
        <v>0.001991</v>
      </c>
      <c r="L31" s="37">
        <v>0.00208</v>
      </c>
      <c r="M31" s="37">
        <v>0.002158</v>
      </c>
      <c r="N31" s="37">
        <v>0.002288</v>
      </c>
      <c r="O31" s="37">
        <v>0.002324</v>
      </c>
      <c r="P31" s="37">
        <v>0.002298</v>
      </c>
      <c r="Q31" s="37">
        <v>0.002336</v>
      </c>
      <c r="R31" s="37">
        <v>0.002129</v>
      </c>
      <c r="S31" s="37">
        <v>0.001936</v>
      </c>
      <c r="T31" s="37">
        <v>0.001596</v>
      </c>
      <c r="U31" s="37">
        <v>0.001393</v>
      </c>
      <c r="V31" s="37">
        <v>9.81E-4</v>
      </c>
      <c r="W31" s="37">
        <v>8.45E-4</v>
      </c>
      <c r="X31" s="37">
        <v>4.85E-4</v>
      </c>
      <c r="Y31" s="37">
        <v>2.08E-4</v>
      </c>
      <c r="Z31" s="37">
        <v>0.0</v>
      </c>
      <c r="AA31" s="37">
        <v>-2.14E-4</v>
      </c>
      <c r="AB31" s="37">
        <v>-3.66E-4</v>
      </c>
      <c r="AC31" s="37">
        <v>-6.1E-4</v>
      </c>
      <c r="AD31" s="37">
        <v>-7.23E-4</v>
      </c>
      <c r="AE31" s="37">
        <v>-0.001075</v>
      </c>
      <c r="AF31" s="37">
        <v>-0.001019</v>
      </c>
      <c r="AG31" s="37">
        <v>-0.001226</v>
      </c>
      <c r="AH31" s="37">
        <v>-0.001432</v>
      </c>
      <c r="AI31" s="37">
        <v>-0.001664</v>
      </c>
      <c r="AJ31" s="37">
        <v>-0.001956</v>
      </c>
      <c r="AK31" s="37">
        <v>-0.002455</v>
      </c>
      <c r="AL31" s="37">
        <v>-0.002909</v>
      </c>
    </row>
    <row r="32" ht="12.75" customHeight="1">
      <c r="A32" s="36">
        <v>-6.16E-4</v>
      </c>
      <c r="B32" s="37">
        <v>-2.75E-4</v>
      </c>
      <c r="C32" s="37">
        <v>2.9E-4</v>
      </c>
      <c r="D32" s="37">
        <v>6.34E-4</v>
      </c>
      <c r="E32" s="37">
        <v>8.78E-4</v>
      </c>
      <c r="F32" s="37">
        <v>0.001041</v>
      </c>
      <c r="G32" s="37">
        <v>9.7E-4</v>
      </c>
      <c r="H32" s="37">
        <v>0.001192</v>
      </c>
      <c r="I32" s="37">
        <v>0.001287</v>
      </c>
      <c r="J32" s="37">
        <v>0.001325</v>
      </c>
      <c r="K32" s="37">
        <v>0.001531</v>
      </c>
      <c r="L32" s="37">
        <v>0.001673</v>
      </c>
      <c r="M32" s="37">
        <v>0.001702</v>
      </c>
      <c r="N32" s="37">
        <v>0.001848</v>
      </c>
      <c r="O32" s="37">
        <v>0.001896</v>
      </c>
      <c r="P32" s="37">
        <v>0.002008</v>
      </c>
      <c r="Q32" s="37">
        <v>0.002003</v>
      </c>
      <c r="R32" s="37">
        <v>0.001751</v>
      </c>
      <c r="S32" s="37">
        <v>0.001738</v>
      </c>
      <c r="T32" s="37">
        <v>0.001385</v>
      </c>
      <c r="U32" s="37">
        <v>0.0012</v>
      </c>
      <c r="V32" s="37">
        <v>8.21E-4</v>
      </c>
      <c r="W32" s="37">
        <v>6.95E-4</v>
      </c>
      <c r="X32" s="37">
        <v>3.86E-4</v>
      </c>
      <c r="Y32" s="37">
        <v>6.7E-5</v>
      </c>
      <c r="Z32" s="37">
        <v>0.0</v>
      </c>
      <c r="AA32" s="37">
        <v>-2.58E-4</v>
      </c>
      <c r="AB32" s="37">
        <v>-4.52E-4</v>
      </c>
      <c r="AC32" s="37">
        <v>-6.6E-4</v>
      </c>
      <c r="AD32" s="37">
        <v>-7.52E-4</v>
      </c>
      <c r="AE32" s="37">
        <v>-0.001012</v>
      </c>
      <c r="AF32" s="37">
        <v>-9.52E-4</v>
      </c>
      <c r="AG32" s="37">
        <v>-0.001178</v>
      </c>
      <c r="AH32" s="37">
        <v>-0.001333</v>
      </c>
      <c r="AI32" s="37">
        <v>-0.001639</v>
      </c>
      <c r="AJ32" s="37">
        <v>-0.001841</v>
      </c>
      <c r="AK32" s="37">
        <v>-0.002353</v>
      </c>
      <c r="AL32" s="37">
        <v>-0.002845</v>
      </c>
    </row>
    <row r="33" ht="12.75" customHeight="1">
      <c r="A33" s="36">
        <v>-8.76E-4</v>
      </c>
      <c r="B33" s="37">
        <v>-5.13E-4</v>
      </c>
      <c r="C33" s="37">
        <v>3.0E-5</v>
      </c>
      <c r="D33" s="37">
        <v>4.2E-4</v>
      </c>
      <c r="E33" s="37">
        <v>6.31E-4</v>
      </c>
      <c r="F33" s="37">
        <v>7.55E-4</v>
      </c>
      <c r="G33" s="37">
        <v>6.83E-4</v>
      </c>
      <c r="H33" s="37">
        <v>9.38E-4</v>
      </c>
      <c r="I33" s="37">
        <v>9.88E-4</v>
      </c>
      <c r="J33" s="37">
        <v>0.001095</v>
      </c>
      <c r="K33" s="37">
        <v>0.001275</v>
      </c>
      <c r="L33" s="37">
        <v>0.001417</v>
      </c>
      <c r="M33" s="37">
        <v>0.001489</v>
      </c>
      <c r="N33" s="37">
        <v>0.001639</v>
      </c>
      <c r="O33" s="37">
        <v>0.00173</v>
      </c>
      <c r="P33" s="37">
        <v>0.001691</v>
      </c>
      <c r="Q33" s="37">
        <v>0.001738</v>
      </c>
      <c r="R33" s="37">
        <v>0.001627</v>
      </c>
      <c r="S33" s="37">
        <v>0.001499</v>
      </c>
      <c r="T33" s="37">
        <v>0.001325</v>
      </c>
      <c r="U33" s="37">
        <v>0.001099</v>
      </c>
      <c r="V33" s="37">
        <v>7.83E-4</v>
      </c>
      <c r="W33" s="37">
        <v>6.51E-4</v>
      </c>
      <c r="X33" s="37">
        <v>3.56E-4</v>
      </c>
      <c r="Y33" s="37">
        <v>4.6E-5</v>
      </c>
      <c r="Z33" s="37">
        <v>0.0</v>
      </c>
      <c r="AA33" s="37">
        <v>-2.61E-4</v>
      </c>
      <c r="AB33" s="37">
        <v>-3.7E-4</v>
      </c>
      <c r="AC33" s="37">
        <v>-6.19E-4</v>
      </c>
      <c r="AD33" s="37">
        <v>-6.42E-4</v>
      </c>
      <c r="AE33" s="37">
        <v>-9.37E-4</v>
      </c>
      <c r="AF33" s="37">
        <v>-8.73E-4</v>
      </c>
      <c r="AG33" s="37">
        <v>-0.001033</v>
      </c>
      <c r="AH33" s="37">
        <v>-0.00122</v>
      </c>
      <c r="AI33" s="37">
        <v>-0.001456</v>
      </c>
      <c r="AJ33" s="37">
        <v>-0.001682</v>
      </c>
      <c r="AK33" s="37">
        <v>-0.002174</v>
      </c>
      <c r="AL33" s="37">
        <v>-0.002633</v>
      </c>
    </row>
    <row r="34" ht="12.75" customHeight="1">
      <c r="A34" s="36">
        <v>-0.001298</v>
      </c>
      <c r="B34" s="37">
        <v>-9.39E-4</v>
      </c>
      <c r="C34" s="37">
        <v>-3.75E-4</v>
      </c>
      <c r="D34" s="37">
        <v>1.6E-5</v>
      </c>
      <c r="E34" s="37">
        <v>2.58E-4</v>
      </c>
      <c r="F34" s="37">
        <v>4.34E-4</v>
      </c>
      <c r="G34" s="37">
        <v>3.76E-4</v>
      </c>
      <c r="H34" s="37">
        <v>6.03E-4</v>
      </c>
      <c r="I34" s="37">
        <v>7.08E-4</v>
      </c>
      <c r="J34" s="37">
        <v>7.54E-4</v>
      </c>
      <c r="K34" s="37">
        <v>0.001017</v>
      </c>
      <c r="L34" s="37">
        <v>0.001145</v>
      </c>
      <c r="M34" s="37">
        <v>0.001201</v>
      </c>
      <c r="N34" s="37">
        <v>0.001339</v>
      </c>
      <c r="O34" s="37">
        <v>0.001465</v>
      </c>
      <c r="P34" s="37">
        <v>0.001484</v>
      </c>
      <c r="Q34" s="37">
        <v>0.001565</v>
      </c>
      <c r="R34" s="37">
        <v>0.001464</v>
      </c>
      <c r="S34" s="37">
        <v>0.001319</v>
      </c>
      <c r="T34" s="37">
        <v>0.001136</v>
      </c>
      <c r="U34" s="37">
        <v>0.001022</v>
      </c>
      <c r="V34" s="37">
        <v>7.14E-4</v>
      </c>
      <c r="W34" s="37">
        <v>5.6E-4</v>
      </c>
      <c r="X34" s="37">
        <v>3.28E-4</v>
      </c>
      <c r="Y34" s="37">
        <v>1.11E-4</v>
      </c>
      <c r="Z34" s="37">
        <v>0.0</v>
      </c>
      <c r="AA34" s="37">
        <v>-2.22E-4</v>
      </c>
      <c r="AB34" s="37">
        <v>-3.58E-4</v>
      </c>
      <c r="AC34" s="37">
        <v>-5.39E-4</v>
      </c>
      <c r="AD34" s="37">
        <v>-5.62E-4</v>
      </c>
      <c r="AE34" s="37">
        <v>-8.64E-4</v>
      </c>
      <c r="AF34" s="37">
        <v>-7.49E-4</v>
      </c>
      <c r="AG34" s="37">
        <v>-9.18E-4</v>
      </c>
      <c r="AH34" s="37">
        <v>-0.001064</v>
      </c>
      <c r="AI34" s="37">
        <v>-0.001304</v>
      </c>
      <c r="AJ34" s="37">
        <v>-0.001554</v>
      </c>
      <c r="AK34" s="37">
        <v>-0.001933</v>
      </c>
      <c r="AL34" s="37">
        <v>-0.002417</v>
      </c>
    </row>
    <row r="35" ht="12.75" customHeight="1">
      <c r="A35" s="36">
        <v>-0.001556</v>
      </c>
      <c r="B35" s="37">
        <v>-0.001184</v>
      </c>
      <c r="C35" s="37">
        <v>-6.29E-4</v>
      </c>
      <c r="D35" s="37">
        <v>-1.96E-4</v>
      </c>
      <c r="E35" s="37">
        <v>1.6E-5</v>
      </c>
      <c r="F35" s="37">
        <v>2.12E-4</v>
      </c>
      <c r="G35" s="37">
        <v>8.8E-5</v>
      </c>
      <c r="H35" s="37">
        <v>3.42E-4</v>
      </c>
      <c r="I35" s="37">
        <v>4.64E-4</v>
      </c>
      <c r="J35" s="37">
        <v>5.86E-4</v>
      </c>
      <c r="K35" s="37">
        <v>7.82E-4</v>
      </c>
      <c r="L35" s="37">
        <v>8.97E-4</v>
      </c>
      <c r="M35" s="37">
        <v>0.001039</v>
      </c>
      <c r="N35" s="37">
        <v>0.001228</v>
      </c>
      <c r="O35" s="37">
        <v>0.001311</v>
      </c>
      <c r="P35" s="37">
        <v>0.001364</v>
      </c>
      <c r="Q35" s="37">
        <v>0.001416</v>
      </c>
      <c r="R35" s="37">
        <v>0.001397</v>
      </c>
      <c r="S35" s="37">
        <v>0.001283</v>
      </c>
      <c r="T35" s="37">
        <v>0.001065</v>
      </c>
      <c r="U35" s="37">
        <v>9.62E-4</v>
      </c>
      <c r="V35" s="37">
        <v>6.88E-4</v>
      </c>
      <c r="W35" s="37">
        <v>6.31E-4</v>
      </c>
      <c r="X35" s="37">
        <v>3.67E-4</v>
      </c>
      <c r="Y35" s="37">
        <v>1.5E-4</v>
      </c>
      <c r="Z35" s="37">
        <v>0.0</v>
      </c>
      <c r="AA35" s="37">
        <v>-1.92E-4</v>
      </c>
      <c r="AB35" s="37">
        <v>-2.34E-4</v>
      </c>
      <c r="AC35" s="37">
        <v>-4.48E-4</v>
      </c>
      <c r="AD35" s="37">
        <v>-4.91E-4</v>
      </c>
      <c r="AE35" s="37">
        <v>-7.13E-4</v>
      </c>
      <c r="AF35" s="37">
        <v>-6.84E-4</v>
      </c>
      <c r="AG35" s="37">
        <v>-8.36E-4</v>
      </c>
      <c r="AH35" s="37">
        <v>-0.001007</v>
      </c>
      <c r="AI35" s="37">
        <v>-0.00115</v>
      </c>
      <c r="AJ35" s="37">
        <v>-0.00137</v>
      </c>
      <c r="AK35" s="37">
        <v>-0.00171</v>
      </c>
      <c r="AL35" s="37">
        <v>-0.002201</v>
      </c>
    </row>
    <row r="36" ht="12.75" customHeight="1">
      <c r="A36" s="36">
        <v>-0.001667</v>
      </c>
      <c r="B36" s="37">
        <v>-0.001289</v>
      </c>
      <c r="C36" s="37">
        <v>-7.41E-4</v>
      </c>
      <c r="D36" s="37">
        <v>-3.43E-4</v>
      </c>
      <c r="E36" s="37">
        <v>-1.34E-4</v>
      </c>
      <c r="F36" s="37">
        <v>1.2E-5</v>
      </c>
      <c r="G36" s="37">
        <v>-2.2E-5</v>
      </c>
      <c r="H36" s="37">
        <v>1.94E-4</v>
      </c>
      <c r="I36" s="37">
        <v>2.63E-4</v>
      </c>
      <c r="J36" s="37">
        <v>3.91E-4</v>
      </c>
      <c r="K36" s="37">
        <v>5.74E-4</v>
      </c>
      <c r="L36" s="37">
        <v>7.4E-4</v>
      </c>
      <c r="M36" s="37">
        <v>8.1E-4</v>
      </c>
      <c r="N36" s="37">
        <v>9.63E-4</v>
      </c>
      <c r="O36" s="37">
        <v>0.001079</v>
      </c>
      <c r="P36" s="37">
        <v>0.001202</v>
      </c>
      <c r="Q36" s="37">
        <v>0.001292</v>
      </c>
      <c r="R36" s="37">
        <v>0.001218</v>
      </c>
      <c r="S36" s="37">
        <v>0.001184</v>
      </c>
      <c r="T36" s="37">
        <v>9.55E-4</v>
      </c>
      <c r="U36" s="37">
        <v>8.57E-4</v>
      </c>
      <c r="V36" s="37">
        <v>6.76E-4</v>
      </c>
      <c r="W36" s="37">
        <v>5.34E-4</v>
      </c>
      <c r="X36" s="37">
        <v>3.35E-4</v>
      </c>
      <c r="Y36" s="37">
        <v>1.34E-4</v>
      </c>
      <c r="Z36" s="37">
        <v>0.0</v>
      </c>
      <c r="AA36" s="37">
        <v>-1.67E-4</v>
      </c>
      <c r="AB36" s="37">
        <v>-2.45E-4</v>
      </c>
      <c r="AC36" s="37">
        <v>-4.44E-4</v>
      </c>
      <c r="AD36" s="37">
        <v>-4.58E-4</v>
      </c>
      <c r="AE36" s="37">
        <v>-5.77E-4</v>
      </c>
      <c r="AF36" s="37">
        <v>-5.74E-4</v>
      </c>
      <c r="AG36" s="37">
        <v>-7.24E-4</v>
      </c>
      <c r="AH36" s="37">
        <v>-8.35E-4</v>
      </c>
      <c r="AI36" s="37">
        <v>-0.001052</v>
      </c>
      <c r="AJ36" s="37">
        <v>-0.001264</v>
      </c>
      <c r="AK36" s="37">
        <v>-0.001623</v>
      </c>
      <c r="AL36" s="37">
        <v>-0.002038</v>
      </c>
    </row>
    <row r="37" ht="12.75" customHeight="1">
      <c r="A37" s="36">
        <v>-0.002031</v>
      </c>
      <c r="B37" s="37">
        <v>-0.001648</v>
      </c>
      <c r="C37" s="37">
        <v>-0.00107</v>
      </c>
      <c r="D37" s="37">
        <v>-6.96E-4</v>
      </c>
      <c r="E37" s="37">
        <v>-4.52E-4</v>
      </c>
      <c r="F37" s="37">
        <v>-2.55E-4</v>
      </c>
      <c r="G37" s="37">
        <v>-3.49E-4</v>
      </c>
      <c r="H37" s="37">
        <v>-1.15E-4</v>
      </c>
      <c r="I37" s="37">
        <v>-1.1E-5</v>
      </c>
      <c r="J37" s="37">
        <v>7.3E-5</v>
      </c>
      <c r="K37" s="37">
        <v>3.55E-4</v>
      </c>
      <c r="L37" s="37">
        <v>4.71E-4</v>
      </c>
      <c r="M37" s="37">
        <v>5.85E-4</v>
      </c>
      <c r="N37" s="37">
        <v>7.64E-4</v>
      </c>
      <c r="O37" s="37">
        <v>8.91E-4</v>
      </c>
      <c r="P37" s="37">
        <v>9.63E-4</v>
      </c>
      <c r="Q37" s="37">
        <v>0.001052</v>
      </c>
      <c r="R37" s="37">
        <v>0.001062</v>
      </c>
      <c r="S37" s="37">
        <v>0.001075</v>
      </c>
      <c r="T37" s="37">
        <v>8.95E-4</v>
      </c>
      <c r="U37" s="37">
        <v>8.47E-4</v>
      </c>
      <c r="V37" s="37">
        <v>5.66E-4</v>
      </c>
      <c r="W37" s="37">
        <v>4.98E-4</v>
      </c>
      <c r="X37" s="37">
        <v>3.17E-4</v>
      </c>
      <c r="Y37" s="37">
        <v>9.1E-5</v>
      </c>
      <c r="Z37" s="37">
        <v>0.0</v>
      </c>
      <c r="AA37" s="37">
        <v>-1.44E-4</v>
      </c>
      <c r="AB37" s="37">
        <v>-2.44E-4</v>
      </c>
      <c r="AC37" s="37">
        <v>-3.6E-4</v>
      </c>
      <c r="AD37" s="37">
        <v>-4.53E-4</v>
      </c>
      <c r="AE37" s="37">
        <v>-5.7E-4</v>
      </c>
      <c r="AF37" s="37">
        <v>-5.22E-4</v>
      </c>
      <c r="AG37" s="37">
        <v>-6.17E-4</v>
      </c>
      <c r="AH37" s="37">
        <v>-7.41E-4</v>
      </c>
      <c r="AI37" s="37">
        <v>-9.38E-4</v>
      </c>
      <c r="AJ37" s="37">
        <v>-0.001121</v>
      </c>
      <c r="AK37" s="37">
        <v>-0.001503</v>
      </c>
      <c r="AL37" s="37">
        <v>-0.001915</v>
      </c>
    </row>
    <row r="38" ht="12.75" customHeight="1">
      <c r="A38" s="36">
        <v>-0.002428</v>
      </c>
      <c r="B38" s="37">
        <v>-0.001995</v>
      </c>
      <c r="C38" s="37">
        <v>-0.001394</v>
      </c>
      <c r="D38" s="37">
        <v>-9.64E-4</v>
      </c>
      <c r="E38" s="37">
        <v>-7.27E-4</v>
      </c>
      <c r="F38" s="37">
        <v>-5.53E-4</v>
      </c>
      <c r="G38" s="37">
        <v>-5.57E-4</v>
      </c>
      <c r="H38" s="37">
        <v>-3.36E-4</v>
      </c>
      <c r="I38" s="37">
        <v>-2.28E-4</v>
      </c>
      <c r="J38" s="37">
        <v>-1.46E-4</v>
      </c>
      <c r="K38" s="37">
        <v>8.7E-5</v>
      </c>
      <c r="L38" s="37">
        <v>2.32E-4</v>
      </c>
      <c r="M38" s="37">
        <v>3.3E-4</v>
      </c>
      <c r="N38" s="37">
        <v>5.23E-4</v>
      </c>
      <c r="O38" s="37">
        <v>6.74E-4</v>
      </c>
      <c r="P38" s="37">
        <v>7.5E-4</v>
      </c>
      <c r="Q38" s="37">
        <v>8.76E-4</v>
      </c>
      <c r="R38" s="37">
        <v>8.73E-4</v>
      </c>
      <c r="S38" s="37">
        <v>8.87E-4</v>
      </c>
      <c r="T38" s="37">
        <v>7.81E-4</v>
      </c>
      <c r="U38" s="37">
        <v>6.8E-4</v>
      </c>
      <c r="V38" s="37">
        <v>5.2E-4</v>
      </c>
      <c r="W38" s="37">
        <v>4.23E-4</v>
      </c>
      <c r="X38" s="37">
        <v>2.72E-4</v>
      </c>
      <c r="Y38" s="37">
        <v>4.8E-5</v>
      </c>
      <c r="Z38" s="37">
        <v>0.0</v>
      </c>
      <c r="AA38" s="37">
        <v>-1.6E-4</v>
      </c>
      <c r="AB38" s="37">
        <v>-2.44E-4</v>
      </c>
      <c r="AC38" s="37">
        <v>-3.8E-4</v>
      </c>
      <c r="AD38" s="37">
        <v>-3.55E-4</v>
      </c>
      <c r="AE38" s="37">
        <v>-5.29E-4</v>
      </c>
      <c r="AF38" s="37">
        <v>-5.3E-4</v>
      </c>
      <c r="AG38" s="37">
        <v>-5.72E-4</v>
      </c>
      <c r="AH38" s="37">
        <v>-7.29E-4</v>
      </c>
      <c r="AI38" s="37">
        <v>-8.69E-4</v>
      </c>
      <c r="AJ38" s="37">
        <v>-0.001074</v>
      </c>
      <c r="AK38" s="37">
        <v>-0.001347</v>
      </c>
      <c r="AL38" s="37">
        <v>-0.0018</v>
      </c>
    </row>
    <row r="39" ht="12.75" customHeight="1">
      <c r="A39" s="36">
        <v>-0.002552</v>
      </c>
      <c r="B39" s="37">
        <v>-0.002166</v>
      </c>
      <c r="C39" s="37">
        <v>-0.001587</v>
      </c>
      <c r="D39" s="37">
        <v>-0.001182</v>
      </c>
      <c r="E39" s="37">
        <v>-9.34E-4</v>
      </c>
      <c r="F39" s="37">
        <v>-7.94E-4</v>
      </c>
      <c r="G39" s="37">
        <v>-8.0E-4</v>
      </c>
      <c r="H39" s="37">
        <v>-6.09E-4</v>
      </c>
      <c r="I39" s="37">
        <v>-4.67E-4</v>
      </c>
      <c r="J39" s="37">
        <v>-3.39E-4</v>
      </c>
      <c r="K39" s="37">
        <v>-1.29E-4</v>
      </c>
      <c r="L39" s="37">
        <v>2.8E-5</v>
      </c>
      <c r="M39" s="37">
        <v>1.43E-4</v>
      </c>
      <c r="N39" s="37">
        <v>3.28E-4</v>
      </c>
      <c r="O39" s="37">
        <v>5.0E-4</v>
      </c>
      <c r="P39" s="37">
        <v>5.93E-4</v>
      </c>
      <c r="Q39" s="37">
        <v>7.18E-4</v>
      </c>
      <c r="R39" s="37">
        <v>7.37E-4</v>
      </c>
      <c r="S39" s="37">
        <v>7.76E-4</v>
      </c>
      <c r="T39" s="37">
        <v>6.8E-4</v>
      </c>
      <c r="U39" s="37">
        <v>6.25E-4</v>
      </c>
      <c r="V39" s="37">
        <v>4.87E-4</v>
      </c>
      <c r="W39" s="37">
        <v>4.25E-4</v>
      </c>
      <c r="X39" s="37">
        <v>2.47E-4</v>
      </c>
      <c r="Y39" s="37">
        <v>1.76E-4</v>
      </c>
      <c r="Z39" s="37">
        <v>0.0</v>
      </c>
      <c r="AA39" s="37">
        <v>-1.49E-4</v>
      </c>
      <c r="AB39" s="37">
        <v>-2.16E-4</v>
      </c>
      <c r="AC39" s="37">
        <v>-3.23E-4</v>
      </c>
      <c r="AD39" s="37">
        <v>-3.27E-4</v>
      </c>
      <c r="AE39" s="37">
        <v>-4.86E-4</v>
      </c>
      <c r="AF39" s="37">
        <v>-3.68E-4</v>
      </c>
      <c r="AG39" s="37">
        <v>-5.24E-4</v>
      </c>
      <c r="AH39" s="37">
        <v>-5.94E-4</v>
      </c>
      <c r="AI39" s="37">
        <v>-7.64E-4</v>
      </c>
      <c r="AJ39" s="37">
        <v>-9.28E-4</v>
      </c>
      <c r="AK39" s="37">
        <v>-0.001256</v>
      </c>
      <c r="AL39" s="37">
        <v>-0.00167</v>
      </c>
    </row>
    <row r="40" ht="12.75" customHeight="1">
      <c r="A40" s="36">
        <v>-0.002672</v>
      </c>
      <c r="B40" s="37">
        <v>-0.002273</v>
      </c>
      <c r="C40" s="37">
        <v>-0.001645</v>
      </c>
      <c r="D40" s="37">
        <v>-0.001234</v>
      </c>
      <c r="E40" s="37">
        <v>-9.75E-4</v>
      </c>
      <c r="F40" s="37">
        <v>-8.1E-4</v>
      </c>
      <c r="G40" s="37">
        <v>-8.23E-4</v>
      </c>
      <c r="H40" s="37">
        <v>-6.2E-4</v>
      </c>
      <c r="I40" s="37">
        <v>-5.35E-4</v>
      </c>
      <c r="J40" s="37">
        <v>-3.84E-4</v>
      </c>
      <c r="K40" s="37">
        <v>-1.79E-4</v>
      </c>
      <c r="L40" s="37">
        <v>-3.0E-5</v>
      </c>
      <c r="M40" s="37">
        <v>8.4E-5</v>
      </c>
      <c r="N40" s="37">
        <v>2.62E-4</v>
      </c>
      <c r="O40" s="37">
        <v>4.32E-4</v>
      </c>
      <c r="P40" s="37">
        <v>5.57E-4</v>
      </c>
      <c r="Q40" s="37">
        <v>7.05E-4</v>
      </c>
      <c r="R40" s="37">
        <v>7.04E-4</v>
      </c>
      <c r="S40" s="37">
        <v>7.13E-4</v>
      </c>
      <c r="T40" s="37">
        <v>6.79E-4</v>
      </c>
      <c r="U40" s="37">
        <v>6.29E-4</v>
      </c>
      <c r="V40" s="37">
        <v>4.57E-4</v>
      </c>
      <c r="W40" s="37">
        <v>3.89E-4</v>
      </c>
      <c r="X40" s="37">
        <v>2.56E-4</v>
      </c>
      <c r="Y40" s="37">
        <v>1.2E-4</v>
      </c>
      <c r="Z40" s="37">
        <v>0.0</v>
      </c>
      <c r="AA40" s="37">
        <v>-1.09E-4</v>
      </c>
      <c r="AB40" s="37">
        <v>-2.14E-4</v>
      </c>
      <c r="AC40" s="37">
        <v>-3.15E-4</v>
      </c>
      <c r="AD40" s="37">
        <v>-2.8E-4</v>
      </c>
      <c r="AE40" s="37">
        <v>-3.68E-4</v>
      </c>
      <c r="AF40" s="37">
        <v>-3.39E-4</v>
      </c>
      <c r="AG40" s="37">
        <v>-3.96E-4</v>
      </c>
      <c r="AH40" s="37">
        <v>-5.83E-4</v>
      </c>
      <c r="AI40" s="37">
        <v>-6.78E-4</v>
      </c>
      <c r="AJ40" s="37">
        <v>-8.63E-4</v>
      </c>
      <c r="AK40" s="37">
        <v>-0.001134</v>
      </c>
      <c r="AL40" s="37">
        <v>-0.001551</v>
      </c>
    </row>
    <row r="41" ht="12.75" customHeight="1">
      <c r="A41" s="36">
        <v>-0.002519</v>
      </c>
      <c r="B41" s="37">
        <v>-0.002138</v>
      </c>
      <c r="C41" s="37">
        <v>-0.001576</v>
      </c>
      <c r="D41" s="37">
        <v>-0.001197</v>
      </c>
      <c r="E41" s="37">
        <v>-9.54E-4</v>
      </c>
      <c r="F41" s="37">
        <v>-8.34E-4</v>
      </c>
      <c r="G41" s="37">
        <v>-8.62E-4</v>
      </c>
      <c r="H41" s="37">
        <v>-6.7E-4</v>
      </c>
      <c r="I41" s="37">
        <v>-5.22E-4</v>
      </c>
      <c r="J41" s="37">
        <v>-4.32E-4</v>
      </c>
      <c r="K41" s="37">
        <v>-2.18E-4</v>
      </c>
      <c r="L41" s="37">
        <v>-8.9E-5</v>
      </c>
      <c r="M41" s="37">
        <v>2.2E-5</v>
      </c>
      <c r="N41" s="37">
        <v>2.27E-4</v>
      </c>
      <c r="O41" s="37">
        <v>3.59E-4</v>
      </c>
      <c r="P41" s="37">
        <v>4.93E-4</v>
      </c>
      <c r="Q41" s="37">
        <v>5.79E-4</v>
      </c>
      <c r="R41" s="37">
        <v>6.17E-4</v>
      </c>
      <c r="S41" s="37">
        <v>6.89E-4</v>
      </c>
      <c r="T41" s="37">
        <v>6.72E-4</v>
      </c>
      <c r="U41" s="37">
        <v>5.66E-4</v>
      </c>
      <c r="V41" s="37">
        <v>4.27E-4</v>
      </c>
      <c r="W41" s="37">
        <v>3.74E-4</v>
      </c>
      <c r="X41" s="37">
        <v>2.34E-4</v>
      </c>
      <c r="Y41" s="37">
        <v>1.1E-4</v>
      </c>
      <c r="Z41" s="37">
        <v>0.0</v>
      </c>
      <c r="AA41" s="37">
        <v>-1.07E-4</v>
      </c>
      <c r="AB41" s="37">
        <v>-1.48E-4</v>
      </c>
      <c r="AC41" s="37">
        <v>-2.25E-4</v>
      </c>
      <c r="AD41" s="37">
        <v>-2.52E-4</v>
      </c>
      <c r="AE41" s="37">
        <v>-3.27E-4</v>
      </c>
      <c r="AF41" s="37">
        <v>-3.05E-4</v>
      </c>
      <c r="AG41" s="37">
        <v>-3.52E-4</v>
      </c>
      <c r="AH41" s="37">
        <v>-4.29E-4</v>
      </c>
      <c r="AI41" s="37">
        <v>-5.84E-4</v>
      </c>
      <c r="AJ41" s="37">
        <v>-7.27E-4</v>
      </c>
      <c r="AK41" s="37">
        <v>-0.001054</v>
      </c>
      <c r="AL41" s="37">
        <v>-0.001427</v>
      </c>
    </row>
    <row r="42" ht="12.75" customHeight="1">
      <c r="A42" s="36">
        <v>-0.002764</v>
      </c>
      <c r="B42" s="37">
        <v>-0.002369</v>
      </c>
      <c r="C42" s="37">
        <v>-0.00177</v>
      </c>
      <c r="D42" s="37">
        <v>-0.001382</v>
      </c>
      <c r="E42" s="37">
        <v>-0.001142</v>
      </c>
      <c r="F42" s="37">
        <v>-9.92E-4</v>
      </c>
      <c r="G42" s="37">
        <v>-9.82E-4</v>
      </c>
      <c r="H42" s="37">
        <v>-7.97E-4</v>
      </c>
      <c r="I42" s="37">
        <v>-6.79E-4</v>
      </c>
      <c r="J42" s="37">
        <v>-5.42E-4</v>
      </c>
      <c r="K42" s="37">
        <v>-3.52E-4</v>
      </c>
      <c r="L42" s="37">
        <v>-1.96E-4</v>
      </c>
      <c r="M42" s="37">
        <v>-9.2E-5</v>
      </c>
      <c r="N42" s="37">
        <v>7.7E-5</v>
      </c>
      <c r="O42" s="37">
        <v>2.62E-4</v>
      </c>
      <c r="P42" s="37">
        <v>3.66E-4</v>
      </c>
      <c r="Q42" s="37">
        <v>5.02E-4</v>
      </c>
      <c r="R42" s="37">
        <v>5.46E-4</v>
      </c>
      <c r="S42" s="37">
        <v>5.68E-4</v>
      </c>
      <c r="T42" s="37">
        <v>5.34E-4</v>
      </c>
      <c r="U42" s="37">
        <v>5.18E-4</v>
      </c>
      <c r="V42" s="37">
        <v>3.7E-4</v>
      </c>
      <c r="W42" s="37">
        <v>3.6E-4</v>
      </c>
      <c r="X42" s="37">
        <v>1.74E-4</v>
      </c>
      <c r="Y42" s="37">
        <v>9.0E-6</v>
      </c>
      <c r="Z42" s="37">
        <v>0.0</v>
      </c>
      <c r="AA42" s="37">
        <v>-1.17E-4</v>
      </c>
      <c r="AB42" s="37">
        <v>-1.44E-4</v>
      </c>
      <c r="AC42" s="37">
        <v>-2.6E-4</v>
      </c>
      <c r="AD42" s="37">
        <v>-2.19E-4</v>
      </c>
      <c r="AE42" s="37">
        <v>-3.8E-4</v>
      </c>
      <c r="AF42" s="37">
        <v>-2.77E-4</v>
      </c>
      <c r="AG42" s="37">
        <v>-3.17E-4</v>
      </c>
      <c r="AH42" s="37">
        <v>-4.09E-4</v>
      </c>
      <c r="AI42" s="37">
        <v>-5.47E-4</v>
      </c>
      <c r="AJ42" s="37">
        <v>-7.35E-4</v>
      </c>
      <c r="AK42" s="37">
        <v>-0.001048</v>
      </c>
      <c r="AL42" s="37">
        <v>-0.001421</v>
      </c>
    </row>
    <row r="43" ht="12.75" customHeight="1">
      <c r="A43" s="36">
        <v>-0.002775</v>
      </c>
      <c r="B43" s="37">
        <v>-0.002372</v>
      </c>
      <c r="C43" s="37">
        <v>-0.001766</v>
      </c>
      <c r="D43" s="37">
        <v>-0.001394</v>
      </c>
      <c r="E43" s="37">
        <v>-0.00114</v>
      </c>
      <c r="F43" s="37">
        <v>-9.83E-4</v>
      </c>
      <c r="G43" s="37">
        <v>-9.89E-4</v>
      </c>
      <c r="H43" s="37">
        <v>-8.09E-4</v>
      </c>
      <c r="I43" s="37">
        <v>-6.85E-4</v>
      </c>
      <c r="J43" s="37">
        <v>-5.75E-4</v>
      </c>
      <c r="K43" s="37">
        <v>-3.59E-4</v>
      </c>
      <c r="L43" s="37">
        <v>-2.18E-4</v>
      </c>
      <c r="M43" s="37">
        <v>-8.8E-5</v>
      </c>
      <c r="N43" s="37">
        <v>1.27E-4</v>
      </c>
      <c r="O43" s="37">
        <v>2.8E-4</v>
      </c>
      <c r="P43" s="37">
        <v>3.89E-4</v>
      </c>
      <c r="Q43" s="37">
        <v>4.92E-4</v>
      </c>
      <c r="R43" s="37">
        <v>5.19E-4</v>
      </c>
      <c r="S43" s="37">
        <v>5.62E-4</v>
      </c>
      <c r="T43" s="37">
        <v>5.03E-4</v>
      </c>
      <c r="U43" s="37">
        <v>4.92E-4</v>
      </c>
      <c r="V43" s="37">
        <v>3.48E-4</v>
      </c>
      <c r="W43" s="37">
        <v>3.11E-4</v>
      </c>
      <c r="X43" s="37">
        <v>2.17E-4</v>
      </c>
      <c r="Y43" s="37">
        <v>1.5E-5</v>
      </c>
      <c r="Z43" s="37">
        <v>0.0</v>
      </c>
      <c r="AA43" s="37">
        <v>-1.29E-4</v>
      </c>
      <c r="AB43" s="37">
        <v>-1.93E-4</v>
      </c>
      <c r="AC43" s="37">
        <v>-2.77E-4</v>
      </c>
      <c r="AD43" s="37">
        <v>-2.86E-4</v>
      </c>
      <c r="AE43" s="37">
        <v>-3.35E-4</v>
      </c>
      <c r="AF43" s="37">
        <v>-2.65E-4</v>
      </c>
      <c r="AG43" s="37">
        <v>-3.33E-4</v>
      </c>
      <c r="AH43" s="37">
        <v>-4.4E-4</v>
      </c>
      <c r="AI43" s="37">
        <v>-5.56E-4</v>
      </c>
      <c r="AJ43" s="37">
        <v>-7.04E-4</v>
      </c>
      <c r="AK43" s="37">
        <v>-0.001015</v>
      </c>
      <c r="AL43" s="37">
        <v>-0.001371</v>
      </c>
    </row>
    <row r="44" ht="12.75" customHeight="1">
      <c r="A44" s="36">
        <v>-0.002606</v>
      </c>
      <c r="B44" s="37">
        <v>-0.002194</v>
      </c>
      <c r="C44" s="37">
        <v>-0.00162</v>
      </c>
      <c r="D44" s="37">
        <v>-0.0012</v>
      </c>
      <c r="E44" s="37">
        <v>-0.00101</v>
      </c>
      <c r="F44" s="37">
        <v>-8.57E-4</v>
      </c>
      <c r="G44" s="37">
        <v>-8.57E-4</v>
      </c>
      <c r="H44" s="37">
        <v>-7.0E-4</v>
      </c>
      <c r="I44" s="37">
        <v>-5.7E-4</v>
      </c>
      <c r="J44" s="37">
        <v>-4.77E-4</v>
      </c>
      <c r="K44" s="37">
        <v>-2.98E-4</v>
      </c>
      <c r="L44" s="37">
        <v>-1.25E-4</v>
      </c>
      <c r="M44" s="37">
        <v>-1.0E-5</v>
      </c>
      <c r="N44" s="37">
        <v>2.04E-4</v>
      </c>
      <c r="O44" s="37">
        <v>3.27E-4</v>
      </c>
      <c r="P44" s="37">
        <v>4.08E-4</v>
      </c>
      <c r="Q44" s="37">
        <v>5.42E-4</v>
      </c>
      <c r="R44" s="37">
        <v>5.58E-4</v>
      </c>
      <c r="S44" s="37">
        <v>5.99E-4</v>
      </c>
      <c r="T44" s="37">
        <v>5.57E-4</v>
      </c>
      <c r="U44" s="37">
        <v>5.19E-4</v>
      </c>
      <c r="V44" s="37">
        <v>4.03E-4</v>
      </c>
      <c r="W44" s="37">
        <v>3.26E-4</v>
      </c>
      <c r="X44" s="37">
        <v>1.92E-4</v>
      </c>
      <c r="Y44" s="37">
        <v>9.8E-5</v>
      </c>
      <c r="Z44" s="37">
        <v>0.0</v>
      </c>
      <c r="AA44" s="37">
        <v>-1.09E-4</v>
      </c>
      <c r="AB44" s="37">
        <v>-1.13E-4</v>
      </c>
      <c r="AC44" s="37">
        <v>-1.88E-4</v>
      </c>
      <c r="AD44" s="37">
        <v>-2.07E-4</v>
      </c>
      <c r="AE44" s="37">
        <v>-2.61E-4</v>
      </c>
      <c r="AF44" s="37">
        <v>-2.39E-4</v>
      </c>
      <c r="AG44" s="37">
        <v>-2.61E-4</v>
      </c>
      <c r="AH44" s="37">
        <v>-3.64E-4</v>
      </c>
      <c r="AI44" s="37">
        <v>-4.79E-4</v>
      </c>
      <c r="AJ44" s="37">
        <v>-6.4E-4</v>
      </c>
      <c r="AK44" s="37">
        <v>-9.5E-4</v>
      </c>
      <c r="AL44" s="37">
        <v>-0.001272</v>
      </c>
    </row>
    <row r="45" ht="12.75" customHeight="1">
      <c r="A45" s="36">
        <v>-0.002754</v>
      </c>
      <c r="B45" s="37">
        <v>-0.002324</v>
      </c>
      <c r="C45" s="37">
        <v>-0.001714</v>
      </c>
      <c r="D45" s="37">
        <v>-0.001309</v>
      </c>
      <c r="E45" s="37">
        <v>-0.001088</v>
      </c>
      <c r="F45" s="37">
        <v>-9.42E-4</v>
      </c>
      <c r="G45" s="37">
        <v>-9.35E-4</v>
      </c>
      <c r="H45" s="37">
        <v>-7.26E-4</v>
      </c>
      <c r="I45" s="37">
        <v>-6.05E-4</v>
      </c>
      <c r="J45" s="37">
        <v>-4.77E-4</v>
      </c>
      <c r="K45" s="37">
        <v>-2.6E-4</v>
      </c>
      <c r="L45" s="37">
        <v>-1.6E-4</v>
      </c>
      <c r="M45" s="37">
        <v>-2.3E-5</v>
      </c>
      <c r="N45" s="37">
        <v>1.91E-4</v>
      </c>
      <c r="O45" s="37">
        <v>3.08E-4</v>
      </c>
      <c r="P45" s="37">
        <v>4.54E-4</v>
      </c>
      <c r="Q45" s="37">
        <v>4.94E-4</v>
      </c>
      <c r="R45" s="37">
        <v>5.52E-4</v>
      </c>
      <c r="S45" s="37">
        <v>5.91E-4</v>
      </c>
      <c r="T45" s="37">
        <v>5.28E-4</v>
      </c>
      <c r="U45" s="37">
        <v>4.89E-4</v>
      </c>
      <c r="V45" s="37">
        <v>3.58E-4</v>
      </c>
      <c r="W45" s="37">
        <v>3.54E-4</v>
      </c>
      <c r="X45" s="37">
        <v>2.22E-4</v>
      </c>
      <c r="Y45" s="37">
        <v>9.9E-5</v>
      </c>
      <c r="Z45" s="37">
        <v>0.0</v>
      </c>
      <c r="AA45" s="37">
        <v>-9.4E-5</v>
      </c>
      <c r="AB45" s="37">
        <v>-1.7E-4</v>
      </c>
      <c r="AC45" s="37">
        <v>-2.3E-4</v>
      </c>
      <c r="AD45" s="37">
        <v>-2.03E-4</v>
      </c>
      <c r="AE45" s="37">
        <v>-2.9E-4</v>
      </c>
      <c r="AF45" s="37">
        <v>-2.2E-4</v>
      </c>
      <c r="AG45" s="37">
        <v>-2.84E-4</v>
      </c>
      <c r="AH45" s="37">
        <v>-3.98E-4</v>
      </c>
      <c r="AI45" s="37">
        <v>-5.2E-4</v>
      </c>
      <c r="AJ45" s="37">
        <v>-6.57E-4</v>
      </c>
      <c r="AK45" s="37">
        <v>-9.67E-4</v>
      </c>
      <c r="AL45" s="37">
        <v>-0.001282</v>
      </c>
    </row>
    <row r="46" ht="12.75" customHeight="1">
      <c r="A46" s="36">
        <v>-0.00299</v>
      </c>
      <c r="B46" s="37">
        <v>-0.002537</v>
      </c>
      <c r="C46" s="37">
        <v>-0.00189</v>
      </c>
      <c r="D46" s="37">
        <v>-0.001437</v>
      </c>
      <c r="E46" s="37">
        <v>-0.001151</v>
      </c>
      <c r="F46" s="37">
        <v>-0.001024</v>
      </c>
      <c r="G46" s="37">
        <v>-9.8E-4</v>
      </c>
      <c r="H46" s="37">
        <v>-7.9E-4</v>
      </c>
      <c r="I46" s="37">
        <v>-6.34E-4</v>
      </c>
      <c r="J46" s="37">
        <v>-5.15E-4</v>
      </c>
      <c r="K46" s="37">
        <v>-3.17E-4</v>
      </c>
      <c r="L46" s="37">
        <v>-1.4E-4</v>
      </c>
      <c r="M46" s="37">
        <v>-1.4E-5</v>
      </c>
      <c r="N46" s="37">
        <v>2.17E-4</v>
      </c>
      <c r="O46" s="37">
        <v>3.45E-4</v>
      </c>
      <c r="P46" s="37">
        <v>4.64E-4</v>
      </c>
      <c r="Q46" s="37">
        <v>5.81E-4</v>
      </c>
      <c r="R46" s="37">
        <v>5.78E-4</v>
      </c>
      <c r="S46" s="37">
        <v>5.87E-4</v>
      </c>
      <c r="T46" s="37">
        <v>5.54E-4</v>
      </c>
      <c r="U46" s="37">
        <v>4.96E-4</v>
      </c>
      <c r="V46" s="37">
        <v>3.34E-4</v>
      </c>
      <c r="W46" s="37">
        <v>3.22E-4</v>
      </c>
      <c r="X46" s="37">
        <v>1.97E-4</v>
      </c>
      <c r="Y46" s="37">
        <v>2.9E-5</v>
      </c>
      <c r="Z46" s="37">
        <v>0.0</v>
      </c>
      <c r="AA46" s="37">
        <v>-1.01E-4</v>
      </c>
      <c r="AB46" s="37">
        <v>-1.65E-4</v>
      </c>
      <c r="AC46" s="37">
        <v>-2.36E-4</v>
      </c>
      <c r="AD46" s="37">
        <v>-2.6E-4</v>
      </c>
      <c r="AE46" s="37">
        <v>-3.4E-4</v>
      </c>
      <c r="AF46" s="37">
        <v>-3.13E-4</v>
      </c>
      <c r="AG46" s="37">
        <v>-3.09E-4</v>
      </c>
      <c r="AH46" s="37">
        <v>-4.18E-4</v>
      </c>
      <c r="AI46" s="37">
        <v>-5.67E-4</v>
      </c>
      <c r="AJ46" s="37">
        <v>-6.83E-4</v>
      </c>
      <c r="AK46" s="37">
        <v>-9.91E-4</v>
      </c>
      <c r="AL46" s="37">
        <v>-0.001329</v>
      </c>
    </row>
    <row r="47" ht="12.75" customHeight="1">
      <c r="A47" s="36">
        <v>-0.002761</v>
      </c>
      <c r="B47" s="37">
        <v>-0.002334</v>
      </c>
      <c r="C47" s="37">
        <v>-0.001707</v>
      </c>
      <c r="D47" s="37">
        <v>-0.001309</v>
      </c>
      <c r="E47" s="37">
        <v>-0.001067</v>
      </c>
      <c r="F47" s="37">
        <v>-9.3E-4</v>
      </c>
      <c r="G47" s="37">
        <v>-9.24E-4</v>
      </c>
      <c r="H47" s="37">
        <v>-7.49E-4</v>
      </c>
      <c r="I47" s="37">
        <v>-6.21E-4</v>
      </c>
      <c r="J47" s="37">
        <v>-4.67E-4</v>
      </c>
      <c r="K47" s="37">
        <v>-2.54E-4</v>
      </c>
      <c r="L47" s="37">
        <v>-1.15E-4</v>
      </c>
      <c r="M47" s="37">
        <v>3.9E-5</v>
      </c>
      <c r="N47" s="37">
        <v>2.54E-4</v>
      </c>
      <c r="O47" s="37">
        <v>4.14E-4</v>
      </c>
      <c r="P47" s="37">
        <v>5.26E-4</v>
      </c>
      <c r="Q47" s="37">
        <v>6.28E-4</v>
      </c>
      <c r="R47" s="37">
        <v>6.11E-4</v>
      </c>
      <c r="S47" s="37">
        <v>6.37E-4</v>
      </c>
      <c r="T47" s="37">
        <v>5.53E-4</v>
      </c>
      <c r="U47" s="37">
        <v>4.67E-4</v>
      </c>
      <c r="V47" s="37">
        <v>3.72E-4</v>
      </c>
      <c r="W47" s="37">
        <v>3.67E-4</v>
      </c>
      <c r="X47" s="37">
        <v>1.81E-4</v>
      </c>
      <c r="Y47" s="37">
        <v>6.2E-5</v>
      </c>
      <c r="Z47" s="37">
        <v>0.0</v>
      </c>
      <c r="AA47" s="37">
        <v>-8.2E-5</v>
      </c>
      <c r="AB47" s="37">
        <v>-1.5E-4</v>
      </c>
      <c r="AC47" s="37">
        <v>-1.92E-4</v>
      </c>
      <c r="AD47" s="37">
        <v>-2.18E-4</v>
      </c>
      <c r="AE47" s="37">
        <v>-2.75E-4</v>
      </c>
      <c r="AF47" s="37">
        <v>-2.59E-4</v>
      </c>
      <c r="AG47" s="37">
        <v>-3.02E-4</v>
      </c>
      <c r="AH47" s="37">
        <v>-4.21E-4</v>
      </c>
      <c r="AI47" s="37">
        <v>-5.33E-4</v>
      </c>
      <c r="AJ47" s="37">
        <v>-7.39E-4</v>
      </c>
      <c r="AK47" s="37">
        <v>-0.001009</v>
      </c>
      <c r="AL47" s="37">
        <v>-0.001358</v>
      </c>
    </row>
    <row r="48" ht="12.75" customHeight="1">
      <c r="A48" s="36">
        <v>-0.002627</v>
      </c>
      <c r="B48" s="37">
        <v>-0.002215</v>
      </c>
      <c r="C48" s="37">
        <v>-0.00161</v>
      </c>
      <c r="D48" s="37">
        <v>-0.00122</v>
      </c>
      <c r="E48" s="37">
        <v>-9.74E-4</v>
      </c>
      <c r="F48" s="37">
        <v>-8.42E-4</v>
      </c>
      <c r="G48" s="37">
        <v>-8.15E-4</v>
      </c>
      <c r="H48" s="37">
        <v>-6.3E-4</v>
      </c>
      <c r="I48" s="37">
        <v>-5.18E-4</v>
      </c>
      <c r="J48" s="37">
        <v>-3.56E-4</v>
      </c>
      <c r="K48" s="37">
        <v>-1.67E-4</v>
      </c>
      <c r="L48" s="37">
        <v>-1.1E-5</v>
      </c>
      <c r="M48" s="37">
        <v>1.34E-4</v>
      </c>
      <c r="N48" s="37">
        <v>3.49E-4</v>
      </c>
      <c r="O48" s="37">
        <v>4.86E-4</v>
      </c>
      <c r="P48" s="37">
        <v>5.97E-4</v>
      </c>
      <c r="Q48" s="37">
        <v>7.04E-4</v>
      </c>
      <c r="R48" s="37">
        <v>6.78E-4</v>
      </c>
      <c r="S48" s="37">
        <v>6.67E-4</v>
      </c>
      <c r="T48" s="37">
        <v>6.15E-4</v>
      </c>
      <c r="U48" s="37">
        <v>5.25E-4</v>
      </c>
      <c r="V48" s="37">
        <v>3.67E-4</v>
      </c>
      <c r="W48" s="37">
        <v>3.69E-4</v>
      </c>
      <c r="X48" s="37">
        <v>1.97E-4</v>
      </c>
      <c r="Y48" s="37">
        <v>7.2E-5</v>
      </c>
      <c r="Z48" s="37">
        <v>0.0</v>
      </c>
      <c r="AA48" s="37">
        <v>-9.1E-5</v>
      </c>
      <c r="AB48" s="37">
        <v>-1.67E-4</v>
      </c>
      <c r="AC48" s="37">
        <v>-2.61E-4</v>
      </c>
      <c r="AD48" s="37">
        <v>-2.37E-4</v>
      </c>
      <c r="AE48" s="37">
        <v>-3.43E-4</v>
      </c>
      <c r="AF48" s="37">
        <v>-3.59E-4</v>
      </c>
      <c r="AG48" s="37">
        <v>-3.83E-4</v>
      </c>
      <c r="AH48" s="37">
        <v>-4.7E-4</v>
      </c>
      <c r="AI48" s="37">
        <v>-6.57E-4</v>
      </c>
      <c r="AJ48" s="37">
        <v>-7.78E-4</v>
      </c>
      <c r="AK48" s="37">
        <v>-0.001078</v>
      </c>
      <c r="AL48" s="37">
        <v>-0.001441</v>
      </c>
    </row>
    <row r="49" ht="12.75" customHeight="1">
      <c r="A49" s="36">
        <v>-0.002513</v>
      </c>
      <c r="B49" s="37">
        <v>-0.002078</v>
      </c>
      <c r="C49" s="37">
        <v>-0.001441</v>
      </c>
      <c r="D49" s="37">
        <v>-0.001032</v>
      </c>
      <c r="E49" s="37">
        <v>-7.73E-4</v>
      </c>
      <c r="F49" s="37">
        <v>-6.56E-4</v>
      </c>
      <c r="G49" s="37">
        <v>-6.34E-4</v>
      </c>
      <c r="H49" s="37">
        <v>-4.58E-4</v>
      </c>
      <c r="I49" s="37">
        <v>-3.54E-4</v>
      </c>
      <c r="J49" s="37">
        <v>-2.27E-4</v>
      </c>
      <c r="K49" s="37">
        <v>-4.3E-5</v>
      </c>
      <c r="L49" s="37">
        <v>1.47E-4</v>
      </c>
      <c r="M49" s="37">
        <v>2.77E-4</v>
      </c>
      <c r="N49" s="37">
        <v>4.61E-4</v>
      </c>
      <c r="O49" s="37">
        <v>5.82E-4</v>
      </c>
      <c r="P49" s="37">
        <v>7.2E-4</v>
      </c>
      <c r="Q49" s="37">
        <v>8.58E-4</v>
      </c>
      <c r="R49" s="37">
        <v>8.1E-4</v>
      </c>
      <c r="S49" s="37">
        <v>7.87E-4</v>
      </c>
      <c r="T49" s="37">
        <v>6.73E-4</v>
      </c>
      <c r="U49" s="37">
        <v>5.8E-4</v>
      </c>
      <c r="V49" s="37">
        <v>4.58E-4</v>
      </c>
      <c r="W49" s="37">
        <v>3.72E-4</v>
      </c>
      <c r="X49" s="37">
        <v>2.72E-4</v>
      </c>
      <c r="Y49" s="37">
        <v>5.0E-5</v>
      </c>
      <c r="Z49" s="37">
        <v>0.0</v>
      </c>
      <c r="AA49" s="37">
        <v>-1.01E-4</v>
      </c>
      <c r="AB49" s="37">
        <v>-1.29E-4</v>
      </c>
      <c r="AC49" s="37">
        <v>-2.33E-4</v>
      </c>
      <c r="AD49" s="37">
        <v>-2.66E-4</v>
      </c>
      <c r="AE49" s="37">
        <v>-3.44E-4</v>
      </c>
      <c r="AF49" s="37">
        <v>-3.74E-4</v>
      </c>
      <c r="AG49" s="37">
        <v>-4.01E-4</v>
      </c>
      <c r="AH49" s="37">
        <v>-5.68E-4</v>
      </c>
      <c r="AI49" s="37">
        <v>-7.35E-4</v>
      </c>
      <c r="AJ49" s="37">
        <v>-8.22E-4</v>
      </c>
      <c r="AK49" s="37">
        <v>-0.001118</v>
      </c>
      <c r="AL49" s="37">
        <v>-0.001448</v>
      </c>
    </row>
    <row r="50" ht="12.75" customHeight="1">
      <c r="A50" s="36">
        <v>-0.002471</v>
      </c>
      <c r="B50" s="37">
        <v>-0.002115</v>
      </c>
      <c r="C50" s="37">
        <v>-0.001557</v>
      </c>
      <c r="D50" s="37">
        <v>-0.001164</v>
      </c>
      <c r="E50" s="37">
        <v>-9.31E-4</v>
      </c>
      <c r="F50" s="37">
        <v>-8.18E-4</v>
      </c>
      <c r="G50" s="37">
        <v>-7.61E-4</v>
      </c>
      <c r="H50" s="37">
        <v>-5.97E-4</v>
      </c>
      <c r="I50" s="37">
        <v>-4.8E-4</v>
      </c>
      <c r="J50" s="37">
        <v>-3.55E-4</v>
      </c>
      <c r="K50" s="37">
        <v>-1.23E-4</v>
      </c>
      <c r="L50" s="37">
        <v>1.4E-5</v>
      </c>
      <c r="M50" s="37">
        <v>1.74E-4</v>
      </c>
      <c r="N50" s="37">
        <v>3.94E-4</v>
      </c>
      <c r="O50" s="37">
        <v>5.58E-4</v>
      </c>
      <c r="P50" s="37">
        <v>6.84E-4</v>
      </c>
      <c r="Q50" s="37">
        <v>8.25E-4</v>
      </c>
      <c r="R50" s="37">
        <v>8.35E-4</v>
      </c>
      <c r="S50" s="37">
        <v>8.04E-4</v>
      </c>
      <c r="T50" s="37">
        <v>6.75E-4</v>
      </c>
      <c r="U50" s="37">
        <v>6.07E-4</v>
      </c>
      <c r="V50" s="37">
        <v>4.77E-4</v>
      </c>
      <c r="W50" s="37">
        <v>3.75E-4</v>
      </c>
      <c r="X50" s="37">
        <v>2.56E-4</v>
      </c>
      <c r="Y50" s="37">
        <v>8.7E-5</v>
      </c>
      <c r="Z50" s="37">
        <v>0.0</v>
      </c>
      <c r="AA50" s="37">
        <v>-9.9E-5</v>
      </c>
      <c r="AB50" s="37">
        <v>-9.6E-5</v>
      </c>
      <c r="AC50" s="37">
        <v>-2.08E-4</v>
      </c>
      <c r="AD50" s="37">
        <v>-3.14E-4</v>
      </c>
      <c r="AE50" s="37">
        <v>-3.41E-4</v>
      </c>
      <c r="AF50" s="37">
        <v>-3.62E-4</v>
      </c>
      <c r="AG50" s="37">
        <v>-3.97E-4</v>
      </c>
      <c r="AH50" s="37">
        <v>-5.68E-4</v>
      </c>
      <c r="AI50" s="37">
        <v>-7.42E-4</v>
      </c>
      <c r="AJ50" s="37">
        <v>-8.38E-4</v>
      </c>
      <c r="AK50" s="37">
        <v>-0.001196</v>
      </c>
      <c r="AL50" s="37">
        <v>-0.001552</v>
      </c>
    </row>
    <row r="51" ht="12.75" customHeight="1">
      <c r="A51" s="36">
        <v>-4.55E-4</v>
      </c>
      <c r="B51" s="37">
        <v>-8.1E-5</v>
      </c>
      <c r="C51" s="37">
        <v>5.13E-4</v>
      </c>
      <c r="D51" s="37">
        <v>9.34E-4</v>
      </c>
      <c r="E51" s="37">
        <v>0.00117</v>
      </c>
      <c r="F51" s="37">
        <v>0.001323</v>
      </c>
      <c r="G51" s="37">
        <v>0.001323</v>
      </c>
      <c r="H51" s="37">
        <v>0.001492</v>
      </c>
      <c r="I51" s="37">
        <v>0.00163</v>
      </c>
      <c r="J51" s="37">
        <v>0.0017</v>
      </c>
      <c r="K51" s="37">
        <v>0.00184</v>
      </c>
      <c r="L51" s="37">
        <v>0.001965</v>
      </c>
      <c r="M51" s="37">
        <v>0.002081</v>
      </c>
      <c r="N51" s="37">
        <v>0.002186</v>
      </c>
      <c r="O51" s="37">
        <v>0.002245</v>
      </c>
      <c r="P51" s="37">
        <v>0.002278</v>
      </c>
      <c r="Q51" s="37">
        <v>0.002189</v>
      </c>
      <c r="R51" s="37">
        <v>0.001991</v>
      </c>
      <c r="S51" s="37">
        <v>0.001735</v>
      </c>
      <c r="T51" s="37">
        <v>0.00141</v>
      </c>
      <c r="U51" s="37">
        <v>0.001152</v>
      </c>
      <c r="V51" s="37">
        <v>8.42E-4</v>
      </c>
      <c r="W51" s="37">
        <v>6.25E-4</v>
      </c>
      <c r="X51" s="37">
        <v>3.81E-4</v>
      </c>
      <c r="Y51" s="37">
        <v>1.86E-4</v>
      </c>
      <c r="Z51" s="37">
        <v>0.0</v>
      </c>
      <c r="AA51" s="37">
        <v>-1.92E-4</v>
      </c>
      <c r="AB51" s="37">
        <v>-2.26E-4</v>
      </c>
      <c r="AC51" s="37">
        <v>-4.07E-4</v>
      </c>
      <c r="AD51" s="37">
        <v>-4.19E-4</v>
      </c>
      <c r="AE51" s="37">
        <v>-6.0E-4</v>
      </c>
      <c r="AF51" s="37">
        <v>-6.39E-4</v>
      </c>
      <c r="AG51" s="37">
        <v>-8.01E-4</v>
      </c>
      <c r="AH51" s="37">
        <v>-9.57E-4</v>
      </c>
      <c r="AI51" s="37">
        <v>-0.001157</v>
      </c>
      <c r="AJ51" s="37">
        <v>-0.0014</v>
      </c>
      <c r="AK51" s="37">
        <v>-0.001737</v>
      </c>
      <c r="AL51" s="37">
        <v>-0.00216</v>
      </c>
    </row>
    <row r="52" ht="12.75" customHeight="1">
      <c r="A52" s="36">
        <v>-7.76E-4</v>
      </c>
      <c r="B52" s="37">
        <v>-4.01E-4</v>
      </c>
      <c r="C52" s="37">
        <v>2.26E-4</v>
      </c>
      <c r="D52" s="37">
        <v>6.67E-4</v>
      </c>
      <c r="E52" s="37">
        <v>9.47E-4</v>
      </c>
      <c r="F52" s="37">
        <v>0.001103</v>
      </c>
      <c r="G52" s="37">
        <v>0.001135</v>
      </c>
      <c r="H52" s="37">
        <v>0.001335</v>
      </c>
      <c r="I52" s="37">
        <v>0.001466</v>
      </c>
      <c r="J52" s="37">
        <v>0.001575</v>
      </c>
      <c r="K52" s="37">
        <v>0.001726</v>
      </c>
      <c r="L52" s="37">
        <v>0.001862</v>
      </c>
      <c r="M52" s="37">
        <v>0.001936</v>
      </c>
      <c r="N52" s="37">
        <v>0.002094</v>
      </c>
      <c r="O52" s="37">
        <v>0.002125</v>
      </c>
      <c r="P52" s="37">
        <v>0.002171</v>
      </c>
      <c r="Q52" s="37">
        <v>0.002134</v>
      </c>
      <c r="R52" s="37">
        <v>0.001901</v>
      </c>
      <c r="S52" s="37">
        <v>0.001671</v>
      </c>
      <c r="T52" s="37">
        <v>0.001359</v>
      </c>
      <c r="U52" s="37">
        <v>0.001122</v>
      </c>
      <c r="V52" s="37">
        <v>7.95E-4</v>
      </c>
      <c r="W52" s="37">
        <v>5.88E-4</v>
      </c>
      <c r="X52" s="37">
        <v>3.77E-4</v>
      </c>
      <c r="Y52" s="37">
        <v>1.21E-4</v>
      </c>
      <c r="Z52" s="37">
        <v>0.0</v>
      </c>
      <c r="AA52" s="37">
        <v>-1.52E-4</v>
      </c>
      <c r="AB52" s="37">
        <v>-2.1E-4</v>
      </c>
      <c r="AC52" s="37">
        <v>-3.91E-4</v>
      </c>
      <c r="AD52" s="37">
        <v>-4.18E-4</v>
      </c>
      <c r="AE52" s="37">
        <v>-5.75E-4</v>
      </c>
      <c r="AF52" s="37">
        <v>-6.25E-4</v>
      </c>
      <c r="AG52" s="37">
        <v>-7.4E-4</v>
      </c>
      <c r="AH52" s="37">
        <v>-9.31E-4</v>
      </c>
      <c r="AI52" s="37">
        <v>-0.001122</v>
      </c>
      <c r="AJ52" s="37">
        <v>-0.001322</v>
      </c>
      <c r="AK52" s="37">
        <v>-0.001586</v>
      </c>
      <c r="AL52" s="37">
        <v>-0.002032</v>
      </c>
    </row>
    <row r="53" ht="12.75" customHeight="1">
      <c r="A53" s="36">
        <v>-0.001238</v>
      </c>
      <c r="B53" s="37">
        <v>-8.6E-4</v>
      </c>
      <c r="C53" s="37">
        <v>-2.31E-4</v>
      </c>
      <c r="D53" s="37">
        <v>2.36E-4</v>
      </c>
      <c r="E53" s="37">
        <v>5.2E-4</v>
      </c>
      <c r="F53" s="37">
        <v>6.53E-4</v>
      </c>
      <c r="G53" s="37">
        <v>7.07E-4</v>
      </c>
      <c r="H53" s="37">
        <v>8.83E-4</v>
      </c>
      <c r="I53" s="37">
        <v>0.001001</v>
      </c>
      <c r="J53" s="37">
        <v>0.001128</v>
      </c>
      <c r="K53" s="37">
        <v>0.001301</v>
      </c>
      <c r="L53" s="37">
        <v>0.001439</v>
      </c>
      <c r="M53" s="37">
        <v>0.001553</v>
      </c>
      <c r="N53" s="37">
        <v>0.001709</v>
      </c>
      <c r="O53" s="37">
        <v>0.001817</v>
      </c>
      <c r="P53" s="37">
        <v>0.00186</v>
      </c>
      <c r="Q53" s="37">
        <v>0.001804</v>
      </c>
      <c r="R53" s="37">
        <v>0.001649</v>
      </c>
      <c r="S53" s="37">
        <v>0.001465</v>
      </c>
      <c r="T53" s="37">
        <v>0.001217</v>
      </c>
      <c r="U53" s="37">
        <v>9.2E-4</v>
      </c>
      <c r="V53" s="37">
        <v>7.09E-4</v>
      </c>
      <c r="W53" s="37">
        <v>5.62E-4</v>
      </c>
      <c r="X53" s="37">
        <v>2.99E-4</v>
      </c>
      <c r="Y53" s="37">
        <v>9.4E-5</v>
      </c>
      <c r="Z53" s="37">
        <v>0.0</v>
      </c>
      <c r="AA53" s="37">
        <v>-1.62E-4</v>
      </c>
      <c r="AB53" s="37">
        <v>-2.02E-4</v>
      </c>
      <c r="AC53" s="37">
        <v>-3.82E-4</v>
      </c>
      <c r="AD53" s="37">
        <v>-4.21E-4</v>
      </c>
      <c r="AE53" s="37">
        <v>-5.36E-4</v>
      </c>
      <c r="AF53" s="37">
        <v>-5.62E-4</v>
      </c>
      <c r="AG53" s="37">
        <v>-6.89E-4</v>
      </c>
      <c r="AH53" s="37">
        <v>-8.67E-4</v>
      </c>
      <c r="AI53" s="37">
        <v>-0.001022</v>
      </c>
      <c r="AJ53" s="37">
        <v>-0.001272</v>
      </c>
      <c r="AK53" s="37">
        <v>-0.001586</v>
      </c>
      <c r="AL53" s="37">
        <v>-0.001958</v>
      </c>
    </row>
    <row r="54" ht="12.75" customHeight="1">
      <c r="A54" s="36">
        <v>-0.001478</v>
      </c>
      <c r="B54" s="37">
        <v>-0.001128</v>
      </c>
      <c r="C54" s="37">
        <v>-5.4E-4</v>
      </c>
      <c r="D54" s="37">
        <v>-7.6E-5</v>
      </c>
      <c r="E54" s="37">
        <v>1.93E-4</v>
      </c>
      <c r="F54" s="37">
        <v>3.65E-4</v>
      </c>
      <c r="G54" s="37">
        <v>3.98E-4</v>
      </c>
      <c r="H54" s="37">
        <v>6.02E-4</v>
      </c>
      <c r="I54" s="37">
        <v>7.02E-4</v>
      </c>
      <c r="J54" s="37">
        <v>8.28E-4</v>
      </c>
      <c r="K54" s="37">
        <v>0.00104</v>
      </c>
      <c r="L54" s="37">
        <v>0.001155</v>
      </c>
      <c r="M54" s="37">
        <v>0.001326</v>
      </c>
      <c r="N54" s="37">
        <v>0.001491</v>
      </c>
      <c r="O54" s="37">
        <v>0.001569</v>
      </c>
      <c r="P54" s="37">
        <v>0.001664</v>
      </c>
      <c r="Q54" s="37">
        <v>0.001636</v>
      </c>
      <c r="R54" s="37">
        <v>0.001511</v>
      </c>
      <c r="S54" s="37">
        <v>0.001303</v>
      </c>
      <c r="T54" s="37">
        <v>0.001115</v>
      </c>
      <c r="U54" s="37">
        <v>8.9E-4</v>
      </c>
      <c r="V54" s="37">
        <v>6.6E-4</v>
      </c>
      <c r="W54" s="37">
        <v>5.04E-4</v>
      </c>
      <c r="X54" s="37">
        <v>2.97E-4</v>
      </c>
      <c r="Y54" s="37">
        <v>1.18E-4</v>
      </c>
      <c r="Z54" s="37">
        <v>0.0</v>
      </c>
      <c r="AA54" s="37">
        <v>-1.5E-4</v>
      </c>
      <c r="AB54" s="37">
        <v>-2.17E-4</v>
      </c>
      <c r="AC54" s="37">
        <v>-3.34E-4</v>
      </c>
      <c r="AD54" s="37">
        <v>-3.61E-4</v>
      </c>
      <c r="AE54" s="37">
        <v>-4.71E-4</v>
      </c>
      <c r="AF54" s="37">
        <v>-5.23E-4</v>
      </c>
      <c r="AG54" s="37">
        <v>-6.55E-4</v>
      </c>
      <c r="AH54" s="37">
        <v>-7.67E-4</v>
      </c>
      <c r="AI54" s="37">
        <v>-9.99E-4</v>
      </c>
      <c r="AJ54" s="37">
        <v>-0.00116</v>
      </c>
      <c r="AK54" s="37">
        <v>-0.001441</v>
      </c>
      <c r="AL54" s="37">
        <v>-0.00186</v>
      </c>
    </row>
    <row r="55" ht="12.75" customHeight="1">
      <c r="A55" s="36">
        <v>-0.00172</v>
      </c>
      <c r="B55" s="37">
        <v>-0.001336</v>
      </c>
      <c r="C55" s="37">
        <v>-7.84E-4</v>
      </c>
      <c r="D55" s="37">
        <v>-3.15E-4</v>
      </c>
      <c r="E55" s="37">
        <v>-5.1E-5</v>
      </c>
      <c r="F55" s="37">
        <v>1.32E-4</v>
      </c>
      <c r="G55" s="37">
        <v>1.75E-4</v>
      </c>
      <c r="H55" s="37">
        <v>3.35E-4</v>
      </c>
      <c r="I55" s="37">
        <v>4.48E-4</v>
      </c>
      <c r="J55" s="37">
        <v>5.87E-4</v>
      </c>
      <c r="K55" s="37">
        <v>7.93E-4</v>
      </c>
      <c r="L55" s="37">
        <v>9.43E-4</v>
      </c>
      <c r="M55" s="37">
        <v>0.001107</v>
      </c>
      <c r="N55" s="37">
        <v>0.001285</v>
      </c>
      <c r="O55" s="37">
        <v>0.001385</v>
      </c>
      <c r="P55" s="37">
        <v>0.00147</v>
      </c>
      <c r="Q55" s="37">
        <v>0.001466</v>
      </c>
      <c r="R55" s="37">
        <v>0.001392</v>
      </c>
      <c r="S55" s="37">
        <v>0.001232</v>
      </c>
      <c r="T55" s="37">
        <v>9.99E-4</v>
      </c>
      <c r="U55" s="37">
        <v>8.11E-4</v>
      </c>
      <c r="V55" s="37">
        <v>5.8E-4</v>
      </c>
      <c r="W55" s="37">
        <v>4.56E-4</v>
      </c>
      <c r="X55" s="37">
        <v>3.03E-4</v>
      </c>
      <c r="Y55" s="37">
        <v>9.9E-5</v>
      </c>
      <c r="Z55" s="37">
        <v>0.0</v>
      </c>
      <c r="AA55" s="37">
        <v>-1.2E-4</v>
      </c>
      <c r="AB55" s="37">
        <v>-1.14E-4</v>
      </c>
      <c r="AC55" s="37">
        <v>-2.92E-4</v>
      </c>
      <c r="AD55" s="37">
        <v>-3.03E-4</v>
      </c>
      <c r="AE55" s="37">
        <v>-4.32E-4</v>
      </c>
      <c r="AF55" s="37">
        <v>-4.33E-4</v>
      </c>
      <c r="AG55" s="37">
        <v>-5.55E-4</v>
      </c>
      <c r="AH55" s="37">
        <v>-7.09E-4</v>
      </c>
      <c r="AI55" s="37">
        <v>-8.69E-4</v>
      </c>
      <c r="AJ55" s="37">
        <v>-0.001035</v>
      </c>
      <c r="AK55" s="37">
        <v>-0.001333</v>
      </c>
      <c r="AL55" s="37">
        <v>-0.001738</v>
      </c>
    </row>
    <row r="56" ht="12.75" customHeight="1">
      <c r="A56" s="36">
        <v>-0.002013</v>
      </c>
      <c r="B56" s="37">
        <v>-0.001646</v>
      </c>
      <c r="C56" s="37">
        <v>-0.001057</v>
      </c>
      <c r="D56" s="37">
        <v>-6.04E-4</v>
      </c>
      <c r="E56" s="37">
        <v>-3.19E-4</v>
      </c>
      <c r="F56" s="37">
        <v>-1.55E-4</v>
      </c>
      <c r="G56" s="37">
        <v>-9.7E-5</v>
      </c>
      <c r="H56" s="37">
        <v>7.5E-5</v>
      </c>
      <c r="I56" s="37">
        <v>2.27E-4</v>
      </c>
      <c r="J56" s="37">
        <v>3.37E-4</v>
      </c>
      <c r="K56" s="37">
        <v>5.22E-4</v>
      </c>
      <c r="L56" s="37">
        <v>6.7E-4</v>
      </c>
      <c r="M56" s="37">
        <v>8.51E-4</v>
      </c>
      <c r="N56" s="37">
        <v>0.001059</v>
      </c>
      <c r="O56" s="37">
        <v>0.001157</v>
      </c>
      <c r="P56" s="37">
        <v>0.001265</v>
      </c>
      <c r="Q56" s="37">
        <v>0.001301</v>
      </c>
      <c r="R56" s="37">
        <v>0.001205</v>
      </c>
      <c r="S56" s="37">
        <v>0.001046</v>
      </c>
      <c r="T56" s="37">
        <v>8.9E-4</v>
      </c>
      <c r="U56" s="37">
        <v>7.4E-4</v>
      </c>
      <c r="V56" s="37">
        <v>5.56E-4</v>
      </c>
      <c r="W56" s="37">
        <v>4.44E-4</v>
      </c>
      <c r="X56" s="37">
        <v>2.63E-4</v>
      </c>
      <c r="Y56" s="37">
        <v>5.6E-5</v>
      </c>
      <c r="Z56" s="37">
        <v>0.0</v>
      </c>
      <c r="AA56" s="37">
        <v>-8.5E-5</v>
      </c>
      <c r="AB56" s="37">
        <v>-1.28E-4</v>
      </c>
      <c r="AC56" s="37">
        <v>-2.85E-4</v>
      </c>
      <c r="AD56" s="37">
        <v>-2.98E-4</v>
      </c>
      <c r="AE56" s="37">
        <v>-3.67E-4</v>
      </c>
      <c r="AF56" s="37">
        <v>-3.76E-4</v>
      </c>
      <c r="AG56" s="37">
        <v>-4.87E-4</v>
      </c>
      <c r="AH56" s="37">
        <v>-6.48E-4</v>
      </c>
      <c r="AI56" s="37">
        <v>-8.21E-4</v>
      </c>
      <c r="AJ56" s="37">
        <v>-9.62E-4</v>
      </c>
      <c r="AK56" s="37">
        <v>-0.001264</v>
      </c>
      <c r="AL56" s="37">
        <v>-0.001637</v>
      </c>
    </row>
    <row r="57" ht="12.75" customHeight="1">
      <c r="A57" s="36">
        <v>-0.002354</v>
      </c>
      <c r="B57" s="37">
        <v>-0.001968</v>
      </c>
      <c r="C57" s="37">
        <v>-0.001313</v>
      </c>
      <c r="D57" s="37">
        <v>-8.76E-4</v>
      </c>
      <c r="E57" s="37">
        <v>-5.63E-4</v>
      </c>
      <c r="F57" s="37">
        <v>-4.0E-4</v>
      </c>
      <c r="G57" s="37">
        <v>-3.64E-4</v>
      </c>
      <c r="H57" s="37">
        <v>-1.73E-4</v>
      </c>
      <c r="I57" s="37">
        <v>-3.8E-5</v>
      </c>
      <c r="J57" s="37">
        <v>1.15E-4</v>
      </c>
      <c r="K57" s="37">
        <v>3.28E-4</v>
      </c>
      <c r="L57" s="37">
        <v>4.67E-4</v>
      </c>
      <c r="M57" s="37">
        <v>6.57E-4</v>
      </c>
      <c r="N57" s="37">
        <v>8.52E-4</v>
      </c>
      <c r="O57" s="37">
        <v>9.97E-4</v>
      </c>
      <c r="P57" s="37">
        <v>0.001108</v>
      </c>
      <c r="Q57" s="37">
        <v>0.001151</v>
      </c>
      <c r="R57" s="37">
        <v>0.001091</v>
      </c>
      <c r="S57" s="37">
        <v>9.55E-4</v>
      </c>
      <c r="T57" s="37">
        <v>7.64E-4</v>
      </c>
      <c r="U57" s="37">
        <v>6.93E-4</v>
      </c>
      <c r="V57" s="37">
        <v>5.13E-4</v>
      </c>
      <c r="W57" s="37">
        <v>4.19E-4</v>
      </c>
      <c r="X57" s="37">
        <v>2.64E-4</v>
      </c>
      <c r="Y57" s="37">
        <v>6.2E-5</v>
      </c>
      <c r="Z57" s="37">
        <v>0.0</v>
      </c>
      <c r="AA57" s="37">
        <v>-9.7E-5</v>
      </c>
      <c r="AB57" s="37">
        <v>-1.06E-4</v>
      </c>
      <c r="AC57" s="37">
        <v>-2.5E-4</v>
      </c>
      <c r="AD57" s="37">
        <v>-2.13E-4</v>
      </c>
      <c r="AE57" s="37">
        <v>-3.48E-4</v>
      </c>
      <c r="AF57" s="37">
        <v>-3.28E-4</v>
      </c>
      <c r="AG57" s="37">
        <v>-4.43E-4</v>
      </c>
      <c r="AH57" s="37">
        <v>-5.47E-4</v>
      </c>
      <c r="AI57" s="37">
        <v>-7.11E-4</v>
      </c>
      <c r="AJ57" s="37">
        <v>-8.89E-4</v>
      </c>
      <c r="AK57" s="37">
        <v>-0.001189</v>
      </c>
      <c r="AL57" s="37">
        <v>-0.001549</v>
      </c>
    </row>
    <row r="58" ht="12.75" customHeight="1">
      <c r="A58" s="36">
        <v>-0.002554</v>
      </c>
      <c r="B58" s="37">
        <v>-0.002136</v>
      </c>
      <c r="C58" s="37">
        <v>-0.001487</v>
      </c>
      <c r="D58" s="37">
        <v>-0.001018</v>
      </c>
      <c r="E58" s="37">
        <v>-7.28E-4</v>
      </c>
      <c r="F58" s="37">
        <v>-5.61E-4</v>
      </c>
      <c r="G58" s="37">
        <v>-5.06E-4</v>
      </c>
      <c r="H58" s="37">
        <v>-2.96E-4</v>
      </c>
      <c r="I58" s="37">
        <v>-1.52E-4</v>
      </c>
      <c r="J58" s="37">
        <v>-2.2E-5</v>
      </c>
      <c r="K58" s="37">
        <v>2.03E-4</v>
      </c>
      <c r="L58" s="37">
        <v>3.96E-4</v>
      </c>
      <c r="M58" s="37">
        <v>5.67E-4</v>
      </c>
      <c r="N58" s="37">
        <v>7.79E-4</v>
      </c>
      <c r="O58" s="37">
        <v>9.08E-4</v>
      </c>
      <c r="P58" s="37">
        <v>0.00107</v>
      </c>
      <c r="Q58" s="37">
        <v>0.001082</v>
      </c>
      <c r="R58" s="37">
        <v>0.001048</v>
      </c>
      <c r="S58" s="37">
        <v>8.81E-4</v>
      </c>
      <c r="T58" s="37">
        <v>7.56E-4</v>
      </c>
      <c r="U58" s="37">
        <v>6.42E-4</v>
      </c>
      <c r="V58" s="37">
        <v>4.45E-4</v>
      </c>
      <c r="W58" s="37">
        <v>3.33E-4</v>
      </c>
      <c r="X58" s="37">
        <v>2.08E-4</v>
      </c>
      <c r="Y58" s="37">
        <v>1.13E-4</v>
      </c>
      <c r="Z58" s="37">
        <v>0.0</v>
      </c>
      <c r="AA58" s="37">
        <v>-1.48E-4</v>
      </c>
      <c r="AB58" s="37">
        <v>-1.29E-4</v>
      </c>
      <c r="AC58" s="37">
        <v>-2.65E-4</v>
      </c>
      <c r="AD58" s="37">
        <v>-2.41E-4</v>
      </c>
      <c r="AE58" s="37">
        <v>-3.53E-4</v>
      </c>
      <c r="AF58" s="37">
        <v>-3.57E-4</v>
      </c>
      <c r="AG58" s="37">
        <v>-4.27E-4</v>
      </c>
      <c r="AH58" s="37">
        <v>-5.54E-4</v>
      </c>
      <c r="AI58" s="37">
        <v>-6.99E-4</v>
      </c>
      <c r="AJ58" s="37">
        <v>-8.53E-4</v>
      </c>
      <c r="AK58" s="37">
        <v>-0.001068</v>
      </c>
      <c r="AL58" s="37">
        <v>-0.001459</v>
      </c>
    </row>
    <row r="59" ht="12.75" customHeight="1">
      <c r="A59" s="36">
        <v>-0.002511</v>
      </c>
      <c r="B59" s="37">
        <v>-0.002068</v>
      </c>
      <c r="C59" s="37">
        <v>-0.001401</v>
      </c>
      <c r="D59" s="37">
        <v>-9.26E-4</v>
      </c>
      <c r="E59" s="37">
        <v>-6.04E-4</v>
      </c>
      <c r="F59" s="37">
        <v>-4.26E-4</v>
      </c>
      <c r="G59" s="37">
        <v>-3.74E-4</v>
      </c>
      <c r="H59" s="37">
        <v>-2.07E-4</v>
      </c>
      <c r="I59" s="37">
        <v>-5.4E-5</v>
      </c>
      <c r="J59" s="37">
        <v>4.0E-5</v>
      </c>
      <c r="K59" s="37">
        <v>2.49E-4</v>
      </c>
      <c r="L59" s="37">
        <v>3.88E-4</v>
      </c>
      <c r="M59" s="37">
        <v>5.44E-4</v>
      </c>
      <c r="N59" s="37">
        <v>7.64E-4</v>
      </c>
      <c r="O59" s="37">
        <v>8.84E-4</v>
      </c>
      <c r="P59" s="37">
        <v>9.83E-4</v>
      </c>
      <c r="Q59" s="37">
        <v>0.001032</v>
      </c>
      <c r="R59" s="37">
        <v>9.18E-4</v>
      </c>
      <c r="S59" s="37">
        <v>8.32E-4</v>
      </c>
      <c r="T59" s="37">
        <v>7.17E-4</v>
      </c>
      <c r="U59" s="37">
        <v>5.85E-4</v>
      </c>
      <c r="V59" s="37">
        <v>4.53E-4</v>
      </c>
      <c r="W59" s="37">
        <v>3.77E-4</v>
      </c>
      <c r="X59" s="37">
        <v>2.48E-4</v>
      </c>
      <c r="Y59" s="37">
        <v>8.1E-5</v>
      </c>
      <c r="Z59" s="37">
        <v>0.0</v>
      </c>
      <c r="AA59" s="37">
        <v>-6.6E-5</v>
      </c>
      <c r="AB59" s="37">
        <v>-7.2E-5</v>
      </c>
      <c r="AC59" s="37">
        <v>-2.06E-4</v>
      </c>
      <c r="AD59" s="37">
        <v>-1.47E-4</v>
      </c>
      <c r="AE59" s="37">
        <v>-2.83E-4</v>
      </c>
      <c r="AF59" s="37">
        <v>-2.24E-4</v>
      </c>
      <c r="AG59" s="37">
        <v>-3.2E-4</v>
      </c>
      <c r="AH59" s="37">
        <v>-4.34E-4</v>
      </c>
      <c r="AI59" s="37">
        <v>-5.32E-4</v>
      </c>
      <c r="AJ59" s="37">
        <v>-7.13E-4</v>
      </c>
      <c r="AK59" s="37">
        <v>-9.43E-4</v>
      </c>
      <c r="AL59" s="37">
        <v>-0.001334</v>
      </c>
    </row>
    <row r="60" ht="12.75" customHeight="1">
      <c r="A60" s="36">
        <v>-0.00259</v>
      </c>
      <c r="B60" s="37">
        <v>-0.0022</v>
      </c>
      <c r="C60" s="37">
        <v>-0.001603</v>
      </c>
      <c r="D60" s="37">
        <v>-0.00118</v>
      </c>
      <c r="E60" s="37">
        <v>-9.19E-4</v>
      </c>
      <c r="F60" s="37">
        <v>-7.29E-4</v>
      </c>
      <c r="G60" s="37">
        <v>-7.0E-4</v>
      </c>
      <c r="H60" s="37">
        <v>-4.6E-4</v>
      </c>
      <c r="I60" s="37">
        <v>-3.03E-4</v>
      </c>
      <c r="J60" s="37">
        <v>-1.86E-4</v>
      </c>
      <c r="K60" s="37">
        <v>2.7E-5</v>
      </c>
      <c r="L60" s="37">
        <v>2.0E-4</v>
      </c>
      <c r="M60" s="37">
        <v>3.65E-4</v>
      </c>
      <c r="N60" s="37">
        <v>6.04E-4</v>
      </c>
      <c r="O60" s="37">
        <v>6.99E-4</v>
      </c>
      <c r="P60" s="37">
        <v>8.08E-4</v>
      </c>
      <c r="Q60" s="37">
        <v>8.46E-4</v>
      </c>
      <c r="R60" s="37">
        <v>8.15E-4</v>
      </c>
      <c r="S60" s="37">
        <v>6.97E-4</v>
      </c>
      <c r="T60" s="37">
        <v>6.28E-4</v>
      </c>
      <c r="U60" s="37">
        <v>5.24E-4</v>
      </c>
      <c r="V60" s="37">
        <v>3.54E-4</v>
      </c>
      <c r="W60" s="37">
        <v>2.66E-4</v>
      </c>
      <c r="X60" s="37">
        <v>1.65E-4</v>
      </c>
      <c r="Y60" s="37">
        <v>3.9E-5</v>
      </c>
      <c r="Z60" s="37">
        <v>0.0</v>
      </c>
      <c r="AA60" s="37">
        <v>-1.42E-4</v>
      </c>
      <c r="AB60" s="37">
        <v>-1.51E-4</v>
      </c>
      <c r="AC60" s="37">
        <v>-2.04E-4</v>
      </c>
      <c r="AD60" s="37">
        <v>-1.75E-4</v>
      </c>
      <c r="AE60" s="37">
        <v>-2.74E-4</v>
      </c>
      <c r="AF60" s="37">
        <v>-2.64E-4</v>
      </c>
      <c r="AG60" s="37">
        <v>-3.19E-4</v>
      </c>
      <c r="AH60" s="37">
        <v>-4.44E-4</v>
      </c>
      <c r="AI60" s="37">
        <v>-5.65E-4</v>
      </c>
      <c r="AJ60" s="37">
        <v>-7.06E-4</v>
      </c>
      <c r="AK60" s="37">
        <v>-9.44E-4</v>
      </c>
      <c r="AL60" s="37">
        <v>-0.00132</v>
      </c>
    </row>
    <row r="61" ht="12.75" customHeight="1">
      <c r="A61" s="36">
        <v>-0.002881</v>
      </c>
      <c r="B61" s="37">
        <v>-0.002439</v>
      </c>
      <c r="C61" s="37">
        <v>-0.001802</v>
      </c>
      <c r="D61" s="37">
        <v>-0.00135</v>
      </c>
      <c r="E61" s="37">
        <v>-0.001059</v>
      </c>
      <c r="F61" s="37">
        <v>-8.38E-4</v>
      </c>
      <c r="G61" s="37">
        <v>-8.09E-4</v>
      </c>
      <c r="H61" s="37">
        <v>-5.65E-4</v>
      </c>
      <c r="I61" s="37">
        <v>-4.12E-4</v>
      </c>
      <c r="J61" s="37">
        <v>-2.44E-4</v>
      </c>
      <c r="K61" s="37">
        <v>-6.2E-5</v>
      </c>
      <c r="L61" s="37">
        <v>1.28E-4</v>
      </c>
      <c r="M61" s="37">
        <v>3.27E-4</v>
      </c>
      <c r="N61" s="37">
        <v>5.23E-4</v>
      </c>
      <c r="O61" s="37">
        <v>6.35E-4</v>
      </c>
      <c r="P61" s="37">
        <v>7.71E-4</v>
      </c>
      <c r="Q61" s="37">
        <v>8.04E-4</v>
      </c>
      <c r="R61" s="37">
        <v>7.76E-4</v>
      </c>
      <c r="S61" s="37">
        <v>6.85E-4</v>
      </c>
      <c r="T61" s="37">
        <v>5.76E-4</v>
      </c>
      <c r="U61" s="37">
        <v>5.07E-4</v>
      </c>
      <c r="V61" s="37">
        <v>3.44E-4</v>
      </c>
      <c r="W61" s="37">
        <v>3.19E-4</v>
      </c>
      <c r="X61" s="37">
        <v>1.9E-4</v>
      </c>
      <c r="Y61" s="37">
        <v>4.8E-5</v>
      </c>
      <c r="Z61" s="37">
        <v>0.0</v>
      </c>
      <c r="AA61" s="37">
        <v>-8.5E-5</v>
      </c>
      <c r="AB61" s="37">
        <v>-1.09E-4</v>
      </c>
      <c r="AC61" s="37">
        <v>-1.82E-4</v>
      </c>
      <c r="AD61" s="37">
        <v>-1.56E-4</v>
      </c>
      <c r="AE61" s="37">
        <v>-2.38E-4</v>
      </c>
      <c r="AF61" s="37">
        <v>-1.99E-4</v>
      </c>
      <c r="AG61" s="37">
        <v>-2.64E-4</v>
      </c>
      <c r="AH61" s="37">
        <v>-3.66E-4</v>
      </c>
      <c r="AI61" s="37">
        <v>-4.74E-4</v>
      </c>
      <c r="AJ61" s="37">
        <v>-6.13E-4</v>
      </c>
      <c r="AK61" s="37">
        <v>-8.6E-4</v>
      </c>
      <c r="AL61" s="37">
        <v>-0.001166</v>
      </c>
    </row>
    <row r="62" ht="12.75" customHeight="1">
      <c r="A62" s="36">
        <v>-0.002911</v>
      </c>
      <c r="B62" s="37">
        <v>-0.002466</v>
      </c>
      <c r="C62" s="37">
        <v>-0.001788</v>
      </c>
      <c r="D62" s="37">
        <v>-0.00132</v>
      </c>
      <c r="E62" s="37">
        <v>-0.00102</v>
      </c>
      <c r="F62" s="37">
        <v>-8.48E-4</v>
      </c>
      <c r="G62" s="37">
        <v>-8.07E-4</v>
      </c>
      <c r="H62" s="37">
        <v>-6.06E-4</v>
      </c>
      <c r="I62" s="37">
        <v>-4.6E-4</v>
      </c>
      <c r="J62" s="37">
        <v>-3.34E-4</v>
      </c>
      <c r="K62" s="37">
        <v>-1.32E-4</v>
      </c>
      <c r="L62" s="37">
        <v>-1.4E-5</v>
      </c>
      <c r="M62" s="37">
        <v>1.99E-4</v>
      </c>
      <c r="N62" s="37">
        <v>3.89E-4</v>
      </c>
      <c r="O62" s="37">
        <v>5.36E-4</v>
      </c>
      <c r="P62" s="37">
        <v>6.83E-4</v>
      </c>
      <c r="Q62" s="37">
        <v>7.33E-4</v>
      </c>
      <c r="R62" s="37">
        <v>6.87E-4</v>
      </c>
      <c r="S62" s="37">
        <v>6.05E-4</v>
      </c>
      <c r="T62" s="37">
        <v>5.46E-4</v>
      </c>
      <c r="U62" s="37">
        <v>4.71E-4</v>
      </c>
      <c r="V62" s="37">
        <v>3.65E-4</v>
      </c>
      <c r="W62" s="37">
        <v>2.59E-4</v>
      </c>
      <c r="X62" s="37">
        <v>2.21E-4</v>
      </c>
      <c r="Y62" s="37">
        <v>6.3E-5</v>
      </c>
      <c r="Z62" s="37">
        <v>0.0</v>
      </c>
      <c r="AA62" s="37">
        <v>-4.7E-5</v>
      </c>
      <c r="AB62" s="37">
        <v>-3.5E-5</v>
      </c>
      <c r="AC62" s="37">
        <v>-1.32E-4</v>
      </c>
      <c r="AD62" s="37">
        <v>-7.3E-5</v>
      </c>
      <c r="AE62" s="37">
        <v>-1.8E-4</v>
      </c>
      <c r="AF62" s="37">
        <v>-1.25E-4</v>
      </c>
      <c r="AG62" s="37">
        <v>-1.9E-4</v>
      </c>
      <c r="AH62" s="37">
        <v>-2.52E-4</v>
      </c>
      <c r="AI62" s="37">
        <v>-3.86E-4</v>
      </c>
      <c r="AJ62" s="37">
        <v>-5.21E-4</v>
      </c>
      <c r="AK62" s="37">
        <v>-7.19E-4</v>
      </c>
      <c r="AL62" s="37">
        <v>-0.001102</v>
      </c>
    </row>
    <row r="63" ht="12.75" customHeight="1">
      <c r="A63" s="36">
        <v>-0.003044</v>
      </c>
      <c r="B63" s="37">
        <v>-0.002577</v>
      </c>
      <c r="C63" s="37">
        <v>-0.00191</v>
      </c>
      <c r="D63" s="37">
        <v>-0.001448</v>
      </c>
      <c r="E63" s="37">
        <v>-0.001164</v>
      </c>
      <c r="F63" s="37">
        <v>-9.44E-4</v>
      </c>
      <c r="G63" s="37">
        <v>-9.17E-4</v>
      </c>
      <c r="H63" s="37">
        <v>-6.66E-4</v>
      </c>
      <c r="I63" s="37">
        <v>-5.53E-4</v>
      </c>
      <c r="J63" s="37">
        <v>-4.65E-4</v>
      </c>
      <c r="K63" s="37">
        <v>-2.38E-4</v>
      </c>
      <c r="L63" s="37">
        <v>-1.1E-4</v>
      </c>
      <c r="M63" s="37">
        <v>7.8E-5</v>
      </c>
      <c r="N63" s="37">
        <v>2.96E-4</v>
      </c>
      <c r="O63" s="37">
        <v>4.32E-4</v>
      </c>
      <c r="P63" s="37">
        <v>5.2E-4</v>
      </c>
      <c r="Q63" s="37">
        <v>6.15E-4</v>
      </c>
      <c r="R63" s="37">
        <v>5.41E-4</v>
      </c>
      <c r="S63" s="37">
        <v>5.32E-4</v>
      </c>
      <c r="T63" s="37">
        <v>4.54E-4</v>
      </c>
      <c r="U63" s="37">
        <v>3.74E-4</v>
      </c>
      <c r="V63" s="37">
        <v>2.54E-4</v>
      </c>
      <c r="W63" s="37">
        <v>2.76E-4</v>
      </c>
      <c r="X63" s="37">
        <v>1.72E-4</v>
      </c>
      <c r="Y63" s="37">
        <v>2.3E-5</v>
      </c>
      <c r="Z63" s="37">
        <v>0.0</v>
      </c>
      <c r="AA63" s="37">
        <v>-8.8E-5</v>
      </c>
      <c r="AB63" s="37">
        <v>-9.4E-5</v>
      </c>
      <c r="AC63" s="37">
        <v>-1.45E-4</v>
      </c>
      <c r="AD63" s="37">
        <v>-1.15E-4</v>
      </c>
      <c r="AE63" s="37">
        <v>-2.22E-4</v>
      </c>
      <c r="AF63" s="37">
        <v>-1.4E-4</v>
      </c>
      <c r="AG63" s="37">
        <v>-1.66E-4</v>
      </c>
      <c r="AH63" s="37">
        <v>-2.85E-4</v>
      </c>
      <c r="AI63" s="37">
        <v>-4.01E-4</v>
      </c>
      <c r="AJ63" s="37">
        <v>-4.72E-4</v>
      </c>
      <c r="AK63" s="37">
        <v>-7.52E-4</v>
      </c>
      <c r="AL63" s="37">
        <v>-0.001033</v>
      </c>
    </row>
    <row r="64" ht="12.75" customHeight="1">
      <c r="A64" s="36">
        <v>-0.003225</v>
      </c>
      <c r="B64" s="37">
        <v>-0.002789</v>
      </c>
      <c r="C64" s="37">
        <v>-0.002172</v>
      </c>
      <c r="D64" s="37">
        <v>-0.001715</v>
      </c>
      <c r="E64" s="37">
        <v>-0.001447</v>
      </c>
      <c r="F64" s="37">
        <v>-0.00127</v>
      </c>
      <c r="G64" s="37">
        <v>-0.001277</v>
      </c>
      <c r="H64" s="37">
        <v>-0.001029</v>
      </c>
      <c r="I64" s="37">
        <v>-9.03E-4</v>
      </c>
      <c r="J64" s="37">
        <v>-7.51E-4</v>
      </c>
      <c r="K64" s="37">
        <v>-5.59E-4</v>
      </c>
      <c r="L64" s="37">
        <v>-3.85E-4</v>
      </c>
      <c r="M64" s="37">
        <v>-1.91E-4</v>
      </c>
      <c r="N64" s="37">
        <v>2.9E-5</v>
      </c>
      <c r="O64" s="37">
        <v>1.86E-4</v>
      </c>
      <c r="P64" s="37">
        <v>3.35E-4</v>
      </c>
      <c r="Q64" s="37">
        <v>4.33E-4</v>
      </c>
      <c r="R64" s="37">
        <v>4.07E-4</v>
      </c>
      <c r="S64" s="37">
        <v>3.67E-4</v>
      </c>
      <c r="T64" s="37">
        <v>3.07E-4</v>
      </c>
      <c r="U64" s="37">
        <v>3.26E-4</v>
      </c>
      <c r="V64" s="37">
        <v>2.07E-4</v>
      </c>
      <c r="W64" s="37">
        <v>2.6E-4</v>
      </c>
      <c r="X64" s="37">
        <v>1.19E-4</v>
      </c>
      <c r="Y64" s="37">
        <v>-4.0E-6</v>
      </c>
      <c r="Z64" s="37">
        <v>0.0</v>
      </c>
      <c r="AA64" s="37">
        <v>-8.7E-5</v>
      </c>
      <c r="AB64" s="37">
        <v>-6.2E-5</v>
      </c>
      <c r="AC64" s="37">
        <v>-1.23E-4</v>
      </c>
      <c r="AD64" s="37">
        <v>-1.23E-4</v>
      </c>
      <c r="AE64" s="37">
        <v>-1.79E-4</v>
      </c>
      <c r="AF64" s="37">
        <v>-8.3E-5</v>
      </c>
      <c r="AG64" s="37">
        <v>-1.15E-4</v>
      </c>
      <c r="AH64" s="37">
        <v>-2.32E-4</v>
      </c>
      <c r="AI64" s="37">
        <v>-3.46E-4</v>
      </c>
      <c r="AJ64" s="37">
        <v>-4.39E-4</v>
      </c>
      <c r="AK64" s="37">
        <v>-6.68E-4</v>
      </c>
      <c r="AL64" s="37">
        <v>-9.59E-4</v>
      </c>
    </row>
    <row r="65" ht="12.75" customHeight="1">
      <c r="A65" s="36">
        <v>-0.003608</v>
      </c>
      <c r="B65" s="37">
        <v>-0.003141</v>
      </c>
      <c r="C65" s="37">
        <v>-0.002451</v>
      </c>
      <c r="D65" s="37">
        <v>-0.001985</v>
      </c>
      <c r="E65" s="37">
        <v>-0.001662</v>
      </c>
      <c r="F65" s="37">
        <v>-0.001478</v>
      </c>
      <c r="G65" s="37">
        <v>-0.00142</v>
      </c>
      <c r="H65" s="37">
        <v>-0.001237</v>
      </c>
      <c r="I65" s="37">
        <v>-0.001061</v>
      </c>
      <c r="J65" s="37">
        <v>-9.25E-4</v>
      </c>
      <c r="K65" s="37">
        <v>-7.12E-4</v>
      </c>
      <c r="L65" s="37">
        <v>-5.25E-4</v>
      </c>
      <c r="M65" s="37">
        <v>-3.19E-4</v>
      </c>
      <c r="N65" s="37">
        <v>-7.5E-5</v>
      </c>
      <c r="O65" s="37">
        <v>9.4E-5</v>
      </c>
      <c r="P65" s="37">
        <v>2.4E-4</v>
      </c>
      <c r="Q65" s="37">
        <v>3.29E-4</v>
      </c>
      <c r="R65" s="37">
        <v>3.09E-4</v>
      </c>
      <c r="S65" s="37">
        <v>3.42E-4</v>
      </c>
      <c r="T65" s="37">
        <v>2.47E-4</v>
      </c>
      <c r="U65" s="37">
        <v>3.13E-4</v>
      </c>
      <c r="V65" s="37">
        <v>2.09E-4</v>
      </c>
      <c r="W65" s="37">
        <v>1.8E-4</v>
      </c>
      <c r="X65" s="37">
        <v>1.45E-4</v>
      </c>
      <c r="Y65" s="37">
        <v>3.0E-5</v>
      </c>
      <c r="Z65" s="37">
        <v>0.0</v>
      </c>
      <c r="AA65" s="37">
        <v>-6.4E-5</v>
      </c>
      <c r="AB65" s="37">
        <v>-5.5E-5</v>
      </c>
      <c r="AC65" s="37">
        <v>-1.42E-4</v>
      </c>
      <c r="AD65" s="37">
        <v>-1.29E-4</v>
      </c>
      <c r="AE65" s="37">
        <v>-1.02E-4</v>
      </c>
      <c r="AF65" s="37">
        <v>-6.4E-5</v>
      </c>
      <c r="AG65" s="37">
        <v>-9.2E-5</v>
      </c>
      <c r="AH65" s="37">
        <v>-1.81E-4</v>
      </c>
      <c r="AI65" s="37">
        <v>-2.68E-4</v>
      </c>
      <c r="AJ65" s="37">
        <v>-3.47E-4</v>
      </c>
      <c r="AK65" s="37">
        <v>-6.1E-4</v>
      </c>
      <c r="AL65" s="37">
        <v>-8.98E-4</v>
      </c>
    </row>
    <row r="66" ht="12.75" customHeight="1">
      <c r="A66" s="36">
        <v>-0.003689</v>
      </c>
      <c r="B66" s="37">
        <v>-0.003191</v>
      </c>
      <c r="C66" s="37">
        <v>-0.00248</v>
      </c>
      <c r="D66" s="37">
        <v>-0.001991</v>
      </c>
      <c r="E66" s="37">
        <v>-0.001706</v>
      </c>
      <c r="F66" s="37">
        <v>-0.001525</v>
      </c>
      <c r="G66" s="37">
        <v>-0.001469</v>
      </c>
      <c r="H66" s="37">
        <v>-0.001275</v>
      </c>
      <c r="I66" s="37">
        <v>-0.001102</v>
      </c>
      <c r="J66" s="37">
        <v>-9.99E-4</v>
      </c>
      <c r="K66" s="37">
        <v>-7.8E-4</v>
      </c>
      <c r="L66" s="37">
        <v>-5.72E-4</v>
      </c>
      <c r="M66" s="37">
        <v>-3.86E-4</v>
      </c>
      <c r="N66" s="37">
        <v>-1.42E-4</v>
      </c>
      <c r="O66" s="37">
        <v>3.8E-5</v>
      </c>
      <c r="P66" s="37">
        <v>1.68E-4</v>
      </c>
      <c r="Q66" s="37">
        <v>2.71E-4</v>
      </c>
      <c r="R66" s="37">
        <v>2.8E-4</v>
      </c>
      <c r="S66" s="37">
        <v>3.15E-4</v>
      </c>
      <c r="T66" s="37">
        <v>3.1E-4</v>
      </c>
      <c r="U66" s="37">
        <v>2.82E-4</v>
      </c>
      <c r="V66" s="37">
        <v>1.45E-4</v>
      </c>
      <c r="W66" s="37">
        <v>1.77E-4</v>
      </c>
      <c r="X66" s="37">
        <v>1.4E-4</v>
      </c>
      <c r="Y66" s="37">
        <v>4.9E-5</v>
      </c>
      <c r="Z66" s="37">
        <v>0.0</v>
      </c>
      <c r="AA66" s="37">
        <v>-9.6E-5</v>
      </c>
      <c r="AB66" s="37">
        <v>-1.9E-5</v>
      </c>
      <c r="AC66" s="37">
        <v>-9.3E-5</v>
      </c>
      <c r="AD66" s="37">
        <v>-4.0E-5</v>
      </c>
      <c r="AE66" s="37">
        <v>-9.2E-5</v>
      </c>
      <c r="AF66" s="37">
        <v>-1.7E-5</v>
      </c>
      <c r="AG66" s="37">
        <v>-2.2E-5</v>
      </c>
      <c r="AH66" s="37">
        <v>-1.63E-4</v>
      </c>
      <c r="AI66" s="37">
        <v>-2.54E-4</v>
      </c>
      <c r="AJ66" s="37">
        <v>-3.03E-4</v>
      </c>
      <c r="AK66" s="37">
        <v>-5.25E-4</v>
      </c>
      <c r="AL66" s="37">
        <v>-8.2E-4</v>
      </c>
    </row>
    <row r="67" ht="12.75" customHeight="1">
      <c r="A67" s="36">
        <v>-0.003749</v>
      </c>
      <c r="B67" s="37">
        <v>-0.003269</v>
      </c>
      <c r="C67" s="37">
        <v>-0.002543</v>
      </c>
      <c r="D67" s="37">
        <v>-0.002064</v>
      </c>
      <c r="E67" s="37">
        <v>-0.001781</v>
      </c>
      <c r="F67" s="37">
        <v>-0.0016</v>
      </c>
      <c r="G67" s="37">
        <v>-0.001537</v>
      </c>
      <c r="H67" s="37">
        <v>-0.001329</v>
      </c>
      <c r="I67" s="37">
        <v>-0.001172</v>
      </c>
      <c r="J67" s="37">
        <v>-0.001077</v>
      </c>
      <c r="K67" s="37">
        <v>-8.55E-4</v>
      </c>
      <c r="L67" s="37">
        <v>-6.62E-4</v>
      </c>
      <c r="M67" s="37">
        <v>-4.36E-4</v>
      </c>
      <c r="N67" s="37">
        <v>-1.84E-4</v>
      </c>
      <c r="O67" s="37">
        <v>-2.7E-5</v>
      </c>
      <c r="P67" s="37">
        <v>1.69E-4</v>
      </c>
      <c r="Q67" s="37">
        <v>2.65E-4</v>
      </c>
      <c r="R67" s="37">
        <v>2.7E-4</v>
      </c>
      <c r="S67" s="37">
        <v>3.0E-4</v>
      </c>
      <c r="T67" s="37">
        <v>2.97E-4</v>
      </c>
      <c r="U67" s="37">
        <v>2.81E-4</v>
      </c>
      <c r="V67" s="37">
        <v>2.21E-4</v>
      </c>
      <c r="W67" s="37">
        <v>2.28E-4</v>
      </c>
      <c r="X67" s="37">
        <v>1.57E-4</v>
      </c>
      <c r="Y67" s="37">
        <v>4.2E-5</v>
      </c>
      <c r="Z67" s="37">
        <v>0.0</v>
      </c>
      <c r="AA67" s="37">
        <v>-2.5E-5</v>
      </c>
      <c r="AB67" s="37">
        <v>-1.0E-6</v>
      </c>
      <c r="AC67" s="37">
        <v>-8.6E-5</v>
      </c>
      <c r="AD67" s="37">
        <v>1.6E-5</v>
      </c>
      <c r="AE67" s="37">
        <v>-1.7E-5</v>
      </c>
      <c r="AF67" s="37">
        <v>7.0E-6</v>
      </c>
      <c r="AG67" s="37">
        <v>1.2E-5</v>
      </c>
      <c r="AH67" s="37">
        <v>-4.9E-5</v>
      </c>
      <c r="AI67" s="37">
        <v>-1.6E-4</v>
      </c>
      <c r="AJ67" s="37">
        <v>-2.33E-4</v>
      </c>
      <c r="AK67" s="37">
        <v>-4.61E-4</v>
      </c>
      <c r="AL67" s="37">
        <v>-7.71E-4</v>
      </c>
    </row>
    <row r="68" ht="12.75" customHeight="1">
      <c r="A68" s="36">
        <v>-0.004054</v>
      </c>
      <c r="B68" s="37">
        <v>-0.003575</v>
      </c>
      <c r="C68" s="37">
        <v>-0.00285</v>
      </c>
      <c r="D68" s="37">
        <v>-0.002373</v>
      </c>
      <c r="E68" s="37">
        <v>-0.002076</v>
      </c>
      <c r="F68" s="37">
        <v>-0.001835</v>
      </c>
      <c r="G68" s="37">
        <v>-0.001813</v>
      </c>
      <c r="H68" s="37">
        <v>-0.001542</v>
      </c>
      <c r="I68" s="37">
        <v>-0.001383</v>
      </c>
      <c r="J68" s="37">
        <v>-0.001249</v>
      </c>
      <c r="K68" s="37">
        <v>-9.97E-4</v>
      </c>
      <c r="L68" s="37">
        <v>-8.11E-4</v>
      </c>
      <c r="M68" s="37">
        <v>-6.1E-4</v>
      </c>
      <c r="N68" s="37">
        <v>-3.17E-4</v>
      </c>
      <c r="O68" s="37">
        <v>-1.28E-4</v>
      </c>
      <c r="P68" s="37">
        <v>7.0E-6</v>
      </c>
      <c r="Q68" s="37">
        <v>1.71E-4</v>
      </c>
      <c r="R68" s="37">
        <v>1.67E-4</v>
      </c>
      <c r="S68" s="37">
        <v>1.99E-4</v>
      </c>
      <c r="T68" s="37">
        <v>2.34E-4</v>
      </c>
      <c r="U68" s="37">
        <v>2.36E-4</v>
      </c>
      <c r="V68" s="37">
        <v>1.04E-4</v>
      </c>
      <c r="W68" s="37">
        <v>1.69E-4</v>
      </c>
      <c r="X68" s="37">
        <v>1.44E-4</v>
      </c>
      <c r="Y68" s="37">
        <v>-2.2E-5</v>
      </c>
      <c r="Z68" s="37">
        <v>0.0</v>
      </c>
      <c r="AA68" s="37">
        <v>-7.6E-5</v>
      </c>
      <c r="AB68" s="37">
        <v>2.0E-5</v>
      </c>
      <c r="AC68" s="37">
        <v>-6.6E-5</v>
      </c>
      <c r="AD68" s="37">
        <v>-2.5E-5</v>
      </c>
      <c r="AE68" s="37">
        <v>-4.3E-5</v>
      </c>
      <c r="AF68" s="37">
        <v>-3.0E-5</v>
      </c>
      <c r="AG68" s="37">
        <v>-9.0E-6</v>
      </c>
      <c r="AH68" s="37">
        <v>-7.7E-5</v>
      </c>
      <c r="AI68" s="37">
        <v>-1.77E-4</v>
      </c>
      <c r="AJ68" s="37">
        <v>-2.28E-4</v>
      </c>
      <c r="AK68" s="37">
        <v>-4.94E-4</v>
      </c>
      <c r="AL68" s="37">
        <v>-8.02E-4</v>
      </c>
    </row>
    <row r="69" ht="12.75" customHeight="1">
      <c r="A69" s="36">
        <v>-0.004275</v>
      </c>
      <c r="B69" s="37">
        <v>-0.003734</v>
      </c>
      <c r="C69" s="37">
        <v>-0.002971</v>
      </c>
      <c r="D69" s="37">
        <v>-0.002449</v>
      </c>
      <c r="E69" s="37">
        <v>-0.002135</v>
      </c>
      <c r="F69" s="37">
        <v>-0.001952</v>
      </c>
      <c r="G69" s="37">
        <v>-0.001891</v>
      </c>
      <c r="H69" s="37">
        <v>-0.001669</v>
      </c>
      <c r="I69" s="37">
        <v>-0.001502</v>
      </c>
      <c r="J69" s="37">
        <v>-0.00135</v>
      </c>
      <c r="K69" s="37">
        <v>-0.001123</v>
      </c>
      <c r="L69" s="37">
        <v>-8.91E-4</v>
      </c>
      <c r="M69" s="37">
        <v>-6.52E-4</v>
      </c>
      <c r="N69" s="37">
        <v>-3.91E-4</v>
      </c>
      <c r="O69" s="37">
        <v>-1.69E-4</v>
      </c>
      <c r="P69" s="37">
        <v>-5.5E-5</v>
      </c>
      <c r="Q69" s="37">
        <v>1.03E-4</v>
      </c>
      <c r="R69" s="37">
        <v>1.69E-4</v>
      </c>
      <c r="S69" s="37">
        <v>1.76E-4</v>
      </c>
      <c r="T69" s="37">
        <v>1.93E-4</v>
      </c>
      <c r="U69" s="37">
        <v>2.11E-4</v>
      </c>
      <c r="V69" s="37">
        <v>8.2E-5</v>
      </c>
      <c r="W69" s="37">
        <v>1.62E-4</v>
      </c>
      <c r="X69" s="37">
        <v>9.3E-5</v>
      </c>
      <c r="Y69" s="37">
        <v>-4.3E-5</v>
      </c>
      <c r="Z69" s="37">
        <v>0.0</v>
      </c>
      <c r="AA69" s="37">
        <v>-1.09E-4</v>
      </c>
      <c r="AB69" s="37">
        <v>-3.3E-5</v>
      </c>
      <c r="AC69" s="37">
        <v>-5.9E-5</v>
      </c>
      <c r="AD69" s="37">
        <v>-4.8E-5</v>
      </c>
      <c r="AE69" s="37">
        <v>-4.1E-5</v>
      </c>
      <c r="AF69" s="37">
        <v>1.2E-5</v>
      </c>
      <c r="AG69" s="37">
        <v>-2.5E-5</v>
      </c>
      <c r="AH69" s="37">
        <v>-2.1E-5</v>
      </c>
      <c r="AI69" s="37">
        <v>-1.79E-4</v>
      </c>
      <c r="AJ69" s="37">
        <v>-2.8E-4</v>
      </c>
      <c r="AK69" s="37">
        <v>-5.66E-4</v>
      </c>
      <c r="AL69" s="37">
        <v>-8.34E-4</v>
      </c>
    </row>
    <row r="70" ht="12.75" customHeight="1">
      <c r="A70" s="36">
        <v>-0.004477</v>
      </c>
      <c r="B70" s="37">
        <v>-0.003934</v>
      </c>
      <c r="C70" s="37">
        <v>-0.003122</v>
      </c>
      <c r="D70" s="37">
        <v>-0.00259</v>
      </c>
      <c r="E70" s="37">
        <v>-0.002254</v>
      </c>
      <c r="F70" s="37">
        <v>-0.002037</v>
      </c>
      <c r="G70" s="37">
        <v>-0.001983</v>
      </c>
      <c r="H70" s="37">
        <v>-0.001715</v>
      </c>
      <c r="I70" s="37">
        <v>-0.001563</v>
      </c>
      <c r="J70" s="37">
        <v>-0.001444</v>
      </c>
      <c r="K70" s="37">
        <v>-0.00119</v>
      </c>
      <c r="L70" s="37">
        <v>-9.2E-4</v>
      </c>
      <c r="M70" s="37">
        <v>-7.17E-4</v>
      </c>
      <c r="N70" s="37">
        <v>-4.33E-4</v>
      </c>
      <c r="O70" s="37">
        <v>-1.88E-4</v>
      </c>
      <c r="P70" s="37">
        <v>-6.0E-6</v>
      </c>
      <c r="Q70" s="37">
        <v>1.31E-4</v>
      </c>
      <c r="R70" s="37">
        <v>1.64E-4</v>
      </c>
      <c r="S70" s="37">
        <v>2.42E-4</v>
      </c>
      <c r="T70" s="37">
        <v>2.57E-4</v>
      </c>
      <c r="U70" s="37">
        <v>2.71E-4</v>
      </c>
      <c r="V70" s="37">
        <v>1.87E-4</v>
      </c>
      <c r="W70" s="37">
        <v>2.53E-4</v>
      </c>
      <c r="X70" s="37">
        <v>1.64E-4</v>
      </c>
      <c r="Y70" s="37">
        <v>3.5E-5</v>
      </c>
      <c r="Z70" s="37">
        <v>0.0</v>
      </c>
      <c r="AA70" s="37">
        <v>-2.4E-5</v>
      </c>
      <c r="AB70" s="37">
        <v>9.8E-5</v>
      </c>
      <c r="AC70" s="37">
        <v>-2.5E-5</v>
      </c>
      <c r="AD70" s="37">
        <v>6.4E-5</v>
      </c>
      <c r="AE70" s="37">
        <v>5.0E-5</v>
      </c>
      <c r="AF70" s="37">
        <v>5.8E-5</v>
      </c>
      <c r="AG70" s="37">
        <v>8.2E-5</v>
      </c>
      <c r="AH70" s="37">
        <v>1.1E-5</v>
      </c>
      <c r="AI70" s="37">
        <v>-8.5E-5</v>
      </c>
      <c r="AJ70" s="37">
        <v>-1.73E-4</v>
      </c>
      <c r="AK70" s="37">
        <v>-4.21E-4</v>
      </c>
      <c r="AL70" s="37">
        <v>-7.62E-4</v>
      </c>
    </row>
    <row r="71" ht="12.75" customHeight="1">
      <c r="A71" s="36">
        <v>-0.004854</v>
      </c>
      <c r="B71" s="37">
        <v>-0.004289</v>
      </c>
      <c r="C71" s="37">
        <v>-0.003445</v>
      </c>
      <c r="D71" s="37">
        <v>-0.002904</v>
      </c>
      <c r="E71" s="37">
        <v>-0.002544</v>
      </c>
      <c r="F71" s="37">
        <v>-0.002276</v>
      </c>
      <c r="G71" s="37">
        <v>-0.002242</v>
      </c>
      <c r="H71" s="37">
        <v>-0.001976</v>
      </c>
      <c r="I71" s="37">
        <v>-0.00177</v>
      </c>
      <c r="J71" s="37">
        <v>-0.001646</v>
      </c>
      <c r="K71" s="37">
        <v>-0.001342</v>
      </c>
      <c r="L71" s="37">
        <v>-0.001092</v>
      </c>
      <c r="M71" s="37">
        <v>-8.65E-4</v>
      </c>
      <c r="N71" s="37">
        <v>-6.13E-4</v>
      </c>
      <c r="O71" s="37">
        <v>-3.52E-4</v>
      </c>
      <c r="P71" s="37">
        <v>-1.62E-4</v>
      </c>
      <c r="Q71" s="37">
        <v>-6.0E-6</v>
      </c>
      <c r="R71" s="37">
        <v>7.5E-5</v>
      </c>
      <c r="S71" s="37">
        <v>1.3E-4</v>
      </c>
      <c r="T71" s="37">
        <v>1.3E-4</v>
      </c>
      <c r="U71" s="37">
        <v>1.76E-4</v>
      </c>
      <c r="V71" s="37">
        <v>4.0E-5</v>
      </c>
      <c r="W71" s="37">
        <v>1.44E-4</v>
      </c>
      <c r="X71" s="37">
        <v>4.0E-5</v>
      </c>
      <c r="Y71" s="37">
        <v>-1.16E-4</v>
      </c>
      <c r="Z71" s="37">
        <v>0.0</v>
      </c>
      <c r="AA71" s="37">
        <v>-1.02E-4</v>
      </c>
      <c r="AB71" s="37">
        <v>-7.5E-5</v>
      </c>
      <c r="AC71" s="37">
        <v>-1.28E-4</v>
      </c>
      <c r="AD71" s="37">
        <v>-1.8E-5</v>
      </c>
      <c r="AE71" s="37">
        <v>-3.2E-5</v>
      </c>
      <c r="AF71" s="37">
        <v>-3.9E-5</v>
      </c>
      <c r="AG71" s="37">
        <v>-3.0E-6</v>
      </c>
      <c r="AH71" s="37">
        <v>-6.2E-5</v>
      </c>
      <c r="AI71" s="37">
        <v>-2.56E-4</v>
      </c>
      <c r="AJ71" s="37">
        <v>-2.94E-4</v>
      </c>
      <c r="AK71" s="37">
        <v>-5.63E-4</v>
      </c>
      <c r="AL71" s="37">
        <v>-8.95E-4</v>
      </c>
    </row>
    <row r="72" ht="12.75" customHeight="1">
      <c r="A72" s="36">
        <v>-0.00469</v>
      </c>
      <c r="B72" s="37">
        <v>-0.00414</v>
      </c>
      <c r="C72" s="37">
        <v>-0.003343</v>
      </c>
      <c r="D72" s="37">
        <v>-0.002787</v>
      </c>
      <c r="E72" s="37">
        <v>-0.002482</v>
      </c>
      <c r="F72" s="37">
        <v>-0.002273</v>
      </c>
      <c r="G72" s="37">
        <v>-0.002202</v>
      </c>
      <c r="H72" s="37">
        <v>-0.001929</v>
      </c>
      <c r="I72" s="37">
        <v>-0.0017</v>
      </c>
      <c r="J72" s="37">
        <v>-0.001542</v>
      </c>
      <c r="K72" s="37">
        <v>-0.001309</v>
      </c>
      <c r="L72" s="37">
        <v>-0.001051</v>
      </c>
      <c r="M72" s="37">
        <v>-8.14E-4</v>
      </c>
      <c r="N72" s="37">
        <v>-4.95E-4</v>
      </c>
      <c r="O72" s="37">
        <v>-3.35E-4</v>
      </c>
      <c r="P72" s="37">
        <v>-1.3E-4</v>
      </c>
      <c r="Q72" s="37">
        <v>4.6E-5</v>
      </c>
      <c r="R72" s="37">
        <v>1.4E-4</v>
      </c>
      <c r="S72" s="37">
        <v>2.09E-4</v>
      </c>
      <c r="T72" s="37">
        <v>2.06E-4</v>
      </c>
      <c r="U72" s="37">
        <v>1.78E-4</v>
      </c>
      <c r="V72" s="37">
        <v>4.0E-5</v>
      </c>
      <c r="W72" s="37">
        <v>1.75E-4</v>
      </c>
      <c r="X72" s="37">
        <v>1.19E-4</v>
      </c>
      <c r="Y72" s="37">
        <v>-1.1E-5</v>
      </c>
      <c r="Z72" s="37">
        <v>0.0</v>
      </c>
      <c r="AA72" s="37">
        <v>-4.9E-5</v>
      </c>
      <c r="AB72" s="37">
        <v>4.1E-5</v>
      </c>
      <c r="AC72" s="37">
        <v>-2.5E-5</v>
      </c>
      <c r="AD72" s="37">
        <v>-3.0E-5</v>
      </c>
      <c r="AE72" s="37">
        <v>-5.5E-5</v>
      </c>
      <c r="AF72" s="37">
        <v>2.1E-5</v>
      </c>
      <c r="AG72" s="37">
        <v>2.4E-5</v>
      </c>
      <c r="AH72" s="37">
        <v>-5.7E-5</v>
      </c>
      <c r="AI72" s="37">
        <v>-1.57E-4</v>
      </c>
      <c r="AJ72" s="37">
        <v>-1.84E-4</v>
      </c>
      <c r="AK72" s="37">
        <v>-5.12E-4</v>
      </c>
      <c r="AL72" s="37">
        <v>-7.59E-4</v>
      </c>
    </row>
    <row r="73" ht="12.75" customHeight="1">
      <c r="A73" s="36">
        <v>-0.004899</v>
      </c>
      <c r="B73" s="37">
        <v>-0.004352</v>
      </c>
      <c r="C73" s="37">
        <v>-0.003508</v>
      </c>
      <c r="D73" s="37">
        <v>-0.002959</v>
      </c>
      <c r="E73" s="37">
        <v>-0.002624</v>
      </c>
      <c r="F73" s="37">
        <v>-0.002371</v>
      </c>
      <c r="G73" s="37">
        <v>-0.002328</v>
      </c>
      <c r="H73" s="37">
        <v>-0.002057</v>
      </c>
      <c r="I73" s="37">
        <v>-0.0019</v>
      </c>
      <c r="J73" s="37">
        <v>-0.00177</v>
      </c>
      <c r="K73" s="37">
        <v>-0.001417</v>
      </c>
      <c r="L73" s="37">
        <v>-0.001209</v>
      </c>
      <c r="M73" s="37">
        <v>-9.66E-4</v>
      </c>
      <c r="N73" s="37">
        <v>-6.84E-4</v>
      </c>
      <c r="O73" s="37">
        <v>-4.09E-4</v>
      </c>
      <c r="P73" s="37">
        <v>-2.26E-4</v>
      </c>
      <c r="Q73" s="37">
        <v>-3.8E-5</v>
      </c>
      <c r="R73" s="37">
        <v>2.0E-5</v>
      </c>
      <c r="S73" s="37">
        <v>1.12E-4</v>
      </c>
      <c r="T73" s="37">
        <v>1.79E-4</v>
      </c>
      <c r="U73" s="37">
        <v>1.44E-4</v>
      </c>
      <c r="V73" s="37">
        <v>8.4E-5</v>
      </c>
      <c r="W73" s="37">
        <v>1.45E-4</v>
      </c>
      <c r="X73" s="37">
        <v>7.7E-5</v>
      </c>
      <c r="Y73" s="37">
        <v>-4.3E-5</v>
      </c>
      <c r="Z73" s="37">
        <v>0.0</v>
      </c>
      <c r="AA73" s="37">
        <v>-6.1E-5</v>
      </c>
      <c r="AB73" s="37">
        <v>4.0E-6</v>
      </c>
      <c r="AC73" s="37">
        <v>-5.7E-5</v>
      </c>
      <c r="AD73" s="37">
        <v>-3.4E-5</v>
      </c>
      <c r="AE73" s="37">
        <v>-7.8E-5</v>
      </c>
      <c r="AF73" s="37">
        <v>8.0E-5</v>
      </c>
      <c r="AG73" s="37">
        <v>5.9E-5</v>
      </c>
      <c r="AH73" s="37">
        <v>-2.0E-6</v>
      </c>
      <c r="AI73" s="37">
        <v>-1.37E-4</v>
      </c>
      <c r="AJ73" s="37">
        <v>-2.27E-4</v>
      </c>
      <c r="AK73" s="37">
        <v>-5.38E-4</v>
      </c>
      <c r="AL73" s="37">
        <v>-8.16E-4</v>
      </c>
    </row>
    <row r="74" ht="12.75" customHeight="1">
      <c r="A74" s="36">
        <v>-0.005075</v>
      </c>
      <c r="B74" s="37">
        <v>-0.004525</v>
      </c>
      <c r="C74" s="37">
        <v>-0.003718</v>
      </c>
      <c r="D74" s="37">
        <v>-0.003158</v>
      </c>
      <c r="E74" s="37">
        <v>-0.002772</v>
      </c>
      <c r="F74" s="37">
        <v>-0.002491</v>
      </c>
      <c r="G74" s="37">
        <v>-0.002508</v>
      </c>
      <c r="H74" s="37">
        <v>-0.002183</v>
      </c>
      <c r="I74" s="37">
        <v>-0.002036</v>
      </c>
      <c r="J74" s="37">
        <v>-0.001894</v>
      </c>
      <c r="K74" s="37">
        <v>-0.001563</v>
      </c>
      <c r="L74" s="37">
        <v>-0.00133</v>
      </c>
      <c r="M74" s="37">
        <v>-0.001069</v>
      </c>
      <c r="N74" s="37">
        <v>-7.34E-4</v>
      </c>
      <c r="O74" s="37">
        <v>-5.42E-4</v>
      </c>
      <c r="P74" s="37">
        <v>-2.72E-4</v>
      </c>
      <c r="Q74" s="37">
        <v>-2.6E-5</v>
      </c>
      <c r="R74" s="37">
        <v>3.2E-5</v>
      </c>
      <c r="S74" s="37">
        <v>1.17E-4</v>
      </c>
      <c r="T74" s="37">
        <v>1.94E-4</v>
      </c>
      <c r="U74" s="37">
        <v>1.34E-4</v>
      </c>
      <c r="V74" s="37">
        <v>4.4E-5</v>
      </c>
      <c r="W74" s="37">
        <v>1.61E-4</v>
      </c>
      <c r="X74" s="37">
        <v>8.8E-5</v>
      </c>
      <c r="Y74" s="37">
        <v>2.2E-5</v>
      </c>
      <c r="Z74" s="37">
        <v>0.0</v>
      </c>
      <c r="AA74" s="37">
        <v>-9.2E-5</v>
      </c>
      <c r="AB74" s="37">
        <v>7.2E-5</v>
      </c>
      <c r="AC74" s="37">
        <v>-5.2E-5</v>
      </c>
      <c r="AD74" s="37">
        <v>2.0E-5</v>
      </c>
      <c r="AE74" s="37">
        <v>-3.4E-5</v>
      </c>
      <c r="AF74" s="37">
        <v>7.2E-5</v>
      </c>
      <c r="AG74" s="37">
        <v>9.8E-5</v>
      </c>
      <c r="AH74" s="37">
        <v>4.7E-5</v>
      </c>
      <c r="AI74" s="37">
        <v>-8.4E-5</v>
      </c>
      <c r="AJ74" s="37">
        <v>-1.93E-4</v>
      </c>
      <c r="AK74" s="37">
        <v>-4.76E-4</v>
      </c>
      <c r="AL74" s="37">
        <v>-7.63E-4</v>
      </c>
    </row>
    <row r="75" ht="12.75" customHeight="1">
      <c r="A75" s="36">
        <v>-0.005096</v>
      </c>
      <c r="B75" s="37">
        <v>-0.004547</v>
      </c>
      <c r="C75" s="37">
        <v>-0.003766</v>
      </c>
      <c r="D75" s="37">
        <v>-0.003212</v>
      </c>
      <c r="E75" s="37">
        <v>-0.002855</v>
      </c>
      <c r="F75" s="37">
        <v>-0.002633</v>
      </c>
      <c r="G75" s="37">
        <v>-0.002556</v>
      </c>
      <c r="H75" s="37">
        <v>-0.002202</v>
      </c>
      <c r="I75" s="37">
        <v>-0.00207</v>
      </c>
      <c r="J75" s="37">
        <v>-0.00189</v>
      </c>
      <c r="K75" s="37">
        <v>-0.001623</v>
      </c>
      <c r="L75" s="37">
        <v>-0.001373</v>
      </c>
      <c r="M75" s="37">
        <v>-0.00111</v>
      </c>
      <c r="N75" s="37">
        <v>-8.19E-4</v>
      </c>
      <c r="O75" s="37">
        <v>-5.35E-4</v>
      </c>
      <c r="P75" s="37">
        <v>-3.41E-4</v>
      </c>
      <c r="Q75" s="37">
        <v>-5.6E-5</v>
      </c>
      <c r="R75" s="37">
        <v>3.0E-6</v>
      </c>
      <c r="S75" s="37">
        <v>6.9E-5</v>
      </c>
      <c r="T75" s="37">
        <v>1.65E-4</v>
      </c>
      <c r="U75" s="37">
        <v>2.22E-4</v>
      </c>
      <c r="V75" s="37">
        <v>1.21E-4</v>
      </c>
      <c r="W75" s="37">
        <v>2.41E-4</v>
      </c>
      <c r="X75" s="37">
        <v>1.32E-4</v>
      </c>
      <c r="Y75" s="37">
        <v>3.0E-6</v>
      </c>
      <c r="Z75" s="37">
        <v>0.0</v>
      </c>
      <c r="AA75" s="37">
        <v>-9.0E-6</v>
      </c>
      <c r="AB75" s="37">
        <v>1.46E-4</v>
      </c>
      <c r="AC75" s="37">
        <v>3.6E-5</v>
      </c>
      <c r="AD75" s="37">
        <v>7.4E-5</v>
      </c>
      <c r="AE75" s="37">
        <v>5.2E-5</v>
      </c>
      <c r="AF75" s="37">
        <v>1.6E-4</v>
      </c>
      <c r="AG75" s="37">
        <v>1.64E-4</v>
      </c>
      <c r="AH75" s="37">
        <v>8.4E-5</v>
      </c>
      <c r="AI75" s="37">
        <v>2.7E-5</v>
      </c>
      <c r="AJ75" s="37">
        <v>-1.2E-4</v>
      </c>
      <c r="AK75" s="37">
        <v>-3.57E-4</v>
      </c>
      <c r="AL75" s="37">
        <v>-7.03E-4</v>
      </c>
    </row>
    <row r="76" ht="12.75" customHeight="1">
      <c r="A76" s="36">
        <v>-0.005341</v>
      </c>
      <c r="B76" s="37">
        <v>-0.004768</v>
      </c>
      <c r="C76" s="37">
        <v>-0.003939</v>
      </c>
      <c r="D76" s="37">
        <v>-0.003346</v>
      </c>
      <c r="E76" s="37">
        <v>-0.003018</v>
      </c>
      <c r="F76" s="37">
        <v>-0.002752</v>
      </c>
      <c r="G76" s="37">
        <v>-0.002806</v>
      </c>
      <c r="H76" s="37">
        <v>-0.002404</v>
      </c>
      <c r="I76" s="37">
        <v>-0.002238</v>
      </c>
      <c r="J76" s="37">
        <v>-0.002067</v>
      </c>
      <c r="K76" s="37">
        <v>-0.00177</v>
      </c>
      <c r="L76" s="37">
        <v>-0.001518</v>
      </c>
      <c r="M76" s="37">
        <v>-0.0013</v>
      </c>
      <c r="N76" s="37">
        <v>-9.57E-4</v>
      </c>
      <c r="O76" s="37">
        <v>-7.71E-4</v>
      </c>
      <c r="P76" s="37">
        <v>-4.45E-4</v>
      </c>
      <c r="Q76" s="37">
        <v>-2.87E-4</v>
      </c>
      <c r="R76" s="37">
        <v>-1.62E-4</v>
      </c>
      <c r="S76" s="37">
        <v>2.6E-5</v>
      </c>
      <c r="T76" s="37">
        <v>3.5E-5</v>
      </c>
      <c r="U76" s="37">
        <v>9.8E-5</v>
      </c>
      <c r="V76" s="37">
        <v>-6.0E-6</v>
      </c>
      <c r="W76" s="37">
        <v>1.51E-4</v>
      </c>
      <c r="X76" s="37">
        <v>1.66E-4</v>
      </c>
      <c r="Y76" s="37">
        <v>-4.1E-5</v>
      </c>
      <c r="Z76" s="37">
        <v>0.0</v>
      </c>
      <c r="AA76" s="37">
        <v>-7.8E-5</v>
      </c>
      <c r="AB76" s="37">
        <v>1.01E-4</v>
      </c>
      <c r="AC76" s="37">
        <v>3.3E-5</v>
      </c>
      <c r="AD76" s="37">
        <v>6.6E-5</v>
      </c>
      <c r="AE76" s="37">
        <v>6.0E-5</v>
      </c>
      <c r="AF76" s="37">
        <v>1.22E-4</v>
      </c>
      <c r="AG76" s="37">
        <v>1.5E-4</v>
      </c>
      <c r="AH76" s="37">
        <v>5.0E-6</v>
      </c>
      <c r="AI76" s="37">
        <v>-4.2E-5</v>
      </c>
      <c r="AJ76" s="37">
        <v>-8.8E-5</v>
      </c>
      <c r="AK76" s="37">
        <v>-4.18E-4</v>
      </c>
      <c r="AL76" s="37">
        <v>-7.0E-4</v>
      </c>
    </row>
    <row r="77" ht="12.75" customHeight="1">
      <c r="A77" s="36">
        <v>-0.005678</v>
      </c>
      <c r="B77" s="37">
        <v>-0.005139</v>
      </c>
      <c r="C77" s="37">
        <v>-0.004352</v>
      </c>
      <c r="D77" s="37">
        <v>-0.003723</v>
      </c>
      <c r="E77" s="37">
        <v>-0.003403</v>
      </c>
      <c r="F77" s="37">
        <v>-0.003126</v>
      </c>
      <c r="G77" s="37">
        <v>-0.003073</v>
      </c>
      <c r="H77" s="37">
        <v>-0.002704</v>
      </c>
      <c r="I77" s="37">
        <v>-0.002536</v>
      </c>
      <c r="J77" s="37">
        <v>-0.002382</v>
      </c>
      <c r="K77" s="37">
        <v>-0.002051</v>
      </c>
      <c r="L77" s="37">
        <v>-0.001779</v>
      </c>
      <c r="M77" s="37">
        <v>-0.001499</v>
      </c>
      <c r="N77" s="37">
        <v>-0.001178</v>
      </c>
      <c r="O77" s="37">
        <v>-9.05E-4</v>
      </c>
      <c r="P77" s="37">
        <v>-6.42E-4</v>
      </c>
      <c r="Q77" s="37">
        <v>-3.04E-4</v>
      </c>
      <c r="R77" s="37">
        <v>-2.27E-4</v>
      </c>
      <c r="S77" s="37">
        <v>-4.8E-5</v>
      </c>
      <c r="T77" s="37">
        <v>-3.9E-5</v>
      </c>
      <c r="U77" s="37">
        <v>6.5E-5</v>
      </c>
      <c r="V77" s="37">
        <v>-7.5E-5</v>
      </c>
      <c r="W77" s="37">
        <v>3.2E-5</v>
      </c>
      <c r="X77" s="37">
        <v>3.1E-5</v>
      </c>
      <c r="Y77" s="37">
        <v>-5.3E-5</v>
      </c>
      <c r="Z77" s="37">
        <v>0.0</v>
      </c>
      <c r="AA77" s="37">
        <v>-1.25E-4</v>
      </c>
      <c r="AB77" s="37">
        <v>6.3E-5</v>
      </c>
      <c r="AC77" s="37">
        <v>-1.6E-5</v>
      </c>
      <c r="AD77" s="37">
        <v>3.3E-5</v>
      </c>
      <c r="AE77" s="37">
        <v>-3.2E-5</v>
      </c>
      <c r="AF77" s="37">
        <v>1.15E-4</v>
      </c>
      <c r="AG77" s="37">
        <v>5.7E-5</v>
      </c>
      <c r="AH77" s="37">
        <v>2.6E-5</v>
      </c>
      <c r="AI77" s="37">
        <v>-9.1E-5</v>
      </c>
      <c r="AJ77" s="37">
        <v>-7.9E-5</v>
      </c>
      <c r="AK77" s="37">
        <v>-4.12E-4</v>
      </c>
      <c r="AL77" s="37">
        <v>-7.1E-4</v>
      </c>
    </row>
    <row r="78" ht="12.75" customHeight="1">
      <c r="A78" s="36">
        <v>-0.005789</v>
      </c>
      <c r="B78" s="37">
        <v>-0.005232</v>
      </c>
      <c r="C78" s="37">
        <v>-0.004404</v>
      </c>
      <c r="D78" s="37">
        <v>-0.003885</v>
      </c>
      <c r="E78" s="37">
        <v>-0.003536</v>
      </c>
      <c r="F78" s="37">
        <v>-0.003157</v>
      </c>
      <c r="G78" s="37">
        <v>-0.00314</v>
      </c>
      <c r="H78" s="37">
        <v>-0.002815</v>
      </c>
      <c r="I78" s="37">
        <v>-0.002556</v>
      </c>
      <c r="J78" s="37">
        <v>-0.002447</v>
      </c>
      <c r="K78" s="37">
        <v>-0.002099</v>
      </c>
      <c r="L78" s="37">
        <v>-0.00176</v>
      </c>
      <c r="M78" s="37">
        <v>-0.001566</v>
      </c>
      <c r="N78" s="37">
        <v>-0.00119</v>
      </c>
      <c r="O78" s="37">
        <v>-9.07E-4</v>
      </c>
      <c r="P78" s="37">
        <v>-6.23E-4</v>
      </c>
      <c r="Q78" s="37">
        <v>-2.63E-4</v>
      </c>
      <c r="R78" s="37">
        <v>-1.82E-4</v>
      </c>
      <c r="S78" s="37">
        <v>2.5E-5</v>
      </c>
      <c r="T78" s="37">
        <v>8.6E-5</v>
      </c>
      <c r="U78" s="37">
        <v>1.98E-4</v>
      </c>
      <c r="V78" s="37">
        <v>6.0E-5</v>
      </c>
      <c r="W78" s="37">
        <v>1.5E-4</v>
      </c>
      <c r="X78" s="37">
        <v>6.6E-5</v>
      </c>
      <c r="Y78" s="37">
        <v>-4.6E-5</v>
      </c>
      <c r="Z78" s="37">
        <v>0.0</v>
      </c>
      <c r="AA78" s="37">
        <v>1.9E-5</v>
      </c>
      <c r="AB78" s="37">
        <v>1.64E-4</v>
      </c>
      <c r="AC78" s="37">
        <v>1.34E-4</v>
      </c>
      <c r="AD78" s="37">
        <v>2.81E-4</v>
      </c>
      <c r="AE78" s="37">
        <v>1.75E-4</v>
      </c>
      <c r="AF78" s="37">
        <v>3.05E-4</v>
      </c>
      <c r="AG78" s="37">
        <v>3.2E-4</v>
      </c>
      <c r="AH78" s="37">
        <v>2.25E-4</v>
      </c>
      <c r="AI78" s="37">
        <v>1.81E-4</v>
      </c>
      <c r="AJ78" s="37">
        <v>1.47E-4</v>
      </c>
      <c r="AK78" s="37">
        <v>-9.9E-5</v>
      </c>
      <c r="AL78" s="37">
        <v>-4.73E-4</v>
      </c>
    </row>
    <row r="79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ht="12.0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7" width="8.71"/>
  </cols>
  <sheetData>
    <row r="1" ht="12.75" customHeight="1">
      <c r="A1" s="44">
        <v>0.076211</v>
      </c>
      <c r="B1" s="44">
        <v>0.072536</v>
      </c>
      <c r="C1" s="44">
        <v>0.065645</v>
      </c>
      <c r="D1" s="44">
        <v>0.061787</v>
      </c>
      <c r="E1" s="44">
        <v>0.056843</v>
      </c>
      <c r="F1" s="44">
        <v>0.051529</v>
      </c>
      <c r="G1" s="44">
        <v>0.047524</v>
      </c>
      <c r="H1" s="44">
        <v>0.044379</v>
      </c>
      <c r="I1" s="44">
        <v>0.041112</v>
      </c>
      <c r="J1" s="44">
        <v>0.039607</v>
      </c>
      <c r="K1" s="44">
        <v>0.038835</v>
      </c>
      <c r="L1" s="44">
        <v>0.038966</v>
      </c>
      <c r="M1" s="44">
        <v>0.035774</v>
      </c>
      <c r="N1" s="44">
        <v>0.030224</v>
      </c>
      <c r="O1" s="44">
        <v>0.02572</v>
      </c>
      <c r="P1" s="44">
        <v>0.019377</v>
      </c>
      <c r="Q1" s="44">
        <v>0.017895</v>
      </c>
      <c r="R1" s="44">
        <v>0.014243</v>
      </c>
      <c r="S1" s="44">
        <v>0.013203</v>
      </c>
      <c r="T1" s="44">
        <v>0.01222</v>
      </c>
      <c r="U1" s="44">
        <v>0.009407</v>
      </c>
      <c r="V1" s="44">
        <v>0.00826</v>
      </c>
      <c r="W1" s="44">
        <v>0.004967</v>
      </c>
      <c r="X1" s="44">
        <v>0.003122</v>
      </c>
      <c r="Y1" s="44">
        <v>5.88E-4</v>
      </c>
      <c r="Z1" s="44">
        <v>0.0</v>
      </c>
      <c r="AA1" s="44">
        <v>-0.002282</v>
      </c>
      <c r="AB1" s="44">
        <v>-0.00392</v>
      </c>
      <c r="AC1" s="44">
        <v>-0.00621</v>
      </c>
      <c r="AD1" s="44">
        <v>-0.009717</v>
      </c>
      <c r="AE1" s="44">
        <v>-0.012238</v>
      </c>
      <c r="AF1" s="44">
        <v>-0.014258</v>
      </c>
      <c r="AG1" s="44">
        <v>-0.016935</v>
      </c>
      <c r="AH1" s="44">
        <v>-0.018189</v>
      </c>
      <c r="AI1" s="44">
        <v>-0.019224</v>
      </c>
      <c r="AJ1" s="44">
        <v>-0.020025</v>
      </c>
      <c r="AK1" s="44">
        <v>-0.020233</v>
      </c>
    </row>
    <row r="2" ht="12.75" customHeight="1">
      <c r="A2" s="44">
        <v>0.065884</v>
      </c>
      <c r="B2" s="44">
        <v>0.062092</v>
      </c>
      <c r="C2" s="44">
        <v>0.056519</v>
      </c>
      <c r="D2" s="44">
        <v>0.053492</v>
      </c>
      <c r="E2" s="44">
        <v>0.048907</v>
      </c>
      <c r="F2" s="44">
        <v>0.044292</v>
      </c>
      <c r="G2" s="44">
        <v>0.041561</v>
      </c>
      <c r="H2" s="44">
        <v>0.038415</v>
      </c>
      <c r="I2" s="44">
        <v>0.035817</v>
      </c>
      <c r="J2" s="44">
        <v>0.035351</v>
      </c>
      <c r="K2" s="44">
        <v>0.034492</v>
      </c>
      <c r="L2" s="44">
        <v>0.034238</v>
      </c>
      <c r="M2" s="44">
        <v>0.031574</v>
      </c>
      <c r="N2" s="44">
        <v>0.026527</v>
      </c>
      <c r="O2" s="44">
        <v>0.022887</v>
      </c>
      <c r="P2" s="44">
        <v>0.01733</v>
      </c>
      <c r="Q2" s="44">
        <v>0.015288</v>
      </c>
      <c r="R2" s="44">
        <v>0.012986</v>
      </c>
      <c r="S2" s="44">
        <v>0.011826</v>
      </c>
      <c r="T2" s="44">
        <v>0.01085</v>
      </c>
      <c r="U2" s="44">
        <v>0.007915</v>
      </c>
      <c r="V2" s="44">
        <v>0.007268</v>
      </c>
      <c r="W2" s="44">
        <v>0.004891</v>
      </c>
      <c r="X2" s="44">
        <v>0.003054</v>
      </c>
      <c r="Y2" s="44">
        <v>9.87E-4</v>
      </c>
      <c r="Z2" s="44">
        <v>0.0</v>
      </c>
      <c r="AA2" s="44">
        <v>-0.001711</v>
      </c>
      <c r="AB2" s="44">
        <v>-0.003621</v>
      </c>
      <c r="AC2" s="44">
        <v>-0.005026</v>
      </c>
      <c r="AD2" s="44">
        <v>-0.007212</v>
      </c>
      <c r="AE2" s="44">
        <v>-0.010598</v>
      </c>
      <c r="AF2" s="44">
        <v>-0.012557</v>
      </c>
      <c r="AG2" s="44">
        <v>-0.014213</v>
      </c>
      <c r="AH2" s="44">
        <v>-0.016192</v>
      </c>
      <c r="AI2" s="44">
        <v>-0.017149</v>
      </c>
      <c r="AJ2" s="44">
        <v>-0.017816</v>
      </c>
      <c r="AK2" s="44">
        <v>-0.017268</v>
      </c>
    </row>
    <row r="3" ht="12.75" customHeight="1">
      <c r="A3" s="44">
        <v>0.05864</v>
      </c>
      <c r="B3" s="44">
        <v>0.055651</v>
      </c>
      <c r="C3" s="44">
        <v>0.050144</v>
      </c>
      <c r="D3" s="44">
        <v>0.046997</v>
      </c>
      <c r="E3" s="44">
        <v>0.043522</v>
      </c>
      <c r="F3" s="44">
        <v>0.038859</v>
      </c>
      <c r="G3" s="44">
        <v>0.036627</v>
      </c>
      <c r="H3" s="44">
        <v>0.034194</v>
      </c>
      <c r="I3" s="44">
        <v>0.032188</v>
      </c>
      <c r="J3" s="44">
        <v>0.031481</v>
      </c>
      <c r="K3" s="44">
        <v>0.031291</v>
      </c>
      <c r="L3" s="44">
        <v>0.031634</v>
      </c>
      <c r="M3" s="44">
        <v>0.029297</v>
      </c>
      <c r="N3" s="44">
        <v>0.024243</v>
      </c>
      <c r="O3" s="44">
        <v>0.021172</v>
      </c>
      <c r="P3" s="44">
        <v>0.015935</v>
      </c>
      <c r="Q3" s="44">
        <v>0.013763</v>
      </c>
      <c r="R3" s="44">
        <v>0.01114</v>
      </c>
      <c r="S3" s="44">
        <v>0.010456</v>
      </c>
      <c r="T3" s="44">
        <v>0.009158</v>
      </c>
      <c r="U3" s="44">
        <v>0.007737</v>
      </c>
      <c r="V3" s="44">
        <v>0.006944</v>
      </c>
      <c r="W3" s="44">
        <v>0.004837</v>
      </c>
      <c r="X3" s="44">
        <v>0.003577</v>
      </c>
      <c r="Y3" s="44">
        <v>0.001706</v>
      </c>
      <c r="Z3" s="44">
        <v>0.0</v>
      </c>
      <c r="AA3" s="44">
        <v>-0.001501</v>
      </c>
      <c r="AB3" s="44">
        <v>-0.002271</v>
      </c>
      <c r="AC3" s="44">
        <v>-0.003914</v>
      </c>
      <c r="AD3" s="44">
        <v>-0.005985</v>
      </c>
      <c r="AE3" s="44">
        <v>-0.008709</v>
      </c>
      <c r="AF3" s="44">
        <v>-0.009781</v>
      </c>
      <c r="AG3" s="44">
        <v>-0.010427</v>
      </c>
      <c r="AH3" s="44">
        <v>-0.013819</v>
      </c>
      <c r="AI3" s="44">
        <v>-0.01407</v>
      </c>
      <c r="AJ3" s="44">
        <v>-0.014344</v>
      </c>
      <c r="AK3" s="44">
        <v>-0.015471</v>
      </c>
    </row>
    <row r="4" ht="12.75" customHeight="1">
      <c r="A4" s="44">
        <v>0.05118</v>
      </c>
      <c r="B4" s="44">
        <v>0.048012</v>
      </c>
      <c r="C4" s="44">
        <v>0.043134</v>
      </c>
      <c r="D4" s="44">
        <v>0.040562</v>
      </c>
      <c r="E4" s="44">
        <v>0.037546</v>
      </c>
      <c r="F4" s="44">
        <v>0.033708</v>
      </c>
      <c r="G4" s="44">
        <v>0.031529</v>
      </c>
      <c r="H4" s="44">
        <v>0.029062</v>
      </c>
      <c r="I4" s="44">
        <v>0.028121</v>
      </c>
      <c r="J4" s="44">
        <v>0.027671</v>
      </c>
      <c r="K4" s="44">
        <v>0.026843</v>
      </c>
      <c r="L4" s="44">
        <v>0.027843</v>
      </c>
      <c r="M4" s="44">
        <v>0.025683</v>
      </c>
      <c r="N4" s="44">
        <v>0.021588</v>
      </c>
      <c r="O4" s="44">
        <v>0.017522</v>
      </c>
      <c r="P4" s="44">
        <v>0.013499</v>
      </c>
      <c r="Q4" s="44">
        <v>0.011752</v>
      </c>
      <c r="R4" s="44">
        <v>0.009135</v>
      </c>
      <c r="S4" s="44">
        <v>0.00831</v>
      </c>
      <c r="T4" s="44">
        <v>0.007621</v>
      </c>
      <c r="U4" s="44">
        <v>0.005758</v>
      </c>
      <c r="V4" s="44">
        <v>0.004862</v>
      </c>
      <c r="W4" s="44">
        <v>0.003456</v>
      </c>
      <c r="X4" s="44">
        <v>0.001992</v>
      </c>
      <c r="Y4" s="44">
        <v>1.68E-4</v>
      </c>
      <c r="Z4" s="44">
        <v>0.0</v>
      </c>
      <c r="AA4" s="44">
        <v>-9.19E-4</v>
      </c>
      <c r="AB4" s="44">
        <v>-0.002791</v>
      </c>
      <c r="AC4" s="44">
        <v>-0.004247</v>
      </c>
      <c r="AD4" s="44">
        <v>-0.005935</v>
      </c>
      <c r="AE4" s="44">
        <v>-0.007939</v>
      </c>
      <c r="AF4" s="44">
        <v>-0.009683</v>
      </c>
      <c r="AG4" s="44">
        <v>-0.011291</v>
      </c>
      <c r="AH4" s="44">
        <v>-0.012927</v>
      </c>
      <c r="AI4" s="44">
        <v>-0.01411</v>
      </c>
      <c r="AJ4" s="44">
        <v>-0.014489</v>
      </c>
      <c r="AK4" s="44">
        <v>-0.013513</v>
      </c>
    </row>
    <row r="5" ht="12.75" customHeight="1">
      <c r="A5" s="44">
        <v>0.046146</v>
      </c>
      <c r="B5" s="44">
        <v>0.042968</v>
      </c>
      <c r="C5" s="44">
        <v>0.038711</v>
      </c>
      <c r="D5" s="44">
        <v>0.036175</v>
      </c>
      <c r="E5" s="44">
        <v>0.03314</v>
      </c>
      <c r="F5" s="44">
        <v>0.029945</v>
      </c>
      <c r="G5" s="44">
        <v>0.028614</v>
      </c>
      <c r="H5" s="44">
        <v>0.026316</v>
      </c>
      <c r="I5" s="44">
        <v>0.025084</v>
      </c>
      <c r="J5" s="44">
        <v>0.024577</v>
      </c>
      <c r="K5" s="44">
        <v>0.024792</v>
      </c>
      <c r="L5" s="44">
        <v>0.025733</v>
      </c>
      <c r="M5" s="44">
        <v>0.023936</v>
      </c>
      <c r="N5" s="44">
        <v>0.020052</v>
      </c>
      <c r="O5" s="44">
        <v>0.016891</v>
      </c>
      <c r="P5" s="44">
        <v>0.012108</v>
      </c>
      <c r="Q5" s="44">
        <v>0.0109</v>
      </c>
      <c r="R5" s="44">
        <v>0.00914</v>
      </c>
      <c r="S5" s="44">
        <v>0.007993</v>
      </c>
      <c r="T5" s="44">
        <v>0.007112</v>
      </c>
      <c r="U5" s="44">
        <v>0.005807</v>
      </c>
      <c r="V5" s="44">
        <v>0.005149</v>
      </c>
      <c r="W5" s="44">
        <v>0.003078</v>
      </c>
      <c r="X5" s="44">
        <v>0.002059</v>
      </c>
      <c r="Y5" s="44">
        <v>3.33E-4</v>
      </c>
      <c r="Z5" s="44">
        <v>0.0</v>
      </c>
      <c r="AA5" s="44">
        <v>-0.001565</v>
      </c>
      <c r="AB5" s="44">
        <v>-0.002428</v>
      </c>
      <c r="AC5" s="44">
        <v>-0.002973</v>
      </c>
      <c r="AD5" s="44">
        <v>-0.004656</v>
      </c>
      <c r="AE5" s="44">
        <v>-0.007089</v>
      </c>
      <c r="AF5" s="44">
        <v>-0.008127</v>
      </c>
      <c r="AG5" s="44">
        <v>-0.00978</v>
      </c>
      <c r="AH5" s="44">
        <v>-0.011398</v>
      </c>
      <c r="AI5" s="44">
        <v>-0.012574</v>
      </c>
      <c r="AJ5" s="44">
        <v>-0.012621</v>
      </c>
      <c r="AK5" s="44">
        <v>-0.013812</v>
      </c>
    </row>
    <row r="6" ht="12.75" customHeight="1">
      <c r="A6" s="44">
        <v>0.042</v>
      </c>
      <c r="B6" s="44">
        <v>0.03954</v>
      </c>
      <c r="C6" s="44">
        <v>0.035131</v>
      </c>
      <c r="D6" s="44">
        <v>0.03317</v>
      </c>
      <c r="E6" s="44">
        <v>0.030395</v>
      </c>
      <c r="F6" s="44">
        <v>0.026952</v>
      </c>
      <c r="G6" s="44">
        <v>0.025117</v>
      </c>
      <c r="H6" s="44">
        <v>0.023987</v>
      </c>
      <c r="I6" s="44">
        <v>0.022846</v>
      </c>
      <c r="J6" s="44">
        <v>0.022867</v>
      </c>
      <c r="K6" s="44">
        <v>0.023097</v>
      </c>
      <c r="L6" s="44">
        <v>0.023986</v>
      </c>
      <c r="M6" s="44">
        <v>0.02215</v>
      </c>
      <c r="N6" s="44">
        <v>0.01865</v>
      </c>
      <c r="O6" s="44">
        <v>0.015309</v>
      </c>
      <c r="P6" s="44">
        <v>0.0115</v>
      </c>
      <c r="Q6" s="44">
        <v>0.009478</v>
      </c>
      <c r="R6" s="44">
        <v>0.00792</v>
      </c>
      <c r="S6" s="44">
        <v>0.006752</v>
      </c>
      <c r="T6" s="44">
        <v>0.006121</v>
      </c>
      <c r="U6" s="44">
        <v>0.004642</v>
      </c>
      <c r="V6" s="44">
        <v>0.00441</v>
      </c>
      <c r="W6" s="44">
        <v>0.002941</v>
      </c>
      <c r="X6" s="44">
        <v>0.001642</v>
      </c>
      <c r="Y6" s="44">
        <v>3.55E-4</v>
      </c>
      <c r="Z6" s="44">
        <v>0.0</v>
      </c>
      <c r="AA6" s="44">
        <v>-0.001187</v>
      </c>
      <c r="AB6" s="44">
        <v>-0.001897</v>
      </c>
      <c r="AC6" s="44">
        <v>-0.003326</v>
      </c>
      <c r="AD6" s="44">
        <v>-0.004538</v>
      </c>
      <c r="AE6" s="44">
        <v>-0.00635</v>
      </c>
      <c r="AF6" s="44">
        <v>-0.006945</v>
      </c>
      <c r="AG6" s="44">
        <v>-0.008863</v>
      </c>
      <c r="AH6" s="44">
        <v>-0.010501</v>
      </c>
      <c r="AI6" s="44">
        <v>-0.010827</v>
      </c>
      <c r="AJ6" s="44">
        <v>-0.01172</v>
      </c>
      <c r="AK6" s="44">
        <v>-0.01093</v>
      </c>
    </row>
    <row r="7" ht="12.75" customHeight="1">
      <c r="A7" s="44">
        <v>0.038592</v>
      </c>
      <c r="B7" s="44">
        <v>0.035889</v>
      </c>
      <c r="C7" s="44">
        <v>0.032101</v>
      </c>
      <c r="D7" s="44">
        <v>0.029968</v>
      </c>
      <c r="E7" s="44">
        <v>0.02749</v>
      </c>
      <c r="F7" s="44">
        <v>0.024643</v>
      </c>
      <c r="G7" s="44">
        <v>0.023257</v>
      </c>
      <c r="H7" s="44">
        <v>0.022132</v>
      </c>
      <c r="I7" s="44">
        <v>0.02162</v>
      </c>
      <c r="J7" s="44">
        <v>0.021473</v>
      </c>
      <c r="K7" s="44">
        <v>0.021975</v>
      </c>
      <c r="L7" s="44">
        <v>0.02261</v>
      </c>
      <c r="M7" s="44">
        <v>0.0208</v>
      </c>
      <c r="N7" s="44">
        <v>0.017667</v>
      </c>
      <c r="O7" s="44">
        <v>0.014499</v>
      </c>
      <c r="P7" s="44">
        <v>0.011548</v>
      </c>
      <c r="Q7" s="44">
        <v>0.00921</v>
      </c>
      <c r="R7" s="44">
        <v>0.007209</v>
      </c>
      <c r="S7" s="44">
        <v>0.006952</v>
      </c>
      <c r="T7" s="44">
        <v>0.006115</v>
      </c>
      <c r="U7" s="44">
        <v>0.004585</v>
      </c>
      <c r="V7" s="44">
        <v>0.003949</v>
      </c>
      <c r="W7" s="44">
        <v>0.002237</v>
      </c>
      <c r="X7" s="44">
        <v>0.001951</v>
      </c>
      <c r="Y7" s="44">
        <v>1.97E-4</v>
      </c>
      <c r="Z7" s="44">
        <v>0.0</v>
      </c>
      <c r="AA7" s="44">
        <v>-0.001387</v>
      </c>
      <c r="AB7" s="44">
        <v>-0.002</v>
      </c>
      <c r="AC7" s="44">
        <v>-0.002713</v>
      </c>
      <c r="AD7" s="44">
        <v>-0.004158</v>
      </c>
      <c r="AE7" s="44">
        <v>-0.006034</v>
      </c>
      <c r="AF7" s="44">
        <v>-0.007192</v>
      </c>
      <c r="AG7" s="44">
        <v>-0.008282</v>
      </c>
      <c r="AH7" s="44">
        <v>-0.009621</v>
      </c>
      <c r="AI7" s="44">
        <v>-0.010586</v>
      </c>
      <c r="AJ7" s="44">
        <v>-0.011511</v>
      </c>
      <c r="AK7" s="44">
        <v>-0.00991</v>
      </c>
    </row>
    <row r="8" ht="12.75" customHeight="1">
      <c r="A8" s="44">
        <v>0.035395</v>
      </c>
      <c r="B8" s="44">
        <v>0.032932</v>
      </c>
      <c r="C8" s="44">
        <v>0.029227</v>
      </c>
      <c r="D8" s="44">
        <v>0.027236</v>
      </c>
      <c r="E8" s="44">
        <v>0.025162</v>
      </c>
      <c r="F8" s="44">
        <v>0.022602</v>
      </c>
      <c r="G8" s="44">
        <v>0.021555</v>
      </c>
      <c r="H8" s="44">
        <v>0.020246</v>
      </c>
      <c r="I8" s="44">
        <v>0.019622</v>
      </c>
      <c r="J8" s="44">
        <v>0.019861</v>
      </c>
      <c r="K8" s="44">
        <v>0.020284</v>
      </c>
      <c r="L8" s="44">
        <v>0.021213</v>
      </c>
      <c r="M8" s="44">
        <v>0.020026</v>
      </c>
      <c r="N8" s="44">
        <v>0.016898</v>
      </c>
      <c r="O8" s="44">
        <v>0.014087</v>
      </c>
      <c r="P8" s="44">
        <v>0.010043</v>
      </c>
      <c r="Q8" s="44">
        <v>0.008877</v>
      </c>
      <c r="R8" s="44">
        <v>0.007276</v>
      </c>
      <c r="S8" s="44">
        <v>0.006661</v>
      </c>
      <c r="T8" s="44">
        <v>0.005745</v>
      </c>
      <c r="U8" s="44">
        <v>0.004631</v>
      </c>
      <c r="V8" s="44">
        <v>0.00376</v>
      </c>
      <c r="W8" s="44">
        <v>0.00268</v>
      </c>
      <c r="X8" s="44">
        <v>0.001469</v>
      </c>
      <c r="Y8" s="44">
        <v>5.58E-4</v>
      </c>
      <c r="Z8" s="44">
        <v>0.0</v>
      </c>
      <c r="AA8" s="44">
        <v>-4.92E-4</v>
      </c>
      <c r="AB8" s="44">
        <v>-0.001277</v>
      </c>
      <c r="AC8" s="44">
        <v>-0.002065</v>
      </c>
      <c r="AD8" s="44">
        <v>-0.003479</v>
      </c>
      <c r="AE8" s="44">
        <v>-0.004706</v>
      </c>
      <c r="AF8" s="44">
        <v>-0.005649</v>
      </c>
      <c r="AG8" s="44">
        <v>-0.006879</v>
      </c>
      <c r="AH8" s="44">
        <v>-0.008303</v>
      </c>
      <c r="AI8" s="44">
        <v>-0.009622</v>
      </c>
      <c r="AJ8" s="44">
        <v>-0.009634</v>
      </c>
      <c r="AK8" s="44">
        <v>-0.010138</v>
      </c>
    </row>
    <row r="9" ht="12.75" customHeight="1">
      <c r="A9" s="44">
        <v>0.032784</v>
      </c>
      <c r="B9" s="44">
        <v>0.030641</v>
      </c>
      <c r="C9" s="44">
        <v>0.02707</v>
      </c>
      <c r="D9" s="44">
        <v>0.025419</v>
      </c>
      <c r="E9" s="44">
        <v>0.023297</v>
      </c>
      <c r="F9" s="44">
        <v>0.020677</v>
      </c>
      <c r="G9" s="44">
        <v>0.01935</v>
      </c>
      <c r="H9" s="44">
        <v>0.018898</v>
      </c>
      <c r="I9" s="44">
        <v>0.018394</v>
      </c>
      <c r="J9" s="44">
        <v>0.018991</v>
      </c>
      <c r="K9" s="44">
        <v>0.019375</v>
      </c>
      <c r="L9" s="44">
        <v>0.019913</v>
      </c>
      <c r="M9" s="44">
        <v>0.018861</v>
      </c>
      <c r="N9" s="44">
        <v>0.01617</v>
      </c>
      <c r="O9" s="44">
        <v>0.01325</v>
      </c>
      <c r="P9" s="44">
        <v>0.009944</v>
      </c>
      <c r="Q9" s="44">
        <v>0.00803</v>
      </c>
      <c r="R9" s="44">
        <v>0.006502</v>
      </c>
      <c r="S9" s="44">
        <v>0.006029</v>
      </c>
      <c r="T9" s="44">
        <v>0.005313</v>
      </c>
      <c r="U9" s="44">
        <v>0.00424</v>
      </c>
      <c r="V9" s="44">
        <v>0.003634</v>
      </c>
      <c r="W9" s="44">
        <v>0.002149</v>
      </c>
      <c r="X9" s="44">
        <v>0.001613</v>
      </c>
      <c r="Y9" s="44">
        <v>5.61E-4</v>
      </c>
      <c r="Z9" s="44">
        <v>0.0</v>
      </c>
      <c r="AA9" s="44">
        <v>-5.7E-4</v>
      </c>
      <c r="AB9" s="44">
        <v>-0.001247</v>
      </c>
      <c r="AC9" s="44">
        <v>-0.002362</v>
      </c>
      <c r="AD9" s="44">
        <v>-0.003167</v>
      </c>
      <c r="AE9" s="44">
        <v>-0.004429</v>
      </c>
      <c r="AF9" s="44">
        <v>-0.005419</v>
      </c>
      <c r="AG9" s="44">
        <v>-0.006678</v>
      </c>
      <c r="AH9" s="44">
        <v>-0.008314</v>
      </c>
      <c r="AI9" s="44">
        <v>-0.00911</v>
      </c>
      <c r="AJ9" s="44">
        <v>-0.009995</v>
      </c>
      <c r="AK9" s="44">
        <v>-0.009582</v>
      </c>
    </row>
    <row r="10" ht="12.75" customHeight="1">
      <c r="A10" s="44">
        <v>0.030201</v>
      </c>
      <c r="B10" s="44">
        <v>0.02783</v>
      </c>
      <c r="C10" s="44">
        <v>0.024666</v>
      </c>
      <c r="D10" s="44">
        <v>0.022929</v>
      </c>
      <c r="E10" s="44">
        <v>0.021032</v>
      </c>
      <c r="F10" s="44">
        <v>0.018977</v>
      </c>
      <c r="G10" s="44">
        <v>0.018321</v>
      </c>
      <c r="H10" s="44">
        <v>0.017458</v>
      </c>
      <c r="I10" s="44">
        <v>0.017432</v>
      </c>
      <c r="J10" s="44">
        <v>0.017487</v>
      </c>
      <c r="K10" s="44">
        <v>0.018012</v>
      </c>
      <c r="L10" s="44">
        <v>0.018739</v>
      </c>
      <c r="M10" s="44">
        <v>0.017662</v>
      </c>
      <c r="N10" s="44">
        <v>0.01494</v>
      </c>
      <c r="O10" s="44">
        <v>0.012314</v>
      </c>
      <c r="P10" s="44">
        <v>0.009855</v>
      </c>
      <c r="Q10" s="44">
        <v>0.007697</v>
      </c>
      <c r="R10" s="44">
        <v>0.006845</v>
      </c>
      <c r="S10" s="44">
        <v>0.005853</v>
      </c>
      <c r="T10" s="44">
        <v>0.005197</v>
      </c>
      <c r="U10" s="44">
        <v>0.004124</v>
      </c>
      <c r="V10" s="44">
        <v>0.003181</v>
      </c>
      <c r="W10" s="44">
        <v>0.002105</v>
      </c>
      <c r="X10" s="44">
        <v>0.001346</v>
      </c>
      <c r="Y10" s="44">
        <v>6.24E-4</v>
      </c>
      <c r="Z10" s="44">
        <v>0.0</v>
      </c>
      <c r="AA10" s="44">
        <v>-5.93E-4</v>
      </c>
      <c r="AB10" s="44">
        <v>-0.001288</v>
      </c>
      <c r="AC10" s="44">
        <v>-0.001739</v>
      </c>
      <c r="AD10" s="44">
        <v>-0.003</v>
      </c>
      <c r="AE10" s="44">
        <v>-0.004203</v>
      </c>
      <c r="AF10" s="44">
        <v>-0.004991</v>
      </c>
      <c r="AG10" s="44">
        <v>-0.006424</v>
      </c>
      <c r="AH10" s="44">
        <v>-0.007455</v>
      </c>
      <c r="AI10" s="44">
        <v>-0.008539</v>
      </c>
      <c r="AJ10" s="44">
        <v>-0.009022</v>
      </c>
      <c r="AK10" s="44">
        <v>-0.008958</v>
      </c>
    </row>
    <row r="11" ht="12.75" customHeight="1">
      <c r="A11" s="44">
        <v>0.028183</v>
      </c>
      <c r="B11" s="44">
        <v>0.025891</v>
      </c>
      <c r="C11" s="44">
        <v>0.022567</v>
      </c>
      <c r="D11" s="44">
        <v>0.021267</v>
      </c>
      <c r="E11" s="44">
        <v>0.019404</v>
      </c>
      <c r="F11" s="44">
        <v>0.017233</v>
      </c>
      <c r="G11" s="44">
        <v>0.016469</v>
      </c>
      <c r="H11" s="44">
        <v>0.015758</v>
      </c>
      <c r="I11" s="44">
        <v>0.015802</v>
      </c>
      <c r="J11" s="44">
        <v>0.015988</v>
      </c>
      <c r="K11" s="44">
        <v>0.016799</v>
      </c>
      <c r="L11" s="44">
        <v>0.017583</v>
      </c>
      <c r="M11" s="44">
        <v>0.016487</v>
      </c>
      <c r="N11" s="44">
        <v>0.014192</v>
      </c>
      <c r="O11" s="44">
        <v>0.011547</v>
      </c>
      <c r="P11" s="44">
        <v>0.008576</v>
      </c>
      <c r="Q11" s="44">
        <v>0.007116</v>
      </c>
      <c r="R11" s="44">
        <v>0.005693</v>
      </c>
      <c r="S11" s="44">
        <v>0.005139</v>
      </c>
      <c r="T11" s="44">
        <v>0.004518</v>
      </c>
      <c r="U11" s="44">
        <v>0.00362</v>
      </c>
      <c r="V11" s="44">
        <v>0.00301</v>
      </c>
      <c r="W11" s="44">
        <v>0.002124</v>
      </c>
      <c r="X11" s="44">
        <v>0.001015</v>
      </c>
      <c r="Y11" s="44">
        <v>4.61E-4</v>
      </c>
      <c r="Z11" s="44">
        <v>0.0</v>
      </c>
      <c r="AA11" s="44">
        <v>-5.72E-4</v>
      </c>
      <c r="AB11" s="44">
        <v>-9.8E-4</v>
      </c>
      <c r="AC11" s="44">
        <v>-0.001724</v>
      </c>
      <c r="AD11" s="44">
        <v>-0.002252</v>
      </c>
      <c r="AE11" s="44">
        <v>-0.003445</v>
      </c>
      <c r="AF11" s="44">
        <v>-0.004435</v>
      </c>
      <c r="AG11" s="44">
        <v>-0.005512</v>
      </c>
      <c r="AH11" s="44">
        <v>-0.006629</v>
      </c>
      <c r="AI11" s="44">
        <v>-0.008005</v>
      </c>
      <c r="AJ11" s="44">
        <v>-0.008771</v>
      </c>
      <c r="AK11" s="44">
        <v>-0.008318</v>
      </c>
    </row>
    <row r="12" ht="12.75" customHeight="1">
      <c r="A12" s="44">
        <v>0.025747</v>
      </c>
      <c r="B12" s="44">
        <v>0.023737</v>
      </c>
      <c r="C12" s="44">
        <v>0.020774</v>
      </c>
      <c r="D12" s="44">
        <v>0.019413</v>
      </c>
      <c r="E12" s="44">
        <v>0.017794</v>
      </c>
      <c r="F12" s="44">
        <v>0.01571</v>
      </c>
      <c r="G12" s="44">
        <v>0.014956</v>
      </c>
      <c r="H12" s="44">
        <v>0.014764</v>
      </c>
      <c r="I12" s="44">
        <v>0.014882</v>
      </c>
      <c r="J12" s="44">
        <v>0.015425</v>
      </c>
      <c r="K12" s="44">
        <v>0.015768</v>
      </c>
      <c r="L12" s="44">
        <v>0.016312</v>
      </c>
      <c r="M12" s="44">
        <v>0.015408</v>
      </c>
      <c r="N12" s="44">
        <v>0.013054</v>
      </c>
      <c r="O12" s="44">
        <v>0.010303</v>
      </c>
      <c r="P12" s="44">
        <v>0.008186</v>
      </c>
      <c r="Q12" s="44">
        <v>0.006322</v>
      </c>
      <c r="R12" s="44">
        <v>0.005213</v>
      </c>
      <c r="S12" s="44">
        <v>0.004788</v>
      </c>
      <c r="T12" s="44">
        <v>0.004159</v>
      </c>
      <c r="U12" s="44">
        <v>0.003221</v>
      </c>
      <c r="V12" s="44">
        <v>0.002657</v>
      </c>
      <c r="W12" s="44">
        <v>0.001713</v>
      </c>
      <c r="X12" s="44">
        <v>0.001243</v>
      </c>
      <c r="Y12" s="44">
        <v>3.18E-4</v>
      </c>
      <c r="Z12" s="44">
        <v>0.0</v>
      </c>
      <c r="AA12" s="44">
        <v>-7.31E-4</v>
      </c>
      <c r="AB12" s="44">
        <v>-0.001312</v>
      </c>
      <c r="AC12" s="44">
        <v>-0.001809</v>
      </c>
      <c r="AD12" s="44">
        <v>-0.002564</v>
      </c>
      <c r="AE12" s="44">
        <v>-0.003443</v>
      </c>
      <c r="AF12" s="44">
        <v>-0.004334</v>
      </c>
      <c r="AG12" s="44">
        <v>-0.005617</v>
      </c>
      <c r="AH12" s="44">
        <v>-0.006768</v>
      </c>
      <c r="AI12" s="44">
        <v>-0.008015</v>
      </c>
      <c r="AJ12" s="44">
        <v>-0.008945</v>
      </c>
      <c r="AK12" s="44">
        <v>-0.009333</v>
      </c>
    </row>
    <row r="13" ht="12.75" customHeight="1">
      <c r="A13" s="44">
        <v>0.024849</v>
      </c>
      <c r="B13" s="44">
        <v>0.022577</v>
      </c>
      <c r="C13" s="44">
        <v>0.01966</v>
      </c>
      <c r="D13" s="44">
        <v>0.018252</v>
      </c>
      <c r="E13" s="44">
        <v>0.016714</v>
      </c>
      <c r="F13" s="44">
        <v>0.015087</v>
      </c>
      <c r="G13" s="44">
        <v>0.014571</v>
      </c>
      <c r="H13" s="44">
        <v>0.014051</v>
      </c>
      <c r="I13" s="44">
        <v>0.014092</v>
      </c>
      <c r="J13" s="44">
        <v>0.014484</v>
      </c>
      <c r="K13" s="44">
        <v>0.015015</v>
      </c>
      <c r="L13" s="44">
        <v>0.015513</v>
      </c>
      <c r="M13" s="44">
        <v>0.014602</v>
      </c>
      <c r="N13" s="44">
        <v>0.012321</v>
      </c>
      <c r="O13" s="44">
        <v>0.010356</v>
      </c>
      <c r="P13" s="44">
        <v>0.00784</v>
      </c>
      <c r="Q13" s="44">
        <v>0.006296</v>
      </c>
      <c r="R13" s="44">
        <v>0.0054730000000000004</v>
      </c>
      <c r="S13" s="44">
        <v>0.004733</v>
      </c>
      <c r="T13" s="44">
        <v>0.004067</v>
      </c>
      <c r="U13" s="44">
        <v>0.003472</v>
      </c>
      <c r="V13" s="44">
        <v>0.002604</v>
      </c>
      <c r="W13" s="44">
        <v>0.00156</v>
      </c>
      <c r="X13" s="44">
        <v>0.00122</v>
      </c>
      <c r="Y13" s="44">
        <v>6.13E-4</v>
      </c>
      <c r="Z13" s="44">
        <v>0.0</v>
      </c>
      <c r="AA13" s="44">
        <v>-3.16E-4</v>
      </c>
      <c r="AB13" s="44">
        <v>-7.29E-4</v>
      </c>
      <c r="AC13" s="44">
        <v>-0.001273</v>
      </c>
      <c r="AD13" s="44">
        <v>-0.002031</v>
      </c>
      <c r="AE13" s="44">
        <v>-0.003137</v>
      </c>
      <c r="AF13" s="44">
        <v>-0.003836</v>
      </c>
      <c r="AG13" s="44">
        <v>-0.004728</v>
      </c>
      <c r="AH13" s="44">
        <v>-0.006329</v>
      </c>
      <c r="AI13" s="44">
        <v>-0.007151</v>
      </c>
      <c r="AJ13" s="44">
        <v>-0.008252</v>
      </c>
      <c r="AK13" s="44">
        <v>-0.008365</v>
      </c>
    </row>
    <row r="14" ht="12.75" customHeight="1">
      <c r="A14" s="44">
        <v>0.023249</v>
      </c>
      <c r="B14" s="44">
        <v>0.021322</v>
      </c>
      <c r="C14" s="44">
        <v>0.018371</v>
      </c>
      <c r="D14" s="44">
        <v>0.017268</v>
      </c>
      <c r="E14" s="44">
        <v>0.015724</v>
      </c>
      <c r="F14" s="44">
        <v>0.013991</v>
      </c>
      <c r="G14" s="44">
        <v>0.013273</v>
      </c>
      <c r="H14" s="44">
        <v>0.013206</v>
      </c>
      <c r="I14" s="44">
        <v>0.013181</v>
      </c>
      <c r="J14" s="44">
        <v>0.01354</v>
      </c>
      <c r="K14" s="44">
        <v>0.014245</v>
      </c>
      <c r="L14" s="44">
        <v>0.014568</v>
      </c>
      <c r="M14" s="44">
        <v>0.013613</v>
      </c>
      <c r="N14" s="44">
        <v>0.011873</v>
      </c>
      <c r="O14" s="44">
        <v>0.009521</v>
      </c>
      <c r="P14" s="44">
        <v>0.007139</v>
      </c>
      <c r="Q14" s="44">
        <v>0.005703</v>
      </c>
      <c r="R14" s="44">
        <v>0.004493</v>
      </c>
      <c r="S14" s="44">
        <v>0.003993</v>
      </c>
      <c r="T14" s="44">
        <v>0.003636</v>
      </c>
      <c r="U14" s="44">
        <v>0.002808</v>
      </c>
      <c r="V14" s="44">
        <v>0.002415</v>
      </c>
      <c r="W14" s="44">
        <v>0.001647</v>
      </c>
      <c r="X14" s="44">
        <v>7.61E-4</v>
      </c>
      <c r="Y14" s="44">
        <v>3.01E-4</v>
      </c>
      <c r="Z14" s="44">
        <v>0.0</v>
      </c>
      <c r="AA14" s="44">
        <v>-4.55E-4</v>
      </c>
      <c r="AB14" s="44">
        <v>-8.0E-4</v>
      </c>
      <c r="AC14" s="44">
        <v>-0.001417</v>
      </c>
      <c r="AD14" s="44">
        <v>-0.001826</v>
      </c>
      <c r="AE14" s="44">
        <v>-0.002617</v>
      </c>
      <c r="AF14" s="44">
        <v>-0.003661</v>
      </c>
      <c r="AG14" s="44">
        <v>-0.004512</v>
      </c>
      <c r="AH14" s="44">
        <v>-0.005542</v>
      </c>
      <c r="AI14" s="44">
        <v>-0.007152</v>
      </c>
      <c r="AJ14" s="44">
        <v>-0.008015</v>
      </c>
      <c r="AK14" s="44">
        <v>-0.007833</v>
      </c>
    </row>
    <row r="15" ht="12.75" customHeight="1">
      <c r="A15" s="44">
        <v>0.021969</v>
      </c>
      <c r="B15" s="44">
        <v>0.020071</v>
      </c>
      <c r="C15" s="44">
        <v>0.017444</v>
      </c>
      <c r="D15" s="44">
        <v>0.01617</v>
      </c>
      <c r="E15" s="44">
        <v>0.014907</v>
      </c>
      <c r="F15" s="44">
        <v>0.013215</v>
      </c>
      <c r="G15" s="44">
        <v>0.01281</v>
      </c>
      <c r="H15" s="44">
        <v>0.012555</v>
      </c>
      <c r="I15" s="44">
        <v>0.012709</v>
      </c>
      <c r="J15" s="44">
        <v>0.013177</v>
      </c>
      <c r="K15" s="44">
        <v>0.013564</v>
      </c>
      <c r="L15" s="44">
        <v>0.013603</v>
      </c>
      <c r="M15" s="44">
        <v>0.01274</v>
      </c>
      <c r="N15" s="44">
        <v>0.010816</v>
      </c>
      <c r="O15" s="44">
        <v>0.008609</v>
      </c>
      <c r="P15" s="44">
        <v>0.006796</v>
      </c>
      <c r="Q15" s="44">
        <v>0.005334</v>
      </c>
      <c r="R15" s="44">
        <v>0.004388</v>
      </c>
      <c r="S15" s="44">
        <v>0.00389</v>
      </c>
      <c r="T15" s="44">
        <v>0.003255</v>
      </c>
      <c r="U15" s="44">
        <v>0.002752</v>
      </c>
      <c r="V15" s="44">
        <v>0.002196</v>
      </c>
      <c r="W15" s="44">
        <v>0.001366</v>
      </c>
      <c r="X15" s="44">
        <v>8.96E-4</v>
      </c>
      <c r="Y15" s="44">
        <v>2.52E-4</v>
      </c>
      <c r="Z15" s="44">
        <v>0.0</v>
      </c>
      <c r="AA15" s="44">
        <v>-4.29E-4</v>
      </c>
      <c r="AB15" s="44">
        <v>-8.01E-4</v>
      </c>
      <c r="AC15" s="44">
        <v>-0.00142</v>
      </c>
      <c r="AD15" s="44">
        <v>-0.002008</v>
      </c>
      <c r="AE15" s="44">
        <v>-0.002599</v>
      </c>
      <c r="AF15" s="44">
        <v>-0.003439</v>
      </c>
      <c r="AG15" s="44">
        <v>-0.004428</v>
      </c>
      <c r="AH15" s="44">
        <v>-0.005786</v>
      </c>
      <c r="AI15" s="44">
        <v>-0.00683</v>
      </c>
      <c r="AJ15" s="44">
        <v>-0.007857</v>
      </c>
      <c r="AK15" s="44">
        <v>-0.007979</v>
      </c>
    </row>
    <row r="16" ht="12.75" customHeight="1">
      <c r="A16" s="44">
        <v>0.020941</v>
      </c>
      <c r="B16" s="44">
        <v>0.01884</v>
      </c>
      <c r="C16" s="44">
        <v>0.01619</v>
      </c>
      <c r="D16" s="44">
        <v>0.015078</v>
      </c>
      <c r="E16" s="44">
        <v>0.013881</v>
      </c>
      <c r="F16" s="44">
        <v>0.012456</v>
      </c>
      <c r="G16" s="44">
        <v>0.012032</v>
      </c>
      <c r="H16" s="44">
        <v>0.011711</v>
      </c>
      <c r="I16" s="44">
        <v>0.011842</v>
      </c>
      <c r="J16" s="44">
        <v>0.012068</v>
      </c>
      <c r="K16" s="44">
        <v>0.012536</v>
      </c>
      <c r="L16" s="44">
        <v>0.012673</v>
      </c>
      <c r="M16" s="44">
        <v>0.011811</v>
      </c>
      <c r="N16" s="44">
        <v>0.010069</v>
      </c>
      <c r="O16" s="44">
        <v>0.008252</v>
      </c>
      <c r="P16" s="44">
        <v>0.006253</v>
      </c>
      <c r="Q16" s="44">
        <v>0.00497</v>
      </c>
      <c r="R16" s="44">
        <v>0.004139</v>
      </c>
      <c r="S16" s="44">
        <v>0.003568</v>
      </c>
      <c r="T16" s="44">
        <v>0.003235</v>
      </c>
      <c r="U16" s="44">
        <v>0.002738</v>
      </c>
      <c r="V16" s="44">
        <v>0.002092</v>
      </c>
      <c r="W16" s="44">
        <v>0.001325</v>
      </c>
      <c r="X16" s="44">
        <v>7.79E-4</v>
      </c>
      <c r="Y16" s="44">
        <v>2.33E-4</v>
      </c>
      <c r="Z16" s="44">
        <v>0.0</v>
      </c>
      <c r="AA16" s="44">
        <v>-2.87E-4</v>
      </c>
      <c r="AB16" s="44">
        <v>-6.92E-4</v>
      </c>
      <c r="AC16" s="44">
        <v>-0.001112</v>
      </c>
      <c r="AD16" s="44">
        <v>-0.001553</v>
      </c>
      <c r="AE16" s="44">
        <v>-0.002334</v>
      </c>
      <c r="AF16" s="44">
        <v>-0.002968</v>
      </c>
      <c r="AG16" s="44">
        <v>-0.004027</v>
      </c>
      <c r="AH16" s="44">
        <v>-0.005215</v>
      </c>
      <c r="AI16" s="44">
        <v>-0.006249</v>
      </c>
      <c r="AJ16" s="44">
        <v>-0.00741</v>
      </c>
      <c r="AK16" s="44">
        <v>-0.007974</v>
      </c>
    </row>
    <row r="17" ht="12.75" customHeight="1">
      <c r="A17" s="44">
        <v>0.020526</v>
      </c>
      <c r="B17" s="44">
        <v>0.018777</v>
      </c>
      <c r="C17" s="44">
        <v>0.016111</v>
      </c>
      <c r="D17" s="44">
        <v>0.015133</v>
      </c>
      <c r="E17" s="44">
        <v>0.013816</v>
      </c>
      <c r="F17" s="44">
        <v>0.012191</v>
      </c>
      <c r="G17" s="44">
        <v>0.011664</v>
      </c>
      <c r="H17" s="44">
        <v>0.011545</v>
      </c>
      <c r="I17" s="44">
        <v>0.011714</v>
      </c>
      <c r="J17" s="44">
        <v>0.01197</v>
      </c>
      <c r="K17" s="44">
        <v>0.012297</v>
      </c>
      <c r="L17" s="44">
        <v>0.012301</v>
      </c>
      <c r="M17" s="44">
        <v>0.011358</v>
      </c>
      <c r="N17" s="44">
        <v>0.009703</v>
      </c>
      <c r="O17" s="44">
        <v>0.007637</v>
      </c>
      <c r="P17" s="44">
        <v>0.005957</v>
      </c>
      <c r="Q17" s="44">
        <v>0.004768</v>
      </c>
      <c r="R17" s="44">
        <v>0.003759</v>
      </c>
      <c r="S17" s="44">
        <v>0.003142</v>
      </c>
      <c r="T17" s="44">
        <v>0.00283</v>
      </c>
      <c r="U17" s="44">
        <v>0.002323</v>
      </c>
      <c r="V17" s="44">
        <v>0.00198</v>
      </c>
      <c r="W17" s="44">
        <v>0.001178</v>
      </c>
      <c r="X17" s="44">
        <v>7.44E-4</v>
      </c>
      <c r="Y17" s="44">
        <v>2.0E-4</v>
      </c>
      <c r="Z17" s="44">
        <v>0.0</v>
      </c>
      <c r="AA17" s="44">
        <v>-3.32E-4</v>
      </c>
      <c r="AB17" s="44">
        <v>-5.09E-4</v>
      </c>
      <c r="AC17" s="44">
        <v>-0.001004</v>
      </c>
      <c r="AD17" s="44">
        <v>-0.001549</v>
      </c>
      <c r="AE17" s="44">
        <v>-0.002028</v>
      </c>
      <c r="AF17" s="44">
        <v>-0.002725</v>
      </c>
      <c r="AG17" s="44">
        <v>-0.003616</v>
      </c>
      <c r="AH17" s="44">
        <v>-0.004637</v>
      </c>
      <c r="AI17" s="44">
        <v>-0.006209</v>
      </c>
      <c r="AJ17" s="44">
        <v>-0.007122</v>
      </c>
      <c r="AK17" s="44">
        <v>-0.007169</v>
      </c>
    </row>
    <row r="18" ht="12.75" customHeight="1">
      <c r="A18" s="44">
        <v>0.019555</v>
      </c>
      <c r="B18" s="44">
        <v>0.017768</v>
      </c>
      <c r="C18" s="44">
        <v>0.015411</v>
      </c>
      <c r="D18" s="44">
        <v>0.014237</v>
      </c>
      <c r="E18" s="44">
        <v>0.013088</v>
      </c>
      <c r="F18" s="44">
        <v>0.01175</v>
      </c>
      <c r="G18" s="44">
        <v>0.011328</v>
      </c>
      <c r="H18" s="44">
        <v>0.011349</v>
      </c>
      <c r="I18" s="44">
        <v>0.011432</v>
      </c>
      <c r="J18" s="44">
        <v>0.011723</v>
      </c>
      <c r="K18" s="44">
        <v>0.0119</v>
      </c>
      <c r="L18" s="44">
        <v>0.011526</v>
      </c>
      <c r="M18" s="44">
        <v>0.010583</v>
      </c>
      <c r="N18" s="44">
        <v>0.008912</v>
      </c>
      <c r="O18" s="44">
        <v>0.007144</v>
      </c>
      <c r="P18" s="44">
        <v>0.005862</v>
      </c>
      <c r="Q18" s="44">
        <v>0.004485</v>
      </c>
      <c r="R18" s="44">
        <v>0.003816</v>
      </c>
      <c r="S18" s="44">
        <v>0.003406</v>
      </c>
      <c r="T18" s="44">
        <v>0.002984</v>
      </c>
      <c r="U18" s="44">
        <v>0.002387</v>
      </c>
      <c r="V18" s="44">
        <v>0.001828</v>
      </c>
      <c r="W18" s="44">
        <v>0.001104</v>
      </c>
      <c r="X18" s="44">
        <v>7.72E-4</v>
      </c>
      <c r="Y18" s="44">
        <v>4.22E-4</v>
      </c>
      <c r="Z18" s="44">
        <v>0.0</v>
      </c>
      <c r="AA18" s="44">
        <v>-2.43E-4</v>
      </c>
      <c r="AB18" s="44">
        <v>-4.8E-4</v>
      </c>
      <c r="AC18" s="44">
        <v>-9.56E-4</v>
      </c>
      <c r="AD18" s="44">
        <v>-0.001338</v>
      </c>
      <c r="AE18" s="44">
        <v>-0.002143</v>
      </c>
      <c r="AF18" s="44">
        <v>-0.002542</v>
      </c>
      <c r="AG18" s="44">
        <v>-0.003435</v>
      </c>
      <c r="AH18" s="44">
        <v>-0.00464</v>
      </c>
      <c r="AI18" s="44">
        <v>-0.005508</v>
      </c>
      <c r="AJ18" s="44">
        <v>-0.006871</v>
      </c>
      <c r="AK18" s="44">
        <v>-0.007395</v>
      </c>
    </row>
    <row r="19" ht="12.75" customHeight="1">
      <c r="A19" s="44">
        <v>0.019128</v>
      </c>
      <c r="B19" s="44">
        <v>0.017215</v>
      </c>
      <c r="C19" s="44">
        <v>0.014646</v>
      </c>
      <c r="D19" s="44">
        <v>0.013832</v>
      </c>
      <c r="E19" s="44">
        <v>0.012633</v>
      </c>
      <c r="F19" s="44">
        <v>0.011241</v>
      </c>
      <c r="G19" s="44">
        <v>0.010909</v>
      </c>
      <c r="H19" s="44">
        <v>0.010602</v>
      </c>
      <c r="I19" s="44">
        <v>0.010682</v>
      </c>
      <c r="J19" s="44">
        <v>0.010731</v>
      </c>
      <c r="K19" s="44">
        <v>0.010919</v>
      </c>
      <c r="L19" s="44">
        <v>0.010615</v>
      </c>
      <c r="M19" s="44">
        <v>0.009724</v>
      </c>
      <c r="N19" s="44">
        <v>0.008298</v>
      </c>
      <c r="O19" s="44">
        <v>0.0069</v>
      </c>
      <c r="P19" s="44">
        <v>0.00513</v>
      </c>
      <c r="Q19" s="44">
        <v>0.004218</v>
      </c>
      <c r="R19" s="44">
        <v>0.003483</v>
      </c>
      <c r="S19" s="44">
        <v>0.003015</v>
      </c>
      <c r="T19" s="44">
        <v>0.002674</v>
      </c>
      <c r="U19" s="44">
        <v>0.002228</v>
      </c>
      <c r="V19" s="44">
        <v>0.001781</v>
      </c>
      <c r="W19" s="44">
        <v>0.001165</v>
      </c>
      <c r="X19" s="44">
        <v>6.55E-4</v>
      </c>
      <c r="Y19" s="44">
        <v>1.97E-4</v>
      </c>
      <c r="Z19" s="44">
        <v>0.0</v>
      </c>
      <c r="AA19" s="44">
        <v>-2.07E-4</v>
      </c>
      <c r="AB19" s="44">
        <v>-3.86E-4</v>
      </c>
      <c r="AC19" s="44">
        <v>-5.78E-4</v>
      </c>
      <c r="AD19" s="44">
        <v>-9.57E-4</v>
      </c>
      <c r="AE19" s="44">
        <v>-0.001559</v>
      </c>
      <c r="AF19" s="44">
        <v>-0.001984</v>
      </c>
      <c r="AG19" s="44">
        <v>-0.002887</v>
      </c>
      <c r="AH19" s="44">
        <v>-0.003762</v>
      </c>
      <c r="AI19" s="44">
        <v>-0.005135</v>
      </c>
      <c r="AJ19" s="44">
        <v>-0.006277</v>
      </c>
      <c r="AK19" s="44">
        <v>-0.006471</v>
      </c>
    </row>
    <row r="20" ht="12.75" customHeight="1">
      <c r="A20" s="44">
        <v>0.018615</v>
      </c>
      <c r="B20" s="44">
        <v>0.016999</v>
      </c>
      <c r="C20" s="44">
        <v>0.014728</v>
      </c>
      <c r="D20" s="44">
        <v>0.013752</v>
      </c>
      <c r="E20" s="44">
        <v>0.01259</v>
      </c>
      <c r="F20" s="44">
        <v>0.011176</v>
      </c>
      <c r="G20" s="44">
        <v>0.010699</v>
      </c>
      <c r="H20" s="44">
        <v>0.010634</v>
      </c>
      <c r="I20" s="44">
        <v>0.010831</v>
      </c>
      <c r="J20" s="44">
        <v>0.010903</v>
      </c>
      <c r="K20" s="44">
        <v>0.011058</v>
      </c>
      <c r="L20" s="44">
        <v>0.01033</v>
      </c>
      <c r="M20" s="44">
        <v>0.009375</v>
      </c>
      <c r="N20" s="44">
        <v>0.008044</v>
      </c>
      <c r="O20" s="44">
        <v>0.006314</v>
      </c>
      <c r="P20" s="44">
        <v>0.005189</v>
      </c>
      <c r="Q20" s="44">
        <v>0.004148</v>
      </c>
      <c r="R20" s="44">
        <v>0.003329</v>
      </c>
      <c r="S20" s="44">
        <v>0.002822</v>
      </c>
      <c r="T20" s="44">
        <v>0.002518</v>
      </c>
      <c r="U20" s="44">
        <v>0.002092</v>
      </c>
      <c r="V20" s="44">
        <v>0.001725</v>
      </c>
      <c r="W20" s="44">
        <v>0.001047</v>
      </c>
      <c r="X20" s="44">
        <v>7.1E-4</v>
      </c>
      <c r="Y20" s="44">
        <v>1.84E-4</v>
      </c>
      <c r="Z20" s="44">
        <v>0.0</v>
      </c>
      <c r="AA20" s="44">
        <v>-9.9E-5</v>
      </c>
      <c r="AB20" s="44">
        <v>-2.09E-4</v>
      </c>
      <c r="AC20" s="44">
        <v>-7.27E-4</v>
      </c>
      <c r="AD20" s="44">
        <v>-0.001087</v>
      </c>
      <c r="AE20" s="44">
        <v>-0.001426</v>
      </c>
      <c r="AF20" s="44">
        <v>-0.001974</v>
      </c>
      <c r="AG20" s="44">
        <v>-0.002644</v>
      </c>
      <c r="AH20" s="44">
        <v>-0.00362</v>
      </c>
      <c r="AI20" s="44">
        <v>-0.004805</v>
      </c>
      <c r="AJ20" s="44">
        <v>-0.006045</v>
      </c>
      <c r="AK20" s="44">
        <v>-0.006428</v>
      </c>
    </row>
    <row r="21" ht="12.75" customHeight="1">
      <c r="A21" s="44">
        <v>0.018016</v>
      </c>
      <c r="B21" s="44">
        <v>0.016247</v>
      </c>
      <c r="C21" s="44">
        <v>0.01397</v>
      </c>
      <c r="D21" s="44">
        <v>0.012965</v>
      </c>
      <c r="E21" s="44">
        <v>0.0119</v>
      </c>
      <c r="F21" s="44">
        <v>0.010729</v>
      </c>
      <c r="G21" s="44">
        <v>0.010454</v>
      </c>
      <c r="H21" s="44">
        <v>0.010254</v>
      </c>
      <c r="I21" s="44">
        <v>0.010264</v>
      </c>
      <c r="J21" s="44">
        <v>0.010336</v>
      </c>
      <c r="K21" s="44">
        <v>0.010116</v>
      </c>
      <c r="L21" s="44">
        <v>0.009449</v>
      </c>
      <c r="M21" s="44">
        <v>0.008455</v>
      </c>
      <c r="N21" s="44">
        <v>0.00701</v>
      </c>
      <c r="O21" s="44">
        <v>0.005819</v>
      </c>
      <c r="P21" s="44">
        <v>0.004784</v>
      </c>
      <c r="Q21" s="44">
        <v>0.003712</v>
      </c>
      <c r="R21" s="44">
        <v>0.00322</v>
      </c>
      <c r="S21" s="44">
        <v>0.002916</v>
      </c>
      <c r="T21" s="44">
        <v>0.002486</v>
      </c>
      <c r="U21" s="44">
        <v>0.002109</v>
      </c>
      <c r="V21" s="44">
        <v>0.001545</v>
      </c>
      <c r="W21" s="44">
        <v>8.9E-4</v>
      </c>
      <c r="X21" s="44">
        <v>6.25E-4</v>
      </c>
      <c r="Y21" s="44">
        <v>2.82E-4</v>
      </c>
      <c r="Z21" s="44">
        <v>0.0</v>
      </c>
      <c r="AA21" s="44">
        <v>-2.39E-4</v>
      </c>
      <c r="AB21" s="44">
        <v>-3.48E-4</v>
      </c>
      <c r="AC21" s="44">
        <v>-6.7E-4</v>
      </c>
      <c r="AD21" s="44">
        <v>-9.78E-4</v>
      </c>
      <c r="AE21" s="44">
        <v>-0.00149</v>
      </c>
      <c r="AF21" s="44">
        <v>-0.001663</v>
      </c>
      <c r="AG21" s="44">
        <v>-0.002496</v>
      </c>
      <c r="AH21" s="44">
        <v>-0.003393</v>
      </c>
      <c r="AI21" s="44">
        <v>-0.00439</v>
      </c>
      <c r="AJ21" s="44">
        <v>-0.005634</v>
      </c>
      <c r="AK21" s="44">
        <v>-0.006303</v>
      </c>
    </row>
    <row r="22" ht="12.75" customHeight="1">
      <c r="A22" s="44">
        <v>0.018054</v>
      </c>
      <c r="B22" s="44">
        <v>0.01639</v>
      </c>
      <c r="C22" s="44">
        <v>0.013978</v>
      </c>
      <c r="D22" s="44">
        <v>0.013192</v>
      </c>
      <c r="E22" s="44">
        <v>0.012087</v>
      </c>
      <c r="F22" s="44">
        <v>0.010772</v>
      </c>
      <c r="G22" s="44">
        <v>0.010236</v>
      </c>
      <c r="H22" s="44">
        <v>0.010045</v>
      </c>
      <c r="I22" s="44">
        <v>0.009921</v>
      </c>
      <c r="J22" s="44">
        <v>0.009968</v>
      </c>
      <c r="K22" s="44">
        <v>0.009769</v>
      </c>
      <c r="L22" s="44">
        <v>0.009003</v>
      </c>
      <c r="M22" s="44">
        <v>0.00795</v>
      </c>
      <c r="N22" s="44">
        <v>0.006856</v>
      </c>
      <c r="O22" s="44">
        <v>0.005594</v>
      </c>
      <c r="P22" s="44">
        <v>0.00427</v>
      </c>
      <c r="Q22" s="44">
        <v>0.003575</v>
      </c>
      <c r="R22" s="44">
        <v>0.003002</v>
      </c>
      <c r="S22" s="44">
        <v>0.002518</v>
      </c>
      <c r="T22" s="44">
        <v>0.002345</v>
      </c>
      <c r="U22" s="44">
        <v>0.001926</v>
      </c>
      <c r="V22" s="44">
        <v>0.001498</v>
      </c>
      <c r="W22" s="44">
        <v>9.16E-4</v>
      </c>
      <c r="X22" s="44">
        <v>4.35E-4</v>
      </c>
      <c r="Y22" s="44">
        <v>1.25E-4</v>
      </c>
      <c r="Z22" s="44">
        <v>0.0</v>
      </c>
      <c r="AA22" s="44">
        <v>3.1E-5</v>
      </c>
      <c r="AB22" s="44">
        <v>-2.29E-4</v>
      </c>
      <c r="AC22" s="44">
        <v>-4.45E-4</v>
      </c>
      <c r="AD22" s="44">
        <v>-5.56E-4</v>
      </c>
      <c r="AE22" s="44">
        <v>-8.97E-4</v>
      </c>
      <c r="AF22" s="44">
        <v>-0.001309</v>
      </c>
      <c r="AG22" s="44">
        <v>-0.001977</v>
      </c>
      <c r="AH22" s="44">
        <v>-0.002604</v>
      </c>
      <c r="AI22" s="44">
        <v>-0.003907</v>
      </c>
      <c r="AJ22" s="44">
        <v>-0.005044</v>
      </c>
      <c r="AK22" s="44">
        <v>-0.005304</v>
      </c>
    </row>
    <row r="23" ht="12.75" customHeight="1">
      <c r="A23" s="44">
        <v>0.017189</v>
      </c>
      <c r="B23" s="44">
        <v>0.015714</v>
      </c>
      <c r="C23" s="44">
        <v>0.013669</v>
      </c>
      <c r="D23" s="44">
        <v>0.012786</v>
      </c>
      <c r="E23" s="44">
        <v>0.011722</v>
      </c>
      <c r="F23" s="44">
        <v>0.010477</v>
      </c>
      <c r="G23" s="44">
        <v>0.010108</v>
      </c>
      <c r="H23" s="44">
        <v>0.010097</v>
      </c>
      <c r="I23" s="44">
        <v>0.010108</v>
      </c>
      <c r="J23" s="44">
        <v>0.009903</v>
      </c>
      <c r="K23" s="44">
        <v>0.009595</v>
      </c>
      <c r="L23" s="44">
        <v>0.008445</v>
      </c>
      <c r="M23" s="44">
        <v>0.007513</v>
      </c>
      <c r="N23" s="44">
        <v>0.006279</v>
      </c>
      <c r="O23" s="44">
        <v>0.00496</v>
      </c>
      <c r="P23" s="44">
        <v>0.004303</v>
      </c>
      <c r="Q23" s="44">
        <v>0.003467</v>
      </c>
      <c r="R23" s="44">
        <v>0.00286</v>
      </c>
      <c r="S23" s="44">
        <v>0.00244</v>
      </c>
      <c r="T23" s="44">
        <v>0.002157</v>
      </c>
      <c r="U23" s="44">
        <v>0.001793</v>
      </c>
      <c r="V23" s="44">
        <v>0.001417</v>
      </c>
      <c r="W23" s="44">
        <v>7.79E-4</v>
      </c>
      <c r="X23" s="44">
        <v>4.68E-4</v>
      </c>
      <c r="Y23" s="44">
        <v>1.4E-4</v>
      </c>
      <c r="Z23" s="44">
        <v>0.0</v>
      </c>
      <c r="AA23" s="44">
        <v>-1.77E-4</v>
      </c>
      <c r="AB23" s="44">
        <v>-2.27E-4</v>
      </c>
      <c r="AC23" s="44">
        <v>-6.16E-4</v>
      </c>
      <c r="AD23" s="44">
        <v>-8.61E-4</v>
      </c>
      <c r="AE23" s="44">
        <v>-0.001112</v>
      </c>
      <c r="AF23" s="44">
        <v>-0.001472</v>
      </c>
      <c r="AG23" s="44">
        <v>-0.001888</v>
      </c>
      <c r="AH23" s="44">
        <v>-0.002649</v>
      </c>
      <c r="AI23" s="44">
        <v>-0.003507</v>
      </c>
      <c r="AJ23" s="44">
        <v>-0.004783</v>
      </c>
      <c r="AK23" s="44">
        <v>-0.005397</v>
      </c>
    </row>
    <row r="24" ht="12.75" customHeight="1">
      <c r="A24" s="44">
        <v>0.017515</v>
      </c>
      <c r="B24" s="44">
        <v>0.015831</v>
      </c>
      <c r="C24" s="44">
        <v>0.013629</v>
      </c>
      <c r="D24" s="44">
        <v>0.012714</v>
      </c>
      <c r="E24" s="44">
        <v>0.011678</v>
      </c>
      <c r="F24" s="44">
        <v>0.010573</v>
      </c>
      <c r="G24" s="44">
        <v>0.010207</v>
      </c>
      <c r="H24" s="44">
        <v>0.009862</v>
      </c>
      <c r="I24" s="44">
        <v>0.009689</v>
      </c>
      <c r="J24" s="44">
        <v>0.009577</v>
      </c>
      <c r="K24" s="44">
        <v>0.009056</v>
      </c>
      <c r="L24" s="44">
        <v>0.007896</v>
      </c>
      <c r="M24" s="44">
        <v>0.006897</v>
      </c>
      <c r="N24" s="44">
        <v>0.005873</v>
      </c>
      <c r="O24" s="44">
        <v>0.004862</v>
      </c>
      <c r="P24" s="44">
        <v>0.004015</v>
      </c>
      <c r="Q24" s="44">
        <v>0.003407</v>
      </c>
      <c r="R24" s="44">
        <v>0.00301</v>
      </c>
      <c r="S24" s="44">
        <v>0.002655</v>
      </c>
      <c r="T24" s="44">
        <v>0.002399</v>
      </c>
      <c r="U24" s="44">
        <v>0.002053</v>
      </c>
      <c r="V24" s="44">
        <v>0.001493</v>
      </c>
      <c r="W24" s="44">
        <v>8.99E-4</v>
      </c>
      <c r="X24" s="44">
        <v>5.82E-4</v>
      </c>
      <c r="Y24" s="44">
        <v>3.07E-4</v>
      </c>
      <c r="Z24" s="44">
        <v>0.0</v>
      </c>
      <c r="AA24" s="44">
        <v>1.2E-4</v>
      </c>
      <c r="AB24" s="44">
        <v>-4.8E-5</v>
      </c>
      <c r="AC24" s="44">
        <v>-1.87E-4</v>
      </c>
      <c r="AD24" s="44">
        <v>-3.81E-4</v>
      </c>
      <c r="AE24" s="44">
        <v>-6.39E-4</v>
      </c>
      <c r="AF24" s="44">
        <v>-7.76E-4</v>
      </c>
      <c r="AG24" s="44">
        <v>-0.001391</v>
      </c>
      <c r="AH24" s="44">
        <v>-0.002045</v>
      </c>
      <c r="AI24" s="44">
        <v>-0.002991</v>
      </c>
      <c r="AJ24" s="44">
        <v>-0.003985</v>
      </c>
      <c r="AK24" s="44">
        <v>-0.004575</v>
      </c>
    </row>
    <row r="25" ht="12.75" customHeight="1">
      <c r="A25" s="44">
        <v>0.017509</v>
      </c>
      <c r="B25" s="44">
        <v>0.016003</v>
      </c>
      <c r="C25" s="44">
        <v>0.013801</v>
      </c>
      <c r="D25" s="44">
        <v>0.013016</v>
      </c>
      <c r="E25" s="44">
        <v>0.011971</v>
      </c>
      <c r="F25" s="44">
        <v>0.010648</v>
      </c>
      <c r="G25" s="44">
        <v>0.010136</v>
      </c>
      <c r="H25" s="44">
        <v>0.009874</v>
      </c>
      <c r="I25" s="44">
        <v>0.009644</v>
      </c>
      <c r="J25" s="44">
        <v>0.009371</v>
      </c>
      <c r="K25" s="44">
        <v>0.008879</v>
      </c>
      <c r="L25" s="44">
        <v>0.007599</v>
      </c>
      <c r="M25" s="44">
        <v>0.006585</v>
      </c>
      <c r="N25" s="44">
        <v>0.005664</v>
      </c>
      <c r="O25" s="44">
        <v>0.004525</v>
      </c>
      <c r="P25" s="44">
        <v>0.003676</v>
      </c>
      <c r="Q25" s="44">
        <v>0.003355</v>
      </c>
      <c r="R25" s="44">
        <v>0.002699</v>
      </c>
      <c r="S25" s="44">
        <v>0.002281</v>
      </c>
      <c r="T25" s="44">
        <v>0.002123</v>
      </c>
      <c r="U25" s="44">
        <v>0.001683</v>
      </c>
      <c r="V25" s="44">
        <v>0.001364</v>
      </c>
      <c r="W25" s="44">
        <v>7.56E-4</v>
      </c>
      <c r="X25" s="44">
        <v>3.14E-4</v>
      </c>
      <c r="Y25" s="44">
        <v>7.4E-5</v>
      </c>
      <c r="Z25" s="44">
        <v>0.0</v>
      </c>
      <c r="AA25" s="44">
        <v>-2.4E-5</v>
      </c>
      <c r="AB25" s="44">
        <v>-6.6E-5</v>
      </c>
      <c r="AC25" s="44">
        <v>-2.63E-4</v>
      </c>
      <c r="AD25" s="44">
        <v>-3.47E-4</v>
      </c>
      <c r="AE25" s="44">
        <v>-5.01E-4</v>
      </c>
      <c r="AF25" s="44">
        <v>-7.61E-4</v>
      </c>
      <c r="AG25" s="44">
        <v>-0.001097</v>
      </c>
      <c r="AH25" s="44">
        <v>-0.00155</v>
      </c>
      <c r="AI25" s="44">
        <v>-0.002653</v>
      </c>
      <c r="AJ25" s="44">
        <v>-0.003625</v>
      </c>
      <c r="AK25" s="44">
        <v>-0.00394</v>
      </c>
    </row>
    <row r="26" ht="12.75" customHeight="1">
      <c r="A26" s="44">
        <v>0.017231</v>
      </c>
      <c r="B26" s="44">
        <v>0.015718</v>
      </c>
      <c r="C26" s="44">
        <v>0.013786</v>
      </c>
      <c r="D26" s="44">
        <v>0.012848</v>
      </c>
      <c r="E26" s="44">
        <v>0.0118</v>
      </c>
      <c r="F26" s="44">
        <v>0.010723</v>
      </c>
      <c r="G26" s="44">
        <v>0.010264</v>
      </c>
      <c r="H26" s="44">
        <v>0.010028</v>
      </c>
      <c r="I26" s="44">
        <v>0.009845</v>
      </c>
      <c r="J26" s="44">
        <v>0.00947</v>
      </c>
      <c r="K26" s="44">
        <v>0.008703</v>
      </c>
      <c r="L26" s="44">
        <v>0.00724</v>
      </c>
      <c r="M26" s="44">
        <v>0.006161</v>
      </c>
      <c r="N26" s="44">
        <v>0.005012</v>
      </c>
      <c r="O26" s="44">
        <v>0.004161</v>
      </c>
      <c r="P26" s="44">
        <v>0.003807</v>
      </c>
      <c r="Q26" s="44">
        <v>0.003257</v>
      </c>
      <c r="R26" s="44">
        <v>0.002789</v>
      </c>
      <c r="S26" s="44">
        <v>0.00247</v>
      </c>
      <c r="T26" s="44">
        <v>0.002153</v>
      </c>
      <c r="U26" s="44">
        <v>0.001818</v>
      </c>
      <c r="V26" s="44">
        <v>0.001328</v>
      </c>
      <c r="W26" s="44">
        <v>7.78E-4</v>
      </c>
      <c r="X26" s="44">
        <v>4.23E-4</v>
      </c>
      <c r="Y26" s="44">
        <v>1.62E-4</v>
      </c>
      <c r="Z26" s="44">
        <v>0.0</v>
      </c>
      <c r="AA26" s="44">
        <v>6.8E-5</v>
      </c>
      <c r="AB26" s="44">
        <v>6.0E-6</v>
      </c>
      <c r="AC26" s="44">
        <v>-3.13E-4</v>
      </c>
      <c r="AD26" s="44">
        <v>-3.67E-4</v>
      </c>
      <c r="AE26" s="44">
        <v>-5.04E-4</v>
      </c>
      <c r="AF26" s="44">
        <v>-6.93E-4</v>
      </c>
      <c r="AG26" s="44">
        <v>-9.63E-4</v>
      </c>
      <c r="AH26" s="44">
        <v>-0.001468</v>
      </c>
      <c r="AI26" s="44">
        <v>-0.002077</v>
      </c>
      <c r="AJ26" s="44">
        <v>-0.003164</v>
      </c>
      <c r="AK26" s="44">
        <v>-0.003723</v>
      </c>
    </row>
    <row r="27" ht="12.75" customHeight="1">
      <c r="A27" s="44">
        <v>0.017872</v>
      </c>
      <c r="B27" s="44">
        <v>0.016282</v>
      </c>
      <c r="C27" s="44">
        <v>0.014089</v>
      </c>
      <c r="D27" s="44">
        <v>0.013199</v>
      </c>
      <c r="E27" s="44">
        <v>0.012219</v>
      </c>
      <c r="F27" s="44">
        <v>0.011039</v>
      </c>
      <c r="G27" s="44">
        <v>0.010545</v>
      </c>
      <c r="H27" s="44">
        <v>0.01</v>
      </c>
      <c r="I27" s="44">
        <v>0.009649</v>
      </c>
      <c r="J27" s="44">
        <v>0.009188</v>
      </c>
      <c r="K27" s="44">
        <v>0.008382</v>
      </c>
      <c r="L27" s="44">
        <v>0.00679</v>
      </c>
      <c r="M27" s="44">
        <v>0.005699</v>
      </c>
      <c r="N27" s="44">
        <v>0.004976</v>
      </c>
      <c r="O27" s="44">
        <v>0.004162</v>
      </c>
      <c r="P27" s="44">
        <v>0.003512</v>
      </c>
      <c r="Q27" s="44">
        <v>0.003236</v>
      </c>
      <c r="R27" s="44">
        <v>0.002869</v>
      </c>
      <c r="S27" s="44">
        <v>0.002483</v>
      </c>
      <c r="T27" s="44">
        <v>0.002351</v>
      </c>
      <c r="U27" s="44">
        <v>0.00193</v>
      </c>
      <c r="V27" s="44">
        <v>0.001372</v>
      </c>
      <c r="W27" s="44">
        <v>7.23E-4</v>
      </c>
      <c r="X27" s="44">
        <v>3.92E-4</v>
      </c>
      <c r="Y27" s="44">
        <v>1.23E-4</v>
      </c>
      <c r="Z27" s="44">
        <v>0.0</v>
      </c>
      <c r="AA27" s="44">
        <v>9.6E-5</v>
      </c>
      <c r="AB27" s="44">
        <v>3.8E-5</v>
      </c>
      <c r="AC27" s="44">
        <v>-1.0E-6</v>
      </c>
      <c r="AD27" s="44">
        <v>-7.8E-5</v>
      </c>
      <c r="AE27" s="44">
        <v>-1.63E-4</v>
      </c>
      <c r="AF27" s="44">
        <v>-1.99E-4</v>
      </c>
      <c r="AG27" s="44">
        <v>-5.06E-4</v>
      </c>
      <c r="AH27" s="44">
        <v>-8.62E-4</v>
      </c>
      <c r="AI27" s="44">
        <v>-0.001683</v>
      </c>
      <c r="AJ27" s="44">
        <v>-0.002512</v>
      </c>
      <c r="AK27" s="44">
        <v>-0.00283</v>
      </c>
    </row>
    <row r="28" ht="12.75" customHeight="1">
      <c r="A28" s="44">
        <v>0.01751</v>
      </c>
      <c r="B28" s="44">
        <v>0.016134</v>
      </c>
      <c r="C28" s="44">
        <v>0.01417</v>
      </c>
      <c r="D28" s="44">
        <v>0.013325</v>
      </c>
      <c r="E28" s="44">
        <v>0.012275</v>
      </c>
      <c r="F28" s="44">
        <v>0.011002</v>
      </c>
      <c r="G28" s="44">
        <v>0.010381</v>
      </c>
      <c r="H28" s="44">
        <v>0.010109</v>
      </c>
      <c r="I28" s="44">
        <v>0.009757</v>
      </c>
      <c r="J28" s="44">
        <v>0.009199</v>
      </c>
      <c r="K28" s="44">
        <v>0.008301</v>
      </c>
      <c r="L28" s="44">
        <v>0.006578</v>
      </c>
      <c r="M28" s="44">
        <v>0.005525</v>
      </c>
      <c r="N28" s="44">
        <v>0.004698</v>
      </c>
      <c r="O28" s="44">
        <v>0.003888</v>
      </c>
      <c r="P28" s="44">
        <v>0.003453</v>
      </c>
      <c r="Q28" s="44">
        <v>0.003202</v>
      </c>
      <c r="R28" s="44">
        <v>0.002679</v>
      </c>
      <c r="S28" s="44">
        <v>0.002231</v>
      </c>
      <c r="T28" s="44">
        <v>0.002086</v>
      </c>
      <c r="U28" s="44">
        <v>0.001701</v>
      </c>
      <c r="V28" s="44">
        <v>0.001329</v>
      </c>
      <c r="W28" s="44">
        <v>7.31E-4</v>
      </c>
      <c r="X28" s="44">
        <v>3.33E-4</v>
      </c>
      <c r="Y28" s="44">
        <v>5.6E-5</v>
      </c>
      <c r="Z28" s="44">
        <v>0.0</v>
      </c>
      <c r="AA28" s="44">
        <v>3.4E-5</v>
      </c>
      <c r="AB28" s="44">
        <v>7.9E-5</v>
      </c>
      <c r="AC28" s="44">
        <v>-1.23E-4</v>
      </c>
      <c r="AD28" s="44">
        <v>-1.01E-4</v>
      </c>
      <c r="AE28" s="44">
        <v>-1.35E-4</v>
      </c>
      <c r="AF28" s="44">
        <v>-1.41E-4</v>
      </c>
      <c r="AG28" s="44">
        <v>-2.94E-4</v>
      </c>
      <c r="AH28" s="44">
        <v>-5.14E-4</v>
      </c>
      <c r="AI28" s="44">
        <v>-0.00118</v>
      </c>
      <c r="AJ28" s="44">
        <v>-0.002055</v>
      </c>
      <c r="AK28" s="44">
        <v>-0.002442</v>
      </c>
    </row>
    <row r="29" ht="12.75" customHeight="1">
      <c r="A29" s="44">
        <v>0.017945</v>
      </c>
      <c r="B29" s="44">
        <v>0.016436</v>
      </c>
      <c r="C29" s="44">
        <v>0.014498</v>
      </c>
      <c r="D29" s="44">
        <v>0.013531</v>
      </c>
      <c r="E29" s="44">
        <v>0.012491</v>
      </c>
      <c r="F29" s="44">
        <v>0.01138</v>
      </c>
      <c r="G29" s="44">
        <v>0.010894</v>
      </c>
      <c r="H29" s="44">
        <v>0.010389</v>
      </c>
      <c r="I29" s="44">
        <v>0.009934</v>
      </c>
      <c r="J29" s="44">
        <v>0.009349</v>
      </c>
      <c r="K29" s="44">
        <v>0.008205</v>
      </c>
      <c r="L29" s="44">
        <v>0.006357</v>
      </c>
      <c r="M29" s="44">
        <v>0.005232</v>
      </c>
      <c r="N29" s="44">
        <v>0.004331</v>
      </c>
      <c r="O29" s="44">
        <v>0.003697</v>
      </c>
      <c r="P29" s="44">
        <v>0.003548</v>
      </c>
      <c r="Q29" s="44">
        <v>0.003233</v>
      </c>
      <c r="R29" s="44">
        <v>0.002928</v>
      </c>
      <c r="S29" s="44">
        <v>0.002573</v>
      </c>
      <c r="T29" s="44">
        <v>0.002254</v>
      </c>
      <c r="U29" s="44">
        <v>0.001875</v>
      </c>
      <c r="V29" s="44">
        <v>0.001322</v>
      </c>
      <c r="W29" s="44">
        <v>7.1E-4</v>
      </c>
      <c r="X29" s="44">
        <v>3.75E-4</v>
      </c>
      <c r="Y29" s="44">
        <v>1.06E-4</v>
      </c>
      <c r="Z29" s="44">
        <v>0.0</v>
      </c>
      <c r="AA29" s="44">
        <v>9.7E-5</v>
      </c>
      <c r="AB29" s="44">
        <v>8.6E-5</v>
      </c>
      <c r="AC29" s="44">
        <v>-3.5E-5</v>
      </c>
      <c r="AD29" s="44">
        <v>-9.8E-5</v>
      </c>
      <c r="AE29" s="44">
        <v>-1.38E-4</v>
      </c>
      <c r="AF29" s="44">
        <v>-4.0E-5</v>
      </c>
      <c r="AG29" s="44">
        <v>-1.57E-4</v>
      </c>
      <c r="AH29" s="44">
        <v>-3.98E-4</v>
      </c>
      <c r="AI29" s="44">
        <v>-7.74E-4</v>
      </c>
      <c r="AJ29" s="44">
        <v>-0.001601</v>
      </c>
      <c r="AK29" s="44">
        <v>-0.0021</v>
      </c>
    </row>
    <row r="30" ht="12.75" customHeight="1">
      <c r="A30" s="44">
        <v>0.018463</v>
      </c>
      <c r="B30" s="44">
        <v>0.016996</v>
      </c>
      <c r="C30" s="44">
        <v>0.014874</v>
      </c>
      <c r="D30" s="44">
        <v>0.01399</v>
      </c>
      <c r="E30" s="44">
        <v>0.012931</v>
      </c>
      <c r="F30" s="44">
        <v>0.011723</v>
      </c>
      <c r="G30" s="44">
        <v>0.011062</v>
      </c>
      <c r="H30" s="44">
        <v>0.010451</v>
      </c>
      <c r="I30" s="44">
        <v>0.00979</v>
      </c>
      <c r="J30" s="44">
        <v>0.009037</v>
      </c>
      <c r="K30" s="44">
        <v>0.007964</v>
      </c>
      <c r="L30" s="44">
        <v>0.006046</v>
      </c>
      <c r="M30" s="44">
        <v>0.004907</v>
      </c>
      <c r="N30" s="44">
        <v>0.004349</v>
      </c>
      <c r="O30" s="44">
        <v>0.003712</v>
      </c>
      <c r="P30" s="44">
        <v>0.003288</v>
      </c>
      <c r="Q30" s="44">
        <v>0.003323</v>
      </c>
      <c r="R30" s="44">
        <v>0.002847</v>
      </c>
      <c r="S30" s="44">
        <v>0.002484</v>
      </c>
      <c r="T30" s="44">
        <v>0.002346</v>
      </c>
      <c r="U30" s="44">
        <v>0.0019</v>
      </c>
      <c r="V30" s="44">
        <v>0.001333</v>
      </c>
      <c r="W30" s="44">
        <v>6.69E-4</v>
      </c>
      <c r="X30" s="44">
        <v>2.86E-4</v>
      </c>
      <c r="Y30" s="44">
        <v>2.7E-5</v>
      </c>
      <c r="Z30" s="44">
        <v>0.0</v>
      </c>
      <c r="AA30" s="44">
        <v>9.0E-5</v>
      </c>
      <c r="AB30" s="44">
        <v>1.15E-4</v>
      </c>
      <c r="AC30" s="44">
        <v>6.2E-5</v>
      </c>
      <c r="AD30" s="44">
        <v>2.13E-4</v>
      </c>
      <c r="AE30" s="44">
        <v>2.25E-4</v>
      </c>
      <c r="AF30" s="44">
        <v>3.0E-4</v>
      </c>
      <c r="AG30" s="44">
        <v>2.0E-4</v>
      </c>
      <c r="AH30" s="44">
        <v>1.87E-4</v>
      </c>
      <c r="AI30" s="44">
        <v>-3.5E-4</v>
      </c>
      <c r="AJ30" s="44">
        <v>-9.73E-4</v>
      </c>
      <c r="AK30" s="44">
        <v>-0.001321</v>
      </c>
    </row>
    <row r="31" ht="12.75" customHeight="1">
      <c r="A31" s="44">
        <v>0.018437</v>
      </c>
      <c r="B31" s="44">
        <v>0.01708</v>
      </c>
      <c r="C31" s="44">
        <v>0.015234</v>
      </c>
      <c r="D31" s="44">
        <v>0.014266</v>
      </c>
      <c r="E31" s="44">
        <v>0.013226</v>
      </c>
      <c r="F31" s="44">
        <v>0.011942</v>
      </c>
      <c r="G31" s="44">
        <v>0.01128</v>
      </c>
      <c r="H31" s="44">
        <v>0.010799</v>
      </c>
      <c r="I31" s="44">
        <v>0.010261</v>
      </c>
      <c r="J31" s="44">
        <v>0.00944</v>
      </c>
      <c r="K31" s="44">
        <v>0.008134</v>
      </c>
      <c r="L31" s="44">
        <v>0.006036</v>
      </c>
      <c r="M31" s="44">
        <v>0.004903</v>
      </c>
      <c r="N31" s="44">
        <v>0.004147</v>
      </c>
      <c r="O31" s="44">
        <v>0.003528</v>
      </c>
      <c r="P31" s="44">
        <v>0.003474</v>
      </c>
      <c r="Q31" s="44">
        <v>0.00334</v>
      </c>
      <c r="R31" s="44">
        <v>0.0029</v>
      </c>
      <c r="S31" s="44">
        <v>0.002443</v>
      </c>
      <c r="T31" s="44">
        <v>0.002218</v>
      </c>
      <c r="U31" s="44">
        <v>0.00182</v>
      </c>
      <c r="V31" s="44">
        <v>0.001364</v>
      </c>
      <c r="W31" s="44">
        <v>7.45E-4</v>
      </c>
      <c r="X31" s="44">
        <v>2.8E-4</v>
      </c>
      <c r="Y31" s="44">
        <v>7.3E-5</v>
      </c>
      <c r="Z31" s="44">
        <v>0.0</v>
      </c>
      <c r="AA31" s="44">
        <v>9.2E-5</v>
      </c>
      <c r="AB31" s="44">
        <v>1.23E-4</v>
      </c>
      <c r="AC31" s="44">
        <v>2.0E-6</v>
      </c>
      <c r="AD31" s="44">
        <v>-2.3E-5</v>
      </c>
      <c r="AE31" s="44">
        <v>1.49E-4</v>
      </c>
      <c r="AF31" s="44">
        <v>2.66E-4</v>
      </c>
      <c r="AG31" s="44">
        <v>4.0E-4</v>
      </c>
      <c r="AH31" s="44">
        <v>3.99E-4</v>
      </c>
      <c r="AI31" s="44">
        <v>1.19E-4</v>
      </c>
      <c r="AJ31" s="44">
        <v>-5.12E-4</v>
      </c>
      <c r="AK31" s="44">
        <v>-7.39E-4</v>
      </c>
    </row>
    <row r="32" ht="12.75" customHeight="1">
      <c r="A32" s="44">
        <v>0.018431</v>
      </c>
      <c r="B32" s="44">
        <v>0.016991</v>
      </c>
      <c r="C32" s="44">
        <v>0.015127</v>
      </c>
      <c r="D32" s="44">
        <v>0.014138</v>
      </c>
      <c r="E32" s="44">
        <v>0.013131</v>
      </c>
      <c r="F32" s="44">
        <v>0.012042</v>
      </c>
      <c r="G32" s="44">
        <v>0.011437</v>
      </c>
      <c r="H32" s="44">
        <v>0.010752</v>
      </c>
      <c r="I32" s="44">
        <v>0.010045</v>
      </c>
      <c r="J32" s="44">
        <v>0.009229</v>
      </c>
      <c r="K32" s="44">
        <v>0.007817</v>
      </c>
      <c r="L32" s="44">
        <v>0.005699</v>
      </c>
      <c r="M32" s="44">
        <v>0.004549</v>
      </c>
      <c r="N32" s="44">
        <v>0.003876</v>
      </c>
      <c r="O32" s="44">
        <v>0.003403</v>
      </c>
      <c r="P32" s="44">
        <v>0.003402</v>
      </c>
      <c r="Q32" s="44">
        <v>0.003352</v>
      </c>
      <c r="R32" s="44">
        <v>0.003105</v>
      </c>
      <c r="S32" s="44">
        <v>0.002729</v>
      </c>
      <c r="T32" s="44">
        <v>0.002414</v>
      </c>
      <c r="U32" s="44">
        <v>0.001986</v>
      </c>
      <c r="V32" s="44">
        <v>0.001335</v>
      </c>
      <c r="W32" s="44">
        <v>7.15E-4</v>
      </c>
      <c r="X32" s="44">
        <v>3.05E-4</v>
      </c>
      <c r="Y32" s="44">
        <v>9.6E-5</v>
      </c>
      <c r="Z32" s="44">
        <v>0.0</v>
      </c>
      <c r="AA32" s="44">
        <v>1.43E-4</v>
      </c>
      <c r="AB32" s="44">
        <v>1.97E-4</v>
      </c>
      <c r="AC32" s="44">
        <v>1.17E-4</v>
      </c>
      <c r="AD32" s="44">
        <v>1.98E-4</v>
      </c>
      <c r="AE32" s="44">
        <v>2.56E-4</v>
      </c>
      <c r="AF32" s="44">
        <v>4.99E-4</v>
      </c>
      <c r="AG32" s="44">
        <v>5.81E-4</v>
      </c>
      <c r="AH32" s="44">
        <v>6.09E-4</v>
      </c>
      <c r="AI32" s="44">
        <v>4.6E-4</v>
      </c>
      <c r="AJ32" s="44">
        <v>5.0E-6</v>
      </c>
      <c r="AK32" s="44">
        <v>-3.66E-4</v>
      </c>
    </row>
    <row r="33" ht="12.75" customHeight="1">
      <c r="A33" s="44">
        <v>0.018968</v>
      </c>
      <c r="B33" s="44">
        <v>0.017635</v>
      </c>
      <c r="C33" s="44">
        <v>0.015639</v>
      </c>
      <c r="D33" s="44">
        <v>0.014737</v>
      </c>
      <c r="E33" s="44">
        <v>0.013711</v>
      </c>
      <c r="F33" s="44">
        <v>0.012407</v>
      </c>
      <c r="G33" s="44">
        <v>0.011632</v>
      </c>
      <c r="H33" s="44">
        <v>0.010968</v>
      </c>
      <c r="I33" s="44">
        <v>0.010164</v>
      </c>
      <c r="J33" s="44">
        <v>0.00919</v>
      </c>
      <c r="K33" s="44">
        <v>0.007776</v>
      </c>
      <c r="L33" s="44">
        <v>0.005549</v>
      </c>
      <c r="M33" s="44">
        <v>0.004362</v>
      </c>
      <c r="N33" s="44">
        <v>0.003924</v>
      </c>
      <c r="O33" s="44">
        <v>0.00342</v>
      </c>
      <c r="P33" s="44">
        <v>0.003314</v>
      </c>
      <c r="Q33" s="44">
        <v>0.003447</v>
      </c>
      <c r="R33" s="44">
        <v>0.00302</v>
      </c>
      <c r="S33" s="44">
        <v>0.0026</v>
      </c>
      <c r="T33" s="44">
        <v>0.002452</v>
      </c>
      <c r="U33" s="44">
        <v>0.001952</v>
      </c>
      <c r="V33" s="44">
        <v>0.001387</v>
      </c>
      <c r="W33" s="44">
        <v>6.82E-4</v>
      </c>
      <c r="X33" s="44">
        <v>2.73E-4</v>
      </c>
      <c r="Y33" s="44">
        <v>-3.1E-5</v>
      </c>
      <c r="Z33" s="44">
        <v>0.0</v>
      </c>
      <c r="AA33" s="44">
        <v>7.5E-5</v>
      </c>
      <c r="AB33" s="44">
        <v>1.31E-4</v>
      </c>
      <c r="AC33" s="44">
        <v>1.81E-4</v>
      </c>
      <c r="AD33" s="44">
        <v>2.76E-4</v>
      </c>
      <c r="AE33" s="44">
        <v>5.03E-4</v>
      </c>
      <c r="AF33" s="44">
        <v>6.95E-4</v>
      </c>
      <c r="AG33" s="44">
        <v>7.91E-4</v>
      </c>
      <c r="AH33" s="44">
        <v>0.0011</v>
      </c>
      <c r="AI33" s="44">
        <v>8.97E-4</v>
      </c>
      <c r="AJ33" s="44">
        <v>5.5E-4</v>
      </c>
      <c r="AK33" s="44">
        <v>4.76E-4</v>
      </c>
    </row>
    <row r="34" ht="12.75" customHeight="1">
      <c r="A34" s="44">
        <v>0.018937</v>
      </c>
      <c r="B34" s="44">
        <v>0.017616</v>
      </c>
      <c r="C34" s="44">
        <v>0.015918</v>
      </c>
      <c r="D34" s="44">
        <v>0.014854</v>
      </c>
      <c r="E34" s="44">
        <v>0.013785</v>
      </c>
      <c r="F34" s="44">
        <v>0.012592</v>
      </c>
      <c r="G34" s="44">
        <v>0.011918</v>
      </c>
      <c r="H34" s="44">
        <v>0.01121</v>
      </c>
      <c r="I34" s="44">
        <v>0.010492</v>
      </c>
      <c r="J34" s="44">
        <v>0.009486</v>
      </c>
      <c r="K34" s="44">
        <v>0.007913</v>
      </c>
      <c r="L34" s="44">
        <v>0.005602</v>
      </c>
      <c r="M34" s="44">
        <v>0.004448</v>
      </c>
      <c r="N34" s="44">
        <v>0.003765</v>
      </c>
      <c r="O34" s="44">
        <v>0.003349</v>
      </c>
      <c r="P34" s="44">
        <v>0.003603</v>
      </c>
      <c r="Q34" s="44">
        <v>0.003582</v>
      </c>
      <c r="R34" s="44">
        <v>0.003227</v>
      </c>
      <c r="S34" s="44">
        <v>0.0027</v>
      </c>
      <c r="T34" s="44">
        <v>0.002437</v>
      </c>
      <c r="U34" s="44">
        <v>0.001956</v>
      </c>
      <c r="V34" s="44">
        <v>0.001408</v>
      </c>
      <c r="W34" s="44">
        <v>7.36E-4</v>
      </c>
      <c r="X34" s="44">
        <v>2.52E-4</v>
      </c>
      <c r="Y34" s="44">
        <v>2.4E-5</v>
      </c>
      <c r="Z34" s="44">
        <v>0.0</v>
      </c>
      <c r="AA34" s="44">
        <v>1.29E-4</v>
      </c>
      <c r="AB34" s="44">
        <v>1.89E-4</v>
      </c>
      <c r="AC34" s="44">
        <v>1.28E-4</v>
      </c>
      <c r="AD34" s="44">
        <v>2.06E-4</v>
      </c>
      <c r="AE34" s="44">
        <v>3.88E-4</v>
      </c>
      <c r="AF34" s="44">
        <v>6.88E-4</v>
      </c>
      <c r="AG34" s="44">
        <v>0.00102</v>
      </c>
      <c r="AH34" s="44">
        <v>0.001228</v>
      </c>
      <c r="AI34" s="44">
        <v>0.0013</v>
      </c>
      <c r="AJ34" s="44">
        <v>9.79E-4</v>
      </c>
      <c r="AK34" s="44">
        <v>7.38E-4</v>
      </c>
    </row>
    <row r="35" ht="12.75" customHeight="1">
      <c r="A35" s="44">
        <v>0.019487</v>
      </c>
      <c r="B35" s="44">
        <v>0.018111</v>
      </c>
      <c r="C35" s="44">
        <v>0.01621</v>
      </c>
      <c r="D35" s="44">
        <v>0.015241</v>
      </c>
      <c r="E35" s="44">
        <v>0.014187</v>
      </c>
      <c r="F35" s="44">
        <v>0.013057</v>
      </c>
      <c r="G35" s="44">
        <v>0.012278</v>
      </c>
      <c r="H35" s="44">
        <v>0.011418</v>
      </c>
      <c r="I35" s="44">
        <v>0.010498</v>
      </c>
      <c r="J35" s="44">
        <v>0.009402</v>
      </c>
      <c r="K35" s="44">
        <v>0.007778</v>
      </c>
      <c r="L35" s="44">
        <v>0.005435</v>
      </c>
      <c r="M35" s="44">
        <v>0.004281</v>
      </c>
      <c r="N35" s="44">
        <v>0.003805</v>
      </c>
      <c r="O35" s="44">
        <v>0.003485</v>
      </c>
      <c r="P35" s="44">
        <v>0.003558</v>
      </c>
      <c r="Q35" s="44">
        <v>0.003722</v>
      </c>
      <c r="R35" s="44">
        <v>0.003458</v>
      </c>
      <c r="S35" s="44">
        <v>0.003041</v>
      </c>
      <c r="T35" s="44">
        <v>0.002713</v>
      </c>
      <c r="U35" s="44">
        <v>0.002218</v>
      </c>
      <c r="V35" s="44">
        <v>0.001439</v>
      </c>
      <c r="W35" s="44">
        <v>7.2E-4</v>
      </c>
      <c r="X35" s="44">
        <v>3.24E-4</v>
      </c>
      <c r="Y35" s="44">
        <v>8.9E-5</v>
      </c>
      <c r="Z35" s="44">
        <v>0.0</v>
      </c>
      <c r="AA35" s="44">
        <v>2.19E-4</v>
      </c>
      <c r="AB35" s="44">
        <v>2.51E-4</v>
      </c>
      <c r="AC35" s="44">
        <v>2.71E-4</v>
      </c>
      <c r="AD35" s="44">
        <v>4.47E-4</v>
      </c>
      <c r="AE35" s="44">
        <v>6.34E-4</v>
      </c>
      <c r="AF35" s="44">
        <v>0.001029</v>
      </c>
      <c r="AG35" s="44">
        <v>0.001242</v>
      </c>
      <c r="AH35" s="44">
        <v>0.001592</v>
      </c>
      <c r="AI35" s="44">
        <v>0.001694</v>
      </c>
      <c r="AJ35" s="44">
        <v>0.001594</v>
      </c>
      <c r="AK35" s="44">
        <v>0.001394</v>
      </c>
    </row>
    <row r="36" ht="12.75" customHeight="1">
      <c r="A36" s="44">
        <v>0.019596</v>
      </c>
      <c r="B36" s="44">
        <v>0.018354</v>
      </c>
      <c r="C36" s="44">
        <v>0.016541</v>
      </c>
      <c r="D36" s="44">
        <v>0.015601</v>
      </c>
      <c r="E36" s="44">
        <v>0.014584</v>
      </c>
      <c r="F36" s="44">
        <v>0.013275</v>
      </c>
      <c r="G36" s="44">
        <v>0.012413</v>
      </c>
      <c r="H36" s="44">
        <v>0.011637</v>
      </c>
      <c r="I36" s="44">
        <v>0.010681</v>
      </c>
      <c r="J36" s="44">
        <v>0.009543</v>
      </c>
      <c r="K36" s="44">
        <v>0.007894</v>
      </c>
      <c r="L36" s="44">
        <v>0.005468</v>
      </c>
      <c r="M36" s="44">
        <v>0.004324</v>
      </c>
      <c r="N36" s="44">
        <v>0.003919</v>
      </c>
      <c r="O36" s="44">
        <v>0.003519</v>
      </c>
      <c r="P36" s="44">
        <v>0.00366</v>
      </c>
      <c r="Q36" s="44">
        <v>0.003859</v>
      </c>
      <c r="R36" s="44">
        <v>0.003371</v>
      </c>
      <c r="S36" s="44">
        <v>0.00289</v>
      </c>
      <c r="T36" s="44">
        <v>0.002641</v>
      </c>
      <c r="U36" s="44">
        <v>0.002099</v>
      </c>
      <c r="V36" s="44">
        <v>0.00143</v>
      </c>
      <c r="W36" s="44">
        <v>7.04E-4</v>
      </c>
      <c r="X36" s="44">
        <v>2.16E-4</v>
      </c>
      <c r="Y36" s="44">
        <v>-4.1E-5</v>
      </c>
      <c r="Z36" s="44">
        <v>0.0</v>
      </c>
      <c r="AA36" s="44">
        <v>1.42E-4</v>
      </c>
      <c r="AB36" s="44">
        <v>2.46E-4</v>
      </c>
      <c r="AC36" s="44">
        <v>2.5E-4</v>
      </c>
      <c r="AD36" s="44">
        <v>4.03E-4</v>
      </c>
      <c r="AE36" s="44">
        <v>7.07E-4</v>
      </c>
      <c r="AF36" s="44">
        <v>0.001044</v>
      </c>
      <c r="AG36" s="44">
        <v>0.001431</v>
      </c>
      <c r="AH36" s="44">
        <v>0.001945</v>
      </c>
      <c r="AI36" s="44">
        <v>0.002038</v>
      </c>
      <c r="AJ36" s="44">
        <v>0.001958</v>
      </c>
      <c r="AK36" s="44">
        <v>0.00208</v>
      </c>
    </row>
    <row r="37" ht="12.75" customHeight="1">
      <c r="A37" s="44">
        <v>0.01949</v>
      </c>
      <c r="B37" s="44">
        <v>0.018203</v>
      </c>
      <c r="C37" s="44">
        <v>0.016559</v>
      </c>
      <c r="D37" s="44">
        <v>0.015506</v>
      </c>
      <c r="E37" s="44">
        <v>0.014456</v>
      </c>
      <c r="F37" s="44">
        <v>0.013349</v>
      </c>
      <c r="G37" s="44">
        <v>0.012599</v>
      </c>
      <c r="H37" s="44">
        <v>0.011701</v>
      </c>
      <c r="I37" s="44">
        <v>0.010873</v>
      </c>
      <c r="J37" s="44">
        <v>0.009714</v>
      </c>
      <c r="K37" s="44">
        <v>0.007854</v>
      </c>
      <c r="L37" s="44">
        <v>0.005446</v>
      </c>
      <c r="M37" s="44">
        <v>0.004324</v>
      </c>
      <c r="N37" s="44">
        <v>0.00373</v>
      </c>
      <c r="O37" s="44">
        <v>0.003506</v>
      </c>
      <c r="P37" s="44">
        <v>0.003885</v>
      </c>
      <c r="Q37" s="44">
        <v>0.003995</v>
      </c>
      <c r="R37" s="44">
        <v>0.003678</v>
      </c>
      <c r="S37" s="44">
        <v>0.003114</v>
      </c>
      <c r="T37" s="44">
        <v>0.002733</v>
      </c>
      <c r="U37" s="44">
        <v>0.002164</v>
      </c>
      <c r="V37" s="44">
        <v>0.001437</v>
      </c>
      <c r="W37" s="44">
        <v>7.38E-4</v>
      </c>
      <c r="X37" s="44">
        <v>2.72E-4</v>
      </c>
      <c r="Y37" s="44">
        <v>5.8E-5</v>
      </c>
      <c r="Z37" s="44">
        <v>0.0</v>
      </c>
      <c r="AA37" s="44">
        <v>1.95E-4</v>
      </c>
      <c r="AB37" s="44">
        <v>2.86E-4</v>
      </c>
      <c r="AC37" s="44">
        <v>2.71E-4</v>
      </c>
      <c r="AD37" s="44">
        <v>4.72E-4</v>
      </c>
      <c r="AE37" s="44">
        <v>7.3E-4</v>
      </c>
      <c r="AF37" s="44">
        <v>0.001151</v>
      </c>
      <c r="AG37" s="44">
        <v>0.001628</v>
      </c>
      <c r="AH37" s="44">
        <v>0.002077</v>
      </c>
      <c r="AI37" s="44">
        <v>0.00249</v>
      </c>
      <c r="AJ37" s="44">
        <v>0.0025</v>
      </c>
      <c r="AK37" s="44">
        <v>0.002439</v>
      </c>
    </row>
    <row r="38" ht="12.75" customHeight="1">
      <c r="A38" s="44">
        <v>0.019801</v>
      </c>
      <c r="B38" s="44">
        <v>0.018568</v>
      </c>
      <c r="C38" s="44">
        <v>0.016766</v>
      </c>
      <c r="D38" s="44">
        <v>0.015833</v>
      </c>
      <c r="E38" s="44">
        <v>0.014813</v>
      </c>
      <c r="F38" s="44">
        <v>0.013622</v>
      </c>
      <c r="G38" s="44">
        <v>0.012751</v>
      </c>
      <c r="H38" s="44">
        <v>0.011816</v>
      </c>
      <c r="I38" s="44">
        <v>0.010719</v>
      </c>
      <c r="J38" s="44">
        <v>0.009546</v>
      </c>
      <c r="K38" s="44">
        <v>0.007766</v>
      </c>
      <c r="L38" s="44">
        <v>0.005268</v>
      </c>
      <c r="M38" s="44">
        <v>0.004125</v>
      </c>
      <c r="N38" s="44">
        <v>0.003855</v>
      </c>
      <c r="O38" s="44">
        <v>0.003615</v>
      </c>
      <c r="P38" s="44">
        <v>0.003791</v>
      </c>
      <c r="Q38" s="44">
        <v>0.004056</v>
      </c>
      <c r="R38" s="44">
        <v>0.003715</v>
      </c>
      <c r="S38" s="44">
        <v>0.003237</v>
      </c>
      <c r="T38" s="44">
        <v>0.002851</v>
      </c>
      <c r="U38" s="44">
        <v>0.002259</v>
      </c>
      <c r="V38" s="44">
        <v>0.00144</v>
      </c>
      <c r="W38" s="44">
        <v>6.52E-4</v>
      </c>
      <c r="X38" s="44">
        <v>2.42E-4</v>
      </c>
      <c r="Y38" s="44">
        <v>-2.5E-5</v>
      </c>
      <c r="Z38" s="44">
        <v>0.0</v>
      </c>
      <c r="AA38" s="44">
        <v>2.5E-4</v>
      </c>
      <c r="AB38" s="44">
        <v>3.33E-4</v>
      </c>
      <c r="AC38" s="44">
        <v>4.61E-4</v>
      </c>
      <c r="AD38" s="44">
        <v>7.06E-4</v>
      </c>
      <c r="AE38" s="44">
        <v>0.001021</v>
      </c>
      <c r="AF38" s="44">
        <v>0.001491</v>
      </c>
      <c r="AG38" s="44">
        <v>0.001852</v>
      </c>
      <c r="AH38" s="44">
        <v>0.002547</v>
      </c>
      <c r="AI38" s="44">
        <v>0.002835</v>
      </c>
      <c r="AJ38" s="44">
        <v>0.003015</v>
      </c>
      <c r="AK38" s="44">
        <v>0.00306</v>
      </c>
    </row>
    <row r="39" ht="12.75" customHeight="1">
      <c r="A39" s="44">
        <v>0.019522</v>
      </c>
      <c r="B39" s="44">
        <v>0.01836</v>
      </c>
      <c r="C39" s="44">
        <v>0.016744</v>
      </c>
      <c r="D39" s="44">
        <v>0.015751</v>
      </c>
      <c r="E39" s="44">
        <v>0.014745</v>
      </c>
      <c r="F39" s="44">
        <v>0.013556</v>
      </c>
      <c r="G39" s="44">
        <v>0.012676</v>
      </c>
      <c r="H39" s="44">
        <v>0.01185</v>
      </c>
      <c r="I39" s="44">
        <v>0.010834</v>
      </c>
      <c r="J39" s="44">
        <v>0.009584</v>
      </c>
      <c r="K39" s="44">
        <v>0.007728</v>
      </c>
      <c r="L39" s="44">
        <v>0.005248</v>
      </c>
      <c r="M39" s="44">
        <v>0.004175</v>
      </c>
      <c r="N39" s="44">
        <v>0.0038</v>
      </c>
      <c r="O39" s="44">
        <v>0.003541</v>
      </c>
      <c r="P39" s="44">
        <v>0.003859</v>
      </c>
      <c r="Q39" s="44">
        <v>0.004061</v>
      </c>
      <c r="R39" s="44">
        <v>0.003645</v>
      </c>
      <c r="S39" s="44">
        <v>0.003046</v>
      </c>
      <c r="T39" s="44">
        <v>0.00271</v>
      </c>
      <c r="U39" s="44">
        <v>0.002115</v>
      </c>
      <c r="V39" s="44">
        <v>0.001394</v>
      </c>
      <c r="W39" s="44">
        <v>6.5E-4</v>
      </c>
      <c r="X39" s="44">
        <v>1.54E-4</v>
      </c>
      <c r="Y39" s="44">
        <v>-4.5E-5</v>
      </c>
      <c r="Z39" s="44">
        <v>0.0</v>
      </c>
      <c r="AA39" s="44">
        <v>2.35E-4</v>
      </c>
      <c r="AB39" s="44">
        <v>3.83E-4</v>
      </c>
      <c r="AC39" s="44">
        <v>3.99E-4</v>
      </c>
      <c r="AD39" s="44">
        <v>6.85E-4</v>
      </c>
      <c r="AE39" s="44">
        <v>0.00104</v>
      </c>
      <c r="AF39" s="44">
        <v>0.001512</v>
      </c>
      <c r="AG39" s="44">
        <v>0.002069</v>
      </c>
      <c r="AH39" s="44">
        <v>0.00281</v>
      </c>
      <c r="AI39" s="44">
        <v>0.003263</v>
      </c>
      <c r="AJ39" s="44">
        <v>0.003471</v>
      </c>
      <c r="AK39" s="44">
        <v>0.003581</v>
      </c>
    </row>
    <row r="40" ht="12.75" customHeight="1">
      <c r="A40" s="44">
        <v>0.019563</v>
      </c>
      <c r="B40" s="44">
        <v>0.01834</v>
      </c>
      <c r="C40" s="44">
        <v>0.01675</v>
      </c>
      <c r="D40" s="44">
        <v>0.015739</v>
      </c>
      <c r="E40" s="44">
        <v>0.014745</v>
      </c>
      <c r="F40" s="44">
        <v>0.013667</v>
      </c>
      <c r="G40" s="44">
        <v>0.012859</v>
      </c>
      <c r="H40" s="44">
        <v>0.01184</v>
      </c>
      <c r="I40" s="44">
        <v>0.010803</v>
      </c>
      <c r="J40" s="44">
        <v>0.009583</v>
      </c>
      <c r="K40" s="44">
        <v>0.007645</v>
      </c>
      <c r="L40" s="44">
        <v>0.00517</v>
      </c>
      <c r="M40" s="44">
        <v>0.004082</v>
      </c>
      <c r="N40" s="44">
        <v>0.003663</v>
      </c>
      <c r="O40" s="44">
        <v>0.003504</v>
      </c>
      <c r="P40" s="44">
        <v>0.003938</v>
      </c>
      <c r="Q40" s="44">
        <v>0.004158</v>
      </c>
      <c r="R40" s="44">
        <v>0.003777</v>
      </c>
      <c r="S40" s="44">
        <v>0.003211</v>
      </c>
      <c r="T40" s="44">
        <v>0.002785</v>
      </c>
      <c r="U40" s="44">
        <v>0.002174</v>
      </c>
      <c r="V40" s="44">
        <v>0.001326</v>
      </c>
      <c r="W40" s="44">
        <v>5.86E-4</v>
      </c>
      <c r="X40" s="44">
        <v>1.25E-4</v>
      </c>
      <c r="Y40" s="44">
        <v>-1.4E-5</v>
      </c>
      <c r="Z40" s="44">
        <v>0.0</v>
      </c>
      <c r="AA40" s="44">
        <v>2.73E-4</v>
      </c>
      <c r="AB40" s="44">
        <v>4.19E-4</v>
      </c>
      <c r="AC40" s="44">
        <v>4.99E-4</v>
      </c>
      <c r="AD40" s="44">
        <v>8.13E-4</v>
      </c>
      <c r="AE40" s="44">
        <v>0.001206</v>
      </c>
      <c r="AF40" s="44">
        <v>0.001747</v>
      </c>
      <c r="AG40" s="44">
        <v>0.002332</v>
      </c>
      <c r="AH40" s="44">
        <v>0.003045</v>
      </c>
      <c r="AI40" s="44">
        <v>0.003712</v>
      </c>
      <c r="AJ40" s="44">
        <v>0.004047</v>
      </c>
      <c r="AK40" s="44">
        <v>0.004096</v>
      </c>
    </row>
    <row r="41" ht="12.75" customHeight="1">
      <c r="A41" s="44">
        <v>0.019671</v>
      </c>
      <c r="B41" s="44">
        <v>0.018516</v>
      </c>
      <c r="C41" s="44">
        <v>0.016823</v>
      </c>
      <c r="D41" s="44">
        <v>0.015859</v>
      </c>
      <c r="E41" s="44">
        <v>0.014889</v>
      </c>
      <c r="F41" s="44">
        <v>0.013718</v>
      </c>
      <c r="G41" s="44">
        <v>0.012814</v>
      </c>
      <c r="H41" s="44">
        <v>0.011867</v>
      </c>
      <c r="I41" s="44">
        <v>0.010698</v>
      </c>
      <c r="J41" s="44">
        <v>0.009396</v>
      </c>
      <c r="K41" s="44">
        <v>0.007514</v>
      </c>
      <c r="L41" s="44">
        <v>0.005017</v>
      </c>
      <c r="M41" s="44">
        <v>0.003956</v>
      </c>
      <c r="N41" s="44">
        <v>0.003734</v>
      </c>
      <c r="O41" s="44">
        <v>0.003545</v>
      </c>
      <c r="P41" s="44">
        <v>0.003777</v>
      </c>
      <c r="Q41" s="44">
        <v>0.004125</v>
      </c>
      <c r="R41" s="44">
        <v>0.003686</v>
      </c>
      <c r="S41" s="44">
        <v>0.003141</v>
      </c>
      <c r="T41" s="44">
        <v>0.002761</v>
      </c>
      <c r="U41" s="44">
        <v>0.002114</v>
      </c>
      <c r="V41" s="44">
        <v>0.001251</v>
      </c>
      <c r="W41" s="44">
        <v>4.86E-4</v>
      </c>
      <c r="X41" s="44">
        <v>6.6E-5</v>
      </c>
      <c r="Y41" s="44">
        <v>-1.35E-4</v>
      </c>
      <c r="Z41" s="44">
        <v>0.0</v>
      </c>
      <c r="AA41" s="44">
        <v>2.69E-4</v>
      </c>
      <c r="AB41" s="44">
        <v>5.14E-4</v>
      </c>
      <c r="AC41" s="44">
        <v>6.57E-4</v>
      </c>
      <c r="AD41" s="44">
        <v>9.8E-4</v>
      </c>
      <c r="AE41" s="44">
        <v>0.001451</v>
      </c>
      <c r="AF41" s="44">
        <v>0.002006</v>
      </c>
      <c r="AG41" s="44">
        <v>0.002587</v>
      </c>
      <c r="AH41" s="44">
        <v>0.003471</v>
      </c>
      <c r="AI41" s="44">
        <v>0.004054</v>
      </c>
      <c r="AJ41" s="44">
        <v>0.004489</v>
      </c>
      <c r="AK41" s="44">
        <v>0.004689</v>
      </c>
    </row>
    <row r="42" ht="12.75" customHeight="1">
      <c r="A42" s="44">
        <v>0.018932</v>
      </c>
      <c r="B42" s="44">
        <v>0.017849</v>
      </c>
      <c r="C42" s="44">
        <v>0.016427</v>
      </c>
      <c r="D42" s="44">
        <v>0.015449</v>
      </c>
      <c r="E42" s="44">
        <v>0.014497</v>
      </c>
      <c r="F42" s="44">
        <v>0.013439</v>
      </c>
      <c r="G42" s="44">
        <v>0.012595</v>
      </c>
      <c r="H42" s="44">
        <v>0.011668</v>
      </c>
      <c r="I42" s="44">
        <v>0.010624</v>
      </c>
      <c r="J42" s="44">
        <v>0.009289</v>
      </c>
      <c r="K42" s="44">
        <v>0.007357</v>
      </c>
      <c r="L42" s="44">
        <v>0.004904</v>
      </c>
      <c r="M42" s="44">
        <v>0.003902</v>
      </c>
      <c r="N42" s="44">
        <v>0.003566</v>
      </c>
      <c r="O42" s="44">
        <v>0.003429</v>
      </c>
      <c r="P42" s="44">
        <v>0.003823</v>
      </c>
      <c r="Q42" s="44">
        <v>0.004075</v>
      </c>
      <c r="R42" s="44">
        <v>0.00366</v>
      </c>
      <c r="S42" s="44">
        <v>0.003003</v>
      </c>
      <c r="T42" s="44">
        <v>0.002611</v>
      </c>
      <c r="U42" s="44">
        <v>0.00196</v>
      </c>
      <c r="V42" s="44">
        <v>0.001144</v>
      </c>
      <c r="W42" s="44">
        <v>4.21E-4</v>
      </c>
      <c r="X42" s="44">
        <v>-1.8E-5</v>
      </c>
      <c r="Y42" s="44">
        <v>-1.21E-4</v>
      </c>
      <c r="Z42" s="44">
        <v>0.0</v>
      </c>
      <c r="AA42" s="44">
        <v>2.91E-4</v>
      </c>
      <c r="AB42" s="44">
        <v>5.29E-4</v>
      </c>
      <c r="AC42" s="44">
        <v>6.54E-4</v>
      </c>
      <c r="AD42" s="44">
        <v>9.98E-4</v>
      </c>
      <c r="AE42" s="44">
        <v>0.00146</v>
      </c>
      <c r="AF42" s="44">
        <v>0.002086</v>
      </c>
      <c r="AG42" s="44">
        <v>0.002787</v>
      </c>
      <c r="AH42" s="44">
        <v>0.003725</v>
      </c>
      <c r="AI42" s="44">
        <v>0.00449</v>
      </c>
      <c r="AJ42" s="44">
        <v>0.004988</v>
      </c>
      <c r="AK42" s="44">
        <v>0.005252</v>
      </c>
    </row>
    <row r="43" ht="12.75" customHeight="1">
      <c r="A43" s="44">
        <v>0.019198</v>
      </c>
      <c r="B43" s="44">
        <v>0.018</v>
      </c>
      <c r="C43" s="44">
        <v>0.016434</v>
      </c>
      <c r="D43" s="44">
        <v>0.015445</v>
      </c>
      <c r="E43" s="44">
        <v>0.014457</v>
      </c>
      <c r="F43" s="44">
        <v>0.013395</v>
      </c>
      <c r="G43" s="44">
        <v>0.012553</v>
      </c>
      <c r="H43" s="44">
        <v>0.011501</v>
      </c>
      <c r="I43" s="44">
        <v>0.01038</v>
      </c>
      <c r="J43" s="44">
        <v>0.009037</v>
      </c>
      <c r="K43" s="44">
        <v>0.007117</v>
      </c>
      <c r="L43" s="44">
        <v>0.004676</v>
      </c>
      <c r="M43" s="44">
        <v>0.003653</v>
      </c>
      <c r="N43" s="44">
        <v>0.003357</v>
      </c>
      <c r="O43" s="44">
        <v>0.003289</v>
      </c>
      <c r="P43" s="44">
        <v>0.003673</v>
      </c>
      <c r="Q43" s="44">
        <v>0.003979</v>
      </c>
      <c r="R43" s="44">
        <v>0.003598</v>
      </c>
      <c r="S43" s="44">
        <v>0.003018</v>
      </c>
      <c r="T43" s="44">
        <v>0.002588</v>
      </c>
      <c r="U43" s="44">
        <v>0.001902</v>
      </c>
      <c r="V43" s="44">
        <v>0.001033</v>
      </c>
      <c r="W43" s="44">
        <v>2.8E-4</v>
      </c>
      <c r="X43" s="44">
        <v>-5.2E-5</v>
      </c>
      <c r="Y43" s="44">
        <v>-1.3E-4</v>
      </c>
      <c r="Z43" s="44">
        <v>0.0</v>
      </c>
      <c r="AA43" s="44">
        <v>3.67E-4</v>
      </c>
      <c r="AB43" s="44">
        <v>5.83E-4</v>
      </c>
      <c r="AC43" s="44">
        <v>7.96E-4</v>
      </c>
      <c r="AD43" s="44">
        <v>0.001204</v>
      </c>
      <c r="AE43" s="44">
        <v>0.001703</v>
      </c>
      <c r="AF43" s="44">
        <v>0.002381</v>
      </c>
      <c r="AG43" s="44">
        <v>0.00311</v>
      </c>
      <c r="AH43" s="44">
        <v>0.003999</v>
      </c>
      <c r="AI43" s="44">
        <v>0.004836</v>
      </c>
      <c r="AJ43" s="44">
        <v>0.005462</v>
      </c>
      <c r="AK43" s="44">
        <v>0.005621</v>
      </c>
    </row>
    <row r="44" ht="12.75" customHeight="1">
      <c r="A44" s="44">
        <v>0.019143</v>
      </c>
      <c r="B44" s="44">
        <v>0.018011</v>
      </c>
      <c r="C44" s="44">
        <v>0.016428</v>
      </c>
      <c r="D44" s="44">
        <v>0.015429</v>
      </c>
      <c r="E44" s="44">
        <v>0.014457</v>
      </c>
      <c r="F44" s="44">
        <v>0.013338</v>
      </c>
      <c r="G44" s="44">
        <v>0.012402</v>
      </c>
      <c r="H44" s="44">
        <v>0.011441</v>
      </c>
      <c r="I44" s="44">
        <v>0.010264</v>
      </c>
      <c r="J44" s="44">
        <v>0.008873</v>
      </c>
      <c r="K44" s="44">
        <v>0.006995</v>
      </c>
      <c r="L44" s="44">
        <v>0.004524</v>
      </c>
      <c r="M44" s="44">
        <v>0.003564</v>
      </c>
      <c r="N44" s="44">
        <v>0.003368</v>
      </c>
      <c r="O44" s="44">
        <v>0.003257</v>
      </c>
      <c r="P44" s="44">
        <v>0.003603</v>
      </c>
      <c r="Q44" s="44">
        <v>0.003901</v>
      </c>
      <c r="R44" s="44">
        <v>0.003444</v>
      </c>
      <c r="S44" s="44">
        <v>0.002876</v>
      </c>
      <c r="T44" s="44">
        <v>0.002477</v>
      </c>
      <c r="U44" s="44">
        <v>0.001839</v>
      </c>
      <c r="V44" s="44">
        <v>9.72E-4</v>
      </c>
      <c r="W44" s="44">
        <v>2.37E-4</v>
      </c>
      <c r="X44" s="44">
        <v>-1.16E-4</v>
      </c>
      <c r="Y44" s="44">
        <v>-2.08E-4</v>
      </c>
      <c r="Z44" s="44">
        <v>0.0</v>
      </c>
      <c r="AA44" s="44">
        <v>3.44E-4</v>
      </c>
      <c r="AB44" s="44">
        <v>6.08E-4</v>
      </c>
      <c r="AC44" s="44">
        <v>8.54E-4</v>
      </c>
      <c r="AD44" s="44">
        <v>0.001287</v>
      </c>
      <c r="AE44" s="44">
        <v>0.001852</v>
      </c>
      <c r="AF44" s="44">
        <v>0.002521</v>
      </c>
      <c r="AG44" s="44">
        <v>0.003199</v>
      </c>
      <c r="AH44" s="44">
        <v>0.004322</v>
      </c>
      <c r="AI44" s="44">
        <v>0.005107</v>
      </c>
      <c r="AJ44" s="44">
        <v>0.005867</v>
      </c>
      <c r="AK44" s="44">
        <v>0.006207</v>
      </c>
    </row>
    <row r="45" ht="12.75" customHeight="1">
      <c r="A45" s="44">
        <v>0.018158</v>
      </c>
      <c r="B45" s="44">
        <v>0.016988</v>
      </c>
      <c r="C45" s="44">
        <v>0.015412</v>
      </c>
      <c r="D45" s="44">
        <v>0.014443</v>
      </c>
      <c r="E45" s="44">
        <v>0.013481</v>
      </c>
      <c r="F45" s="44">
        <v>0.012466</v>
      </c>
      <c r="G45" s="44">
        <v>0.011755</v>
      </c>
      <c r="H45" s="44">
        <v>0.010922</v>
      </c>
      <c r="I45" s="44">
        <v>0.009868</v>
      </c>
      <c r="J45" s="44">
        <v>0.008627</v>
      </c>
      <c r="K45" s="44">
        <v>0.006869</v>
      </c>
      <c r="L45" s="44">
        <v>0.004614</v>
      </c>
      <c r="M45" s="44">
        <v>0.003711</v>
      </c>
      <c r="N45" s="44">
        <v>0.003463</v>
      </c>
      <c r="O45" s="44">
        <v>0.00323</v>
      </c>
      <c r="P45" s="44">
        <v>0.003463</v>
      </c>
      <c r="Q45" s="44">
        <v>0.00373</v>
      </c>
      <c r="R45" s="44">
        <v>0.003203</v>
      </c>
      <c r="S45" s="44">
        <v>0.002594</v>
      </c>
      <c r="T45" s="44">
        <v>0.002089</v>
      </c>
      <c r="U45" s="44">
        <v>0.001344</v>
      </c>
      <c r="V45" s="44">
        <v>4.73E-4</v>
      </c>
      <c r="W45" s="44">
        <v>-2.35E-4</v>
      </c>
      <c r="X45" s="44">
        <v>-4.45E-4</v>
      </c>
      <c r="Y45" s="44">
        <v>-3.77E-4</v>
      </c>
      <c r="Z45" s="44">
        <v>0.0</v>
      </c>
      <c r="AA45" s="44">
        <v>4.86E-4</v>
      </c>
      <c r="AB45" s="44">
        <v>8.75E-4</v>
      </c>
      <c r="AC45" s="44">
        <v>0.001269</v>
      </c>
      <c r="AD45" s="44">
        <v>0.001822</v>
      </c>
      <c r="AE45" s="44">
        <v>0.002506</v>
      </c>
      <c r="AF45" s="44">
        <v>0.003265</v>
      </c>
      <c r="AG45" s="44">
        <v>0.004017</v>
      </c>
      <c r="AH45" s="44">
        <v>0.005152</v>
      </c>
      <c r="AI45" s="44">
        <v>0.006069</v>
      </c>
      <c r="AJ45" s="44">
        <v>0.006872</v>
      </c>
      <c r="AK45" s="44">
        <v>0.007151</v>
      </c>
    </row>
    <row r="46" ht="12.75" customHeight="1">
      <c r="A46" s="44">
        <v>0.018314</v>
      </c>
      <c r="B46" s="44">
        <v>0.017135</v>
      </c>
      <c r="C46" s="44">
        <v>0.015641</v>
      </c>
      <c r="D46" s="44">
        <v>0.014603</v>
      </c>
      <c r="E46" s="44">
        <v>0.013642</v>
      </c>
      <c r="F46" s="44">
        <v>0.012638</v>
      </c>
      <c r="G46" s="44">
        <v>0.011875</v>
      </c>
      <c r="H46" s="44">
        <v>0.011059</v>
      </c>
      <c r="I46" s="44">
        <v>0.010054</v>
      </c>
      <c r="J46" s="44">
        <v>0.008769</v>
      </c>
      <c r="K46" s="44">
        <v>0.006974</v>
      </c>
      <c r="L46" s="44">
        <v>0.004679</v>
      </c>
      <c r="M46" s="44">
        <v>0.003809</v>
      </c>
      <c r="N46" s="44">
        <v>0.003515</v>
      </c>
      <c r="O46" s="44">
        <v>0.003245</v>
      </c>
      <c r="P46" s="44">
        <v>0.003548</v>
      </c>
      <c r="Q46" s="44">
        <v>0.00373</v>
      </c>
      <c r="R46" s="44">
        <v>0.003217</v>
      </c>
      <c r="S46" s="44">
        <v>0.002544</v>
      </c>
      <c r="T46" s="44">
        <v>0.002024</v>
      </c>
      <c r="U46" s="44">
        <v>0.001326</v>
      </c>
      <c r="V46" s="44">
        <v>4.5E-4</v>
      </c>
      <c r="W46" s="44">
        <v>-1.46E-4</v>
      </c>
      <c r="X46" s="44">
        <v>-4.62E-4</v>
      </c>
      <c r="Y46" s="44">
        <v>-3.52E-4</v>
      </c>
      <c r="Z46" s="44">
        <v>0.0</v>
      </c>
      <c r="AA46" s="44">
        <v>4.52E-4</v>
      </c>
      <c r="AB46" s="44">
        <v>9.24E-4</v>
      </c>
      <c r="AC46" s="44">
        <v>0.00123</v>
      </c>
      <c r="AD46" s="44">
        <v>0.001759</v>
      </c>
      <c r="AE46" s="44">
        <v>0.002439</v>
      </c>
      <c r="AF46" s="44">
        <v>0.003202</v>
      </c>
      <c r="AG46" s="44">
        <v>0.00404</v>
      </c>
      <c r="AH46" s="44">
        <v>0.005233</v>
      </c>
      <c r="AI46" s="44">
        <v>0.006258</v>
      </c>
      <c r="AJ46" s="44">
        <v>0.007019</v>
      </c>
      <c r="AK46" s="44">
        <v>0.007497</v>
      </c>
    </row>
    <row r="47" ht="12.75" customHeight="1">
      <c r="A47" s="44">
        <v>0.018539</v>
      </c>
      <c r="B47" s="44">
        <v>0.017313</v>
      </c>
      <c r="C47" s="44">
        <v>0.015755</v>
      </c>
      <c r="D47" s="44">
        <v>0.014698</v>
      </c>
      <c r="E47" s="44">
        <v>0.013702</v>
      </c>
      <c r="F47" s="44">
        <v>0.012712</v>
      </c>
      <c r="G47" s="44">
        <v>0.011973</v>
      </c>
      <c r="H47" s="44">
        <v>0.011052</v>
      </c>
      <c r="I47" s="44">
        <v>0.010026</v>
      </c>
      <c r="J47" s="44">
        <v>0.00874</v>
      </c>
      <c r="K47" s="44">
        <v>0.006888</v>
      </c>
      <c r="L47" s="44">
        <v>0.004693</v>
      </c>
      <c r="M47" s="44">
        <v>0.003837</v>
      </c>
      <c r="N47" s="44">
        <v>0.003479</v>
      </c>
      <c r="O47" s="44">
        <v>0.003248</v>
      </c>
      <c r="P47" s="44">
        <v>0.00353</v>
      </c>
      <c r="Q47" s="44">
        <v>0.003742</v>
      </c>
      <c r="R47" s="44">
        <v>0.003264</v>
      </c>
      <c r="S47" s="44">
        <v>0.002609</v>
      </c>
      <c r="T47" s="44">
        <v>0.00208</v>
      </c>
      <c r="U47" s="44">
        <v>0.001397</v>
      </c>
      <c r="V47" s="44">
        <v>5.08E-4</v>
      </c>
      <c r="W47" s="44">
        <v>-1.7E-4</v>
      </c>
      <c r="X47" s="44">
        <v>-4.32E-4</v>
      </c>
      <c r="Y47" s="44">
        <v>-3.56E-4</v>
      </c>
      <c r="Z47" s="44">
        <v>0.0</v>
      </c>
      <c r="AA47" s="44">
        <v>4.76E-4</v>
      </c>
      <c r="AB47" s="44">
        <v>8.5E-4</v>
      </c>
      <c r="AC47" s="44">
        <v>0.001213</v>
      </c>
      <c r="AD47" s="44">
        <v>0.001775</v>
      </c>
      <c r="AE47" s="44">
        <v>0.002429</v>
      </c>
      <c r="AF47" s="44">
        <v>0.003222</v>
      </c>
      <c r="AG47" s="44">
        <v>0.004096</v>
      </c>
      <c r="AH47" s="44">
        <v>0.005232</v>
      </c>
      <c r="AI47" s="44">
        <v>0.006334</v>
      </c>
      <c r="AJ47" s="44">
        <v>0.007259</v>
      </c>
      <c r="AK47" s="44">
        <v>0.007594</v>
      </c>
    </row>
    <row r="48" ht="12.75" customHeight="1">
      <c r="A48" s="44">
        <v>0.019131</v>
      </c>
      <c r="B48" s="44">
        <v>0.017933</v>
      </c>
      <c r="C48" s="44">
        <v>0.016314</v>
      </c>
      <c r="D48" s="44">
        <v>0.015224</v>
      </c>
      <c r="E48" s="44">
        <v>0.014185</v>
      </c>
      <c r="F48" s="44">
        <v>0.013063</v>
      </c>
      <c r="G48" s="44">
        <v>0.012263</v>
      </c>
      <c r="H48" s="44">
        <v>0.01133</v>
      </c>
      <c r="I48" s="44">
        <v>0.01022</v>
      </c>
      <c r="J48" s="44">
        <v>0.008924</v>
      </c>
      <c r="K48" s="44">
        <v>0.00716</v>
      </c>
      <c r="L48" s="44">
        <v>0.00492</v>
      </c>
      <c r="M48" s="44">
        <v>0.004028</v>
      </c>
      <c r="N48" s="44">
        <v>0.00375</v>
      </c>
      <c r="O48" s="44">
        <v>0.003458</v>
      </c>
      <c r="P48" s="44">
        <v>0.003676</v>
      </c>
      <c r="Q48" s="44">
        <v>0.003914</v>
      </c>
      <c r="R48" s="44">
        <v>0.003353</v>
      </c>
      <c r="S48" s="44">
        <v>0.002713</v>
      </c>
      <c r="T48" s="44">
        <v>0.002163</v>
      </c>
      <c r="U48" s="44">
        <v>0.001462</v>
      </c>
      <c r="V48" s="44">
        <v>5.76E-4</v>
      </c>
      <c r="W48" s="44">
        <v>-1.13E-4</v>
      </c>
      <c r="X48" s="44">
        <v>-3.91E-4</v>
      </c>
      <c r="Y48" s="44">
        <v>-3.48E-4</v>
      </c>
      <c r="Z48" s="44">
        <v>0.0</v>
      </c>
      <c r="AA48" s="44">
        <v>4.91E-4</v>
      </c>
      <c r="AB48" s="44">
        <v>8.82E-4</v>
      </c>
      <c r="AC48" s="44">
        <v>0.001208</v>
      </c>
      <c r="AD48" s="44">
        <v>0.001763</v>
      </c>
      <c r="AE48" s="44">
        <v>0.002455</v>
      </c>
      <c r="AF48" s="44">
        <v>0.003227</v>
      </c>
      <c r="AG48" s="44">
        <v>0.004061</v>
      </c>
      <c r="AH48" s="44">
        <v>0.005324</v>
      </c>
      <c r="AI48" s="44">
        <v>0.006427</v>
      </c>
      <c r="AJ48" s="44">
        <v>0.007424</v>
      </c>
      <c r="AK48" s="44">
        <v>0.007888</v>
      </c>
    </row>
    <row r="49" ht="12.75" customHeight="1">
      <c r="A49" s="44">
        <v>0.01951</v>
      </c>
      <c r="B49" s="44">
        <v>0.018271</v>
      </c>
      <c r="C49" s="44">
        <v>0.016694</v>
      </c>
      <c r="D49" s="44">
        <v>0.015551</v>
      </c>
      <c r="E49" s="44">
        <v>0.014489</v>
      </c>
      <c r="F49" s="44">
        <v>0.013377</v>
      </c>
      <c r="G49" s="44">
        <v>0.012501</v>
      </c>
      <c r="H49" s="44">
        <v>0.011542</v>
      </c>
      <c r="I49" s="44">
        <v>0.010462</v>
      </c>
      <c r="J49" s="44">
        <v>0.009102</v>
      </c>
      <c r="K49" s="44">
        <v>0.007248</v>
      </c>
      <c r="L49" s="44">
        <v>0.005035</v>
      </c>
      <c r="M49" s="44">
        <v>0.004166</v>
      </c>
      <c r="N49" s="44">
        <v>0.003814</v>
      </c>
      <c r="O49" s="44">
        <v>0.003477</v>
      </c>
      <c r="P49" s="44">
        <v>0.003737</v>
      </c>
      <c r="Q49" s="44">
        <v>0.003867</v>
      </c>
      <c r="R49" s="44">
        <v>0.003384</v>
      </c>
      <c r="S49" s="44">
        <v>0.0027</v>
      </c>
      <c r="T49" s="44">
        <v>0.00216</v>
      </c>
      <c r="U49" s="44">
        <v>0.001437</v>
      </c>
      <c r="V49" s="44">
        <v>5.69E-4</v>
      </c>
      <c r="W49" s="44">
        <v>-9.2E-5</v>
      </c>
      <c r="X49" s="44">
        <v>-4.11E-4</v>
      </c>
      <c r="Y49" s="44">
        <v>-2.98E-4</v>
      </c>
      <c r="Z49" s="44">
        <v>0.0</v>
      </c>
      <c r="AA49" s="44">
        <v>4.31E-4</v>
      </c>
      <c r="AB49" s="44">
        <v>8.52E-4</v>
      </c>
      <c r="AC49" s="44">
        <v>0.001144</v>
      </c>
      <c r="AD49" s="44">
        <v>0.001685</v>
      </c>
      <c r="AE49" s="44">
        <v>0.002366</v>
      </c>
      <c r="AF49" s="44">
        <v>0.003124</v>
      </c>
      <c r="AG49" s="44">
        <v>0.004045</v>
      </c>
      <c r="AH49" s="44">
        <v>0.005298</v>
      </c>
      <c r="AI49" s="44">
        <v>0.006569</v>
      </c>
      <c r="AJ49" s="44">
        <v>0.007587</v>
      </c>
      <c r="AK49" s="44">
        <v>0.0081</v>
      </c>
    </row>
    <row r="50" ht="12.75" customHeight="1">
      <c r="A50" s="44">
        <v>0.020043</v>
      </c>
      <c r="B50" s="44">
        <v>0.0188</v>
      </c>
      <c r="C50" s="44">
        <v>0.017141</v>
      </c>
      <c r="D50" s="44">
        <v>0.015984</v>
      </c>
      <c r="E50" s="44">
        <v>0.014881</v>
      </c>
      <c r="F50" s="44">
        <v>0.013728</v>
      </c>
      <c r="G50" s="44">
        <v>0.012845</v>
      </c>
      <c r="H50" s="44">
        <v>0.011807</v>
      </c>
      <c r="I50" s="44">
        <v>0.010629</v>
      </c>
      <c r="J50" s="44">
        <v>0.009314</v>
      </c>
      <c r="K50" s="44">
        <v>0.007456</v>
      </c>
      <c r="L50" s="44">
        <v>0.005267</v>
      </c>
      <c r="M50" s="44">
        <v>0.00437</v>
      </c>
      <c r="N50" s="44">
        <v>0.004033</v>
      </c>
      <c r="O50" s="44">
        <v>0.003699</v>
      </c>
      <c r="P50" s="44">
        <v>0.003877</v>
      </c>
      <c r="Q50" s="44">
        <v>0.004064</v>
      </c>
      <c r="R50" s="44">
        <v>0.003554</v>
      </c>
      <c r="S50" s="44">
        <v>0.00286</v>
      </c>
      <c r="T50" s="44">
        <v>0.002292</v>
      </c>
      <c r="U50" s="44">
        <v>0.001577</v>
      </c>
      <c r="V50" s="44">
        <v>6.82E-4</v>
      </c>
      <c r="W50" s="44">
        <v>-4.2E-5</v>
      </c>
      <c r="X50" s="44">
        <v>-3.41E-4</v>
      </c>
      <c r="Y50" s="44">
        <v>-2.78E-4</v>
      </c>
      <c r="Z50" s="44">
        <v>0.0</v>
      </c>
      <c r="AA50" s="44">
        <v>4.72E-4</v>
      </c>
      <c r="AB50" s="44">
        <v>8.41E-4</v>
      </c>
      <c r="AC50" s="44">
        <v>0.001131</v>
      </c>
      <c r="AD50" s="44">
        <v>0.001682</v>
      </c>
      <c r="AE50" s="44">
        <v>0.002355</v>
      </c>
      <c r="AF50" s="44">
        <v>0.003151</v>
      </c>
      <c r="AG50" s="44">
        <v>0.004096</v>
      </c>
      <c r="AH50" s="44">
        <v>0.005328</v>
      </c>
      <c r="AI50" s="44">
        <v>0.006608</v>
      </c>
      <c r="AJ50" s="44">
        <v>0.007779</v>
      </c>
      <c r="AK50" s="44">
        <v>0.008296</v>
      </c>
    </row>
    <row r="51" ht="12.75" customHeight="1">
      <c r="A51" s="44">
        <v>0.020565</v>
      </c>
      <c r="B51" s="44">
        <v>0.019341</v>
      </c>
      <c r="C51" s="44">
        <v>0.017686</v>
      </c>
      <c r="D51" s="44">
        <v>0.016511</v>
      </c>
      <c r="E51" s="44">
        <v>0.015375</v>
      </c>
      <c r="F51" s="44">
        <v>0.014168</v>
      </c>
      <c r="G51" s="44">
        <v>0.013211</v>
      </c>
      <c r="H51" s="44">
        <v>0.012166</v>
      </c>
      <c r="I51" s="44">
        <v>0.010995</v>
      </c>
      <c r="J51" s="44">
        <v>0.0096</v>
      </c>
      <c r="K51" s="44">
        <v>0.007746</v>
      </c>
      <c r="L51" s="44">
        <v>0.005552</v>
      </c>
      <c r="M51" s="44">
        <v>0.004655</v>
      </c>
      <c r="N51" s="44">
        <v>0.004291</v>
      </c>
      <c r="O51" s="44">
        <v>0.003895</v>
      </c>
      <c r="P51" s="44">
        <v>0.004067</v>
      </c>
      <c r="Q51" s="44">
        <v>0.004183</v>
      </c>
      <c r="R51" s="44">
        <v>0.003626</v>
      </c>
      <c r="S51" s="44">
        <v>0.002954</v>
      </c>
      <c r="T51" s="44">
        <v>0.002368</v>
      </c>
      <c r="U51" s="44">
        <v>0.001639</v>
      </c>
      <c r="V51" s="44">
        <v>7.1E-4</v>
      </c>
      <c r="W51" s="44">
        <v>3.1E-5</v>
      </c>
      <c r="X51" s="44">
        <v>-2.9E-4</v>
      </c>
      <c r="Y51" s="44">
        <v>-2.59E-4</v>
      </c>
      <c r="Z51" s="44">
        <v>0.0</v>
      </c>
      <c r="AA51" s="44">
        <v>4.27E-4</v>
      </c>
      <c r="AB51" s="44">
        <v>8.2E-4</v>
      </c>
      <c r="AC51" s="44">
        <v>0.001133</v>
      </c>
      <c r="AD51" s="44">
        <v>0.001606</v>
      </c>
      <c r="AE51" s="44">
        <v>0.002325</v>
      </c>
      <c r="AF51" s="44">
        <v>0.003125</v>
      </c>
      <c r="AG51" s="44">
        <v>0.004028</v>
      </c>
      <c r="AH51" s="44">
        <v>0.005384</v>
      </c>
      <c r="AI51" s="44">
        <v>0.006683</v>
      </c>
      <c r="AJ51" s="44">
        <v>0.007874</v>
      </c>
      <c r="AK51" s="44">
        <v>0.008505</v>
      </c>
    </row>
    <row r="52" ht="12.75" customHeight="1">
      <c r="A52" s="44">
        <v>0.020716</v>
      </c>
      <c r="B52" s="44">
        <v>0.019499</v>
      </c>
      <c r="C52" s="44">
        <v>0.017885</v>
      </c>
      <c r="D52" s="44">
        <v>0.016678</v>
      </c>
      <c r="E52" s="44">
        <v>0.015535</v>
      </c>
      <c r="F52" s="44">
        <v>0.014331</v>
      </c>
      <c r="G52" s="44">
        <v>0.01335</v>
      </c>
      <c r="H52" s="44">
        <v>0.012254</v>
      </c>
      <c r="I52" s="44">
        <v>0.011057</v>
      </c>
      <c r="J52" s="44">
        <v>0.009658</v>
      </c>
      <c r="K52" s="44">
        <v>0.007791</v>
      </c>
      <c r="L52" s="44">
        <v>0.00565</v>
      </c>
      <c r="M52" s="44">
        <v>0.004779</v>
      </c>
      <c r="N52" s="44">
        <v>0.004365</v>
      </c>
      <c r="O52" s="44">
        <v>0.003993</v>
      </c>
      <c r="P52" s="44">
        <v>0.004141</v>
      </c>
      <c r="Q52" s="44">
        <v>0.004278</v>
      </c>
      <c r="R52" s="44">
        <v>0.003713</v>
      </c>
      <c r="S52" s="44">
        <v>0.002998</v>
      </c>
      <c r="T52" s="44">
        <v>0.002436</v>
      </c>
      <c r="U52" s="44">
        <v>0.001706</v>
      </c>
      <c r="V52" s="44">
        <v>7.82E-4</v>
      </c>
      <c r="W52" s="44">
        <v>5.7E-5</v>
      </c>
      <c r="X52" s="44">
        <v>-2.81E-4</v>
      </c>
      <c r="Y52" s="44">
        <v>-2.27E-4</v>
      </c>
      <c r="Z52" s="44">
        <v>0.0</v>
      </c>
      <c r="AA52" s="44">
        <v>4.31E-4</v>
      </c>
      <c r="AB52" s="44">
        <v>7.77E-4</v>
      </c>
      <c r="AC52" s="44">
        <v>0.001049</v>
      </c>
      <c r="AD52" s="44">
        <v>0.001576</v>
      </c>
      <c r="AE52" s="44">
        <v>0.002223</v>
      </c>
      <c r="AF52" s="44">
        <v>0.003039</v>
      </c>
      <c r="AG52" s="44">
        <v>0.00402</v>
      </c>
      <c r="AH52" s="44">
        <v>0.00532</v>
      </c>
      <c r="AI52" s="44">
        <v>0.006715</v>
      </c>
      <c r="AJ52" s="44">
        <v>0.007998</v>
      </c>
      <c r="AK52" s="44">
        <v>0.008618</v>
      </c>
    </row>
    <row r="53" ht="12.75" customHeight="1">
      <c r="A53" s="44">
        <v>0.02076</v>
      </c>
      <c r="B53" s="44">
        <v>0.019549</v>
      </c>
      <c r="C53" s="44">
        <v>0.01789</v>
      </c>
      <c r="D53" s="44">
        <v>0.016686</v>
      </c>
      <c r="E53" s="44">
        <v>0.015528</v>
      </c>
      <c r="F53" s="44">
        <v>0.014331</v>
      </c>
      <c r="G53" s="44">
        <v>0.013341</v>
      </c>
      <c r="H53" s="44">
        <v>0.01225</v>
      </c>
      <c r="I53" s="44">
        <v>0.010997</v>
      </c>
      <c r="J53" s="44">
        <v>0.009616</v>
      </c>
      <c r="K53" s="44">
        <v>0.007777</v>
      </c>
      <c r="L53" s="44">
        <v>0.00563</v>
      </c>
      <c r="M53" s="44">
        <v>0.004752</v>
      </c>
      <c r="N53" s="44">
        <v>0.004348</v>
      </c>
      <c r="O53" s="44">
        <v>0.00395</v>
      </c>
      <c r="P53" s="44">
        <v>0.004095</v>
      </c>
      <c r="Q53" s="44">
        <v>0.004237</v>
      </c>
      <c r="R53" s="44">
        <v>0.003679</v>
      </c>
      <c r="S53" s="44">
        <v>0.002983</v>
      </c>
      <c r="T53" s="44">
        <v>0.002418</v>
      </c>
      <c r="U53" s="44">
        <v>0.001694</v>
      </c>
      <c r="V53" s="44">
        <v>7.62E-4</v>
      </c>
      <c r="W53" s="44">
        <v>7.3E-5</v>
      </c>
      <c r="X53" s="44">
        <v>-2.42E-4</v>
      </c>
      <c r="Y53" s="44">
        <v>-2.59E-4</v>
      </c>
      <c r="Z53" s="44">
        <v>0.0</v>
      </c>
      <c r="AA53" s="44">
        <v>3.91E-4</v>
      </c>
      <c r="AB53" s="44">
        <v>7.31E-4</v>
      </c>
      <c r="AC53" s="44">
        <v>9.99E-4</v>
      </c>
      <c r="AD53" s="44">
        <v>0.001526</v>
      </c>
      <c r="AE53" s="44">
        <v>0.00218</v>
      </c>
      <c r="AF53" s="44">
        <v>0.002995</v>
      </c>
      <c r="AG53" s="44">
        <v>0.003946</v>
      </c>
      <c r="AH53" s="44">
        <v>0.005282</v>
      </c>
      <c r="AI53" s="44">
        <v>0.006664</v>
      </c>
      <c r="AJ53" s="44">
        <v>0.008052</v>
      </c>
      <c r="AK53" s="44">
        <v>0.008759</v>
      </c>
    </row>
    <row r="54" ht="12.75" customHeight="1">
      <c r="A54" s="44">
        <v>0.020657</v>
      </c>
      <c r="B54" s="44">
        <v>0.019459</v>
      </c>
      <c r="C54" s="44">
        <v>0.017839</v>
      </c>
      <c r="D54" s="44">
        <v>0.016636</v>
      </c>
      <c r="E54" s="44">
        <v>0.015506</v>
      </c>
      <c r="F54" s="44">
        <v>0.014272</v>
      </c>
      <c r="G54" s="44">
        <v>0.013258</v>
      </c>
      <c r="H54" s="44">
        <v>0.012156</v>
      </c>
      <c r="I54" s="44">
        <v>0.010927</v>
      </c>
      <c r="J54" s="44">
        <v>0.009512</v>
      </c>
      <c r="K54" s="44">
        <v>0.007672</v>
      </c>
      <c r="L54" s="44">
        <v>0.005593</v>
      </c>
      <c r="M54" s="44">
        <v>0.004714</v>
      </c>
      <c r="N54" s="44">
        <v>0.004293</v>
      </c>
      <c r="O54" s="44">
        <v>0.003906</v>
      </c>
      <c r="P54" s="44">
        <v>0.004053</v>
      </c>
      <c r="Q54" s="44">
        <v>0.004192</v>
      </c>
      <c r="R54" s="44">
        <v>0.00364</v>
      </c>
      <c r="S54" s="44">
        <v>0.002937</v>
      </c>
      <c r="T54" s="44">
        <v>0.002381</v>
      </c>
      <c r="U54" s="44">
        <v>0.001686</v>
      </c>
      <c r="V54" s="44">
        <v>7.97E-4</v>
      </c>
      <c r="W54" s="44">
        <v>1.12E-4</v>
      </c>
      <c r="X54" s="44">
        <v>-2.18E-4</v>
      </c>
      <c r="Y54" s="44">
        <v>-2.17E-4</v>
      </c>
      <c r="Z54" s="44">
        <v>0.0</v>
      </c>
      <c r="AA54" s="44">
        <v>3.85E-4</v>
      </c>
      <c r="AB54" s="44">
        <v>7.1E-4</v>
      </c>
      <c r="AC54" s="44">
        <v>9.64E-4</v>
      </c>
      <c r="AD54" s="44">
        <v>0.001472</v>
      </c>
      <c r="AE54" s="44">
        <v>0.002134</v>
      </c>
      <c r="AF54" s="44">
        <v>0.002908</v>
      </c>
      <c r="AG54" s="44">
        <v>0.00385</v>
      </c>
      <c r="AH54" s="44">
        <v>0.005209</v>
      </c>
      <c r="AI54" s="44">
        <v>0.006682</v>
      </c>
      <c r="AJ54" s="44">
        <v>0.008063</v>
      </c>
      <c r="AK54" s="44">
        <v>0.008776</v>
      </c>
    </row>
    <row r="55" ht="12.75" customHeight="1">
      <c r="A55" s="44">
        <v>0.020444</v>
      </c>
      <c r="B55" s="44">
        <v>0.0192</v>
      </c>
      <c r="C55" s="44">
        <v>0.01759</v>
      </c>
      <c r="D55" s="44">
        <v>0.016388</v>
      </c>
      <c r="E55" s="44">
        <v>0.015245</v>
      </c>
      <c r="F55" s="44">
        <v>0.014065</v>
      </c>
      <c r="G55" s="44">
        <v>0.01307</v>
      </c>
      <c r="H55" s="44">
        <v>0.011928</v>
      </c>
      <c r="I55" s="44">
        <v>0.010705</v>
      </c>
      <c r="J55" s="44">
        <v>0.009322</v>
      </c>
      <c r="K55" s="44">
        <v>0.007476</v>
      </c>
      <c r="L55" s="44">
        <v>0.005458</v>
      </c>
      <c r="M55" s="44">
        <v>0.004625</v>
      </c>
      <c r="N55" s="44">
        <v>0.004193</v>
      </c>
      <c r="O55" s="44">
        <v>0.003773</v>
      </c>
      <c r="P55" s="44">
        <v>0.003883</v>
      </c>
      <c r="Q55" s="44">
        <v>0.004014</v>
      </c>
      <c r="R55" s="44">
        <v>0.003493</v>
      </c>
      <c r="S55" s="44">
        <v>0.002813</v>
      </c>
      <c r="T55" s="44">
        <v>0.002291</v>
      </c>
      <c r="U55" s="44">
        <v>0.001638</v>
      </c>
      <c r="V55" s="44">
        <v>8.01E-4</v>
      </c>
      <c r="W55" s="44">
        <v>1.47E-4</v>
      </c>
      <c r="X55" s="44">
        <v>-1.77E-4</v>
      </c>
      <c r="Y55" s="44">
        <v>-1.75E-4</v>
      </c>
      <c r="Z55" s="44">
        <v>0.0</v>
      </c>
      <c r="AA55" s="44">
        <v>3.92E-4</v>
      </c>
      <c r="AB55" s="44">
        <v>6.98E-4</v>
      </c>
      <c r="AC55" s="44">
        <v>9.6E-4</v>
      </c>
      <c r="AD55" s="44">
        <v>0.001446</v>
      </c>
      <c r="AE55" s="44">
        <v>0.002074</v>
      </c>
      <c r="AF55" s="44">
        <v>0.00285</v>
      </c>
      <c r="AG55" s="44">
        <v>0.003778</v>
      </c>
      <c r="AH55" s="44">
        <v>0.005169</v>
      </c>
      <c r="AI55" s="44">
        <v>0.00662</v>
      </c>
      <c r="AJ55" s="44">
        <v>0.008075</v>
      </c>
      <c r="AK55" s="44">
        <v>0.008882</v>
      </c>
    </row>
    <row r="56" ht="12.75" customHeight="1">
      <c r="A56" s="44">
        <v>0.020056</v>
      </c>
      <c r="B56" s="44">
        <v>0.018848</v>
      </c>
      <c r="C56" s="44">
        <v>0.017244</v>
      </c>
      <c r="D56" s="44">
        <v>0.016035</v>
      </c>
      <c r="E56" s="44">
        <v>0.014926</v>
      </c>
      <c r="F56" s="44">
        <v>0.013727</v>
      </c>
      <c r="G56" s="44">
        <v>0.012734</v>
      </c>
      <c r="H56" s="44">
        <v>0.01162</v>
      </c>
      <c r="I56" s="44">
        <v>0.010417</v>
      </c>
      <c r="J56" s="44">
        <v>0.00905</v>
      </c>
      <c r="K56" s="44">
        <v>0.007282</v>
      </c>
      <c r="L56" s="44">
        <v>0.005297</v>
      </c>
      <c r="M56" s="44">
        <v>0.004464</v>
      </c>
      <c r="N56" s="44">
        <v>0.004034</v>
      </c>
      <c r="O56" s="44">
        <v>0.003601</v>
      </c>
      <c r="P56" s="44">
        <v>0.003719</v>
      </c>
      <c r="Q56" s="44">
        <v>0.00383</v>
      </c>
      <c r="R56" s="44">
        <v>0.003299</v>
      </c>
      <c r="S56" s="44">
        <v>0.002657</v>
      </c>
      <c r="T56" s="44">
        <v>0.002154</v>
      </c>
      <c r="U56" s="44">
        <v>0.001529</v>
      </c>
      <c r="V56" s="44">
        <v>7.1E-4</v>
      </c>
      <c r="W56" s="44">
        <v>1.08E-4</v>
      </c>
      <c r="X56" s="44">
        <v>-2.1E-4</v>
      </c>
      <c r="Y56" s="44">
        <v>-2.11E-4</v>
      </c>
      <c r="Z56" s="44">
        <v>0.0</v>
      </c>
      <c r="AA56" s="44">
        <v>3.42E-4</v>
      </c>
      <c r="AB56" s="44">
        <v>6.25E-4</v>
      </c>
      <c r="AC56" s="44">
        <v>8.82E-4</v>
      </c>
      <c r="AD56" s="44">
        <v>0.001328</v>
      </c>
      <c r="AE56" s="44">
        <v>0.001957</v>
      </c>
      <c r="AF56" s="44">
        <v>0.002714</v>
      </c>
      <c r="AG56" s="44">
        <v>0.003643</v>
      </c>
      <c r="AH56" s="44">
        <v>0.005047</v>
      </c>
      <c r="AI56" s="44">
        <v>0.006555</v>
      </c>
      <c r="AJ56" s="44">
        <v>0.008011</v>
      </c>
      <c r="AK56" s="44">
        <v>0.008848</v>
      </c>
    </row>
    <row r="57" ht="12.75" customHeight="1">
      <c r="A57" s="44">
        <v>0.019607</v>
      </c>
      <c r="B57" s="44">
        <v>0.018436</v>
      </c>
      <c r="C57" s="44">
        <v>0.016864</v>
      </c>
      <c r="D57" s="44">
        <v>0.015702</v>
      </c>
      <c r="E57" s="44">
        <v>0.01458</v>
      </c>
      <c r="F57" s="44">
        <v>0.013407</v>
      </c>
      <c r="G57" s="44">
        <v>0.012483</v>
      </c>
      <c r="H57" s="44">
        <v>0.011347</v>
      </c>
      <c r="I57" s="44">
        <v>0.010127</v>
      </c>
      <c r="J57" s="44">
        <v>0.008771</v>
      </c>
      <c r="K57" s="44">
        <v>0.007017</v>
      </c>
      <c r="L57" s="44">
        <v>0.005098</v>
      </c>
      <c r="M57" s="44">
        <v>0.004278</v>
      </c>
      <c r="N57" s="44">
        <v>0.003826</v>
      </c>
      <c r="O57" s="44">
        <v>0.003417</v>
      </c>
      <c r="P57" s="44">
        <v>0.003543</v>
      </c>
      <c r="Q57" s="44">
        <v>0.003632</v>
      </c>
      <c r="R57" s="44">
        <v>0.003168</v>
      </c>
      <c r="S57" s="44">
        <v>0.002519</v>
      </c>
      <c r="T57" s="44">
        <v>0.002058</v>
      </c>
      <c r="U57" s="44">
        <v>0.001452</v>
      </c>
      <c r="V57" s="44">
        <v>7.04E-4</v>
      </c>
      <c r="W57" s="44">
        <v>1.03E-4</v>
      </c>
      <c r="X57" s="44">
        <v>-1.83E-4</v>
      </c>
      <c r="Y57" s="44">
        <v>-1.8E-4</v>
      </c>
      <c r="Z57" s="44">
        <v>0.0</v>
      </c>
      <c r="AA57" s="44">
        <v>3.6E-4</v>
      </c>
      <c r="AB57" s="44">
        <v>6.05E-4</v>
      </c>
      <c r="AC57" s="44">
        <v>8.33E-4</v>
      </c>
      <c r="AD57" s="44">
        <v>0.001284</v>
      </c>
      <c r="AE57" s="44">
        <v>0.001853</v>
      </c>
      <c r="AF57" s="44">
        <v>0.002636</v>
      </c>
      <c r="AG57" s="44">
        <v>0.0036</v>
      </c>
      <c r="AH57" s="44">
        <v>0.004953</v>
      </c>
      <c r="AI57" s="44">
        <v>0.006455</v>
      </c>
      <c r="AJ57" s="44">
        <v>0.008005</v>
      </c>
      <c r="AK57" s="44">
        <v>0.00883</v>
      </c>
    </row>
    <row r="58" ht="12.75" customHeight="1">
      <c r="A58" s="44">
        <v>0.019147</v>
      </c>
      <c r="B58" s="44">
        <v>0.018034</v>
      </c>
      <c r="C58" s="44">
        <v>0.016508</v>
      </c>
      <c r="D58" s="44">
        <v>0.015324</v>
      </c>
      <c r="E58" s="44">
        <v>0.014253</v>
      </c>
      <c r="F58" s="44">
        <v>0.013103</v>
      </c>
      <c r="G58" s="44">
        <v>0.012102</v>
      </c>
      <c r="H58" s="44">
        <v>0.011008</v>
      </c>
      <c r="I58" s="44">
        <v>0.00979</v>
      </c>
      <c r="J58" s="44">
        <v>0.008441</v>
      </c>
      <c r="K58" s="44">
        <v>0.006762</v>
      </c>
      <c r="L58" s="44">
        <v>0.004888</v>
      </c>
      <c r="M58" s="44">
        <v>0.00407</v>
      </c>
      <c r="N58" s="44">
        <v>0.003631</v>
      </c>
      <c r="O58" s="44">
        <v>0.003185</v>
      </c>
      <c r="P58" s="44">
        <v>0.003292</v>
      </c>
      <c r="Q58" s="44">
        <v>0.003426</v>
      </c>
      <c r="R58" s="44">
        <v>0.002958</v>
      </c>
      <c r="S58" s="44">
        <v>0.002378</v>
      </c>
      <c r="T58" s="44">
        <v>0.001943</v>
      </c>
      <c r="U58" s="44">
        <v>0.001407</v>
      </c>
      <c r="V58" s="44">
        <v>7.0E-4</v>
      </c>
      <c r="W58" s="44">
        <v>1.33E-4</v>
      </c>
      <c r="X58" s="44">
        <v>-1.49E-4</v>
      </c>
      <c r="Y58" s="44">
        <v>-1.6E-4</v>
      </c>
      <c r="Z58" s="44">
        <v>0.0</v>
      </c>
      <c r="AA58" s="44">
        <v>3.35E-4</v>
      </c>
      <c r="AB58" s="44">
        <v>5.89E-4</v>
      </c>
      <c r="AC58" s="44">
        <v>7.95E-4</v>
      </c>
      <c r="AD58" s="44">
        <v>0.00121</v>
      </c>
      <c r="AE58" s="44">
        <v>0.001792</v>
      </c>
      <c r="AF58" s="44">
        <v>0.002575</v>
      </c>
      <c r="AG58" s="44">
        <v>0.003458</v>
      </c>
      <c r="AH58" s="44">
        <v>0.004862</v>
      </c>
      <c r="AI58" s="44">
        <v>0.006364</v>
      </c>
      <c r="AJ58" s="44">
        <v>0.007886</v>
      </c>
      <c r="AK58" s="44">
        <v>0.008785</v>
      </c>
    </row>
    <row r="59" ht="12.75" customHeight="1">
      <c r="A59" s="44">
        <v>0.018617</v>
      </c>
      <c r="B59" s="44">
        <v>0.017504</v>
      </c>
      <c r="C59" s="44">
        <v>0.016013</v>
      </c>
      <c r="D59" s="44">
        <v>0.014856</v>
      </c>
      <c r="E59" s="44">
        <v>0.013784</v>
      </c>
      <c r="F59" s="44">
        <v>0.012619</v>
      </c>
      <c r="G59" s="44">
        <v>0.011648</v>
      </c>
      <c r="H59" s="44">
        <v>0.010551</v>
      </c>
      <c r="I59" s="44">
        <v>0.009371</v>
      </c>
      <c r="J59" s="44">
        <v>0.008055</v>
      </c>
      <c r="K59" s="44">
        <v>0.006364</v>
      </c>
      <c r="L59" s="44">
        <v>0.004583</v>
      </c>
      <c r="M59" s="44">
        <v>0.003829</v>
      </c>
      <c r="N59" s="44">
        <v>0.003395</v>
      </c>
      <c r="O59" s="44">
        <v>0.002937</v>
      </c>
      <c r="P59" s="44">
        <v>0.003067</v>
      </c>
      <c r="Q59" s="44">
        <v>0.003155</v>
      </c>
      <c r="R59" s="44">
        <v>0.002741</v>
      </c>
      <c r="S59" s="44">
        <v>0.002131</v>
      </c>
      <c r="T59" s="44">
        <v>0.001764</v>
      </c>
      <c r="U59" s="44">
        <v>0.001276</v>
      </c>
      <c r="V59" s="44">
        <v>6.24E-4</v>
      </c>
      <c r="W59" s="44">
        <v>1.19E-4</v>
      </c>
      <c r="X59" s="44">
        <v>-1.57E-4</v>
      </c>
      <c r="Y59" s="44">
        <v>-1.58E-4</v>
      </c>
      <c r="Z59" s="44">
        <v>0.0</v>
      </c>
      <c r="AA59" s="44">
        <v>2.72E-4</v>
      </c>
      <c r="AB59" s="44">
        <v>5.55E-4</v>
      </c>
      <c r="AC59" s="44">
        <v>7.36E-4</v>
      </c>
      <c r="AD59" s="44">
        <v>0.001143</v>
      </c>
      <c r="AE59" s="44">
        <v>0.001689</v>
      </c>
      <c r="AF59" s="44">
        <v>0.002446</v>
      </c>
      <c r="AG59" s="44">
        <v>0.003358</v>
      </c>
      <c r="AH59" s="44">
        <v>0.00475</v>
      </c>
      <c r="AI59" s="44">
        <v>0.006285</v>
      </c>
      <c r="AJ59" s="44">
        <v>0.00783</v>
      </c>
      <c r="AK59" s="44">
        <v>0.008746</v>
      </c>
    </row>
    <row r="60" ht="12.75" customHeight="1">
      <c r="A60" s="44">
        <v>0.018166</v>
      </c>
      <c r="B60" s="44">
        <v>0.01703</v>
      </c>
      <c r="C60" s="44">
        <v>0.015533</v>
      </c>
      <c r="D60" s="44">
        <v>0.014393</v>
      </c>
      <c r="E60" s="44">
        <v>0.013372</v>
      </c>
      <c r="F60" s="44">
        <v>0.012281</v>
      </c>
      <c r="G60" s="44">
        <v>0.011337</v>
      </c>
      <c r="H60" s="44">
        <v>0.010238</v>
      </c>
      <c r="I60" s="44">
        <v>0.009042</v>
      </c>
      <c r="J60" s="44">
        <v>0.007773</v>
      </c>
      <c r="K60" s="44">
        <v>0.006143</v>
      </c>
      <c r="L60" s="44">
        <v>0.004427</v>
      </c>
      <c r="M60" s="44">
        <v>0.003694</v>
      </c>
      <c r="N60" s="44">
        <v>0.00323</v>
      </c>
      <c r="O60" s="44">
        <v>0.002786</v>
      </c>
      <c r="P60" s="44">
        <v>0.002874</v>
      </c>
      <c r="Q60" s="44">
        <v>0.002987</v>
      </c>
      <c r="R60" s="44">
        <v>0.002543</v>
      </c>
      <c r="S60" s="44">
        <v>0.002016</v>
      </c>
      <c r="T60" s="44">
        <v>0.001671</v>
      </c>
      <c r="U60" s="44">
        <v>0.001217</v>
      </c>
      <c r="V60" s="44">
        <v>5.96E-4</v>
      </c>
      <c r="W60" s="44">
        <v>1.12E-4</v>
      </c>
      <c r="X60" s="44">
        <v>-1.3E-4</v>
      </c>
      <c r="Y60" s="44">
        <v>-1.06E-4</v>
      </c>
      <c r="Z60" s="44">
        <v>0.0</v>
      </c>
      <c r="AA60" s="44">
        <v>3.14E-4</v>
      </c>
      <c r="AB60" s="44">
        <v>5.26E-4</v>
      </c>
      <c r="AC60" s="44">
        <v>7.01E-4</v>
      </c>
      <c r="AD60" s="44">
        <v>0.001116</v>
      </c>
      <c r="AE60" s="44">
        <v>0.001654</v>
      </c>
      <c r="AF60" s="44">
        <v>0.002367</v>
      </c>
      <c r="AG60" s="44">
        <v>0.003268</v>
      </c>
      <c r="AH60" s="44">
        <v>0.004617</v>
      </c>
      <c r="AI60" s="44">
        <v>0.006131</v>
      </c>
      <c r="AJ60" s="44">
        <v>0.007768</v>
      </c>
      <c r="AK60" s="44">
        <v>0.008686</v>
      </c>
    </row>
    <row r="61" ht="12.75" customHeight="1">
      <c r="A61" s="44">
        <v>0.017769</v>
      </c>
      <c r="B61" s="44">
        <v>0.016723</v>
      </c>
      <c r="C61" s="44">
        <v>0.015307</v>
      </c>
      <c r="D61" s="44">
        <v>0.014178</v>
      </c>
      <c r="E61" s="44">
        <v>0.013143</v>
      </c>
      <c r="F61" s="44">
        <v>0.012026</v>
      </c>
      <c r="G61" s="44">
        <v>0.011061</v>
      </c>
      <c r="H61" s="44">
        <v>0.009998</v>
      </c>
      <c r="I61" s="44">
        <v>0.008859</v>
      </c>
      <c r="J61" s="44">
        <v>0.007558</v>
      </c>
      <c r="K61" s="44">
        <v>0.005991</v>
      </c>
      <c r="L61" s="44">
        <v>0.004329</v>
      </c>
      <c r="M61" s="44">
        <v>0.003586</v>
      </c>
      <c r="N61" s="44">
        <v>0.00314</v>
      </c>
      <c r="O61" s="44">
        <v>0.002687</v>
      </c>
      <c r="P61" s="44">
        <v>0.002738</v>
      </c>
      <c r="Q61" s="44">
        <v>0.002804</v>
      </c>
      <c r="R61" s="44">
        <v>0.002391</v>
      </c>
      <c r="S61" s="44">
        <v>0.001912</v>
      </c>
      <c r="T61" s="44">
        <v>0.001558</v>
      </c>
      <c r="U61" s="44">
        <v>0.001146</v>
      </c>
      <c r="V61" s="44">
        <v>5.51E-4</v>
      </c>
      <c r="W61" s="44">
        <v>1.41E-4</v>
      </c>
      <c r="X61" s="44">
        <v>-9.5E-5</v>
      </c>
      <c r="Y61" s="44">
        <v>-1.2E-4</v>
      </c>
      <c r="Z61" s="44">
        <v>0.0</v>
      </c>
      <c r="AA61" s="44">
        <v>2.79E-4</v>
      </c>
      <c r="AB61" s="44">
        <v>4.98E-4</v>
      </c>
      <c r="AC61" s="44">
        <v>6.77E-4</v>
      </c>
      <c r="AD61" s="44">
        <v>0.001012</v>
      </c>
      <c r="AE61" s="44">
        <v>0.001558</v>
      </c>
      <c r="AF61" s="44">
        <v>0.002247</v>
      </c>
      <c r="AG61" s="44">
        <v>0.003113</v>
      </c>
      <c r="AH61" s="44">
        <v>0.004489</v>
      </c>
      <c r="AI61" s="44">
        <v>0.006001</v>
      </c>
      <c r="AJ61" s="44">
        <v>0.007627</v>
      </c>
      <c r="AK61" s="44">
        <v>0.008617</v>
      </c>
    </row>
    <row r="62" ht="12.75" customHeight="1">
      <c r="A62" s="44">
        <v>0.017399</v>
      </c>
      <c r="B62" s="44">
        <v>0.016317</v>
      </c>
      <c r="C62" s="44">
        <v>0.014872</v>
      </c>
      <c r="D62" s="44">
        <v>0.013725</v>
      </c>
      <c r="E62" s="44">
        <v>0.012694</v>
      </c>
      <c r="F62" s="44">
        <v>0.011622</v>
      </c>
      <c r="G62" s="44">
        <v>0.010679</v>
      </c>
      <c r="H62" s="44">
        <v>0.009579</v>
      </c>
      <c r="I62" s="44">
        <v>0.008435</v>
      </c>
      <c r="J62" s="44">
        <v>0.007177</v>
      </c>
      <c r="K62" s="44">
        <v>0.005637</v>
      </c>
      <c r="L62" s="44">
        <v>0.004068</v>
      </c>
      <c r="M62" s="44">
        <v>0.003358</v>
      </c>
      <c r="N62" s="44">
        <v>0.002892</v>
      </c>
      <c r="O62" s="44">
        <v>0.002429</v>
      </c>
      <c r="P62" s="44">
        <v>0.002497</v>
      </c>
      <c r="Q62" s="44">
        <v>0.002584</v>
      </c>
      <c r="R62" s="44">
        <v>0.002201</v>
      </c>
      <c r="S62" s="44">
        <v>0.001682</v>
      </c>
      <c r="T62" s="44">
        <v>0.001392</v>
      </c>
      <c r="U62" s="44">
        <v>0.001066</v>
      </c>
      <c r="V62" s="44">
        <v>5.19E-4</v>
      </c>
      <c r="W62" s="44">
        <v>1.28E-4</v>
      </c>
      <c r="X62" s="44">
        <v>-8.3E-5</v>
      </c>
      <c r="Y62" s="44">
        <v>-8.0E-5</v>
      </c>
      <c r="Z62" s="44">
        <v>0.0</v>
      </c>
      <c r="AA62" s="44">
        <v>2.61E-4</v>
      </c>
      <c r="AB62" s="44">
        <v>4.78E-4</v>
      </c>
      <c r="AC62" s="44">
        <v>6.0E-4</v>
      </c>
      <c r="AD62" s="44">
        <v>0.001007</v>
      </c>
      <c r="AE62" s="44">
        <v>0.001497</v>
      </c>
      <c r="AF62" s="44">
        <v>0.002171</v>
      </c>
      <c r="AG62" s="44">
        <v>0.003059</v>
      </c>
      <c r="AH62" s="44">
        <v>0.004331</v>
      </c>
      <c r="AI62" s="44">
        <v>0.005953</v>
      </c>
      <c r="AJ62" s="44">
        <v>0.007554</v>
      </c>
      <c r="AK62" s="44">
        <v>0.008415</v>
      </c>
    </row>
    <row r="63" ht="12.75" customHeight="1">
      <c r="A63" s="44">
        <v>0.01697</v>
      </c>
      <c r="B63" s="44">
        <v>0.015937</v>
      </c>
      <c r="C63" s="44">
        <v>0.014514</v>
      </c>
      <c r="D63" s="44">
        <v>0.013414</v>
      </c>
      <c r="E63" s="44">
        <v>0.012424</v>
      </c>
      <c r="F63" s="44">
        <v>0.011322</v>
      </c>
      <c r="G63" s="44">
        <v>0.010374</v>
      </c>
      <c r="H63" s="44">
        <v>0.009328</v>
      </c>
      <c r="I63" s="44">
        <v>0.008185</v>
      </c>
      <c r="J63" s="44">
        <v>0.006977</v>
      </c>
      <c r="K63" s="44">
        <v>0.00549</v>
      </c>
      <c r="L63" s="44">
        <v>0.003949</v>
      </c>
      <c r="M63" s="44">
        <v>0.00326</v>
      </c>
      <c r="N63" s="44">
        <v>0.002773</v>
      </c>
      <c r="O63" s="44">
        <v>0.002322</v>
      </c>
      <c r="P63" s="44">
        <v>0.002352</v>
      </c>
      <c r="Q63" s="44">
        <v>0.002442</v>
      </c>
      <c r="R63" s="44">
        <v>0.002045</v>
      </c>
      <c r="S63" s="44">
        <v>0.00161</v>
      </c>
      <c r="T63" s="44">
        <v>0.001342</v>
      </c>
      <c r="U63" s="44">
        <v>0.001028</v>
      </c>
      <c r="V63" s="44">
        <v>5.47E-4</v>
      </c>
      <c r="W63" s="44">
        <v>1.61E-4</v>
      </c>
      <c r="X63" s="44">
        <v>-3.4E-5</v>
      </c>
      <c r="Y63" s="44">
        <v>-4.2E-5</v>
      </c>
      <c r="Z63" s="44">
        <v>0.0</v>
      </c>
      <c r="AA63" s="44">
        <v>3.06E-4</v>
      </c>
      <c r="AB63" s="44">
        <v>4.67E-4</v>
      </c>
      <c r="AC63" s="44">
        <v>6.23E-4</v>
      </c>
      <c r="AD63" s="44">
        <v>9.48E-4</v>
      </c>
      <c r="AE63" s="44">
        <v>0.001449</v>
      </c>
      <c r="AF63" s="44">
        <v>0.002142</v>
      </c>
      <c r="AG63" s="44">
        <v>0.002946</v>
      </c>
      <c r="AH63" s="44">
        <v>0.004274</v>
      </c>
      <c r="AI63" s="44">
        <v>0.005741</v>
      </c>
      <c r="AJ63" s="44">
        <v>0.007397</v>
      </c>
      <c r="AK63" s="44">
        <v>0.008351</v>
      </c>
    </row>
    <row r="64" ht="12.75" customHeight="1">
      <c r="A64" s="44">
        <v>0.016434</v>
      </c>
      <c r="B64" s="44">
        <v>0.015407</v>
      </c>
      <c r="C64" s="44">
        <v>0.014047</v>
      </c>
      <c r="D64" s="44">
        <v>0.012929</v>
      </c>
      <c r="E64" s="44">
        <v>0.011983</v>
      </c>
      <c r="F64" s="44">
        <v>0.010919</v>
      </c>
      <c r="G64" s="44">
        <v>0.01</v>
      </c>
      <c r="H64" s="44">
        <v>0.009002</v>
      </c>
      <c r="I64" s="44">
        <v>0.007909</v>
      </c>
      <c r="J64" s="44">
        <v>0.006715</v>
      </c>
      <c r="K64" s="44">
        <v>0.005262</v>
      </c>
      <c r="L64" s="44">
        <v>0.003804</v>
      </c>
      <c r="M64" s="44">
        <v>0.003137</v>
      </c>
      <c r="N64" s="44">
        <v>0.002677</v>
      </c>
      <c r="O64" s="44">
        <v>0.002152</v>
      </c>
      <c r="P64" s="44">
        <v>0.002214</v>
      </c>
      <c r="Q64" s="44">
        <v>0.002237</v>
      </c>
      <c r="R64" s="44">
        <v>0.001881</v>
      </c>
      <c r="S64" s="44">
        <v>0.001449</v>
      </c>
      <c r="T64" s="44">
        <v>0.001195</v>
      </c>
      <c r="U64" s="44">
        <v>8.99E-4</v>
      </c>
      <c r="V64" s="44">
        <v>4.61E-4</v>
      </c>
      <c r="W64" s="44">
        <v>1.46E-4</v>
      </c>
      <c r="X64" s="44">
        <v>-4.4E-5</v>
      </c>
      <c r="Y64" s="44">
        <v>-5.6E-5</v>
      </c>
      <c r="Z64" s="44">
        <v>0.0</v>
      </c>
      <c r="AA64" s="44">
        <v>2.45E-4</v>
      </c>
      <c r="AB64" s="44">
        <v>3.83E-4</v>
      </c>
      <c r="AC64" s="44">
        <v>5.32E-4</v>
      </c>
      <c r="AD64" s="44">
        <v>8.19E-4</v>
      </c>
      <c r="AE64" s="44">
        <v>0.001284</v>
      </c>
      <c r="AF64" s="44">
        <v>0.001928</v>
      </c>
      <c r="AG64" s="44">
        <v>0.00272</v>
      </c>
      <c r="AH64" s="44">
        <v>0.004051</v>
      </c>
      <c r="AI64" s="44">
        <v>0.005585</v>
      </c>
      <c r="AJ64" s="44">
        <v>0.007222</v>
      </c>
      <c r="AK64" s="44">
        <v>0.008235</v>
      </c>
    </row>
    <row r="65" ht="12.75" customHeight="1">
      <c r="A65" s="44">
        <v>0.016166</v>
      </c>
      <c r="B65" s="44">
        <v>0.015145</v>
      </c>
      <c r="C65" s="44">
        <v>0.013761</v>
      </c>
      <c r="D65" s="44">
        <v>0.012681</v>
      </c>
      <c r="E65" s="44">
        <v>0.011702</v>
      </c>
      <c r="F65" s="44">
        <v>0.010667</v>
      </c>
      <c r="G65" s="44">
        <v>0.009748</v>
      </c>
      <c r="H65" s="44">
        <v>0.008674</v>
      </c>
      <c r="I65" s="44">
        <v>0.007598</v>
      </c>
      <c r="J65" s="44">
        <v>0.006432</v>
      </c>
      <c r="K65" s="44">
        <v>0.00504</v>
      </c>
      <c r="L65" s="44">
        <v>0.003665</v>
      </c>
      <c r="M65" s="44">
        <v>0.003023</v>
      </c>
      <c r="N65" s="44">
        <v>0.002482</v>
      </c>
      <c r="O65" s="44">
        <v>0.00199</v>
      </c>
      <c r="P65" s="44">
        <v>0.001995</v>
      </c>
      <c r="Q65" s="44">
        <v>0.002079</v>
      </c>
      <c r="R65" s="44">
        <v>0.001707</v>
      </c>
      <c r="S65" s="44">
        <v>0.00126</v>
      </c>
      <c r="T65" s="44">
        <v>0.001088</v>
      </c>
      <c r="U65" s="44">
        <v>8.83E-4</v>
      </c>
      <c r="V65" s="44">
        <v>4.55E-4</v>
      </c>
      <c r="W65" s="44">
        <v>1.4E-4</v>
      </c>
      <c r="X65" s="44">
        <v>-5.8E-5</v>
      </c>
      <c r="Y65" s="44">
        <v>-6.6E-5</v>
      </c>
      <c r="Z65" s="44">
        <v>0.0</v>
      </c>
      <c r="AA65" s="44">
        <v>2.05E-4</v>
      </c>
      <c r="AB65" s="44">
        <v>3.94E-4</v>
      </c>
      <c r="AC65" s="44">
        <v>4.61E-4</v>
      </c>
      <c r="AD65" s="44">
        <v>8.09E-4</v>
      </c>
      <c r="AE65" s="44">
        <v>0.001219</v>
      </c>
      <c r="AF65" s="44">
        <v>0.001833</v>
      </c>
      <c r="AG65" s="44">
        <v>0.002628</v>
      </c>
      <c r="AH65" s="44">
        <v>0.003887</v>
      </c>
      <c r="AI65" s="44">
        <v>0.005412</v>
      </c>
      <c r="AJ65" s="44">
        <v>0.00709</v>
      </c>
      <c r="AK65" s="44">
        <v>0.007987</v>
      </c>
    </row>
    <row r="66" ht="12.75" customHeight="1">
      <c r="A66" s="44">
        <v>0.015696</v>
      </c>
      <c r="B66" s="44">
        <v>0.014711</v>
      </c>
      <c r="C66" s="44">
        <v>0.013349</v>
      </c>
      <c r="D66" s="44">
        <v>0.0123</v>
      </c>
      <c r="E66" s="44">
        <v>0.011349</v>
      </c>
      <c r="F66" s="44">
        <v>0.010299</v>
      </c>
      <c r="G66" s="44">
        <v>0.009404</v>
      </c>
      <c r="H66" s="44">
        <v>0.008425</v>
      </c>
      <c r="I66" s="44">
        <v>0.007343</v>
      </c>
      <c r="J66" s="44">
        <v>0.006214</v>
      </c>
      <c r="K66" s="44">
        <v>0.0049</v>
      </c>
      <c r="L66" s="44">
        <v>0.003557</v>
      </c>
      <c r="M66" s="44">
        <v>0.002894</v>
      </c>
      <c r="N66" s="44">
        <v>0.002449</v>
      </c>
      <c r="O66" s="44">
        <v>0.001879</v>
      </c>
      <c r="P66" s="44">
        <v>0.001897</v>
      </c>
      <c r="Q66" s="44">
        <v>0.001903</v>
      </c>
      <c r="R66" s="44">
        <v>0.001537</v>
      </c>
      <c r="S66" s="44">
        <v>0.001196</v>
      </c>
      <c r="T66" s="44">
        <v>9.9E-4</v>
      </c>
      <c r="U66" s="44">
        <v>7.86E-4</v>
      </c>
      <c r="V66" s="44">
        <v>4.22E-4</v>
      </c>
      <c r="W66" s="44">
        <v>1.49E-4</v>
      </c>
      <c r="X66" s="44">
        <v>-9.0E-6</v>
      </c>
      <c r="Y66" s="44">
        <v>-6.2E-5</v>
      </c>
      <c r="Z66" s="44">
        <v>0.0</v>
      </c>
      <c r="AA66" s="44">
        <v>1.96E-4</v>
      </c>
      <c r="AB66" s="44">
        <v>3.28E-4</v>
      </c>
      <c r="AC66" s="44">
        <v>4.02E-4</v>
      </c>
      <c r="AD66" s="44">
        <v>6.24E-4</v>
      </c>
      <c r="AE66" s="44">
        <v>0.001121</v>
      </c>
      <c r="AF66" s="44">
        <v>0.001701</v>
      </c>
      <c r="AG66" s="44">
        <v>0.002426</v>
      </c>
      <c r="AH66" s="44">
        <v>0.003679</v>
      </c>
      <c r="AI66" s="44">
        <v>0.005149</v>
      </c>
      <c r="AJ66" s="44">
        <v>0.006808</v>
      </c>
      <c r="AK66" s="44">
        <v>0.007781</v>
      </c>
    </row>
    <row r="67" ht="12.75" customHeight="1">
      <c r="A67" s="44">
        <v>0.01548</v>
      </c>
      <c r="B67" s="44">
        <v>0.014489</v>
      </c>
      <c r="C67" s="44">
        <v>0.013203</v>
      </c>
      <c r="D67" s="44">
        <v>0.012122</v>
      </c>
      <c r="E67" s="44">
        <v>0.011194</v>
      </c>
      <c r="F67" s="44">
        <v>0.01021</v>
      </c>
      <c r="G67" s="44">
        <v>0.009336</v>
      </c>
      <c r="H67" s="44">
        <v>0.008322</v>
      </c>
      <c r="I67" s="44">
        <v>0.007308</v>
      </c>
      <c r="J67" s="44">
        <v>0.006205</v>
      </c>
      <c r="K67" s="44">
        <v>0.004874</v>
      </c>
      <c r="L67" s="44">
        <v>0.003617</v>
      </c>
      <c r="M67" s="44">
        <v>0.00299</v>
      </c>
      <c r="N67" s="44">
        <v>0.002457</v>
      </c>
      <c r="O67" s="44">
        <v>0.00192</v>
      </c>
      <c r="P67" s="44">
        <v>0.001857</v>
      </c>
      <c r="Q67" s="44">
        <v>0.001842</v>
      </c>
      <c r="R67" s="44">
        <v>0.001525</v>
      </c>
      <c r="S67" s="44">
        <v>0.001121</v>
      </c>
      <c r="T67" s="44">
        <v>9.27E-4</v>
      </c>
      <c r="U67" s="44">
        <v>7.79E-4</v>
      </c>
      <c r="V67" s="44">
        <v>4.5E-4</v>
      </c>
      <c r="W67" s="44">
        <v>1.98E-4</v>
      </c>
      <c r="X67" s="44">
        <v>4.0E-6</v>
      </c>
      <c r="Y67" s="44">
        <v>1.0E-6</v>
      </c>
      <c r="Z67" s="44">
        <v>0.0</v>
      </c>
      <c r="AA67" s="44">
        <v>1.75E-4</v>
      </c>
      <c r="AB67" s="44">
        <v>3.09E-4</v>
      </c>
      <c r="AC67" s="44">
        <v>3.75E-4</v>
      </c>
      <c r="AD67" s="44">
        <v>6.16E-4</v>
      </c>
      <c r="AE67" s="44">
        <v>9.86E-4</v>
      </c>
      <c r="AF67" s="44">
        <v>0.001524</v>
      </c>
      <c r="AG67" s="44">
        <v>0.002303</v>
      </c>
      <c r="AH67" s="44">
        <v>0.003483</v>
      </c>
      <c r="AI67" s="44">
        <v>0.005011</v>
      </c>
      <c r="AJ67" s="44">
        <v>0.006649</v>
      </c>
      <c r="AK67" s="44">
        <v>0.007631</v>
      </c>
    </row>
    <row r="68" ht="12.75" customHeight="1">
      <c r="A68" s="44">
        <v>0.015316</v>
      </c>
      <c r="B68" s="44">
        <v>0.014326</v>
      </c>
      <c r="C68" s="44">
        <v>0.01296</v>
      </c>
      <c r="D68" s="44">
        <v>0.011946</v>
      </c>
      <c r="E68" s="44">
        <v>0.010997</v>
      </c>
      <c r="F68" s="44">
        <v>0.009982</v>
      </c>
      <c r="G68" s="44">
        <v>0.009122</v>
      </c>
      <c r="H68" s="44">
        <v>0.008105</v>
      </c>
      <c r="I68" s="44">
        <v>0.007056</v>
      </c>
      <c r="J68" s="44">
        <v>0.006009</v>
      </c>
      <c r="K68" s="44">
        <v>0.004765</v>
      </c>
      <c r="L68" s="44">
        <v>0.00356</v>
      </c>
      <c r="M68" s="44">
        <v>0.002991</v>
      </c>
      <c r="N68" s="44">
        <v>0.002408</v>
      </c>
      <c r="O68" s="44">
        <v>0.001832</v>
      </c>
      <c r="P68" s="44">
        <v>0.001795</v>
      </c>
      <c r="Q68" s="44">
        <v>0.0018</v>
      </c>
      <c r="R68" s="44">
        <v>0.00146</v>
      </c>
      <c r="S68" s="44">
        <v>0.001092</v>
      </c>
      <c r="T68" s="44">
        <v>9.86E-4</v>
      </c>
      <c r="U68" s="44">
        <v>8.25E-4</v>
      </c>
      <c r="V68" s="44">
        <v>5.22E-4</v>
      </c>
      <c r="W68" s="44">
        <v>2.25E-4</v>
      </c>
      <c r="X68" s="44">
        <v>9.8E-5</v>
      </c>
      <c r="Y68" s="44">
        <v>5.8E-5</v>
      </c>
      <c r="Z68" s="44">
        <v>0.0</v>
      </c>
      <c r="AA68" s="44">
        <v>2.02E-4</v>
      </c>
      <c r="AB68" s="44">
        <v>2.7E-4</v>
      </c>
      <c r="AC68" s="44">
        <v>2.88E-4</v>
      </c>
      <c r="AD68" s="44">
        <v>5.83E-4</v>
      </c>
      <c r="AE68" s="44">
        <v>9.15E-4</v>
      </c>
      <c r="AF68" s="44">
        <v>0.001478</v>
      </c>
      <c r="AG68" s="44">
        <v>0.002136</v>
      </c>
      <c r="AH68" s="44">
        <v>0.003308</v>
      </c>
      <c r="AI68" s="44">
        <v>0.004732</v>
      </c>
      <c r="AJ68" s="44">
        <v>0.006385</v>
      </c>
      <c r="AK68" s="44">
        <v>0.007314</v>
      </c>
    </row>
    <row r="69" ht="12.75" customHeight="1">
      <c r="A69" s="44">
        <v>0.014949</v>
      </c>
      <c r="B69" s="44">
        <v>0.014016</v>
      </c>
      <c r="C69" s="44">
        <v>0.012768</v>
      </c>
      <c r="D69" s="44">
        <v>0.0117</v>
      </c>
      <c r="E69" s="44">
        <v>0.010812</v>
      </c>
      <c r="F69" s="44">
        <v>0.009788</v>
      </c>
      <c r="G69" s="44">
        <v>0.008914</v>
      </c>
      <c r="H69" s="44">
        <v>0.007966</v>
      </c>
      <c r="I69" s="44">
        <v>0.006971</v>
      </c>
      <c r="J69" s="44">
        <v>0.005887</v>
      </c>
      <c r="K69" s="44">
        <v>0.004734</v>
      </c>
      <c r="L69" s="44">
        <v>0.00354</v>
      </c>
      <c r="M69" s="44">
        <v>0.002931</v>
      </c>
      <c r="N69" s="44">
        <v>0.002409</v>
      </c>
      <c r="O69" s="44">
        <v>0.001825</v>
      </c>
      <c r="P69" s="44">
        <v>0.001749</v>
      </c>
      <c r="Q69" s="44">
        <v>0.001632</v>
      </c>
      <c r="R69" s="44">
        <v>0.001321</v>
      </c>
      <c r="S69" s="44">
        <v>0.001021</v>
      </c>
      <c r="T69" s="44">
        <v>8.33E-4</v>
      </c>
      <c r="U69" s="44">
        <v>6.94E-4</v>
      </c>
      <c r="V69" s="44">
        <v>4.63E-4</v>
      </c>
      <c r="W69" s="44">
        <v>2.49E-4</v>
      </c>
      <c r="X69" s="44">
        <v>1.12E-4</v>
      </c>
      <c r="Y69" s="44">
        <v>-1.7E-5</v>
      </c>
      <c r="Z69" s="44">
        <v>0.0</v>
      </c>
      <c r="AA69" s="44">
        <v>1.03E-4</v>
      </c>
      <c r="AB69" s="44">
        <v>1.65E-4</v>
      </c>
      <c r="AC69" s="44">
        <v>1.61E-4</v>
      </c>
      <c r="AD69" s="44">
        <v>2.94E-4</v>
      </c>
      <c r="AE69" s="44">
        <v>6.76E-4</v>
      </c>
      <c r="AF69" s="44">
        <v>0.00116</v>
      </c>
      <c r="AG69" s="44">
        <v>0.001826</v>
      </c>
      <c r="AH69" s="44">
        <v>0.003029</v>
      </c>
      <c r="AI69" s="44">
        <v>0.004411</v>
      </c>
      <c r="AJ69" s="44">
        <v>0.006016</v>
      </c>
      <c r="AK69" s="44">
        <v>0.007016</v>
      </c>
    </row>
    <row r="70" ht="12.75" customHeight="1">
      <c r="A70" s="44">
        <v>0.014523</v>
      </c>
      <c r="B70" s="44">
        <v>0.013614</v>
      </c>
      <c r="C70" s="44">
        <v>0.012394</v>
      </c>
      <c r="D70" s="44">
        <v>0.011398</v>
      </c>
      <c r="E70" s="44">
        <v>0.010537</v>
      </c>
      <c r="F70" s="44">
        <v>0.009663</v>
      </c>
      <c r="G70" s="44">
        <v>0.008842</v>
      </c>
      <c r="H70" s="44">
        <v>0.007852</v>
      </c>
      <c r="I70" s="44">
        <v>0.006949</v>
      </c>
      <c r="J70" s="44">
        <v>0.005903</v>
      </c>
      <c r="K70" s="44">
        <v>0.004733</v>
      </c>
      <c r="L70" s="44">
        <v>0.003703</v>
      </c>
      <c r="M70" s="44">
        <v>0.003082</v>
      </c>
      <c r="N70" s="44">
        <v>0.002482</v>
      </c>
      <c r="O70" s="44">
        <v>0.001873</v>
      </c>
      <c r="P70" s="44">
        <v>0.001722</v>
      </c>
      <c r="Q70" s="44">
        <v>0.00164</v>
      </c>
      <c r="R70" s="44">
        <v>0.001365</v>
      </c>
      <c r="S70" s="44">
        <v>9.54E-4</v>
      </c>
      <c r="T70" s="44">
        <v>8.47E-4</v>
      </c>
      <c r="U70" s="44">
        <v>7.64E-4</v>
      </c>
      <c r="V70" s="44">
        <v>5.07E-4</v>
      </c>
      <c r="W70" s="44">
        <v>2.88E-4</v>
      </c>
      <c r="X70" s="44">
        <v>6.6E-5</v>
      </c>
      <c r="Y70" s="44">
        <v>6.6E-5</v>
      </c>
      <c r="Z70" s="44">
        <v>0.0</v>
      </c>
      <c r="AA70" s="44">
        <v>5.8E-5</v>
      </c>
      <c r="AB70" s="44">
        <v>1.48E-4</v>
      </c>
      <c r="AC70" s="44">
        <v>1.05E-4</v>
      </c>
      <c r="AD70" s="44">
        <v>3.22E-4</v>
      </c>
      <c r="AE70" s="44">
        <v>5.44E-4</v>
      </c>
      <c r="AF70" s="44">
        <v>0.001006</v>
      </c>
      <c r="AG70" s="44">
        <v>0.001703</v>
      </c>
      <c r="AH70" s="44">
        <v>0.002812</v>
      </c>
      <c r="AI70" s="44">
        <v>0.004252</v>
      </c>
      <c r="AJ70" s="44">
        <v>0.005871</v>
      </c>
      <c r="AK70" s="44">
        <v>0.006867</v>
      </c>
    </row>
    <row r="71" ht="12.75" customHeight="1">
      <c r="A71" s="44">
        <v>0.014943</v>
      </c>
      <c r="B71" s="44">
        <v>0.014023</v>
      </c>
      <c r="C71" s="44">
        <v>0.012677</v>
      </c>
      <c r="D71" s="44">
        <v>0.011717</v>
      </c>
      <c r="E71" s="44">
        <v>0.010831</v>
      </c>
      <c r="F71" s="44">
        <v>0.009832</v>
      </c>
      <c r="G71" s="44">
        <v>0.008933</v>
      </c>
      <c r="H71" s="44">
        <v>0.00801</v>
      </c>
      <c r="I71" s="44">
        <v>0.006987</v>
      </c>
      <c r="J71" s="44">
        <v>0.00601</v>
      </c>
      <c r="K71" s="44">
        <v>0.00491</v>
      </c>
      <c r="L71" s="44">
        <v>0.003839</v>
      </c>
      <c r="M71" s="44">
        <v>0.003276</v>
      </c>
      <c r="N71" s="44">
        <v>0.002696</v>
      </c>
      <c r="O71" s="44">
        <v>0.002011</v>
      </c>
      <c r="P71" s="44">
        <v>0.001866</v>
      </c>
      <c r="Q71" s="44">
        <v>0.001835</v>
      </c>
      <c r="R71" s="44">
        <v>0.001416</v>
      </c>
      <c r="S71" s="44">
        <v>0.001108</v>
      </c>
      <c r="T71" s="44">
        <v>0.001011</v>
      </c>
      <c r="U71" s="44">
        <v>8.63E-4</v>
      </c>
      <c r="V71" s="44">
        <v>6.23E-4</v>
      </c>
      <c r="W71" s="44">
        <v>3.68E-4</v>
      </c>
      <c r="X71" s="44">
        <v>1.79E-4</v>
      </c>
      <c r="Y71" s="44">
        <v>8.5E-5</v>
      </c>
      <c r="Z71" s="44">
        <v>0.0</v>
      </c>
      <c r="AA71" s="44">
        <v>1.08E-4</v>
      </c>
      <c r="AB71" s="44">
        <v>9.7E-5</v>
      </c>
      <c r="AC71" s="44">
        <v>1.6E-5</v>
      </c>
      <c r="AD71" s="44">
        <v>2.01E-4</v>
      </c>
      <c r="AE71" s="44">
        <v>4.73E-4</v>
      </c>
      <c r="AF71" s="44">
        <v>9.01E-4</v>
      </c>
      <c r="AG71" s="44">
        <v>0.001516</v>
      </c>
      <c r="AH71" s="44">
        <v>0.002611</v>
      </c>
      <c r="AI71" s="44">
        <v>0.003844</v>
      </c>
      <c r="AJ71" s="44">
        <v>0.005484</v>
      </c>
      <c r="AK71" s="44">
        <v>0.006382</v>
      </c>
    </row>
    <row r="72" ht="12.75" customHeight="1">
      <c r="A72" s="44">
        <v>0.014662</v>
      </c>
      <c r="B72" s="44">
        <v>0.013791</v>
      </c>
      <c r="C72" s="44">
        <v>0.012631</v>
      </c>
      <c r="D72" s="44">
        <v>0.01157</v>
      </c>
      <c r="E72" s="44">
        <v>0.010723</v>
      </c>
      <c r="F72" s="44">
        <v>0.009777</v>
      </c>
      <c r="G72" s="44">
        <v>0.008978</v>
      </c>
      <c r="H72" s="44">
        <v>0.008034</v>
      </c>
      <c r="I72" s="44">
        <v>0.007109</v>
      </c>
      <c r="J72" s="44">
        <v>0.006153</v>
      </c>
      <c r="K72" s="44">
        <v>0.00507</v>
      </c>
      <c r="L72" s="44">
        <v>0.004037</v>
      </c>
      <c r="M72" s="44">
        <v>0.00348</v>
      </c>
      <c r="N72" s="44">
        <v>0.002839</v>
      </c>
      <c r="O72" s="44">
        <v>0.002152</v>
      </c>
      <c r="P72" s="44">
        <v>0.002008</v>
      </c>
      <c r="Q72" s="44">
        <v>0.001765</v>
      </c>
      <c r="R72" s="44">
        <v>0.001469</v>
      </c>
      <c r="S72" s="44">
        <v>0.001158</v>
      </c>
      <c r="T72" s="44">
        <v>9.88E-4</v>
      </c>
      <c r="U72" s="44">
        <v>8.84E-4</v>
      </c>
      <c r="V72" s="44">
        <v>6.39E-4</v>
      </c>
      <c r="W72" s="44">
        <v>4.35E-4</v>
      </c>
      <c r="X72" s="44">
        <v>2.53E-4</v>
      </c>
      <c r="Y72" s="44">
        <v>7.7E-5</v>
      </c>
      <c r="Z72" s="44">
        <v>0.0</v>
      </c>
      <c r="AA72" s="44">
        <v>2.7E-5</v>
      </c>
      <c r="AB72" s="44">
        <v>3.6E-5</v>
      </c>
      <c r="AC72" s="44">
        <v>-4.0E-5</v>
      </c>
      <c r="AD72" s="44">
        <v>-8.0E-6</v>
      </c>
      <c r="AE72" s="44">
        <v>2.38E-4</v>
      </c>
      <c r="AF72" s="44">
        <v>6.34E-4</v>
      </c>
      <c r="AG72" s="44">
        <v>0.001161</v>
      </c>
      <c r="AH72" s="44">
        <v>0.002252</v>
      </c>
      <c r="AI72" s="44">
        <v>0.003607</v>
      </c>
      <c r="AJ72" s="44">
        <v>0.005069</v>
      </c>
      <c r="AK72" s="44">
        <v>0.006182</v>
      </c>
    </row>
    <row r="73" ht="12.75" customHeight="1">
      <c r="A73" s="44">
        <v>0.014631</v>
      </c>
      <c r="B73" s="44">
        <v>0.013715</v>
      </c>
      <c r="C73" s="44">
        <v>0.012461</v>
      </c>
      <c r="D73" s="44">
        <v>0.011522</v>
      </c>
      <c r="E73" s="44">
        <v>0.010667</v>
      </c>
      <c r="F73" s="44">
        <v>0.009812</v>
      </c>
      <c r="G73" s="44">
        <v>0.008986</v>
      </c>
      <c r="H73" s="44">
        <v>0.007988</v>
      </c>
      <c r="I73" s="44">
        <v>0.007075</v>
      </c>
      <c r="J73" s="44">
        <v>0.006145</v>
      </c>
      <c r="K73" s="44">
        <v>0.00508</v>
      </c>
      <c r="L73" s="44">
        <v>0.004201</v>
      </c>
      <c r="M73" s="44">
        <v>0.003642</v>
      </c>
      <c r="N73" s="44">
        <v>0.002948</v>
      </c>
      <c r="O73" s="44">
        <v>0.002249</v>
      </c>
      <c r="P73" s="44">
        <v>0.002026</v>
      </c>
      <c r="Q73" s="44">
        <v>0.001957</v>
      </c>
      <c r="R73" s="44">
        <v>0.001542</v>
      </c>
      <c r="S73" s="44">
        <v>0.001159</v>
      </c>
      <c r="T73" s="44">
        <v>0.001096</v>
      </c>
      <c r="U73" s="44">
        <v>9.86E-4</v>
      </c>
      <c r="V73" s="44">
        <v>7.48E-4</v>
      </c>
      <c r="W73" s="44">
        <v>5.02E-4</v>
      </c>
      <c r="X73" s="44">
        <v>2.62E-4</v>
      </c>
      <c r="Y73" s="44">
        <v>1.76E-4</v>
      </c>
      <c r="Z73" s="44">
        <v>0.0</v>
      </c>
      <c r="AA73" s="44">
        <v>4.2E-5</v>
      </c>
      <c r="AB73" s="44">
        <v>4.0E-6</v>
      </c>
      <c r="AC73" s="44">
        <v>-1.11E-4</v>
      </c>
      <c r="AD73" s="44">
        <v>2.1E-5</v>
      </c>
      <c r="AE73" s="44">
        <v>2.08E-4</v>
      </c>
      <c r="AF73" s="44">
        <v>5.01E-4</v>
      </c>
      <c r="AG73" s="44">
        <v>0.001096</v>
      </c>
      <c r="AH73" s="44">
        <v>0.002091</v>
      </c>
      <c r="AI73" s="44">
        <v>0.003428</v>
      </c>
      <c r="AJ73" s="44">
        <v>0.004945</v>
      </c>
      <c r="AK73" s="44">
        <v>0.005966</v>
      </c>
    </row>
    <row r="74" ht="12.75" customHeight="1">
      <c r="A74" s="44">
        <v>0.01442</v>
      </c>
      <c r="B74" s="44">
        <v>0.013627</v>
      </c>
      <c r="C74" s="44">
        <v>0.012439</v>
      </c>
      <c r="D74" s="44">
        <v>0.011521</v>
      </c>
      <c r="E74" s="44">
        <v>0.010704</v>
      </c>
      <c r="F74" s="44">
        <v>0.009745</v>
      </c>
      <c r="G74" s="44">
        <v>0.008919</v>
      </c>
      <c r="H74" s="44">
        <v>0.008093</v>
      </c>
      <c r="I74" s="44">
        <v>0.007158</v>
      </c>
      <c r="J74" s="44">
        <v>0.006205</v>
      </c>
      <c r="K74" s="44">
        <v>0.00523</v>
      </c>
      <c r="L74" s="44">
        <v>0.004356</v>
      </c>
      <c r="M74" s="44">
        <v>0.003788</v>
      </c>
      <c r="N74" s="44">
        <v>0.003213</v>
      </c>
      <c r="O74" s="44">
        <v>0.002409</v>
      </c>
      <c r="P74" s="44">
        <v>0.002239</v>
      </c>
      <c r="Q74" s="44">
        <v>0.002056</v>
      </c>
      <c r="R74" s="44">
        <v>0.001683</v>
      </c>
      <c r="S74" s="44">
        <v>0.001403</v>
      </c>
      <c r="T74" s="44">
        <v>0.0012</v>
      </c>
      <c r="U74" s="44">
        <v>0.001109</v>
      </c>
      <c r="V74" s="44">
        <v>8.59E-4</v>
      </c>
      <c r="W74" s="44">
        <v>5.54E-4</v>
      </c>
      <c r="X74" s="44">
        <v>3.48E-4</v>
      </c>
      <c r="Y74" s="44">
        <v>1.64E-4</v>
      </c>
      <c r="Z74" s="44">
        <v>0.0</v>
      </c>
      <c r="AA74" s="44">
        <v>6.0E-5</v>
      </c>
      <c r="AB74" s="44">
        <v>-3.0E-5</v>
      </c>
      <c r="AC74" s="44">
        <v>-1.98E-4</v>
      </c>
      <c r="AD74" s="44">
        <v>-1.94E-4</v>
      </c>
      <c r="AE74" s="44">
        <v>4.1E-5</v>
      </c>
      <c r="AF74" s="44">
        <v>3.94E-4</v>
      </c>
      <c r="AG74" s="44">
        <v>8.45E-4</v>
      </c>
      <c r="AH74" s="44">
        <v>0.001826</v>
      </c>
      <c r="AI74" s="44">
        <v>0.00297</v>
      </c>
      <c r="AJ74" s="44">
        <v>0.00447</v>
      </c>
      <c r="AK74" s="44">
        <v>0.005444</v>
      </c>
    </row>
    <row r="75" ht="12.75" customHeight="1">
      <c r="A75" s="44">
        <v>0.014184</v>
      </c>
      <c r="B75" s="44">
        <v>0.013354</v>
      </c>
      <c r="C75" s="44">
        <v>0.012283</v>
      </c>
      <c r="D75" s="44">
        <v>0.011298</v>
      </c>
      <c r="E75" s="44">
        <v>0.010555</v>
      </c>
      <c r="F75" s="44">
        <v>0.009764</v>
      </c>
      <c r="G75" s="44">
        <v>0.009</v>
      </c>
      <c r="H75" s="44">
        <v>0.008127</v>
      </c>
      <c r="I75" s="44">
        <v>0.007281</v>
      </c>
      <c r="J75" s="44">
        <v>0.006406</v>
      </c>
      <c r="K75" s="44">
        <v>0.005422</v>
      </c>
      <c r="L75" s="44">
        <v>0.004622</v>
      </c>
      <c r="M75" s="44">
        <v>0.004066</v>
      </c>
      <c r="N75" s="44">
        <v>0.003337</v>
      </c>
      <c r="O75" s="44">
        <v>0.00264</v>
      </c>
      <c r="P75" s="44">
        <v>0.002385</v>
      </c>
      <c r="Q75" s="44">
        <v>0.002137</v>
      </c>
      <c r="R75" s="44">
        <v>0.00181</v>
      </c>
      <c r="S75" s="44">
        <v>0.001472</v>
      </c>
      <c r="T75" s="44">
        <v>0.001277</v>
      </c>
      <c r="U75" s="44">
        <v>0.001172</v>
      </c>
      <c r="V75" s="44">
        <v>8.66E-4</v>
      </c>
      <c r="W75" s="44">
        <v>6.27E-4</v>
      </c>
      <c r="X75" s="44">
        <v>3.63E-4</v>
      </c>
      <c r="Y75" s="44">
        <v>1.76E-4</v>
      </c>
      <c r="Z75" s="44">
        <v>0.0</v>
      </c>
      <c r="AA75" s="44">
        <v>-6.3E-5</v>
      </c>
      <c r="AB75" s="44">
        <v>-1.31E-4</v>
      </c>
      <c r="AC75" s="44">
        <v>-2.69E-4</v>
      </c>
      <c r="AD75" s="44">
        <v>-3.34E-4</v>
      </c>
      <c r="AE75" s="44">
        <v>-2.15E-4</v>
      </c>
      <c r="AF75" s="44">
        <v>8.8E-5</v>
      </c>
      <c r="AG75" s="44">
        <v>5.44E-4</v>
      </c>
      <c r="AH75" s="44">
        <v>0.001485</v>
      </c>
      <c r="AI75" s="44">
        <v>0.002764</v>
      </c>
      <c r="AJ75" s="44">
        <v>0.004209</v>
      </c>
      <c r="AK75" s="44">
        <v>0.005143</v>
      </c>
    </row>
    <row r="76" ht="12.75" customHeight="1">
      <c r="A76" s="44">
        <v>0.014278</v>
      </c>
      <c r="B76" s="44">
        <v>0.01348</v>
      </c>
      <c r="C76" s="44">
        <v>0.012306</v>
      </c>
      <c r="D76" s="44">
        <v>0.011465</v>
      </c>
      <c r="E76" s="44">
        <v>0.010677</v>
      </c>
      <c r="F76" s="44">
        <v>0.009883</v>
      </c>
      <c r="G76" s="44">
        <v>0.009102</v>
      </c>
      <c r="H76" s="44">
        <v>0.0082</v>
      </c>
      <c r="I76" s="44">
        <v>0.0073</v>
      </c>
      <c r="J76" s="44">
        <v>0.006496</v>
      </c>
      <c r="K76" s="44">
        <v>0.005562</v>
      </c>
      <c r="L76" s="44">
        <v>0.004843</v>
      </c>
      <c r="M76" s="44">
        <v>0.004327</v>
      </c>
      <c r="N76" s="44">
        <v>0.003677</v>
      </c>
      <c r="O76" s="44">
        <v>0.002914</v>
      </c>
      <c r="P76" s="44">
        <v>0.002608</v>
      </c>
      <c r="Q76" s="44">
        <v>0.002447</v>
      </c>
      <c r="R76" s="44">
        <v>0.002088</v>
      </c>
      <c r="S76" s="44">
        <v>0.001648</v>
      </c>
      <c r="T76" s="44">
        <v>0.001548</v>
      </c>
      <c r="U76" s="44">
        <v>0.001424</v>
      </c>
      <c r="V76" s="44">
        <v>0.001076</v>
      </c>
      <c r="W76" s="44">
        <v>7.41E-4</v>
      </c>
      <c r="X76" s="44">
        <v>4.17E-4</v>
      </c>
      <c r="Y76" s="44">
        <v>2.46E-4</v>
      </c>
      <c r="Z76" s="44">
        <v>0.0</v>
      </c>
      <c r="AA76" s="44">
        <v>-3.6E-5</v>
      </c>
      <c r="AB76" s="44">
        <v>-7.8E-5</v>
      </c>
      <c r="AC76" s="44">
        <v>-3.28E-4</v>
      </c>
      <c r="AD76" s="44">
        <v>-2.6E-4</v>
      </c>
      <c r="AE76" s="44">
        <v>-1.38E-4</v>
      </c>
      <c r="AF76" s="44">
        <v>7.1E-5</v>
      </c>
      <c r="AG76" s="44">
        <v>5.65E-4</v>
      </c>
      <c r="AH76" s="44">
        <v>0.001443</v>
      </c>
      <c r="AI76" s="44">
        <v>0.002641</v>
      </c>
      <c r="AJ76" s="44">
        <v>0.004075</v>
      </c>
      <c r="AK76" s="44">
        <v>0.005001</v>
      </c>
    </row>
    <row r="77" ht="12.75" customHeight="1">
      <c r="A77" s="44">
        <v>0.013766</v>
      </c>
      <c r="B77" s="44">
        <v>0.013043</v>
      </c>
      <c r="C77" s="44">
        <v>0.012039</v>
      </c>
      <c r="D77" s="44">
        <v>0.011156</v>
      </c>
      <c r="E77" s="44">
        <v>0.010459</v>
      </c>
      <c r="F77" s="44">
        <v>0.00961</v>
      </c>
      <c r="G77" s="44">
        <v>0.008912</v>
      </c>
      <c r="H77" s="44">
        <v>0.008175</v>
      </c>
      <c r="I77" s="44">
        <v>0.007305</v>
      </c>
      <c r="J77" s="44">
        <v>0.006501</v>
      </c>
      <c r="K77" s="44">
        <v>0.005661</v>
      </c>
      <c r="L77" s="44">
        <v>0.004893</v>
      </c>
      <c r="M77" s="44">
        <v>0.004446</v>
      </c>
      <c r="N77" s="44">
        <v>0.003817</v>
      </c>
      <c r="O77" s="44">
        <v>0.003033</v>
      </c>
      <c r="P77" s="44">
        <v>0.002803</v>
      </c>
      <c r="Q77" s="44">
        <v>0.002501</v>
      </c>
      <c r="R77" s="44">
        <v>0.002144</v>
      </c>
      <c r="S77" s="44">
        <v>0.001862</v>
      </c>
      <c r="T77" s="44">
        <v>0.001575</v>
      </c>
      <c r="U77" s="44">
        <v>0.001416</v>
      </c>
      <c r="V77" s="44">
        <v>0.001139</v>
      </c>
      <c r="W77" s="44">
        <v>8.13E-4</v>
      </c>
      <c r="X77" s="44">
        <v>5.38E-4</v>
      </c>
      <c r="Y77" s="44">
        <v>2.59E-4</v>
      </c>
      <c r="Z77" s="44">
        <v>0.0</v>
      </c>
      <c r="AA77" s="44">
        <v>-1.1E-5</v>
      </c>
      <c r="AB77" s="44">
        <v>-1.52E-4</v>
      </c>
      <c r="AC77" s="44">
        <v>-3.19E-4</v>
      </c>
      <c r="AD77" s="44">
        <v>-4.16E-4</v>
      </c>
      <c r="AE77" s="44">
        <v>-2.88E-4</v>
      </c>
      <c r="AF77" s="44">
        <v>-5.9E-5</v>
      </c>
      <c r="AG77" s="44">
        <v>2.96E-4</v>
      </c>
      <c r="AH77" s="44">
        <v>0.001226</v>
      </c>
      <c r="AI77" s="44">
        <v>0.002233</v>
      </c>
      <c r="AJ77" s="44">
        <v>0.003705</v>
      </c>
      <c r="AK77" s="44">
        <v>0.004587</v>
      </c>
    </row>
    <row r="78" ht="12.75" customHeight="1">
      <c r="A78" s="44">
        <v>0.013745</v>
      </c>
      <c r="B78" s="44">
        <v>0.012968</v>
      </c>
      <c r="C78" s="44">
        <v>0.011941</v>
      </c>
      <c r="D78" s="44">
        <v>0.011045</v>
      </c>
      <c r="E78" s="44">
        <v>0.010393</v>
      </c>
      <c r="F78" s="44">
        <v>0.009661</v>
      </c>
      <c r="G78" s="44">
        <v>0.00898</v>
      </c>
      <c r="H78" s="44">
        <v>0.008076</v>
      </c>
      <c r="I78" s="44">
        <v>0.007355</v>
      </c>
      <c r="J78" s="44">
        <v>0.006607</v>
      </c>
      <c r="K78" s="44">
        <v>0.005739</v>
      </c>
      <c r="L78" s="44">
        <v>0.005159</v>
      </c>
      <c r="M78" s="44">
        <v>0.004653</v>
      </c>
      <c r="N78" s="44">
        <v>0.00395</v>
      </c>
      <c r="O78" s="44">
        <v>0.003196</v>
      </c>
      <c r="P78" s="44">
        <v>0.002915</v>
      </c>
      <c r="Q78" s="44">
        <v>0.002618</v>
      </c>
      <c r="R78" s="44">
        <v>0.00234</v>
      </c>
      <c r="S78" s="44">
        <v>0.001917</v>
      </c>
      <c r="T78" s="44">
        <v>0.001737</v>
      </c>
      <c r="U78" s="44">
        <v>0.001547</v>
      </c>
      <c r="V78" s="44">
        <v>0.001173</v>
      </c>
      <c r="W78" s="44">
        <v>7.69E-4</v>
      </c>
      <c r="X78" s="44">
        <v>4.66E-4</v>
      </c>
      <c r="Y78" s="44">
        <v>2.22E-4</v>
      </c>
      <c r="Z78" s="44">
        <v>0.0</v>
      </c>
      <c r="AA78" s="44">
        <v>-8.9E-5</v>
      </c>
      <c r="AB78" s="44">
        <v>-1.8E-4</v>
      </c>
      <c r="AC78" s="44">
        <v>-3.7E-4</v>
      </c>
      <c r="AD78" s="44">
        <v>-4.4E-4</v>
      </c>
      <c r="AE78" s="44">
        <v>-4.05E-4</v>
      </c>
      <c r="AF78" s="44">
        <v>-1.38E-4</v>
      </c>
      <c r="AG78" s="44">
        <v>2.61E-4</v>
      </c>
      <c r="AH78" s="44">
        <v>0.001036</v>
      </c>
      <c r="AI78" s="44">
        <v>0.002262</v>
      </c>
      <c r="AJ78" s="44">
        <v>0.003609</v>
      </c>
      <c r="AK78" s="44">
        <v>0.00456</v>
      </c>
    </row>
    <row r="79" ht="12.75" customHeight="1">
      <c r="A79" s="44">
        <v>0.013419</v>
      </c>
      <c r="B79" s="44">
        <v>0.012712</v>
      </c>
      <c r="C79" s="44">
        <v>0.011651</v>
      </c>
      <c r="D79" s="44">
        <v>0.010908</v>
      </c>
      <c r="E79" s="44">
        <v>0.010223</v>
      </c>
      <c r="F79" s="44">
        <v>0.009515</v>
      </c>
      <c r="G79" s="44">
        <v>0.008866</v>
      </c>
      <c r="H79" s="44">
        <v>0.008021</v>
      </c>
      <c r="I79" s="44">
        <v>0.007254</v>
      </c>
      <c r="J79" s="44">
        <v>0.006472</v>
      </c>
      <c r="K79" s="44">
        <v>0.005747</v>
      </c>
      <c r="L79" s="44">
        <v>0.005149</v>
      </c>
      <c r="M79" s="44">
        <v>0.004732</v>
      </c>
      <c r="N79" s="44">
        <v>0.004177</v>
      </c>
      <c r="O79" s="44">
        <v>0.003261</v>
      </c>
      <c r="P79" s="44">
        <v>0.003008</v>
      </c>
      <c r="Q79" s="44">
        <v>0.002793</v>
      </c>
      <c r="R79" s="44">
        <v>0.002431</v>
      </c>
      <c r="S79" s="44">
        <v>0.002028</v>
      </c>
      <c r="T79" s="44">
        <v>0.001861</v>
      </c>
      <c r="U79" s="44">
        <v>0.001685</v>
      </c>
      <c r="V79" s="44">
        <v>0.001271</v>
      </c>
      <c r="W79" s="44">
        <v>8.38E-4</v>
      </c>
      <c r="X79" s="44">
        <v>5.39E-4</v>
      </c>
      <c r="Y79" s="44">
        <v>3.33E-4</v>
      </c>
      <c r="Z79" s="44">
        <v>0.0</v>
      </c>
      <c r="AA79" s="44">
        <v>1.9E-5</v>
      </c>
      <c r="AB79" s="44">
        <v>-1.03E-4</v>
      </c>
      <c r="AC79" s="44">
        <v>-3.12E-4</v>
      </c>
      <c r="AD79" s="44">
        <v>-2.4E-4</v>
      </c>
      <c r="AE79" s="44">
        <v>-1.99E-4</v>
      </c>
      <c r="AF79" s="44">
        <v>-8.2E-5</v>
      </c>
      <c r="AG79" s="44">
        <v>3.47E-4</v>
      </c>
      <c r="AH79" s="44">
        <v>0.001094</v>
      </c>
      <c r="AI79" s="44">
        <v>0.002164</v>
      </c>
      <c r="AJ79" s="44">
        <v>0.003565</v>
      </c>
      <c r="AK79" s="44">
        <v>0.004386</v>
      </c>
    </row>
    <row r="80" ht="12.75" customHeight="1">
      <c r="A80" s="44">
        <v>0.012756</v>
      </c>
      <c r="B80" s="44">
        <v>0.012081</v>
      </c>
      <c r="C80" s="44">
        <v>0.01117</v>
      </c>
      <c r="D80" s="44">
        <v>0.010286</v>
      </c>
      <c r="E80" s="44">
        <v>0.009751</v>
      </c>
      <c r="F80" s="44">
        <v>0.009008</v>
      </c>
      <c r="G80" s="44">
        <v>0.008407</v>
      </c>
      <c r="H80" s="44">
        <v>0.0077</v>
      </c>
      <c r="I80" s="44">
        <v>0.00699</v>
      </c>
      <c r="J80" s="44">
        <v>0.006226</v>
      </c>
      <c r="K80" s="44">
        <v>0.005581</v>
      </c>
      <c r="L80" s="44">
        <v>0.005045</v>
      </c>
      <c r="M80" s="44">
        <v>0.004581</v>
      </c>
      <c r="N80" s="44">
        <v>0.003989</v>
      </c>
      <c r="O80" s="44">
        <v>0.003262</v>
      </c>
      <c r="P80" s="44">
        <v>0.002944</v>
      </c>
      <c r="Q80" s="44">
        <v>0.002605</v>
      </c>
      <c r="R80" s="44">
        <v>0.002266</v>
      </c>
      <c r="S80" s="44">
        <v>0.002018</v>
      </c>
      <c r="T80" s="44">
        <v>0.001715</v>
      </c>
      <c r="U80" s="44">
        <v>0.001537</v>
      </c>
      <c r="V80" s="44">
        <v>0.001175</v>
      </c>
      <c r="W80" s="44">
        <v>7.74E-4</v>
      </c>
      <c r="X80" s="44">
        <v>4.89E-4</v>
      </c>
      <c r="Y80" s="44">
        <v>1.71E-4</v>
      </c>
      <c r="Z80" s="44">
        <v>0.0</v>
      </c>
      <c r="AA80" s="44">
        <v>-8.4E-5</v>
      </c>
      <c r="AB80" s="44">
        <v>-2.44E-4</v>
      </c>
      <c r="AC80" s="44">
        <v>-4.0E-4</v>
      </c>
      <c r="AD80" s="44">
        <v>-5.84E-4</v>
      </c>
      <c r="AE80" s="44">
        <v>-5.39E-4</v>
      </c>
      <c r="AF80" s="44">
        <v>-2.44E-4</v>
      </c>
      <c r="AG80" s="44">
        <v>2.4E-5</v>
      </c>
      <c r="AH80" s="44">
        <v>8.76E-4</v>
      </c>
      <c r="AI80" s="44">
        <v>0.001881</v>
      </c>
      <c r="AJ80" s="44">
        <v>0.003166</v>
      </c>
      <c r="AK80" s="44">
        <v>0.004129</v>
      </c>
    </row>
    <row r="81" ht="12.75" customHeight="1">
      <c r="A81" s="44">
        <v>0.012469</v>
      </c>
      <c r="B81" s="44">
        <v>0.011748</v>
      </c>
      <c r="C81" s="44">
        <v>0.010791</v>
      </c>
      <c r="D81" s="44">
        <v>0.010068</v>
      </c>
      <c r="E81" s="44">
        <v>0.009479</v>
      </c>
      <c r="F81" s="44">
        <v>0.008869</v>
      </c>
      <c r="G81" s="44">
        <v>0.008287</v>
      </c>
      <c r="H81" s="44">
        <v>0.007478</v>
      </c>
      <c r="I81" s="44">
        <v>0.006815</v>
      </c>
      <c r="J81" s="44">
        <v>0.006169</v>
      </c>
      <c r="K81" s="44">
        <v>0.005545</v>
      </c>
      <c r="L81" s="44">
        <v>0.005184</v>
      </c>
      <c r="M81" s="44">
        <v>0.004779</v>
      </c>
      <c r="N81" s="44">
        <v>0.004081</v>
      </c>
      <c r="O81" s="44">
        <v>0.003268</v>
      </c>
      <c r="P81" s="44">
        <v>0.002966</v>
      </c>
      <c r="Q81" s="44">
        <v>0.002723</v>
      </c>
      <c r="R81" s="44">
        <v>0.002419</v>
      </c>
      <c r="S81" s="44">
        <v>0.002027</v>
      </c>
      <c r="T81" s="44">
        <v>0.001791</v>
      </c>
      <c r="U81" s="44">
        <v>0.001581</v>
      </c>
      <c r="V81" s="44">
        <v>0.001137</v>
      </c>
      <c r="W81" s="44">
        <v>7.91E-4</v>
      </c>
      <c r="X81" s="44">
        <v>4.91E-4</v>
      </c>
      <c r="Y81" s="44">
        <v>3.37E-4</v>
      </c>
      <c r="Z81" s="44">
        <v>0.0</v>
      </c>
      <c r="AA81" s="44">
        <v>-4.3E-5</v>
      </c>
      <c r="AB81" s="44">
        <v>-1.1E-4</v>
      </c>
      <c r="AC81" s="44">
        <v>-3.12E-4</v>
      </c>
      <c r="AD81" s="44">
        <v>-2.84E-4</v>
      </c>
      <c r="AE81" s="44">
        <v>-2.46E-4</v>
      </c>
      <c r="AF81" s="44">
        <v>-1.76E-4</v>
      </c>
      <c r="AG81" s="44">
        <v>1.99E-4</v>
      </c>
      <c r="AH81" s="44">
        <v>0.001053</v>
      </c>
      <c r="AI81" s="44">
        <v>0.00204</v>
      </c>
      <c r="AJ81" s="44">
        <v>0.00331</v>
      </c>
      <c r="AK81" s="44">
        <v>0.004277</v>
      </c>
    </row>
    <row r="82" ht="12.75" customHeight="1">
      <c r="A82" s="44">
        <v>0.012166</v>
      </c>
      <c r="B82" s="44">
        <v>0.011515</v>
      </c>
      <c r="C82" s="44">
        <v>0.010563</v>
      </c>
      <c r="D82" s="44">
        <v>0.009767</v>
      </c>
      <c r="E82" s="44">
        <v>0.009247</v>
      </c>
      <c r="F82" s="44">
        <v>0.008586</v>
      </c>
      <c r="G82" s="44">
        <v>0.007927</v>
      </c>
      <c r="H82" s="44">
        <v>0.007275</v>
      </c>
      <c r="I82" s="44">
        <v>0.006625</v>
      </c>
      <c r="J82" s="44">
        <v>0.005988</v>
      </c>
      <c r="K82" s="44">
        <v>0.005373</v>
      </c>
      <c r="L82" s="44">
        <v>0.004886</v>
      </c>
      <c r="M82" s="44">
        <v>0.004611</v>
      </c>
      <c r="N82" s="44">
        <v>0.004065</v>
      </c>
      <c r="O82" s="44">
        <v>0.003236</v>
      </c>
      <c r="P82" s="44">
        <v>0.002916</v>
      </c>
      <c r="Q82" s="44">
        <v>0.002597</v>
      </c>
      <c r="R82" s="44">
        <v>0.002251</v>
      </c>
      <c r="S82" s="44">
        <v>0.001903</v>
      </c>
      <c r="T82" s="44">
        <v>0.001789</v>
      </c>
      <c r="U82" s="44">
        <v>0.001551</v>
      </c>
      <c r="V82" s="44">
        <v>0.001174</v>
      </c>
      <c r="W82" s="44">
        <v>7.37E-4</v>
      </c>
      <c r="X82" s="44">
        <v>4.34E-4</v>
      </c>
      <c r="Y82" s="44">
        <v>2.89E-4</v>
      </c>
      <c r="Z82" s="44">
        <v>0.0</v>
      </c>
      <c r="AA82" s="44">
        <v>-1.0E-5</v>
      </c>
      <c r="AB82" s="44">
        <v>-8.6E-5</v>
      </c>
      <c r="AC82" s="44">
        <v>-3.07E-4</v>
      </c>
      <c r="AD82" s="44">
        <v>-3.57E-4</v>
      </c>
      <c r="AE82" s="44">
        <v>-2.76E-4</v>
      </c>
      <c r="AF82" s="44">
        <v>-3.3E-5</v>
      </c>
      <c r="AG82" s="44">
        <v>1.04E-4</v>
      </c>
      <c r="AH82" s="44">
        <v>8.91E-4</v>
      </c>
      <c r="AI82" s="44">
        <v>0.001832</v>
      </c>
      <c r="AJ82" s="44">
        <v>0.003117</v>
      </c>
      <c r="AK82" s="44">
        <v>0.003901</v>
      </c>
    </row>
    <row r="83" ht="12.75" customHeight="1">
      <c r="A83" s="44">
        <v>0.011521</v>
      </c>
      <c r="B83" s="44">
        <v>0.010864</v>
      </c>
      <c r="C83" s="44">
        <v>0.009955</v>
      </c>
      <c r="D83" s="44">
        <v>0.009187</v>
      </c>
      <c r="E83" s="44">
        <v>0.008674</v>
      </c>
      <c r="F83" s="44">
        <v>0.008054</v>
      </c>
      <c r="G83" s="44">
        <v>0.007525</v>
      </c>
      <c r="H83" s="44">
        <v>0.00688</v>
      </c>
      <c r="I83" s="44">
        <v>0.006301</v>
      </c>
      <c r="J83" s="44">
        <v>0.00574</v>
      </c>
      <c r="K83" s="44">
        <v>0.005169</v>
      </c>
      <c r="L83" s="44">
        <v>0.004828</v>
      </c>
      <c r="M83" s="44">
        <v>0.004448</v>
      </c>
      <c r="N83" s="44">
        <v>0.003755</v>
      </c>
      <c r="O83" s="44">
        <v>0.002976</v>
      </c>
      <c r="P83" s="44">
        <v>0.002723</v>
      </c>
      <c r="Q83" s="44">
        <v>0.002309</v>
      </c>
      <c r="R83" s="44">
        <v>0.002117</v>
      </c>
      <c r="S83" s="44">
        <v>0.001829</v>
      </c>
      <c r="T83" s="44">
        <v>0.0015</v>
      </c>
      <c r="U83" s="44">
        <v>0.001357</v>
      </c>
      <c r="V83" s="44">
        <v>9.77E-4</v>
      </c>
      <c r="W83" s="44">
        <v>7.09E-4</v>
      </c>
      <c r="X83" s="44">
        <v>4.61E-4</v>
      </c>
      <c r="Y83" s="44">
        <v>2.14E-4</v>
      </c>
      <c r="Z83" s="44">
        <v>0.0</v>
      </c>
      <c r="AA83" s="44">
        <v>3.0E-6</v>
      </c>
      <c r="AB83" s="44">
        <v>-1.7E-4</v>
      </c>
      <c r="AC83" s="44">
        <v>-3.8E-4</v>
      </c>
      <c r="AD83" s="44">
        <v>-4.57E-4</v>
      </c>
      <c r="AE83" s="44">
        <v>-5.51E-4</v>
      </c>
      <c r="AF83" s="44">
        <v>-2.32E-4</v>
      </c>
      <c r="AG83" s="44">
        <v>-2.3E-5</v>
      </c>
      <c r="AH83" s="44">
        <v>7.7E-4</v>
      </c>
      <c r="AI83" s="44">
        <v>0.001699</v>
      </c>
      <c r="AJ83" s="44">
        <v>0.002906</v>
      </c>
      <c r="AK83" s="44">
        <v>0.003961</v>
      </c>
    </row>
    <row r="84" ht="12.75" customHeight="1">
      <c r="A84" s="44">
        <v>0.011222</v>
      </c>
      <c r="B84" s="44">
        <v>0.010564</v>
      </c>
      <c r="C84" s="44">
        <v>0.009626</v>
      </c>
      <c r="D84" s="44">
        <v>0.008953</v>
      </c>
      <c r="E84" s="44">
        <v>0.008408</v>
      </c>
      <c r="F84" s="44">
        <v>0.007802</v>
      </c>
      <c r="G84" s="44">
        <v>0.007333</v>
      </c>
      <c r="H84" s="44">
        <v>0.006626</v>
      </c>
      <c r="I84" s="44">
        <v>0.006055</v>
      </c>
      <c r="J84" s="44">
        <v>0.005506</v>
      </c>
      <c r="K84" s="44">
        <v>0.005003</v>
      </c>
      <c r="L84" s="44">
        <v>0.0048</v>
      </c>
      <c r="M84" s="44">
        <v>0.004445</v>
      </c>
      <c r="N84" s="44">
        <v>0.003806</v>
      </c>
      <c r="O84" s="44">
        <v>0.002969</v>
      </c>
      <c r="P84" s="44">
        <v>0.002498</v>
      </c>
      <c r="Q84" s="44">
        <v>0.00229</v>
      </c>
      <c r="R84" s="44">
        <v>0.002012</v>
      </c>
      <c r="S84" s="44">
        <v>0.001627</v>
      </c>
      <c r="T84" s="44">
        <v>0.001516</v>
      </c>
      <c r="U84" s="44">
        <v>0.001352</v>
      </c>
      <c r="V84" s="44">
        <v>0.001012</v>
      </c>
      <c r="W84" s="44">
        <v>6.71E-4</v>
      </c>
      <c r="X84" s="44">
        <v>4.42E-4</v>
      </c>
      <c r="Y84" s="44">
        <v>2.93E-4</v>
      </c>
      <c r="Z84" s="44">
        <v>0.0</v>
      </c>
      <c r="AA84" s="44">
        <v>2.9E-5</v>
      </c>
      <c r="AB84" s="44">
        <v>-6.3E-5</v>
      </c>
      <c r="AC84" s="44">
        <v>-2.6E-4</v>
      </c>
      <c r="AD84" s="44">
        <v>-1.73E-4</v>
      </c>
      <c r="AE84" s="44">
        <v>-1.7E-4</v>
      </c>
      <c r="AF84" s="44">
        <v>-5.2E-5</v>
      </c>
      <c r="AG84" s="44">
        <v>2.6E-4</v>
      </c>
      <c r="AH84" s="44">
        <v>8.92E-4</v>
      </c>
      <c r="AI84" s="44">
        <v>0.001759</v>
      </c>
      <c r="AJ84" s="44">
        <v>0.003044</v>
      </c>
      <c r="AK84" s="44">
        <v>0.003753</v>
      </c>
    </row>
    <row r="85" ht="12.75" customHeight="1">
      <c r="A85" s="44">
        <v>0.010297</v>
      </c>
      <c r="B85" s="44">
        <v>0.009678</v>
      </c>
      <c r="C85" s="44">
        <v>0.008789</v>
      </c>
      <c r="D85" s="44">
        <v>0.008092</v>
      </c>
      <c r="E85" s="44">
        <v>0.007578</v>
      </c>
      <c r="F85" s="44">
        <v>0.006973</v>
      </c>
      <c r="G85" s="44">
        <v>0.006553</v>
      </c>
      <c r="H85" s="44">
        <v>0.005953</v>
      </c>
      <c r="I85" s="44">
        <v>0.0054</v>
      </c>
      <c r="J85" s="44">
        <v>0.004928</v>
      </c>
      <c r="K85" s="44">
        <v>0.004443</v>
      </c>
      <c r="L85" s="44">
        <v>0.004205</v>
      </c>
      <c r="M85" s="44">
        <v>0.003967</v>
      </c>
      <c r="N85" s="44">
        <v>0.003334</v>
      </c>
      <c r="O85" s="44">
        <v>0.002452</v>
      </c>
      <c r="P85" s="44">
        <v>0.002208</v>
      </c>
      <c r="Q85" s="44">
        <v>0.001876</v>
      </c>
      <c r="R85" s="44">
        <v>0.001474</v>
      </c>
      <c r="S85" s="44">
        <v>0.001325</v>
      </c>
      <c r="T85" s="44">
        <v>0.001177</v>
      </c>
      <c r="U85" s="44">
        <v>0.001113</v>
      </c>
      <c r="V85" s="44">
        <v>8.61E-4</v>
      </c>
      <c r="W85" s="44">
        <v>5.21E-4</v>
      </c>
      <c r="X85" s="44">
        <v>3.6E-4</v>
      </c>
      <c r="Y85" s="44">
        <v>2.23E-4</v>
      </c>
      <c r="Z85" s="44">
        <v>0.0</v>
      </c>
      <c r="AA85" s="44">
        <v>-9.7E-5</v>
      </c>
      <c r="AB85" s="44">
        <v>-1.42E-4</v>
      </c>
      <c r="AC85" s="44">
        <v>-3.32E-4</v>
      </c>
      <c r="AD85" s="44">
        <v>-3.97E-4</v>
      </c>
      <c r="AE85" s="44">
        <v>-3.64E-4</v>
      </c>
      <c r="AF85" s="44">
        <v>-3.26E-4</v>
      </c>
      <c r="AG85" s="44">
        <v>-5.4E-5</v>
      </c>
      <c r="AH85" s="44">
        <v>6.29E-4</v>
      </c>
      <c r="AI85" s="44">
        <v>0.001541</v>
      </c>
      <c r="AJ85" s="44">
        <v>0.002662</v>
      </c>
      <c r="AK85" s="44">
        <v>0.003541</v>
      </c>
    </row>
    <row r="86" ht="12.75" customHeight="1">
      <c r="A86" s="44">
        <v>0.009672</v>
      </c>
      <c r="B86" s="44">
        <v>0.00903</v>
      </c>
      <c r="C86" s="44">
        <v>0.008268</v>
      </c>
      <c r="D86" s="44">
        <v>0.00751</v>
      </c>
      <c r="E86" s="44">
        <v>0.007152</v>
      </c>
      <c r="F86" s="44">
        <v>0.00669</v>
      </c>
      <c r="G86" s="44">
        <v>0.006212</v>
      </c>
      <c r="H86" s="44">
        <v>0.005609</v>
      </c>
      <c r="I86" s="44">
        <v>0.005222</v>
      </c>
      <c r="J86" s="44">
        <v>0.004738</v>
      </c>
      <c r="K86" s="44">
        <v>0.004255</v>
      </c>
      <c r="L86" s="44">
        <v>0.004144</v>
      </c>
      <c r="M86" s="44">
        <v>0.003848</v>
      </c>
      <c r="N86" s="44">
        <v>0.003231</v>
      </c>
      <c r="O86" s="44">
        <v>0.002404</v>
      </c>
      <c r="P86" s="44">
        <v>0.002032</v>
      </c>
      <c r="Q86" s="44">
        <v>0.00161</v>
      </c>
      <c r="R86" s="44">
        <v>0.001389</v>
      </c>
      <c r="S86" s="44">
        <v>0.001121</v>
      </c>
      <c r="T86" s="44">
        <v>9.31E-4</v>
      </c>
      <c r="U86" s="44">
        <v>9.39E-4</v>
      </c>
      <c r="V86" s="44">
        <v>6.5E-4</v>
      </c>
      <c r="W86" s="44">
        <v>4.86E-4</v>
      </c>
      <c r="X86" s="44">
        <v>3.79E-4</v>
      </c>
      <c r="Y86" s="44">
        <v>2.37E-4</v>
      </c>
      <c r="Z86" s="44">
        <v>0.0</v>
      </c>
      <c r="AA86" s="44">
        <v>-1.38E-4</v>
      </c>
      <c r="AB86" s="44">
        <v>-2.54E-4</v>
      </c>
      <c r="AC86" s="44">
        <v>-3.68E-4</v>
      </c>
      <c r="AD86" s="44">
        <v>-5.66E-4</v>
      </c>
      <c r="AE86" s="44">
        <v>-5.65E-4</v>
      </c>
      <c r="AF86" s="44">
        <v>-4.32E-4</v>
      </c>
      <c r="AG86" s="44">
        <v>-2.04E-4</v>
      </c>
      <c r="AH86" s="44">
        <v>3.74E-4</v>
      </c>
      <c r="AI86" s="44">
        <v>0.00131</v>
      </c>
      <c r="AJ86" s="44">
        <v>0.002463</v>
      </c>
      <c r="AK86" s="44">
        <v>0.003259</v>
      </c>
    </row>
    <row r="87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</row>
    <row r="88" ht="12.0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43"/>
    <col customWidth="1" min="2" max="37" width="8.71"/>
  </cols>
  <sheetData>
    <row r="1" ht="12.75" customHeight="1">
      <c r="A1" s="44">
        <v>-0.058056</v>
      </c>
      <c r="B1" s="44">
        <v>-0.058673</v>
      </c>
      <c r="C1" s="44">
        <v>-0.057954</v>
      </c>
      <c r="D1" s="44">
        <v>-0.056099</v>
      </c>
      <c r="E1" s="44">
        <v>-0.055372</v>
      </c>
      <c r="F1" s="44">
        <v>-0.054004</v>
      </c>
      <c r="G1" s="44">
        <v>-0.050901</v>
      </c>
      <c r="H1" s="44">
        <v>-0.047966</v>
      </c>
      <c r="I1" s="44">
        <v>-0.04631</v>
      </c>
      <c r="J1" s="44">
        <v>-0.043799</v>
      </c>
      <c r="K1" s="44">
        <v>-0.042078</v>
      </c>
      <c r="L1" s="44">
        <v>-0.038892</v>
      </c>
      <c r="M1" s="44">
        <v>-0.036103</v>
      </c>
      <c r="N1" s="44">
        <v>-0.032726</v>
      </c>
      <c r="O1" s="44">
        <v>-0.02997</v>
      </c>
      <c r="P1" s="44">
        <v>-0.028219</v>
      </c>
      <c r="Q1" s="44">
        <v>-0.024508</v>
      </c>
      <c r="R1" s="44">
        <v>-0.022923</v>
      </c>
      <c r="S1" s="44">
        <v>-0.020495</v>
      </c>
      <c r="T1" s="44">
        <v>-0.018099</v>
      </c>
      <c r="U1" s="44">
        <v>-0.015876</v>
      </c>
      <c r="V1" s="44">
        <v>-0.012806</v>
      </c>
      <c r="W1" s="44">
        <v>-0.010163</v>
      </c>
      <c r="X1" s="44">
        <v>-0.006849</v>
      </c>
      <c r="Y1" s="44">
        <v>-0.00307</v>
      </c>
      <c r="Z1" s="44">
        <v>0.0</v>
      </c>
      <c r="AA1" s="44">
        <v>0.002476</v>
      </c>
      <c r="AB1" s="44">
        <v>0.005842</v>
      </c>
      <c r="AC1" s="44">
        <v>0.008799</v>
      </c>
      <c r="AD1" s="44">
        <v>0.012084</v>
      </c>
      <c r="AE1" s="44">
        <v>0.016323</v>
      </c>
      <c r="AF1" s="44">
        <v>0.018794</v>
      </c>
      <c r="AG1" s="44">
        <v>0.022698</v>
      </c>
      <c r="AH1" s="44">
        <v>0.026058</v>
      </c>
      <c r="AI1" s="44">
        <v>0.029721</v>
      </c>
      <c r="AJ1" s="44">
        <v>0.031968</v>
      </c>
      <c r="AK1" s="44">
        <v>0.032403</v>
      </c>
    </row>
    <row r="2" ht="12.75" customHeight="1">
      <c r="A2" s="44">
        <v>-0.050367</v>
      </c>
      <c r="B2" s="44">
        <v>-0.05036</v>
      </c>
      <c r="C2" s="44">
        <v>-0.049722</v>
      </c>
      <c r="D2" s="44">
        <v>-0.04788</v>
      </c>
      <c r="E2" s="44">
        <v>-0.047235</v>
      </c>
      <c r="F2" s="44">
        <v>-0.045677</v>
      </c>
      <c r="G2" s="44">
        <v>-0.04281</v>
      </c>
      <c r="H2" s="44">
        <v>-0.04005</v>
      </c>
      <c r="I2" s="44">
        <v>-0.038688</v>
      </c>
      <c r="J2" s="44">
        <v>-0.036082</v>
      </c>
      <c r="K2" s="44">
        <v>-0.034568</v>
      </c>
      <c r="L2" s="44">
        <v>-0.032134</v>
      </c>
      <c r="M2" s="44">
        <v>-0.029904</v>
      </c>
      <c r="N2" s="44">
        <v>-0.02654</v>
      </c>
      <c r="O2" s="44">
        <v>-0.024333</v>
      </c>
      <c r="P2" s="44">
        <v>-0.022991</v>
      </c>
      <c r="Q2" s="44">
        <v>-0.019843</v>
      </c>
      <c r="R2" s="44">
        <v>-0.018624</v>
      </c>
      <c r="S2" s="44">
        <v>-0.016351</v>
      </c>
      <c r="T2" s="44">
        <v>-0.014545</v>
      </c>
      <c r="U2" s="44">
        <v>-0.013061</v>
      </c>
      <c r="V2" s="44">
        <v>-0.009961</v>
      </c>
      <c r="W2" s="44">
        <v>-0.007806</v>
      </c>
      <c r="X2" s="44">
        <v>-0.005191</v>
      </c>
      <c r="Y2" s="44">
        <v>-0.002448</v>
      </c>
      <c r="Z2" s="44">
        <v>0.0</v>
      </c>
      <c r="AA2" s="44">
        <v>0.002312</v>
      </c>
      <c r="AB2" s="44">
        <v>0.004667</v>
      </c>
      <c r="AC2" s="44">
        <v>0.007236</v>
      </c>
      <c r="AD2" s="44">
        <v>0.010497</v>
      </c>
      <c r="AE2" s="44">
        <v>0.013432</v>
      </c>
      <c r="AF2" s="44">
        <v>0.015684</v>
      </c>
      <c r="AG2" s="44">
        <v>0.018199</v>
      </c>
      <c r="AH2" s="44">
        <v>0.020735</v>
      </c>
      <c r="AI2" s="44">
        <v>0.023807</v>
      </c>
      <c r="AJ2" s="44">
        <v>0.025115</v>
      </c>
      <c r="AK2" s="44">
        <v>0.02519</v>
      </c>
    </row>
    <row r="3" ht="12.75" customHeight="1">
      <c r="A3" s="44">
        <v>-0.043192</v>
      </c>
      <c r="B3" s="44">
        <v>-0.042968</v>
      </c>
      <c r="C3" s="44">
        <v>-0.041743</v>
      </c>
      <c r="D3" s="44">
        <v>-0.039986</v>
      </c>
      <c r="E3" s="44">
        <v>-0.03924</v>
      </c>
      <c r="F3" s="44">
        <v>-0.037574</v>
      </c>
      <c r="G3" s="44">
        <v>-0.034857</v>
      </c>
      <c r="H3" s="44">
        <v>-0.032616</v>
      </c>
      <c r="I3" s="44">
        <v>-0.031474</v>
      </c>
      <c r="J3" s="44">
        <v>-0.029403</v>
      </c>
      <c r="K3" s="44">
        <v>-0.028022</v>
      </c>
      <c r="L3" s="44">
        <v>-0.025941</v>
      </c>
      <c r="M3" s="44">
        <v>-0.024105</v>
      </c>
      <c r="N3" s="44">
        <v>-0.021494</v>
      </c>
      <c r="O3" s="44">
        <v>-0.019814</v>
      </c>
      <c r="P3" s="44">
        <v>-0.018375</v>
      </c>
      <c r="Q3" s="44">
        <v>-0.016274</v>
      </c>
      <c r="R3" s="44">
        <v>-0.01509</v>
      </c>
      <c r="S3" s="44">
        <v>-0.013246</v>
      </c>
      <c r="T3" s="44">
        <v>-0.011733</v>
      </c>
      <c r="U3" s="44">
        <v>-0.010152</v>
      </c>
      <c r="V3" s="44">
        <v>-0.008256</v>
      </c>
      <c r="W3" s="44">
        <v>-0.006283</v>
      </c>
      <c r="X3" s="44">
        <v>-0.004208</v>
      </c>
      <c r="Y3" s="44">
        <v>-0.002458</v>
      </c>
      <c r="Z3" s="44">
        <v>0.0</v>
      </c>
      <c r="AA3" s="44">
        <v>0.001129</v>
      </c>
      <c r="AB3" s="44">
        <v>0.002727</v>
      </c>
      <c r="AC3" s="44">
        <v>0.004893</v>
      </c>
      <c r="AD3" s="44">
        <v>0.00649</v>
      </c>
      <c r="AE3" s="44">
        <v>0.009122</v>
      </c>
      <c r="AF3" s="44">
        <v>0.010125</v>
      </c>
      <c r="AG3" s="44">
        <v>0.012511</v>
      </c>
      <c r="AH3" s="44">
        <v>0.014331</v>
      </c>
      <c r="AI3" s="44">
        <v>0.016122</v>
      </c>
      <c r="AJ3" s="44">
        <v>0.017188</v>
      </c>
      <c r="AK3" s="44">
        <v>0.017399</v>
      </c>
    </row>
    <row r="4" ht="12.75" customHeight="1">
      <c r="A4" s="44">
        <v>-0.033029</v>
      </c>
      <c r="B4" s="44">
        <v>-0.032445</v>
      </c>
      <c r="C4" s="44">
        <v>-0.031287</v>
      </c>
      <c r="D4" s="44">
        <v>-0.029937</v>
      </c>
      <c r="E4" s="44">
        <v>-0.029242</v>
      </c>
      <c r="F4" s="44">
        <v>-0.028006</v>
      </c>
      <c r="G4" s="44">
        <v>-0.025813</v>
      </c>
      <c r="H4" s="44">
        <v>-0.024125</v>
      </c>
      <c r="I4" s="44">
        <v>-0.023373</v>
      </c>
      <c r="J4" s="44">
        <v>-0.021853</v>
      </c>
      <c r="K4" s="44">
        <v>-0.020529</v>
      </c>
      <c r="L4" s="44">
        <v>-0.019154</v>
      </c>
      <c r="M4" s="44">
        <v>-0.017989</v>
      </c>
      <c r="N4" s="44">
        <v>-0.01581</v>
      </c>
      <c r="O4" s="44">
        <v>-0.014265</v>
      </c>
      <c r="P4" s="44">
        <v>-0.013596</v>
      </c>
      <c r="Q4" s="44">
        <v>-0.011468</v>
      </c>
      <c r="R4" s="44">
        <v>-0.011254</v>
      </c>
      <c r="S4" s="44">
        <v>-0.009612</v>
      </c>
      <c r="T4" s="44">
        <v>-0.008399</v>
      </c>
      <c r="U4" s="44">
        <v>-0.007577</v>
      </c>
      <c r="V4" s="44">
        <v>-0.005653</v>
      </c>
      <c r="W4" s="44">
        <v>-0.004471</v>
      </c>
      <c r="X4" s="44">
        <v>-0.003059</v>
      </c>
      <c r="Y4" s="44">
        <v>-0.001797</v>
      </c>
      <c r="Z4" s="44">
        <v>0.0</v>
      </c>
      <c r="AA4" s="44">
        <v>7.43E-4</v>
      </c>
      <c r="AB4" s="44">
        <v>0.00183</v>
      </c>
      <c r="AC4" s="44">
        <v>0.003091</v>
      </c>
      <c r="AD4" s="44">
        <v>0.004268</v>
      </c>
      <c r="AE4" s="44">
        <v>0.005607</v>
      </c>
      <c r="AF4" s="44">
        <v>0.00638</v>
      </c>
      <c r="AG4" s="44">
        <v>0.007785</v>
      </c>
      <c r="AH4" s="44">
        <v>0.008847</v>
      </c>
      <c r="AI4" s="44">
        <v>0.010277</v>
      </c>
      <c r="AJ4" s="44">
        <v>0.010942</v>
      </c>
      <c r="AK4" s="44">
        <v>0.010879</v>
      </c>
    </row>
    <row r="5" ht="12.75" customHeight="1">
      <c r="A5" s="44">
        <v>-0.024174</v>
      </c>
      <c r="B5" s="44">
        <v>-0.02357</v>
      </c>
      <c r="C5" s="44">
        <v>-0.022716</v>
      </c>
      <c r="D5" s="44">
        <v>-0.021727</v>
      </c>
      <c r="E5" s="44">
        <v>-0.021056</v>
      </c>
      <c r="F5" s="44">
        <v>-0.020198</v>
      </c>
      <c r="G5" s="44">
        <v>-0.018297</v>
      </c>
      <c r="H5" s="44">
        <v>-0.016779</v>
      </c>
      <c r="I5" s="44">
        <v>-0.016284</v>
      </c>
      <c r="J5" s="44">
        <v>-0.015227</v>
      </c>
      <c r="K5" s="44">
        <v>-0.014327</v>
      </c>
      <c r="L5" s="44">
        <v>-0.013085</v>
      </c>
      <c r="M5" s="44">
        <v>-0.012186</v>
      </c>
      <c r="N5" s="44">
        <v>-0.010874</v>
      </c>
      <c r="O5" s="44">
        <v>-0.009971</v>
      </c>
      <c r="P5" s="44">
        <v>-0.008996</v>
      </c>
      <c r="Q5" s="44">
        <v>-0.007703</v>
      </c>
      <c r="R5" s="44">
        <v>-0.00725</v>
      </c>
      <c r="S5" s="44">
        <v>-0.005592</v>
      </c>
      <c r="T5" s="44">
        <v>-0.005163</v>
      </c>
      <c r="U5" s="44">
        <v>-0.004561</v>
      </c>
      <c r="V5" s="44">
        <v>-0.003194</v>
      </c>
      <c r="W5" s="44">
        <v>-0.002553</v>
      </c>
      <c r="X5" s="44">
        <v>-0.001717</v>
      </c>
      <c r="Y5" s="44">
        <v>-8.51E-4</v>
      </c>
      <c r="Z5" s="44">
        <v>0.0</v>
      </c>
      <c r="AA5" s="44">
        <v>3.78E-4</v>
      </c>
      <c r="AB5" s="44">
        <v>8.79E-4</v>
      </c>
      <c r="AC5" s="44">
        <v>0.001648</v>
      </c>
      <c r="AD5" s="44">
        <v>0.002256</v>
      </c>
      <c r="AE5" s="44">
        <v>0.002975</v>
      </c>
      <c r="AF5" s="44">
        <v>0.003146</v>
      </c>
      <c r="AG5" s="44">
        <v>0.004114</v>
      </c>
      <c r="AH5" s="44">
        <v>0.004763</v>
      </c>
      <c r="AI5" s="44">
        <v>0.005496</v>
      </c>
      <c r="AJ5" s="44">
        <v>0.005767</v>
      </c>
      <c r="AK5" s="44">
        <v>0.005285</v>
      </c>
    </row>
    <row r="6" ht="12.75" customHeight="1">
      <c r="A6" s="44">
        <v>-0.017437</v>
      </c>
      <c r="B6" s="44">
        <v>-0.017067</v>
      </c>
      <c r="C6" s="44">
        <v>-0.016249</v>
      </c>
      <c r="D6" s="44">
        <v>-0.015569</v>
      </c>
      <c r="E6" s="44">
        <v>-0.014883</v>
      </c>
      <c r="F6" s="44">
        <v>-0.014119</v>
      </c>
      <c r="G6" s="44">
        <v>-0.012399</v>
      </c>
      <c r="H6" s="44">
        <v>-0.011374</v>
      </c>
      <c r="I6" s="44">
        <v>-0.010886</v>
      </c>
      <c r="J6" s="44">
        <v>-0.010216</v>
      </c>
      <c r="K6" s="44">
        <v>-0.009705</v>
      </c>
      <c r="L6" s="44">
        <v>-0.008887</v>
      </c>
      <c r="M6" s="44">
        <v>-0.008302</v>
      </c>
      <c r="N6" s="44">
        <v>-0.007012</v>
      </c>
      <c r="O6" s="44">
        <v>-0.006247</v>
      </c>
      <c r="P6" s="44">
        <v>-0.005854</v>
      </c>
      <c r="Q6" s="44">
        <v>-0.004765</v>
      </c>
      <c r="R6" s="44">
        <v>-0.00446</v>
      </c>
      <c r="S6" s="44">
        <v>-0.003691</v>
      </c>
      <c r="T6" s="44">
        <v>-0.003095</v>
      </c>
      <c r="U6" s="44">
        <v>-0.002764</v>
      </c>
      <c r="V6" s="44">
        <v>-0.001861</v>
      </c>
      <c r="W6" s="44">
        <v>-0.001573</v>
      </c>
      <c r="X6" s="44">
        <v>-0.001057</v>
      </c>
      <c r="Y6" s="44">
        <v>-3.93E-4</v>
      </c>
      <c r="Z6" s="44">
        <v>0.0</v>
      </c>
      <c r="AA6" s="44">
        <v>-4.5E-5</v>
      </c>
      <c r="AB6" s="44">
        <v>1.15E-4</v>
      </c>
      <c r="AC6" s="44">
        <v>4.83E-4</v>
      </c>
      <c r="AD6" s="44">
        <v>5.85E-4</v>
      </c>
      <c r="AE6" s="44">
        <v>9.53E-4</v>
      </c>
      <c r="AF6" s="44">
        <v>8.58E-4</v>
      </c>
      <c r="AG6" s="44">
        <v>0.001444</v>
      </c>
      <c r="AH6" s="44">
        <v>0.00162</v>
      </c>
      <c r="AI6" s="44">
        <v>0.002363</v>
      </c>
      <c r="AJ6" s="44">
        <v>0.002447</v>
      </c>
      <c r="AK6" s="44">
        <v>0.002269</v>
      </c>
    </row>
    <row r="7" ht="12.75" customHeight="1">
      <c r="A7" s="44">
        <v>-0.012656</v>
      </c>
      <c r="B7" s="44">
        <v>-0.012173</v>
      </c>
      <c r="C7" s="44">
        <v>-0.011569</v>
      </c>
      <c r="D7" s="44">
        <v>-0.010889</v>
      </c>
      <c r="E7" s="44">
        <v>-0.010569</v>
      </c>
      <c r="F7" s="44">
        <v>-0.009867</v>
      </c>
      <c r="G7" s="44">
        <v>-0.008666</v>
      </c>
      <c r="H7" s="44">
        <v>-0.007734</v>
      </c>
      <c r="I7" s="44">
        <v>-0.007563</v>
      </c>
      <c r="J7" s="44">
        <v>-0.007006</v>
      </c>
      <c r="K7" s="44">
        <v>-0.006845</v>
      </c>
      <c r="L7" s="44">
        <v>-0.006027</v>
      </c>
      <c r="M7" s="44">
        <v>-0.005588</v>
      </c>
      <c r="N7" s="44">
        <v>-0.004701</v>
      </c>
      <c r="O7" s="44">
        <v>-0.004305</v>
      </c>
      <c r="P7" s="44">
        <v>-0.003943</v>
      </c>
      <c r="Q7" s="44">
        <v>-0.003158</v>
      </c>
      <c r="R7" s="44">
        <v>-0.003009</v>
      </c>
      <c r="S7" s="44">
        <v>-0.002426</v>
      </c>
      <c r="T7" s="44">
        <v>-0.002031</v>
      </c>
      <c r="U7" s="44">
        <v>-0.001781</v>
      </c>
      <c r="V7" s="44">
        <v>-0.001129</v>
      </c>
      <c r="W7" s="44">
        <v>-9.35E-4</v>
      </c>
      <c r="X7" s="44">
        <v>-7.23E-4</v>
      </c>
      <c r="Y7" s="44">
        <v>-4.72E-4</v>
      </c>
      <c r="Z7" s="44">
        <v>0.0</v>
      </c>
      <c r="AA7" s="44">
        <v>-5.53E-4</v>
      </c>
      <c r="AB7" s="44">
        <v>-6.97E-4</v>
      </c>
      <c r="AC7" s="44">
        <v>-2.51E-4</v>
      </c>
      <c r="AD7" s="44">
        <v>-4.32E-4</v>
      </c>
      <c r="AE7" s="44">
        <v>-2.11E-4</v>
      </c>
      <c r="AF7" s="44">
        <v>-6.46E-4</v>
      </c>
      <c r="AG7" s="44">
        <v>-5.75E-4</v>
      </c>
      <c r="AH7" s="44">
        <v>-3.81E-4</v>
      </c>
      <c r="AI7" s="44">
        <v>-1.17E-4</v>
      </c>
      <c r="AJ7" s="44">
        <v>-2.75E-4</v>
      </c>
      <c r="AK7" s="44">
        <v>-0.001112</v>
      </c>
    </row>
    <row r="8" ht="12.75" customHeight="1">
      <c r="A8" s="44">
        <v>-0.01038</v>
      </c>
      <c r="B8" s="44">
        <v>-0.009802</v>
      </c>
      <c r="C8" s="44">
        <v>-0.009023</v>
      </c>
      <c r="D8" s="44">
        <v>-0.008467</v>
      </c>
      <c r="E8" s="44">
        <v>-0.008257</v>
      </c>
      <c r="F8" s="44">
        <v>-0.00763</v>
      </c>
      <c r="G8" s="44">
        <v>-0.006343</v>
      </c>
      <c r="H8" s="44">
        <v>-0.005632</v>
      </c>
      <c r="I8" s="44">
        <v>-0.005374</v>
      </c>
      <c r="J8" s="44">
        <v>-0.005016</v>
      </c>
      <c r="K8" s="44">
        <v>-0.00485</v>
      </c>
      <c r="L8" s="44">
        <v>-0.004298</v>
      </c>
      <c r="M8" s="44">
        <v>-0.003989</v>
      </c>
      <c r="N8" s="44">
        <v>-0.003324</v>
      </c>
      <c r="O8" s="44">
        <v>-0.002741</v>
      </c>
      <c r="P8" s="44">
        <v>-0.002594</v>
      </c>
      <c r="Q8" s="44">
        <v>-0.002019</v>
      </c>
      <c r="R8" s="44">
        <v>-0.001708</v>
      </c>
      <c r="S8" s="44">
        <v>-0.001349</v>
      </c>
      <c r="T8" s="44">
        <v>-0.001203</v>
      </c>
      <c r="U8" s="44">
        <v>-0.001033</v>
      </c>
      <c r="V8" s="44">
        <v>-6.55E-4</v>
      </c>
      <c r="W8" s="44">
        <v>-5.72E-4</v>
      </c>
      <c r="X8" s="44">
        <v>-5.06E-4</v>
      </c>
      <c r="Y8" s="44">
        <v>-4.49E-4</v>
      </c>
      <c r="Z8" s="44">
        <v>0.0</v>
      </c>
      <c r="AA8" s="44">
        <v>-4.73E-4</v>
      </c>
      <c r="AB8" s="44">
        <v>-5.4E-4</v>
      </c>
      <c r="AC8" s="44">
        <v>-5.92E-4</v>
      </c>
      <c r="AD8" s="44">
        <v>-7.85E-4</v>
      </c>
      <c r="AE8" s="44">
        <v>-9.05E-4</v>
      </c>
      <c r="AF8" s="44">
        <v>-0.001192</v>
      </c>
      <c r="AG8" s="44">
        <v>-0.001167</v>
      </c>
      <c r="AH8" s="44">
        <v>-0.001297</v>
      </c>
      <c r="AI8" s="44">
        <v>-0.00117</v>
      </c>
      <c r="AJ8" s="44">
        <v>-0.001289</v>
      </c>
      <c r="AK8" s="44">
        <v>-0.002366</v>
      </c>
    </row>
    <row r="9" ht="12.75" customHeight="1">
      <c r="A9" s="44">
        <v>-0.008185</v>
      </c>
      <c r="B9" s="44">
        <v>-0.00768</v>
      </c>
      <c r="C9" s="44">
        <v>-0.007156</v>
      </c>
      <c r="D9" s="44">
        <v>-0.006783</v>
      </c>
      <c r="E9" s="44">
        <v>-0.006644</v>
      </c>
      <c r="F9" s="44">
        <v>-0.006186</v>
      </c>
      <c r="G9" s="44">
        <v>-0.005238</v>
      </c>
      <c r="H9" s="44">
        <v>-0.004366</v>
      </c>
      <c r="I9" s="44">
        <v>-0.004137</v>
      </c>
      <c r="J9" s="44">
        <v>-0.003709</v>
      </c>
      <c r="K9" s="44">
        <v>-0.003575</v>
      </c>
      <c r="L9" s="44">
        <v>-0.003048</v>
      </c>
      <c r="M9" s="44">
        <v>-0.002779</v>
      </c>
      <c r="N9" s="44">
        <v>-0.002131</v>
      </c>
      <c r="O9" s="44">
        <v>-0.001817</v>
      </c>
      <c r="P9" s="44">
        <v>-0.001597</v>
      </c>
      <c r="Q9" s="44">
        <v>-0.001133</v>
      </c>
      <c r="R9" s="44">
        <v>-8.92E-4</v>
      </c>
      <c r="S9" s="44">
        <v>-8.4E-4</v>
      </c>
      <c r="T9" s="44">
        <v>-5.14E-4</v>
      </c>
      <c r="U9" s="44">
        <v>-4.77E-4</v>
      </c>
      <c r="V9" s="44">
        <v>-1.24E-4</v>
      </c>
      <c r="W9" s="44">
        <v>-1.69E-4</v>
      </c>
      <c r="X9" s="44">
        <v>-2.59E-4</v>
      </c>
      <c r="Y9" s="44">
        <v>-1.8E-5</v>
      </c>
      <c r="Z9" s="44">
        <v>0.0</v>
      </c>
      <c r="AA9" s="44">
        <v>-3.74E-4</v>
      </c>
      <c r="AB9" s="44">
        <v>-5.79E-4</v>
      </c>
      <c r="AC9" s="44">
        <v>-6.08E-4</v>
      </c>
      <c r="AD9" s="44">
        <v>-9.67E-4</v>
      </c>
      <c r="AE9" s="44">
        <v>-0.00122</v>
      </c>
      <c r="AF9" s="44">
        <v>-0.001391</v>
      </c>
      <c r="AG9" s="44">
        <v>-0.001446</v>
      </c>
      <c r="AH9" s="44">
        <v>-0.001553</v>
      </c>
      <c r="AI9" s="44">
        <v>-0.001543</v>
      </c>
      <c r="AJ9" s="44">
        <v>-0.001859</v>
      </c>
      <c r="AK9" s="44">
        <v>-0.002595</v>
      </c>
    </row>
    <row r="10" ht="12.75" customHeight="1">
      <c r="A10" s="44">
        <v>-0.006128</v>
      </c>
      <c r="B10" s="44">
        <v>-0.005709</v>
      </c>
      <c r="C10" s="44">
        <v>-0.005261</v>
      </c>
      <c r="D10" s="44">
        <v>-0.00476</v>
      </c>
      <c r="E10" s="44">
        <v>-0.004757</v>
      </c>
      <c r="F10" s="44">
        <v>-0.00448</v>
      </c>
      <c r="G10" s="44">
        <v>-0.003735</v>
      </c>
      <c r="H10" s="44">
        <v>-0.003274</v>
      </c>
      <c r="I10" s="44">
        <v>-0.003288</v>
      </c>
      <c r="J10" s="44">
        <v>-0.003118</v>
      </c>
      <c r="K10" s="44">
        <v>-0.002774</v>
      </c>
      <c r="L10" s="44">
        <v>-0.002414</v>
      </c>
      <c r="M10" s="44">
        <v>-0.002194</v>
      </c>
      <c r="N10" s="44">
        <v>-0.001579</v>
      </c>
      <c r="O10" s="44">
        <v>-0.001347</v>
      </c>
      <c r="P10" s="44">
        <v>-9.8E-4</v>
      </c>
      <c r="Q10" s="44">
        <v>-5.25E-4</v>
      </c>
      <c r="R10" s="44">
        <v>-5.21E-4</v>
      </c>
      <c r="S10" s="44">
        <v>-2.64E-4</v>
      </c>
      <c r="T10" s="44">
        <v>-9.5E-5</v>
      </c>
      <c r="U10" s="44">
        <v>-1.14E-4</v>
      </c>
      <c r="V10" s="44">
        <v>2.3E-5</v>
      </c>
      <c r="W10" s="44">
        <v>-5.1E-5</v>
      </c>
      <c r="X10" s="44">
        <v>-1.8E-5</v>
      </c>
      <c r="Y10" s="44">
        <v>-1.32E-4</v>
      </c>
      <c r="Z10" s="44">
        <v>0.0</v>
      </c>
      <c r="AA10" s="44">
        <v>-4.84E-4</v>
      </c>
      <c r="AB10" s="44">
        <v>-7.5E-4</v>
      </c>
      <c r="AC10" s="44">
        <v>-8.22E-4</v>
      </c>
      <c r="AD10" s="44">
        <v>-0.001105</v>
      </c>
      <c r="AE10" s="44">
        <v>-0.001244</v>
      </c>
      <c r="AF10" s="44">
        <v>-0.001774</v>
      </c>
      <c r="AG10" s="44">
        <v>-0.001748</v>
      </c>
      <c r="AH10" s="44">
        <v>-0.001864</v>
      </c>
      <c r="AI10" s="44">
        <v>-0.001957</v>
      </c>
      <c r="AJ10" s="44">
        <v>-0.00233</v>
      </c>
      <c r="AK10" s="44">
        <v>-0.002875</v>
      </c>
    </row>
    <row r="11" ht="12.75" customHeight="1">
      <c r="A11" s="44">
        <v>-0.00548</v>
      </c>
      <c r="B11" s="44">
        <v>-0.004954</v>
      </c>
      <c r="C11" s="44">
        <v>-0.004463</v>
      </c>
      <c r="D11" s="44">
        <v>-0.004168</v>
      </c>
      <c r="E11" s="44">
        <v>-0.004057</v>
      </c>
      <c r="F11" s="44">
        <v>-0.003764</v>
      </c>
      <c r="G11" s="44">
        <v>-0.002999</v>
      </c>
      <c r="H11" s="44">
        <v>-0.002393</v>
      </c>
      <c r="I11" s="44">
        <v>-0.002335</v>
      </c>
      <c r="J11" s="44">
        <v>-0.002204</v>
      </c>
      <c r="K11" s="44">
        <v>-0.002041</v>
      </c>
      <c r="L11" s="44">
        <v>-0.001723</v>
      </c>
      <c r="M11" s="44">
        <v>-0.001518</v>
      </c>
      <c r="N11" s="44">
        <v>-0.00102</v>
      </c>
      <c r="O11" s="44">
        <v>-7.29E-4</v>
      </c>
      <c r="P11" s="44">
        <v>-3.61E-4</v>
      </c>
      <c r="Q11" s="44">
        <v>-9.2E-5</v>
      </c>
      <c r="R11" s="44">
        <v>3.0E-5</v>
      </c>
      <c r="S11" s="44">
        <v>1.45E-4</v>
      </c>
      <c r="T11" s="44">
        <v>2.3E-4</v>
      </c>
      <c r="U11" s="44">
        <v>2.24E-4</v>
      </c>
      <c r="V11" s="44">
        <v>2.87E-4</v>
      </c>
      <c r="W11" s="44">
        <v>1.85E-4</v>
      </c>
      <c r="X11" s="44">
        <v>5.6E-5</v>
      </c>
      <c r="Y11" s="44">
        <v>1.3E-5</v>
      </c>
      <c r="Z11" s="44">
        <v>0.0</v>
      </c>
      <c r="AA11" s="44">
        <v>-3.97E-4</v>
      </c>
      <c r="AB11" s="44">
        <v>-5.53E-4</v>
      </c>
      <c r="AC11" s="44">
        <v>-6.71E-4</v>
      </c>
      <c r="AD11" s="44">
        <v>-0.001094</v>
      </c>
      <c r="AE11" s="44">
        <v>-0.001254</v>
      </c>
      <c r="AF11" s="44">
        <v>-0.00167</v>
      </c>
      <c r="AG11" s="44">
        <v>-0.001774</v>
      </c>
      <c r="AH11" s="44">
        <v>-0.001822</v>
      </c>
      <c r="AI11" s="44">
        <v>-0.001979</v>
      </c>
      <c r="AJ11" s="44">
        <v>-0.002277</v>
      </c>
      <c r="AK11" s="44">
        <v>-0.003121</v>
      </c>
    </row>
    <row r="12" ht="12.75" customHeight="1">
      <c r="A12" s="44">
        <v>-0.004194</v>
      </c>
      <c r="B12" s="44">
        <v>-0.003897</v>
      </c>
      <c r="C12" s="44">
        <v>-0.0036</v>
      </c>
      <c r="D12" s="44">
        <v>-0.003331</v>
      </c>
      <c r="E12" s="44">
        <v>-0.003332</v>
      </c>
      <c r="F12" s="44">
        <v>-0.002978</v>
      </c>
      <c r="G12" s="44">
        <v>-0.00225</v>
      </c>
      <c r="H12" s="44">
        <v>-0.001897</v>
      </c>
      <c r="I12" s="44">
        <v>-0.001909</v>
      </c>
      <c r="J12" s="44">
        <v>-0.001759</v>
      </c>
      <c r="K12" s="44">
        <v>-0.001384</v>
      </c>
      <c r="L12" s="44">
        <v>-0.001165</v>
      </c>
      <c r="M12" s="44">
        <v>-9.48E-4</v>
      </c>
      <c r="N12" s="44">
        <v>-4.73E-4</v>
      </c>
      <c r="O12" s="44">
        <v>-3.2E-4</v>
      </c>
      <c r="P12" s="44">
        <v>-3.8E-5</v>
      </c>
      <c r="Q12" s="44">
        <v>1.99E-4</v>
      </c>
      <c r="R12" s="44">
        <v>3.23E-4</v>
      </c>
      <c r="S12" s="44">
        <v>3.2E-4</v>
      </c>
      <c r="T12" s="44">
        <v>3.43E-4</v>
      </c>
      <c r="U12" s="44">
        <v>2.69E-4</v>
      </c>
      <c r="V12" s="44">
        <v>2.71E-4</v>
      </c>
      <c r="W12" s="44">
        <v>1.08E-4</v>
      </c>
      <c r="X12" s="44">
        <v>4.7E-5</v>
      </c>
      <c r="Y12" s="44">
        <v>3.0E-6</v>
      </c>
      <c r="Z12" s="44">
        <v>0.0</v>
      </c>
      <c r="AA12" s="44">
        <v>-4.26E-4</v>
      </c>
      <c r="AB12" s="44">
        <v>-6.47E-4</v>
      </c>
      <c r="AC12" s="44">
        <v>-6.96E-4</v>
      </c>
      <c r="AD12" s="44">
        <v>-0.001046</v>
      </c>
      <c r="AE12" s="44">
        <v>-0.001198</v>
      </c>
      <c r="AF12" s="44">
        <v>-0.001759</v>
      </c>
      <c r="AG12" s="44">
        <v>-0.001663</v>
      </c>
      <c r="AH12" s="44">
        <v>-0.001819</v>
      </c>
      <c r="AI12" s="44">
        <v>-0.001795</v>
      </c>
      <c r="AJ12" s="44">
        <v>-0.002143</v>
      </c>
      <c r="AK12" s="44">
        <v>-0.002416</v>
      </c>
    </row>
    <row r="13" ht="12.75" customHeight="1">
      <c r="A13" s="44">
        <v>-0.003098</v>
      </c>
      <c r="B13" s="44">
        <v>-0.002746</v>
      </c>
      <c r="C13" s="44">
        <v>-0.002478</v>
      </c>
      <c r="D13" s="44">
        <v>-0.002323</v>
      </c>
      <c r="E13" s="44">
        <v>-0.002402</v>
      </c>
      <c r="F13" s="44">
        <v>-0.002179</v>
      </c>
      <c r="G13" s="44">
        <v>-0.001652</v>
      </c>
      <c r="H13" s="44">
        <v>-0.001314</v>
      </c>
      <c r="I13" s="44">
        <v>-0.001311</v>
      </c>
      <c r="J13" s="44">
        <v>-0.001233</v>
      </c>
      <c r="K13" s="44">
        <v>-9.16E-4</v>
      </c>
      <c r="L13" s="44">
        <v>-9.41E-4</v>
      </c>
      <c r="M13" s="44">
        <v>-6.74E-4</v>
      </c>
      <c r="N13" s="44">
        <v>-1.87E-4</v>
      </c>
      <c r="O13" s="44">
        <v>-5.4E-5</v>
      </c>
      <c r="P13" s="44">
        <v>3.07E-4</v>
      </c>
      <c r="Q13" s="44">
        <v>5.72E-4</v>
      </c>
      <c r="R13" s="44">
        <v>5.03E-4</v>
      </c>
      <c r="S13" s="44">
        <v>5.92E-4</v>
      </c>
      <c r="T13" s="44">
        <v>6.44E-4</v>
      </c>
      <c r="U13" s="44">
        <v>4.42E-4</v>
      </c>
      <c r="V13" s="44">
        <v>4.32E-4</v>
      </c>
      <c r="W13" s="44">
        <v>3.1E-4</v>
      </c>
      <c r="X13" s="44">
        <v>8.6E-5</v>
      </c>
      <c r="Y13" s="44">
        <v>9.0E-6</v>
      </c>
      <c r="Z13" s="44">
        <v>0.0</v>
      </c>
      <c r="AA13" s="44">
        <v>-4.2E-4</v>
      </c>
      <c r="AB13" s="44">
        <v>-6.75E-4</v>
      </c>
      <c r="AC13" s="44">
        <v>-8.1E-4</v>
      </c>
      <c r="AD13" s="44">
        <v>-0.001156</v>
      </c>
      <c r="AE13" s="44">
        <v>-0.001327</v>
      </c>
      <c r="AF13" s="44">
        <v>-0.001691</v>
      </c>
      <c r="AG13" s="44">
        <v>-0.001749</v>
      </c>
      <c r="AH13" s="44">
        <v>-0.001895</v>
      </c>
      <c r="AI13" s="44">
        <v>-0.001944</v>
      </c>
      <c r="AJ13" s="44">
        <v>-0.002265</v>
      </c>
      <c r="AK13" s="44">
        <v>-0.00263</v>
      </c>
    </row>
    <row r="14" ht="12.75" customHeight="1">
      <c r="A14" s="44">
        <v>-0.003258</v>
      </c>
      <c r="B14" s="44">
        <v>-0.002964</v>
      </c>
      <c r="C14" s="44">
        <v>-0.002649</v>
      </c>
      <c r="D14" s="44">
        <v>-0.002449</v>
      </c>
      <c r="E14" s="44">
        <v>-0.002511</v>
      </c>
      <c r="F14" s="44">
        <v>-0.002194</v>
      </c>
      <c r="G14" s="44">
        <v>-0.001561</v>
      </c>
      <c r="H14" s="44">
        <v>-0.001248</v>
      </c>
      <c r="I14" s="44">
        <v>-0.001138</v>
      </c>
      <c r="J14" s="44">
        <v>-0.001056</v>
      </c>
      <c r="K14" s="44">
        <v>-7.97E-4</v>
      </c>
      <c r="L14" s="44">
        <v>-6.97E-4</v>
      </c>
      <c r="M14" s="44">
        <v>-4.95E-4</v>
      </c>
      <c r="N14" s="44">
        <v>-2.36E-4</v>
      </c>
      <c r="O14" s="44">
        <v>2.0E-4</v>
      </c>
      <c r="P14" s="44">
        <v>3.11E-4</v>
      </c>
      <c r="Q14" s="44">
        <v>4.57E-4</v>
      </c>
      <c r="R14" s="44">
        <v>6.88E-4</v>
      </c>
      <c r="S14" s="44">
        <v>7.24E-4</v>
      </c>
      <c r="T14" s="44">
        <v>6.24E-4</v>
      </c>
      <c r="U14" s="44">
        <v>5.18E-4</v>
      </c>
      <c r="V14" s="44">
        <v>4.48E-4</v>
      </c>
      <c r="W14" s="44">
        <v>1.53E-4</v>
      </c>
      <c r="X14" s="44">
        <v>1.57E-4</v>
      </c>
      <c r="Y14" s="44">
        <v>3.5E-5</v>
      </c>
      <c r="Z14" s="44">
        <v>0.0</v>
      </c>
      <c r="AA14" s="44">
        <v>-3.35E-4</v>
      </c>
      <c r="AB14" s="44">
        <v>-5.54E-4</v>
      </c>
      <c r="AC14" s="44">
        <v>-5.8E-4</v>
      </c>
      <c r="AD14" s="44">
        <v>-9.89E-4</v>
      </c>
      <c r="AE14" s="44">
        <v>-0.001147</v>
      </c>
      <c r="AF14" s="44">
        <v>-0.001519</v>
      </c>
      <c r="AG14" s="44">
        <v>-0.001612</v>
      </c>
      <c r="AH14" s="44">
        <v>-0.001784</v>
      </c>
      <c r="AI14" s="44">
        <v>-0.001854</v>
      </c>
      <c r="AJ14" s="44">
        <v>-0.00231</v>
      </c>
      <c r="AK14" s="44">
        <v>-0.002503</v>
      </c>
    </row>
    <row r="15" ht="12.75" customHeight="1">
      <c r="A15" s="44">
        <v>-0.002382</v>
      </c>
      <c r="B15" s="44">
        <v>-0.002085</v>
      </c>
      <c r="C15" s="44">
        <v>-0.001869</v>
      </c>
      <c r="D15" s="44">
        <v>-0.0017</v>
      </c>
      <c r="E15" s="44">
        <v>-0.00179</v>
      </c>
      <c r="F15" s="44">
        <v>-0.001621</v>
      </c>
      <c r="G15" s="44">
        <v>-0.001148</v>
      </c>
      <c r="H15" s="44">
        <v>-7.9E-4</v>
      </c>
      <c r="I15" s="44">
        <v>-7.47E-4</v>
      </c>
      <c r="J15" s="44">
        <v>-7.6E-4</v>
      </c>
      <c r="K15" s="44">
        <v>-4.73E-4</v>
      </c>
      <c r="L15" s="44">
        <v>-3.56E-4</v>
      </c>
      <c r="M15" s="44">
        <v>-2.8E-4</v>
      </c>
      <c r="N15" s="44">
        <v>1.11E-4</v>
      </c>
      <c r="O15" s="44">
        <v>3.17E-4</v>
      </c>
      <c r="P15" s="44">
        <v>6.25E-4</v>
      </c>
      <c r="Q15" s="44">
        <v>8.08E-4</v>
      </c>
      <c r="R15" s="44">
        <v>8.22E-4</v>
      </c>
      <c r="S15" s="44">
        <v>9.28E-4</v>
      </c>
      <c r="T15" s="44">
        <v>8.09E-4</v>
      </c>
      <c r="U15" s="44">
        <v>5.66E-4</v>
      </c>
      <c r="V15" s="44">
        <v>5.38E-4</v>
      </c>
      <c r="W15" s="44">
        <v>2.98E-4</v>
      </c>
      <c r="X15" s="44">
        <v>1.02E-4</v>
      </c>
      <c r="Y15" s="44">
        <v>2.6E-5</v>
      </c>
      <c r="Z15" s="44">
        <v>0.0</v>
      </c>
      <c r="AA15" s="44">
        <v>-3.75E-4</v>
      </c>
      <c r="AB15" s="44">
        <v>-5.69E-4</v>
      </c>
      <c r="AC15" s="44">
        <v>-7.2E-4</v>
      </c>
      <c r="AD15" s="44">
        <v>-9.19E-4</v>
      </c>
      <c r="AE15" s="44">
        <v>-0.001125</v>
      </c>
      <c r="AF15" s="44">
        <v>-0.001428</v>
      </c>
      <c r="AG15" s="44">
        <v>-0.001588</v>
      </c>
      <c r="AH15" s="44">
        <v>-0.00164</v>
      </c>
      <c r="AI15" s="44">
        <v>-0.001878</v>
      </c>
      <c r="AJ15" s="44">
        <v>-0.001914</v>
      </c>
      <c r="AK15" s="44">
        <v>-0.002545</v>
      </c>
    </row>
    <row r="16" ht="12.75" customHeight="1">
      <c r="A16" s="44">
        <v>-0.002308</v>
      </c>
      <c r="B16" s="44">
        <v>-0.001973</v>
      </c>
      <c r="C16" s="44">
        <v>-0.001746</v>
      </c>
      <c r="D16" s="44">
        <v>-0.001604</v>
      </c>
      <c r="E16" s="44">
        <v>-0.00162</v>
      </c>
      <c r="F16" s="44">
        <v>-0.001463</v>
      </c>
      <c r="G16" s="44">
        <v>-9.99E-4</v>
      </c>
      <c r="H16" s="44">
        <v>-5.69E-4</v>
      </c>
      <c r="I16" s="44">
        <v>-6.05E-4</v>
      </c>
      <c r="J16" s="44">
        <v>-5.97E-4</v>
      </c>
      <c r="K16" s="44">
        <v>-3.39E-4</v>
      </c>
      <c r="L16" s="44">
        <v>-2.67E-4</v>
      </c>
      <c r="M16" s="44">
        <v>-1.51E-4</v>
      </c>
      <c r="N16" s="44">
        <v>1.29E-4</v>
      </c>
      <c r="O16" s="44">
        <v>4.62E-4</v>
      </c>
      <c r="P16" s="44">
        <v>6.62E-4</v>
      </c>
      <c r="Q16" s="44">
        <v>8.54E-4</v>
      </c>
      <c r="R16" s="44">
        <v>8.84E-4</v>
      </c>
      <c r="S16" s="44">
        <v>0.001012</v>
      </c>
      <c r="T16" s="44">
        <v>8.21E-4</v>
      </c>
      <c r="U16" s="44">
        <v>5.93E-4</v>
      </c>
      <c r="V16" s="44">
        <v>4.62E-4</v>
      </c>
      <c r="W16" s="44">
        <v>2.23E-4</v>
      </c>
      <c r="X16" s="44">
        <v>1.59E-4</v>
      </c>
      <c r="Y16" s="44">
        <v>2.3E-5</v>
      </c>
      <c r="Z16" s="44">
        <v>0.0</v>
      </c>
      <c r="AA16" s="44">
        <v>-4.05E-4</v>
      </c>
      <c r="AB16" s="44">
        <v>-5.35E-4</v>
      </c>
      <c r="AC16" s="44">
        <v>-5.9E-4</v>
      </c>
      <c r="AD16" s="44">
        <v>-9.32E-4</v>
      </c>
      <c r="AE16" s="44">
        <v>-0.001147</v>
      </c>
      <c r="AF16" s="44">
        <v>-0.00142</v>
      </c>
      <c r="AG16" s="44">
        <v>-0.001554</v>
      </c>
      <c r="AH16" s="44">
        <v>-0.001767</v>
      </c>
      <c r="AI16" s="44">
        <v>-0.001886</v>
      </c>
      <c r="AJ16" s="44">
        <v>-0.00204</v>
      </c>
      <c r="AK16" s="44">
        <v>-0.00259</v>
      </c>
    </row>
    <row r="17" ht="12.75" customHeight="1">
      <c r="A17" s="44">
        <v>-0.001423</v>
      </c>
      <c r="B17" s="44">
        <v>-0.001167</v>
      </c>
      <c r="C17" s="44">
        <v>-9.73E-4</v>
      </c>
      <c r="D17" s="44">
        <v>-9.32E-4</v>
      </c>
      <c r="E17" s="44">
        <v>-9.88E-4</v>
      </c>
      <c r="F17" s="44">
        <v>-8.49E-4</v>
      </c>
      <c r="G17" s="44">
        <v>-4.27E-4</v>
      </c>
      <c r="H17" s="44">
        <v>-2.23E-4</v>
      </c>
      <c r="I17" s="44">
        <v>-1.2E-4</v>
      </c>
      <c r="J17" s="44">
        <v>-1.08E-4</v>
      </c>
      <c r="K17" s="44">
        <v>7.0E-6</v>
      </c>
      <c r="L17" s="44">
        <v>8.5E-5</v>
      </c>
      <c r="M17" s="44">
        <v>2.06E-4</v>
      </c>
      <c r="N17" s="44">
        <v>4.94E-4</v>
      </c>
      <c r="O17" s="44">
        <v>8.4E-4</v>
      </c>
      <c r="P17" s="44">
        <v>0.001022</v>
      </c>
      <c r="Q17" s="44">
        <v>0.001127</v>
      </c>
      <c r="R17" s="44">
        <v>0.001184</v>
      </c>
      <c r="S17" s="44">
        <v>0.001241</v>
      </c>
      <c r="T17" s="44">
        <v>0.001031</v>
      </c>
      <c r="U17" s="44">
        <v>7.21E-4</v>
      </c>
      <c r="V17" s="44">
        <v>5.66E-4</v>
      </c>
      <c r="W17" s="44">
        <v>3.17E-4</v>
      </c>
      <c r="X17" s="44">
        <v>2.18E-4</v>
      </c>
      <c r="Y17" s="44">
        <v>1.1E-5</v>
      </c>
      <c r="Z17" s="44">
        <v>0.0</v>
      </c>
      <c r="AA17" s="44">
        <v>-3.59E-4</v>
      </c>
      <c r="AB17" s="44">
        <v>-5.85E-4</v>
      </c>
      <c r="AC17" s="44">
        <v>-6.14E-4</v>
      </c>
      <c r="AD17" s="44">
        <v>-8.8E-4</v>
      </c>
      <c r="AE17" s="44">
        <v>-0.001094</v>
      </c>
      <c r="AF17" s="44">
        <v>-0.001337</v>
      </c>
      <c r="AG17" s="44">
        <v>-0.001541</v>
      </c>
      <c r="AH17" s="44">
        <v>-0.001603</v>
      </c>
      <c r="AI17" s="44">
        <v>-0.001606</v>
      </c>
      <c r="AJ17" s="44">
        <v>-0.001855</v>
      </c>
      <c r="AK17" s="44">
        <v>-0.00234</v>
      </c>
    </row>
    <row r="18" ht="12.75" customHeight="1">
      <c r="A18" s="44">
        <v>-0.001381</v>
      </c>
      <c r="B18" s="44">
        <v>-0.001086</v>
      </c>
      <c r="C18" s="44">
        <v>-9.34E-4</v>
      </c>
      <c r="D18" s="44">
        <v>-8.41E-4</v>
      </c>
      <c r="E18" s="44">
        <v>-9.07E-4</v>
      </c>
      <c r="F18" s="44">
        <v>-8.03E-4</v>
      </c>
      <c r="G18" s="44">
        <v>-4.64E-4</v>
      </c>
      <c r="H18" s="44">
        <v>-2.22E-4</v>
      </c>
      <c r="I18" s="44">
        <v>-1.38E-4</v>
      </c>
      <c r="J18" s="44">
        <v>-1.78E-4</v>
      </c>
      <c r="K18" s="44">
        <v>2.8E-5</v>
      </c>
      <c r="L18" s="44">
        <v>8.4E-5</v>
      </c>
      <c r="M18" s="44">
        <v>2.33E-4</v>
      </c>
      <c r="N18" s="44">
        <v>5.62E-4</v>
      </c>
      <c r="O18" s="44">
        <v>8.7E-4</v>
      </c>
      <c r="P18" s="44">
        <v>9.84E-4</v>
      </c>
      <c r="Q18" s="44">
        <v>0.001098</v>
      </c>
      <c r="R18" s="44">
        <v>0.001181</v>
      </c>
      <c r="S18" s="44">
        <v>0.001219</v>
      </c>
      <c r="T18" s="44">
        <v>0.001011</v>
      </c>
      <c r="U18" s="44">
        <v>7.41E-4</v>
      </c>
      <c r="V18" s="44">
        <v>5.8E-4</v>
      </c>
      <c r="W18" s="44">
        <v>2.89E-4</v>
      </c>
      <c r="X18" s="44">
        <v>1.03E-4</v>
      </c>
      <c r="Y18" s="44">
        <v>-4.6E-5</v>
      </c>
      <c r="Z18" s="44">
        <v>0.0</v>
      </c>
      <c r="AA18" s="44">
        <v>-3.42E-4</v>
      </c>
      <c r="AB18" s="44">
        <v>-4.99E-4</v>
      </c>
      <c r="AC18" s="44">
        <v>-5.46E-4</v>
      </c>
      <c r="AD18" s="44">
        <v>-6.88E-4</v>
      </c>
      <c r="AE18" s="44">
        <v>-9.87E-4</v>
      </c>
      <c r="AF18" s="44">
        <v>-0.001159</v>
      </c>
      <c r="AG18" s="44">
        <v>-0.001266</v>
      </c>
      <c r="AH18" s="44">
        <v>-0.001356</v>
      </c>
      <c r="AI18" s="44">
        <v>-0.00151</v>
      </c>
      <c r="AJ18" s="44">
        <v>-0.001688</v>
      </c>
      <c r="AK18" s="44">
        <v>-0.00192</v>
      </c>
    </row>
    <row r="19" ht="12.75" customHeight="1">
      <c r="A19" s="44">
        <v>-0.001074</v>
      </c>
      <c r="B19" s="44">
        <v>-8.23E-4</v>
      </c>
      <c r="C19" s="44">
        <v>-6.31E-4</v>
      </c>
      <c r="D19" s="44">
        <v>-6.07E-4</v>
      </c>
      <c r="E19" s="44">
        <v>-6.6E-4</v>
      </c>
      <c r="F19" s="44">
        <v>-5.57E-4</v>
      </c>
      <c r="G19" s="44">
        <v>-1.41E-4</v>
      </c>
      <c r="H19" s="44">
        <v>7.5E-5</v>
      </c>
      <c r="I19" s="44">
        <v>1.34E-4</v>
      </c>
      <c r="J19" s="44">
        <v>1.42E-4</v>
      </c>
      <c r="K19" s="44">
        <v>2.67E-4</v>
      </c>
      <c r="L19" s="44">
        <v>3.11E-4</v>
      </c>
      <c r="M19" s="44">
        <v>3.87E-4</v>
      </c>
      <c r="N19" s="44">
        <v>7.3E-4</v>
      </c>
      <c r="O19" s="44">
        <v>9.99E-4</v>
      </c>
      <c r="P19" s="44">
        <v>0.001123</v>
      </c>
      <c r="Q19" s="44">
        <v>0.001249</v>
      </c>
      <c r="R19" s="44">
        <v>0.001305</v>
      </c>
      <c r="S19" s="44">
        <v>0.001382</v>
      </c>
      <c r="T19" s="44">
        <v>0.001094</v>
      </c>
      <c r="U19" s="44">
        <v>7.59E-4</v>
      </c>
      <c r="V19" s="44">
        <v>5.47E-4</v>
      </c>
      <c r="W19" s="44">
        <v>3.06E-4</v>
      </c>
      <c r="X19" s="44">
        <v>1.66E-4</v>
      </c>
      <c r="Y19" s="44">
        <v>1.3E-5</v>
      </c>
      <c r="Z19" s="44">
        <v>0.0</v>
      </c>
      <c r="AA19" s="44">
        <v>-3.14E-4</v>
      </c>
      <c r="AB19" s="44">
        <v>-4.95E-4</v>
      </c>
      <c r="AC19" s="44">
        <v>-5.53E-4</v>
      </c>
      <c r="AD19" s="44">
        <v>-7.98E-4</v>
      </c>
      <c r="AE19" s="44">
        <v>-9.52E-4</v>
      </c>
      <c r="AF19" s="44">
        <v>-0.001135</v>
      </c>
      <c r="AG19" s="44">
        <v>-0.00125</v>
      </c>
      <c r="AH19" s="44">
        <v>-0.0014</v>
      </c>
      <c r="AI19" s="44">
        <v>-0.001433</v>
      </c>
      <c r="AJ19" s="44">
        <v>-0.001652</v>
      </c>
      <c r="AK19" s="44">
        <v>-0.002052</v>
      </c>
    </row>
    <row r="20" ht="12.75" customHeight="1">
      <c r="A20" s="44">
        <v>-6.16E-4</v>
      </c>
      <c r="B20" s="44">
        <v>-4.03E-4</v>
      </c>
      <c r="C20" s="44">
        <v>-2.64E-4</v>
      </c>
      <c r="D20" s="44">
        <v>-2.86E-4</v>
      </c>
      <c r="E20" s="44">
        <v>-3.52E-4</v>
      </c>
      <c r="F20" s="44">
        <v>-2.52E-4</v>
      </c>
      <c r="G20" s="44">
        <v>6.7E-5</v>
      </c>
      <c r="H20" s="44">
        <v>2.13E-4</v>
      </c>
      <c r="I20" s="44">
        <v>2.42E-4</v>
      </c>
      <c r="J20" s="44">
        <v>3.5E-4</v>
      </c>
      <c r="K20" s="44">
        <v>3.7E-4</v>
      </c>
      <c r="L20" s="44">
        <v>4.32E-4</v>
      </c>
      <c r="M20" s="44">
        <v>5.73E-4</v>
      </c>
      <c r="N20" s="44">
        <v>8.17E-4</v>
      </c>
      <c r="O20" s="44">
        <v>0.001099</v>
      </c>
      <c r="P20" s="44">
        <v>0.001159</v>
      </c>
      <c r="Q20" s="44">
        <v>0.001391</v>
      </c>
      <c r="R20" s="44">
        <v>0.001424</v>
      </c>
      <c r="S20" s="44">
        <v>0.001376</v>
      </c>
      <c r="T20" s="44">
        <v>0.001094</v>
      </c>
      <c r="U20" s="44">
        <v>7.5E-4</v>
      </c>
      <c r="V20" s="44">
        <v>5.68E-4</v>
      </c>
      <c r="W20" s="44">
        <v>2.9E-4</v>
      </c>
      <c r="X20" s="44">
        <v>1.62E-4</v>
      </c>
      <c r="Y20" s="44">
        <v>-1.0E-5</v>
      </c>
      <c r="Z20" s="44">
        <v>0.0</v>
      </c>
      <c r="AA20" s="44">
        <v>-3.08E-4</v>
      </c>
      <c r="AB20" s="44">
        <v>-4.69E-4</v>
      </c>
      <c r="AC20" s="44">
        <v>-5.22E-4</v>
      </c>
      <c r="AD20" s="44">
        <v>-6.52E-4</v>
      </c>
      <c r="AE20" s="44">
        <v>-8.77E-4</v>
      </c>
      <c r="AF20" s="44">
        <v>-0.001039</v>
      </c>
      <c r="AG20" s="44">
        <v>-0.001187</v>
      </c>
      <c r="AH20" s="44">
        <v>-0.001233</v>
      </c>
      <c r="AI20" s="44">
        <v>-0.001295</v>
      </c>
      <c r="AJ20" s="44">
        <v>-0.001491</v>
      </c>
      <c r="AK20" s="44">
        <v>-0.001701</v>
      </c>
    </row>
    <row r="21" ht="12.75" customHeight="1">
      <c r="A21" s="44">
        <v>-3.98E-4</v>
      </c>
      <c r="B21" s="44">
        <v>-1.84E-4</v>
      </c>
      <c r="C21" s="44">
        <v>-6.3E-5</v>
      </c>
      <c r="D21" s="44">
        <v>-4.2E-5</v>
      </c>
      <c r="E21" s="44">
        <v>-1.61E-4</v>
      </c>
      <c r="F21" s="44">
        <v>-7.7E-5</v>
      </c>
      <c r="G21" s="44">
        <v>1.85E-4</v>
      </c>
      <c r="H21" s="44">
        <v>4.39E-4</v>
      </c>
      <c r="I21" s="44">
        <v>4.48E-4</v>
      </c>
      <c r="J21" s="44">
        <v>4.06E-4</v>
      </c>
      <c r="K21" s="44">
        <v>5.32E-4</v>
      </c>
      <c r="L21" s="44">
        <v>5.52E-4</v>
      </c>
      <c r="M21" s="44">
        <v>7.26E-4</v>
      </c>
      <c r="N21" s="44">
        <v>9.83E-4</v>
      </c>
      <c r="O21" s="44">
        <v>0.001274</v>
      </c>
      <c r="P21" s="44">
        <v>0.001315</v>
      </c>
      <c r="Q21" s="44">
        <v>0.001497</v>
      </c>
      <c r="R21" s="44">
        <v>0.001501</v>
      </c>
      <c r="S21" s="44">
        <v>0.001386</v>
      </c>
      <c r="T21" s="44">
        <v>0.001194</v>
      </c>
      <c r="U21" s="44">
        <v>8.01E-4</v>
      </c>
      <c r="V21" s="44">
        <v>6.85E-4</v>
      </c>
      <c r="W21" s="44">
        <v>3.6E-4</v>
      </c>
      <c r="X21" s="44">
        <v>2.0E-4</v>
      </c>
      <c r="Y21" s="44">
        <v>8.8E-5</v>
      </c>
      <c r="Z21" s="44">
        <v>0.0</v>
      </c>
      <c r="AA21" s="44">
        <v>-1.67E-4</v>
      </c>
      <c r="AB21" s="44">
        <v>-3.28E-4</v>
      </c>
      <c r="AC21" s="44">
        <v>-4.55E-4</v>
      </c>
      <c r="AD21" s="44">
        <v>-4.9E-4</v>
      </c>
      <c r="AE21" s="44">
        <v>-7.2E-4</v>
      </c>
      <c r="AF21" s="44">
        <v>-8.52E-4</v>
      </c>
      <c r="AG21" s="44">
        <v>-9.77E-4</v>
      </c>
      <c r="AH21" s="44">
        <v>-9.9E-4</v>
      </c>
      <c r="AI21" s="44">
        <v>-0.001149</v>
      </c>
      <c r="AJ21" s="44">
        <v>-0.001334</v>
      </c>
      <c r="AK21" s="44">
        <v>-0.001582</v>
      </c>
    </row>
    <row r="22" ht="12.75" customHeight="1">
      <c r="A22" s="44">
        <v>-4.19E-4</v>
      </c>
      <c r="B22" s="44">
        <v>-2.47E-4</v>
      </c>
      <c r="C22" s="44">
        <v>-1.14E-4</v>
      </c>
      <c r="D22" s="44">
        <v>-1.49E-4</v>
      </c>
      <c r="E22" s="44">
        <v>-2.25E-4</v>
      </c>
      <c r="F22" s="44">
        <v>-1.72E-4</v>
      </c>
      <c r="G22" s="44">
        <v>1.57E-4</v>
      </c>
      <c r="H22" s="44">
        <v>3.17E-4</v>
      </c>
      <c r="I22" s="44">
        <v>3.35E-4</v>
      </c>
      <c r="J22" s="44">
        <v>4.17E-4</v>
      </c>
      <c r="K22" s="44">
        <v>4.01E-4</v>
      </c>
      <c r="L22" s="44">
        <v>4.66E-4</v>
      </c>
      <c r="M22" s="44">
        <v>6.48E-4</v>
      </c>
      <c r="N22" s="44">
        <v>8.9E-4</v>
      </c>
      <c r="O22" s="44">
        <v>0.001174</v>
      </c>
      <c r="P22" s="44">
        <v>0.001242</v>
      </c>
      <c r="Q22" s="44">
        <v>0.001451</v>
      </c>
      <c r="R22" s="44">
        <v>0.001404</v>
      </c>
      <c r="S22" s="44">
        <v>0.001376</v>
      </c>
      <c r="T22" s="44">
        <v>0.001109</v>
      </c>
      <c r="U22" s="44">
        <v>7.55E-4</v>
      </c>
      <c r="V22" s="44">
        <v>5.21E-4</v>
      </c>
      <c r="W22" s="44">
        <v>2.65E-4</v>
      </c>
      <c r="X22" s="44">
        <v>1.25E-4</v>
      </c>
      <c r="Y22" s="44">
        <v>2.0E-6</v>
      </c>
      <c r="Z22" s="44">
        <v>0.0</v>
      </c>
      <c r="AA22" s="44">
        <v>-2.43E-4</v>
      </c>
      <c r="AB22" s="44">
        <v>-3.25E-4</v>
      </c>
      <c r="AC22" s="44">
        <v>-4.64E-4</v>
      </c>
      <c r="AD22" s="44">
        <v>-5.81E-4</v>
      </c>
      <c r="AE22" s="44">
        <v>-7.29E-4</v>
      </c>
      <c r="AF22" s="44">
        <v>-8.8E-4</v>
      </c>
      <c r="AG22" s="44">
        <v>-9.59E-4</v>
      </c>
      <c r="AH22" s="44">
        <v>-0.001052</v>
      </c>
      <c r="AI22" s="44">
        <v>-0.001162</v>
      </c>
      <c r="AJ22" s="44">
        <v>-0.001411</v>
      </c>
      <c r="AK22" s="44">
        <v>-0.001487</v>
      </c>
    </row>
    <row r="23" ht="12.75" customHeight="1">
      <c r="A23" s="44">
        <v>-1.51E-4</v>
      </c>
      <c r="B23" s="44">
        <v>-1.8E-5</v>
      </c>
      <c r="C23" s="44">
        <v>8.8E-5</v>
      </c>
      <c r="D23" s="44">
        <v>6.8E-5</v>
      </c>
      <c r="E23" s="44">
        <v>0.0</v>
      </c>
      <c r="F23" s="44">
        <v>1.18E-4</v>
      </c>
      <c r="G23" s="44">
        <v>3.93E-4</v>
      </c>
      <c r="H23" s="44">
        <v>5.69E-4</v>
      </c>
      <c r="I23" s="44">
        <v>5.57E-4</v>
      </c>
      <c r="J23" s="44">
        <v>6.37E-4</v>
      </c>
      <c r="K23" s="44">
        <v>6.7E-4</v>
      </c>
      <c r="L23" s="44">
        <v>7.03E-4</v>
      </c>
      <c r="M23" s="44">
        <v>8.21E-4</v>
      </c>
      <c r="N23" s="44">
        <v>0.001085</v>
      </c>
      <c r="O23" s="44">
        <v>0.001306</v>
      </c>
      <c r="P23" s="44">
        <v>0.001378</v>
      </c>
      <c r="Q23" s="44">
        <v>0.001578</v>
      </c>
      <c r="R23" s="44">
        <v>0.001551</v>
      </c>
      <c r="S23" s="44">
        <v>0.001434</v>
      </c>
      <c r="T23" s="44">
        <v>0.001143</v>
      </c>
      <c r="U23" s="44">
        <v>8.44E-4</v>
      </c>
      <c r="V23" s="44">
        <v>5.44E-4</v>
      </c>
      <c r="W23" s="44">
        <v>3.04E-4</v>
      </c>
      <c r="X23" s="44">
        <v>1.43E-4</v>
      </c>
      <c r="Y23" s="44">
        <v>2.7E-5</v>
      </c>
      <c r="Z23" s="44">
        <v>0.0</v>
      </c>
      <c r="AA23" s="44">
        <v>-1.81E-4</v>
      </c>
      <c r="AB23" s="44">
        <v>-2.6E-4</v>
      </c>
      <c r="AC23" s="44">
        <v>-3.58E-4</v>
      </c>
      <c r="AD23" s="44">
        <v>-4.45E-4</v>
      </c>
      <c r="AE23" s="44">
        <v>-5.97E-4</v>
      </c>
      <c r="AF23" s="44">
        <v>-7.44E-4</v>
      </c>
      <c r="AG23" s="44">
        <v>-8.39E-4</v>
      </c>
      <c r="AH23" s="44">
        <v>-8.81E-4</v>
      </c>
      <c r="AI23" s="44">
        <v>-9.65E-4</v>
      </c>
      <c r="AJ23" s="44">
        <v>-0.001132</v>
      </c>
      <c r="AK23" s="44">
        <v>-0.001327</v>
      </c>
    </row>
    <row r="24" ht="12.75" customHeight="1">
      <c r="A24" s="44">
        <v>-1.28E-4</v>
      </c>
      <c r="B24" s="44">
        <v>3.3E-5</v>
      </c>
      <c r="C24" s="44">
        <v>1.01E-4</v>
      </c>
      <c r="D24" s="44">
        <v>7.4E-5</v>
      </c>
      <c r="E24" s="44">
        <v>-1.7E-5</v>
      </c>
      <c r="F24" s="44">
        <v>5.4E-5</v>
      </c>
      <c r="G24" s="44">
        <v>2.75E-4</v>
      </c>
      <c r="H24" s="44">
        <v>4.86E-4</v>
      </c>
      <c r="I24" s="44">
        <v>4.8E-4</v>
      </c>
      <c r="J24" s="44">
        <v>5.06E-4</v>
      </c>
      <c r="K24" s="44">
        <v>5.75E-4</v>
      </c>
      <c r="L24" s="44">
        <v>5.8E-4</v>
      </c>
      <c r="M24" s="44">
        <v>6.81E-4</v>
      </c>
      <c r="N24" s="44">
        <v>0.001051</v>
      </c>
      <c r="O24" s="44">
        <v>0.001222</v>
      </c>
      <c r="P24" s="44">
        <v>0.001344</v>
      </c>
      <c r="Q24" s="44">
        <v>0.001517</v>
      </c>
      <c r="R24" s="44">
        <v>0.001488</v>
      </c>
      <c r="S24" s="44">
        <v>0.0014</v>
      </c>
      <c r="T24" s="44">
        <v>0.001137</v>
      </c>
      <c r="U24" s="44">
        <v>7.9E-4</v>
      </c>
      <c r="V24" s="44">
        <v>5.38E-4</v>
      </c>
      <c r="W24" s="44">
        <v>2.85E-4</v>
      </c>
      <c r="X24" s="44">
        <v>1.33E-4</v>
      </c>
      <c r="Y24" s="44">
        <v>3.3E-5</v>
      </c>
      <c r="Z24" s="44">
        <v>0.0</v>
      </c>
      <c r="AA24" s="44">
        <v>-1.84E-4</v>
      </c>
      <c r="AB24" s="44">
        <v>-2.88E-4</v>
      </c>
      <c r="AC24" s="44">
        <v>-3.3E-4</v>
      </c>
      <c r="AD24" s="44">
        <v>-4.0E-4</v>
      </c>
      <c r="AE24" s="44">
        <v>-5.58E-4</v>
      </c>
      <c r="AF24" s="44">
        <v>-6.96E-4</v>
      </c>
      <c r="AG24" s="44">
        <v>-7.56E-4</v>
      </c>
      <c r="AH24" s="44">
        <v>-7.95E-4</v>
      </c>
      <c r="AI24" s="44">
        <v>-8.97E-4</v>
      </c>
      <c r="AJ24" s="44">
        <v>-0.001102</v>
      </c>
      <c r="AK24" s="44">
        <v>-0.001208</v>
      </c>
    </row>
    <row r="25" ht="12.75" customHeight="1">
      <c r="A25" s="44">
        <v>-1.4E-5</v>
      </c>
      <c r="B25" s="44">
        <v>1.16E-4</v>
      </c>
      <c r="C25" s="44">
        <v>2.1E-4</v>
      </c>
      <c r="D25" s="44">
        <v>1.48E-4</v>
      </c>
      <c r="E25" s="44">
        <v>6.2E-5</v>
      </c>
      <c r="F25" s="44">
        <v>1.5E-4</v>
      </c>
      <c r="G25" s="44">
        <v>4.1E-4</v>
      </c>
      <c r="H25" s="44">
        <v>5.5E-4</v>
      </c>
      <c r="I25" s="44">
        <v>5.19E-4</v>
      </c>
      <c r="J25" s="44">
        <v>6.32E-4</v>
      </c>
      <c r="K25" s="44">
        <v>6.37E-4</v>
      </c>
      <c r="L25" s="44">
        <v>7.12E-4</v>
      </c>
      <c r="M25" s="44">
        <v>8.02E-4</v>
      </c>
      <c r="N25" s="44">
        <v>0.001076</v>
      </c>
      <c r="O25" s="44">
        <v>0.001322</v>
      </c>
      <c r="P25" s="44">
        <v>0.001388</v>
      </c>
      <c r="Q25" s="44">
        <v>0.001543</v>
      </c>
      <c r="R25" s="44">
        <v>0.001523</v>
      </c>
      <c r="S25" s="44">
        <v>0.001462</v>
      </c>
      <c r="T25" s="44">
        <v>0.001139</v>
      </c>
      <c r="U25" s="44">
        <v>7.8E-4</v>
      </c>
      <c r="V25" s="44">
        <v>5.06E-4</v>
      </c>
      <c r="W25" s="44">
        <v>2.11E-4</v>
      </c>
      <c r="X25" s="44">
        <v>1.21E-4</v>
      </c>
      <c r="Y25" s="44">
        <v>-2.2E-5</v>
      </c>
      <c r="Z25" s="44">
        <v>0.0</v>
      </c>
      <c r="AA25" s="44">
        <v>-1.87E-4</v>
      </c>
      <c r="AB25" s="44">
        <v>-2.79E-4</v>
      </c>
      <c r="AC25" s="44">
        <v>-3.48E-4</v>
      </c>
      <c r="AD25" s="44">
        <v>-4.29E-4</v>
      </c>
      <c r="AE25" s="44">
        <v>-5.31E-4</v>
      </c>
      <c r="AF25" s="44">
        <v>-6.09E-4</v>
      </c>
      <c r="AG25" s="44">
        <v>-7.36E-4</v>
      </c>
      <c r="AH25" s="44">
        <v>-7.92E-4</v>
      </c>
      <c r="AI25" s="44">
        <v>-8.01E-4</v>
      </c>
      <c r="AJ25" s="44">
        <v>-0.001012</v>
      </c>
      <c r="AK25" s="44">
        <v>-0.001271</v>
      </c>
    </row>
    <row r="26" ht="12.75" customHeight="1">
      <c r="A26" s="44">
        <v>8.3E-5</v>
      </c>
      <c r="B26" s="44">
        <v>2.04E-4</v>
      </c>
      <c r="C26" s="44">
        <v>2.68E-4</v>
      </c>
      <c r="D26" s="44">
        <v>2.5E-4</v>
      </c>
      <c r="E26" s="44">
        <v>1.41E-4</v>
      </c>
      <c r="F26" s="44">
        <v>2.01E-4</v>
      </c>
      <c r="G26" s="44">
        <v>3.9E-4</v>
      </c>
      <c r="H26" s="44">
        <v>5.32E-4</v>
      </c>
      <c r="I26" s="44">
        <v>5.46E-4</v>
      </c>
      <c r="J26" s="44">
        <v>6.24E-4</v>
      </c>
      <c r="K26" s="44">
        <v>6.97E-4</v>
      </c>
      <c r="L26" s="44">
        <v>6.82E-4</v>
      </c>
      <c r="M26" s="44">
        <v>8.1E-4</v>
      </c>
      <c r="N26" s="44">
        <v>0.001139</v>
      </c>
      <c r="O26" s="44">
        <v>0.001377</v>
      </c>
      <c r="P26" s="44">
        <v>0.001377</v>
      </c>
      <c r="Q26" s="44">
        <v>0.001648</v>
      </c>
      <c r="R26" s="44">
        <v>0.001478</v>
      </c>
      <c r="S26" s="44">
        <v>0.001454</v>
      </c>
      <c r="T26" s="44">
        <v>0.001099</v>
      </c>
      <c r="U26" s="44">
        <v>7.38E-4</v>
      </c>
      <c r="V26" s="44">
        <v>4.73E-4</v>
      </c>
      <c r="W26" s="44">
        <v>2.16E-4</v>
      </c>
      <c r="X26" s="44">
        <v>9.9E-5</v>
      </c>
      <c r="Y26" s="44">
        <v>5.9E-5</v>
      </c>
      <c r="Z26" s="44">
        <v>0.0</v>
      </c>
      <c r="AA26" s="44">
        <v>-1.23E-4</v>
      </c>
      <c r="AB26" s="44">
        <v>-2.04E-4</v>
      </c>
      <c r="AC26" s="44">
        <v>-2.47E-4</v>
      </c>
      <c r="AD26" s="44">
        <v>-2.84E-4</v>
      </c>
      <c r="AE26" s="44">
        <v>-3.62E-4</v>
      </c>
      <c r="AF26" s="44">
        <v>-5.71E-4</v>
      </c>
      <c r="AG26" s="44">
        <v>-5.88E-4</v>
      </c>
      <c r="AH26" s="44">
        <v>-6.51E-4</v>
      </c>
      <c r="AI26" s="44">
        <v>-7.59E-4</v>
      </c>
      <c r="AJ26" s="44">
        <v>-8.52E-4</v>
      </c>
      <c r="AK26" s="44">
        <v>-9.72E-4</v>
      </c>
    </row>
    <row r="27" ht="12.75" customHeight="1">
      <c r="A27" s="44">
        <v>-4.5E-5</v>
      </c>
      <c r="B27" s="44">
        <v>1.2E-4</v>
      </c>
      <c r="C27" s="44">
        <v>1.98E-4</v>
      </c>
      <c r="D27" s="44">
        <v>1.53E-4</v>
      </c>
      <c r="E27" s="44">
        <v>5.9E-5</v>
      </c>
      <c r="F27" s="44">
        <v>1.08E-4</v>
      </c>
      <c r="G27" s="44">
        <v>3.19E-4</v>
      </c>
      <c r="H27" s="44">
        <v>5.2E-4</v>
      </c>
      <c r="I27" s="44">
        <v>5.23E-4</v>
      </c>
      <c r="J27" s="44">
        <v>5.83E-4</v>
      </c>
      <c r="K27" s="44">
        <v>5.88E-4</v>
      </c>
      <c r="L27" s="44">
        <v>6.19E-4</v>
      </c>
      <c r="M27" s="44">
        <v>7.59E-4</v>
      </c>
      <c r="N27" s="44">
        <v>0.001059</v>
      </c>
      <c r="O27" s="44">
        <v>0.001247</v>
      </c>
      <c r="P27" s="44">
        <v>0.001364</v>
      </c>
      <c r="Q27" s="44">
        <v>0.00156</v>
      </c>
      <c r="R27" s="44">
        <v>0.001491</v>
      </c>
      <c r="S27" s="44">
        <v>0.001411</v>
      </c>
      <c r="T27" s="44">
        <v>0.001068</v>
      </c>
      <c r="U27" s="44">
        <v>7.12E-4</v>
      </c>
      <c r="V27" s="44">
        <v>4.54E-4</v>
      </c>
      <c r="W27" s="44">
        <v>1.81E-4</v>
      </c>
      <c r="X27" s="44">
        <v>9.2E-5</v>
      </c>
      <c r="Y27" s="44">
        <v>-1.3E-5</v>
      </c>
      <c r="Z27" s="44">
        <v>0.0</v>
      </c>
      <c r="AA27" s="44">
        <v>-1.46E-4</v>
      </c>
      <c r="AB27" s="44">
        <v>-1.83E-4</v>
      </c>
      <c r="AC27" s="44">
        <v>-2.63E-4</v>
      </c>
      <c r="AD27" s="44">
        <v>-2.76E-4</v>
      </c>
      <c r="AE27" s="44">
        <v>-3.84E-4</v>
      </c>
      <c r="AF27" s="44">
        <v>-5.07E-4</v>
      </c>
      <c r="AG27" s="44">
        <v>-5.34E-4</v>
      </c>
      <c r="AH27" s="44">
        <v>-5.83E-4</v>
      </c>
      <c r="AI27" s="44">
        <v>-6.71E-4</v>
      </c>
      <c r="AJ27" s="44">
        <v>-8.13E-4</v>
      </c>
      <c r="AK27" s="44">
        <v>-9.28E-4</v>
      </c>
    </row>
    <row r="28" ht="12.75" customHeight="1">
      <c r="A28" s="44">
        <v>6.1E-5</v>
      </c>
      <c r="B28" s="44">
        <v>1.71E-4</v>
      </c>
      <c r="C28" s="44">
        <v>2.25E-4</v>
      </c>
      <c r="D28" s="44">
        <v>1.81E-4</v>
      </c>
      <c r="E28" s="44">
        <v>1.06E-4</v>
      </c>
      <c r="F28" s="44">
        <v>1.47E-4</v>
      </c>
      <c r="G28" s="44">
        <v>3.94E-4</v>
      </c>
      <c r="H28" s="44">
        <v>5.21E-4</v>
      </c>
      <c r="I28" s="44">
        <v>5.56E-4</v>
      </c>
      <c r="J28" s="44">
        <v>5.95E-4</v>
      </c>
      <c r="K28" s="44">
        <v>6.01E-4</v>
      </c>
      <c r="L28" s="44">
        <v>6.62E-4</v>
      </c>
      <c r="M28" s="44">
        <v>7.62E-4</v>
      </c>
      <c r="N28" s="44">
        <v>0.001064</v>
      </c>
      <c r="O28" s="44">
        <v>0.0013</v>
      </c>
      <c r="P28" s="44">
        <v>0.001331</v>
      </c>
      <c r="Q28" s="44">
        <v>0.001589</v>
      </c>
      <c r="R28" s="44">
        <v>0.001541</v>
      </c>
      <c r="S28" s="44">
        <v>0.001456</v>
      </c>
      <c r="T28" s="44">
        <v>0.001108</v>
      </c>
      <c r="U28" s="44">
        <v>7.67E-4</v>
      </c>
      <c r="V28" s="44">
        <v>4.86E-4</v>
      </c>
      <c r="W28" s="44">
        <v>2.18E-4</v>
      </c>
      <c r="X28" s="44">
        <v>9.6E-5</v>
      </c>
      <c r="Y28" s="44">
        <v>1.2E-5</v>
      </c>
      <c r="Z28" s="44">
        <v>0.0</v>
      </c>
      <c r="AA28" s="44">
        <v>-1.02E-4</v>
      </c>
      <c r="AB28" s="44">
        <v>-1.6E-4</v>
      </c>
      <c r="AC28" s="44">
        <v>-1.82E-4</v>
      </c>
      <c r="AD28" s="44">
        <v>-2.34E-4</v>
      </c>
      <c r="AE28" s="44">
        <v>-3.1E-4</v>
      </c>
      <c r="AF28" s="44">
        <v>-3.88E-4</v>
      </c>
      <c r="AG28" s="44">
        <v>-4.5E-4</v>
      </c>
      <c r="AH28" s="44">
        <v>-5.07E-4</v>
      </c>
      <c r="AI28" s="44">
        <v>-5.42E-4</v>
      </c>
      <c r="AJ28" s="44">
        <v>-6.68E-4</v>
      </c>
      <c r="AK28" s="44">
        <v>-9.07E-4</v>
      </c>
    </row>
    <row r="29" ht="12.75" customHeight="1">
      <c r="A29" s="44">
        <v>6.1E-5</v>
      </c>
      <c r="B29" s="44">
        <v>1.73E-4</v>
      </c>
      <c r="C29" s="44">
        <v>2.19E-4</v>
      </c>
      <c r="D29" s="44">
        <v>1.94E-4</v>
      </c>
      <c r="E29" s="44">
        <v>9.2E-5</v>
      </c>
      <c r="F29" s="44">
        <v>1.0E-4</v>
      </c>
      <c r="G29" s="44">
        <v>2.9E-4</v>
      </c>
      <c r="H29" s="44">
        <v>4.33E-4</v>
      </c>
      <c r="I29" s="44">
        <v>4.46E-4</v>
      </c>
      <c r="J29" s="44">
        <v>5.31E-4</v>
      </c>
      <c r="K29" s="44">
        <v>5.05E-4</v>
      </c>
      <c r="L29" s="44">
        <v>5.61E-4</v>
      </c>
      <c r="M29" s="44">
        <v>6.85E-4</v>
      </c>
      <c r="N29" s="44">
        <v>0.00102</v>
      </c>
      <c r="O29" s="44">
        <v>0.001256</v>
      </c>
      <c r="P29" s="44">
        <v>0.001343</v>
      </c>
      <c r="Q29" s="44">
        <v>0.001543</v>
      </c>
      <c r="R29" s="44">
        <v>0.001508</v>
      </c>
      <c r="S29" s="44">
        <v>0.001368</v>
      </c>
      <c r="T29" s="44">
        <v>0.001103</v>
      </c>
      <c r="U29" s="44">
        <v>6.95E-4</v>
      </c>
      <c r="V29" s="44">
        <v>4.23E-4</v>
      </c>
      <c r="W29" s="44">
        <v>1.57E-4</v>
      </c>
      <c r="X29" s="44">
        <v>7.1E-5</v>
      </c>
      <c r="Y29" s="44">
        <v>-1.3E-5</v>
      </c>
      <c r="Z29" s="44">
        <v>0.0</v>
      </c>
      <c r="AA29" s="44">
        <v>-1.35E-4</v>
      </c>
      <c r="AB29" s="44">
        <v>-1.48E-4</v>
      </c>
      <c r="AC29" s="44">
        <v>-1.57E-4</v>
      </c>
      <c r="AD29" s="44">
        <v>-1.86E-4</v>
      </c>
      <c r="AE29" s="44">
        <v>-2.45E-4</v>
      </c>
      <c r="AF29" s="44">
        <v>-3.59E-4</v>
      </c>
      <c r="AG29" s="44">
        <v>-4.12E-4</v>
      </c>
      <c r="AH29" s="44">
        <v>-4.57E-4</v>
      </c>
      <c r="AI29" s="44">
        <v>-4.7E-4</v>
      </c>
      <c r="AJ29" s="44">
        <v>-6.06E-4</v>
      </c>
      <c r="AK29" s="44">
        <v>-8.53E-4</v>
      </c>
    </row>
    <row r="30" ht="12.75" customHeight="1">
      <c r="A30" s="44">
        <v>-1.0E-6</v>
      </c>
      <c r="B30" s="44">
        <v>9.4E-5</v>
      </c>
      <c r="C30" s="44">
        <v>1.4E-4</v>
      </c>
      <c r="D30" s="44">
        <v>6.9E-5</v>
      </c>
      <c r="E30" s="44">
        <v>-1.9E-5</v>
      </c>
      <c r="F30" s="44">
        <v>2.5E-5</v>
      </c>
      <c r="G30" s="44">
        <v>2.3E-4</v>
      </c>
      <c r="H30" s="44">
        <v>3.86E-4</v>
      </c>
      <c r="I30" s="44">
        <v>4.31E-4</v>
      </c>
      <c r="J30" s="44">
        <v>4.79E-4</v>
      </c>
      <c r="K30" s="44">
        <v>4.55E-4</v>
      </c>
      <c r="L30" s="44">
        <v>5.33E-4</v>
      </c>
      <c r="M30" s="44">
        <v>6.5E-4</v>
      </c>
      <c r="N30" s="44">
        <v>0.001009</v>
      </c>
      <c r="O30" s="44">
        <v>0.001231</v>
      </c>
      <c r="P30" s="44">
        <v>0.001363</v>
      </c>
      <c r="Q30" s="44">
        <v>0.001545</v>
      </c>
      <c r="R30" s="44">
        <v>0.001528</v>
      </c>
      <c r="S30" s="44">
        <v>0.001431</v>
      </c>
      <c r="T30" s="44">
        <v>0.001075</v>
      </c>
      <c r="U30" s="44">
        <v>7.46E-4</v>
      </c>
      <c r="V30" s="44">
        <v>4.25E-4</v>
      </c>
      <c r="W30" s="44">
        <v>1.68E-4</v>
      </c>
      <c r="X30" s="44">
        <v>7.0E-5</v>
      </c>
      <c r="Y30" s="44">
        <v>-1.9E-5</v>
      </c>
      <c r="Z30" s="44">
        <v>0.0</v>
      </c>
      <c r="AA30" s="44">
        <v>-1.08E-4</v>
      </c>
      <c r="AB30" s="44">
        <v>-1.32E-4</v>
      </c>
      <c r="AC30" s="44">
        <v>-1.21E-4</v>
      </c>
      <c r="AD30" s="44">
        <v>-1.43E-4</v>
      </c>
      <c r="AE30" s="44">
        <v>-2.09E-4</v>
      </c>
      <c r="AF30" s="44">
        <v>-2.38E-4</v>
      </c>
      <c r="AG30" s="44">
        <v>-2.98E-4</v>
      </c>
      <c r="AH30" s="44">
        <v>-3.19E-4</v>
      </c>
      <c r="AI30" s="44">
        <v>-3.8E-4</v>
      </c>
      <c r="AJ30" s="44">
        <v>-5.05E-4</v>
      </c>
      <c r="AK30" s="44">
        <v>-6.5E-4</v>
      </c>
    </row>
    <row r="31" ht="12.75" customHeight="1">
      <c r="A31" s="44">
        <v>2.6E-5</v>
      </c>
      <c r="B31" s="44">
        <v>1.08E-4</v>
      </c>
      <c r="C31" s="44">
        <v>1.23E-4</v>
      </c>
      <c r="D31" s="44">
        <v>6.6E-5</v>
      </c>
      <c r="E31" s="44">
        <v>-1.7E-5</v>
      </c>
      <c r="F31" s="44">
        <v>8.0E-6</v>
      </c>
      <c r="G31" s="44">
        <v>1.56E-4</v>
      </c>
      <c r="H31" s="44">
        <v>3.25E-4</v>
      </c>
      <c r="I31" s="44">
        <v>3.3E-4</v>
      </c>
      <c r="J31" s="44">
        <v>4.67E-4</v>
      </c>
      <c r="K31" s="44">
        <v>4.16E-4</v>
      </c>
      <c r="L31" s="44">
        <v>5.21E-4</v>
      </c>
      <c r="M31" s="44">
        <v>6.2E-4</v>
      </c>
      <c r="N31" s="44">
        <v>9.53E-4</v>
      </c>
      <c r="O31" s="44">
        <v>0.001199</v>
      </c>
      <c r="P31" s="44">
        <v>0.001303</v>
      </c>
      <c r="Q31" s="44">
        <v>0.001484</v>
      </c>
      <c r="R31" s="44">
        <v>0.00149</v>
      </c>
      <c r="S31" s="44">
        <v>0.001355</v>
      </c>
      <c r="T31" s="44">
        <v>0.001084</v>
      </c>
      <c r="U31" s="44">
        <v>6.63E-4</v>
      </c>
      <c r="V31" s="44">
        <v>3.8E-4</v>
      </c>
      <c r="W31" s="44">
        <v>8.4E-5</v>
      </c>
      <c r="X31" s="44">
        <v>2.8E-5</v>
      </c>
      <c r="Y31" s="44">
        <v>-5.8E-5</v>
      </c>
      <c r="Z31" s="44">
        <v>0.0</v>
      </c>
      <c r="AA31" s="44">
        <v>-1.27E-4</v>
      </c>
      <c r="AB31" s="44">
        <v>-1.52E-4</v>
      </c>
      <c r="AC31" s="44">
        <v>-1.07E-4</v>
      </c>
      <c r="AD31" s="44">
        <v>-1.28E-4</v>
      </c>
      <c r="AE31" s="44">
        <v>-1.7E-4</v>
      </c>
      <c r="AF31" s="44">
        <v>-2.28E-4</v>
      </c>
      <c r="AG31" s="44">
        <v>-2.64E-4</v>
      </c>
      <c r="AH31" s="44">
        <v>-2.88E-4</v>
      </c>
      <c r="AI31" s="44">
        <v>-2.85E-4</v>
      </c>
      <c r="AJ31" s="44">
        <v>-4.27E-4</v>
      </c>
      <c r="AK31" s="44">
        <v>-5.3E-4</v>
      </c>
    </row>
    <row r="32" ht="12.75" customHeight="1">
      <c r="A32" s="44">
        <v>-2.26E-4</v>
      </c>
      <c r="B32" s="44">
        <v>-1.02E-4</v>
      </c>
      <c r="C32" s="44">
        <v>-5.8E-5</v>
      </c>
      <c r="D32" s="44">
        <v>-7.6E-5</v>
      </c>
      <c r="E32" s="44">
        <v>-1.55E-4</v>
      </c>
      <c r="F32" s="44">
        <v>-1.34E-4</v>
      </c>
      <c r="G32" s="44">
        <v>2.6E-5</v>
      </c>
      <c r="H32" s="44">
        <v>1.78E-4</v>
      </c>
      <c r="I32" s="44">
        <v>2.3E-4</v>
      </c>
      <c r="J32" s="44">
        <v>2.73E-4</v>
      </c>
      <c r="K32" s="44">
        <v>3.09E-4</v>
      </c>
      <c r="L32" s="44">
        <v>4.13E-4</v>
      </c>
      <c r="M32" s="44">
        <v>5.29E-4</v>
      </c>
      <c r="N32" s="44">
        <v>8.87E-4</v>
      </c>
      <c r="O32" s="44">
        <v>0.001105</v>
      </c>
      <c r="P32" s="44">
        <v>0.001295</v>
      </c>
      <c r="Q32" s="44">
        <v>0.001496</v>
      </c>
      <c r="R32" s="44">
        <v>0.001461</v>
      </c>
      <c r="S32" s="44">
        <v>0.001311</v>
      </c>
      <c r="T32" s="44">
        <v>0.001028</v>
      </c>
      <c r="U32" s="44">
        <v>6.8E-4</v>
      </c>
      <c r="V32" s="44">
        <v>3.9E-4</v>
      </c>
      <c r="W32" s="44">
        <v>1.03E-4</v>
      </c>
      <c r="X32" s="44">
        <v>4.0E-6</v>
      </c>
      <c r="Y32" s="44">
        <v>-6.3E-5</v>
      </c>
      <c r="Z32" s="44">
        <v>0.0</v>
      </c>
      <c r="AA32" s="44">
        <v>-1.33E-4</v>
      </c>
      <c r="AB32" s="44">
        <v>-1.03E-4</v>
      </c>
      <c r="AC32" s="44">
        <v>-8.5E-5</v>
      </c>
      <c r="AD32" s="44">
        <v>-6.8E-5</v>
      </c>
      <c r="AE32" s="44">
        <v>-4.9E-5</v>
      </c>
      <c r="AF32" s="44">
        <v>-1.52E-4</v>
      </c>
      <c r="AG32" s="44">
        <v>-1.92E-4</v>
      </c>
      <c r="AH32" s="44">
        <v>-2.14E-4</v>
      </c>
      <c r="AI32" s="44">
        <v>-2.5E-4</v>
      </c>
      <c r="AJ32" s="44">
        <v>-3.44E-4</v>
      </c>
      <c r="AK32" s="44">
        <v>-4.71E-4</v>
      </c>
    </row>
    <row r="33" ht="12.75" customHeight="1">
      <c r="A33" s="44">
        <v>-4.56E-4</v>
      </c>
      <c r="B33" s="44">
        <v>-3.65E-4</v>
      </c>
      <c r="C33" s="44">
        <v>-2.97E-4</v>
      </c>
      <c r="D33" s="44">
        <v>-3.27E-4</v>
      </c>
      <c r="E33" s="44">
        <v>-3.59E-4</v>
      </c>
      <c r="F33" s="44">
        <v>-3.03E-4</v>
      </c>
      <c r="G33" s="44">
        <v>-1.04E-4</v>
      </c>
      <c r="H33" s="44">
        <v>5.5E-5</v>
      </c>
      <c r="I33" s="44">
        <v>8.9E-5</v>
      </c>
      <c r="J33" s="44">
        <v>1.76E-4</v>
      </c>
      <c r="K33" s="44">
        <v>1.78E-4</v>
      </c>
      <c r="L33" s="44">
        <v>2.58E-4</v>
      </c>
      <c r="M33" s="44">
        <v>4.46E-4</v>
      </c>
      <c r="N33" s="44">
        <v>7.59E-4</v>
      </c>
      <c r="O33" s="44">
        <v>0.001019</v>
      </c>
      <c r="P33" s="44">
        <v>0.001243</v>
      </c>
      <c r="Q33" s="44">
        <v>0.001393</v>
      </c>
      <c r="R33" s="44">
        <v>0.001448</v>
      </c>
      <c r="S33" s="44">
        <v>0.001339</v>
      </c>
      <c r="T33" s="44">
        <v>0.001041</v>
      </c>
      <c r="U33" s="44">
        <v>6.65E-4</v>
      </c>
      <c r="V33" s="44">
        <v>3.95E-4</v>
      </c>
      <c r="W33" s="44">
        <v>1.06E-4</v>
      </c>
      <c r="X33" s="44">
        <v>3.7E-5</v>
      </c>
      <c r="Y33" s="44">
        <v>-2.5E-5</v>
      </c>
      <c r="Z33" s="44">
        <v>0.0</v>
      </c>
      <c r="AA33" s="44">
        <v>-7.7E-5</v>
      </c>
      <c r="AB33" s="44">
        <v>-5.6E-5</v>
      </c>
      <c r="AC33" s="44">
        <v>-1.9E-5</v>
      </c>
      <c r="AD33" s="44">
        <v>-4.2E-5</v>
      </c>
      <c r="AE33" s="44">
        <v>-1.0E-5</v>
      </c>
      <c r="AF33" s="44">
        <v>-1.01E-4</v>
      </c>
      <c r="AG33" s="44">
        <v>-9.3E-5</v>
      </c>
      <c r="AH33" s="44">
        <v>-1.47E-4</v>
      </c>
      <c r="AI33" s="44">
        <v>-1.68E-4</v>
      </c>
      <c r="AJ33" s="44">
        <v>-3.04E-4</v>
      </c>
      <c r="AK33" s="44">
        <v>-3.59E-4</v>
      </c>
    </row>
    <row r="34" ht="12.75" customHeight="1">
      <c r="A34" s="44">
        <v>-2.03E-4</v>
      </c>
      <c r="B34" s="44">
        <v>-1.24E-4</v>
      </c>
      <c r="C34" s="44">
        <v>-1.12E-4</v>
      </c>
      <c r="D34" s="44">
        <v>-1.47E-4</v>
      </c>
      <c r="E34" s="44">
        <v>-2.32E-4</v>
      </c>
      <c r="F34" s="44">
        <v>-2.15E-4</v>
      </c>
      <c r="G34" s="44">
        <v>-6.6E-5</v>
      </c>
      <c r="H34" s="44">
        <v>6.6E-5</v>
      </c>
      <c r="I34" s="44">
        <v>1.04E-4</v>
      </c>
      <c r="J34" s="44">
        <v>2.04E-4</v>
      </c>
      <c r="K34" s="44">
        <v>2.2E-4</v>
      </c>
      <c r="L34" s="44">
        <v>3.06E-4</v>
      </c>
      <c r="M34" s="44">
        <v>4.38E-4</v>
      </c>
      <c r="N34" s="44">
        <v>7.54E-4</v>
      </c>
      <c r="O34" s="44">
        <v>0.001042</v>
      </c>
      <c r="P34" s="44">
        <v>0.001222</v>
      </c>
      <c r="Q34" s="44">
        <v>0.001418</v>
      </c>
      <c r="R34" s="44">
        <v>0.00143</v>
      </c>
      <c r="S34" s="44">
        <v>0.001301</v>
      </c>
      <c r="T34" s="44">
        <v>0.001027</v>
      </c>
      <c r="U34" s="44">
        <v>6.64E-4</v>
      </c>
      <c r="V34" s="44">
        <v>3.7E-4</v>
      </c>
      <c r="W34" s="44">
        <v>1.01E-4</v>
      </c>
      <c r="X34" s="44">
        <v>-2.0E-5</v>
      </c>
      <c r="Y34" s="44">
        <v>-4.2E-5</v>
      </c>
      <c r="Z34" s="44">
        <v>0.0</v>
      </c>
      <c r="AA34" s="44">
        <v>-7.1E-5</v>
      </c>
      <c r="AB34" s="44">
        <v>-4.9E-5</v>
      </c>
      <c r="AC34" s="44">
        <v>-1.1E-5</v>
      </c>
      <c r="AD34" s="44">
        <v>2.3E-5</v>
      </c>
      <c r="AE34" s="44">
        <v>1.4E-5</v>
      </c>
      <c r="AF34" s="44">
        <v>-5.5E-5</v>
      </c>
      <c r="AG34" s="44">
        <v>-8.0E-5</v>
      </c>
      <c r="AH34" s="44">
        <v>-9.4E-5</v>
      </c>
      <c r="AI34" s="44">
        <v>-1.47E-4</v>
      </c>
      <c r="AJ34" s="44">
        <v>-2.62E-4</v>
      </c>
      <c r="AK34" s="44">
        <v>-2.67E-4</v>
      </c>
    </row>
    <row r="35" ht="12.75" customHeight="1">
      <c r="A35" s="44">
        <v>-1.25E-4</v>
      </c>
      <c r="B35" s="44">
        <v>-5.9E-5</v>
      </c>
      <c r="C35" s="44">
        <v>-4.2E-5</v>
      </c>
      <c r="D35" s="44">
        <v>-9.7E-5</v>
      </c>
      <c r="E35" s="44">
        <v>-2.06E-4</v>
      </c>
      <c r="F35" s="44">
        <v>-1.83E-4</v>
      </c>
      <c r="G35" s="44">
        <v>-4.1E-5</v>
      </c>
      <c r="H35" s="44">
        <v>9.6E-5</v>
      </c>
      <c r="I35" s="44">
        <v>1.29E-4</v>
      </c>
      <c r="J35" s="44">
        <v>1.99E-4</v>
      </c>
      <c r="K35" s="44">
        <v>2.2E-4</v>
      </c>
      <c r="L35" s="44">
        <v>2.71E-4</v>
      </c>
      <c r="M35" s="44">
        <v>4.03E-4</v>
      </c>
      <c r="N35" s="44">
        <v>7.82E-4</v>
      </c>
      <c r="O35" s="44">
        <v>0.001011</v>
      </c>
      <c r="P35" s="44">
        <v>0.001267</v>
      </c>
      <c r="Q35" s="44">
        <v>0.001424</v>
      </c>
      <c r="R35" s="44">
        <v>0.001468</v>
      </c>
      <c r="S35" s="44">
        <v>0.001315</v>
      </c>
      <c r="T35" s="44">
        <v>0.001085</v>
      </c>
      <c r="U35" s="44">
        <v>7.34E-4</v>
      </c>
      <c r="V35" s="44">
        <v>3.95E-4</v>
      </c>
      <c r="W35" s="44">
        <v>1.52E-4</v>
      </c>
      <c r="X35" s="44">
        <v>1.8E-5</v>
      </c>
      <c r="Y35" s="44">
        <v>-3.9E-5</v>
      </c>
      <c r="Z35" s="44">
        <v>0.0</v>
      </c>
      <c r="AA35" s="44">
        <v>-3.8E-5</v>
      </c>
      <c r="AB35" s="44">
        <v>-1.7E-5</v>
      </c>
      <c r="AC35" s="44">
        <v>-3.2E-5</v>
      </c>
      <c r="AD35" s="44">
        <v>1.2E-5</v>
      </c>
      <c r="AE35" s="44">
        <v>1.8E-5</v>
      </c>
      <c r="AF35" s="44">
        <v>-4.3E-5</v>
      </c>
      <c r="AG35" s="44">
        <v>-9.2E-5</v>
      </c>
      <c r="AH35" s="44">
        <v>-7.6E-5</v>
      </c>
      <c r="AI35" s="44">
        <v>-1.16E-4</v>
      </c>
      <c r="AJ35" s="44">
        <v>-2.01E-4</v>
      </c>
      <c r="AK35" s="44">
        <v>-3.31E-4</v>
      </c>
    </row>
    <row r="36" ht="12.75" customHeight="1">
      <c r="A36" s="44">
        <v>3.7E-5</v>
      </c>
      <c r="B36" s="44">
        <v>8.3E-5</v>
      </c>
      <c r="C36" s="44">
        <v>6.5E-5</v>
      </c>
      <c r="D36" s="44">
        <v>-9.0E-6</v>
      </c>
      <c r="E36" s="44">
        <v>-1.18E-4</v>
      </c>
      <c r="F36" s="44">
        <v>-1.2E-4</v>
      </c>
      <c r="G36" s="44">
        <v>3.3E-5</v>
      </c>
      <c r="H36" s="44">
        <v>1.12E-4</v>
      </c>
      <c r="I36" s="44">
        <v>1.29E-4</v>
      </c>
      <c r="J36" s="44">
        <v>2.06E-4</v>
      </c>
      <c r="K36" s="44">
        <v>2.09E-4</v>
      </c>
      <c r="L36" s="44">
        <v>2.79E-4</v>
      </c>
      <c r="M36" s="44">
        <v>4.01E-4</v>
      </c>
      <c r="N36" s="44">
        <v>7.37E-4</v>
      </c>
      <c r="O36" s="44">
        <v>0.001007</v>
      </c>
      <c r="P36" s="44">
        <v>0.001239</v>
      </c>
      <c r="Q36" s="44">
        <v>0.001468</v>
      </c>
      <c r="R36" s="44">
        <v>0.00145</v>
      </c>
      <c r="S36" s="44">
        <v>0.001336</v>
      </c>
      <c r="T36" s="44">
        <v>0.001065</v>
      </c>
      <c r="U36" s="44">
        <v>7.28E-4</v>
      </c>
      <c r="V36" s="44">
        <v>4.2E-4</v>
      </c>
      <c r="W36" s="44">
        <v>1.26E-4</v>
      </c>
      <c r="X36" s="44">
        <v>4.2E-5</v>
      </c>
      <c r="Y36" s="44">
        <v>-4.0E-5</v>
      </c>
      <c r="Z36" s="44">
        <v>0.0</v>
      </c>
      <c r="AA36" s="44">
        <v>-5.8E-5</v>
      </c>
      <c r="AB36" s="44">
        <v>-5.1E-5</v>
      </c>
      <c r="AC36" s="44">
        <v>-5.7E-5</v>
      </c>
      <c r="AD36" s="44">
        <v>-5.8E-5</v>
      </c>
      <c r="AE36" s="44">
        <v>-4.0E-5</v>
      </c>
      <c r="AF36" s="44">
        <v>-5.6E-5</v>
      </c>
      <c r="AG36" s="44">
        <v>-1.34E-4</v>
      </c>
      <c r="AH36" s="44">
        <v>-1.6E-4</v>
      </c>
      <c r="AI36" s="44">
        <v>-2.14E-4</v>
      </c>
      <c r="AJ36" s="44">
        <v>-2.56E-4</v>
      </c>
      <c r="AK36" s="44">
        <v>-3.78E-4</v>
      </c>
    </row>
    <row r="37" ht="12.75" customHeight="1">
      <c r="A37" s="44">
        <v>1.7E-4</v>
      </c>
      <c r="B37" s="44">
        <v>2.1E-4</v>
      </c>
      <c r="C37" s="44">
        <v>1.52E-4</v>
      </c>
      <c r="D37" s="44">
        <v>9.1E-5</v>
      </c>
      <c r="E37" s="44">
        <v>-3.2E-5</v>
      </c>
      <c r="F37" s="44">
        <v>-4.5E-5</v>
      </c>
      <c r="G37" s="44">
        <v>6.1E-5</v>
      </c>
      <c r="H37" s="44">
        <v>1.69E-4</v>
      </c>
      <c r="I37" s="44">
        <v>1.93E-4</v>
      </c>
      <c r="J37" s="44">
        <v>2.33E-4</v>
      </c>
      <c r="K37" s="44">
        <v>2.67E-4</v>
      </c>
      <c r="L37" s="44">
        <v>2.96E-4</v>
      </c>
      <c r="M37" s="44">
        <v>4.07E-4</v>
      </c>
      <c r="N37" s="44">
        <v>7.51E-4</v>
      </c>
      <c r="O37" s="44">
        <v>0.00101</v>
      </c>
      <c r="P37" s="44">
        <v>0.001192</v>
      </c>
      <c r="Q37" s="44">
        <v>0.001451</v>
      </c>
      <c r="R37" s="44">
        <v>0.001441</v>
      </c>
      <c r="S37" s="44">
        <v>0.001336</v>
      </c>
      <c r="T37" s="44">
        <v>0.001092</v>
      </c>
      <c r="U37" s="44">
        <v>7.36E-4</v>
      </c>
      <c r="V37" s="44">
        <v>4.49E-4</v>
      </c>
      <c r="W37" s="44">
        <v>1.9E-4</v>
      </c>
      <c r="X37" s="44">
        <v>5.2E-5</v>
      </c>
      <c r="Y37" s="44">
        <v>-3.8E-5</v>
      </c>
      <c r="Z37" s="44">
        <v>0.0</v>
      </c>
      <c r="AA37" s="44">
        <v>-7.9E-5</v>
      </c>
      <c r="AB37" s="44">
        <v>-6.7E-5</v>
      </c>
      <c r="AC37" s="44">
        <v>-6.5E-5</v>
      </c>
      <c r="AD37" s="44">
        <v>-4.4E-5</v>
      </c>
      <c r="AE37" s="44">
        <v>-1.29E-4</v>
      </c>
      <c r="AF37" s="44">
        <v>-1.51E-4</v>
      </c>
      <c r="AG37" s="44">
        <v>-1.81E-4</v>
      </c>
      <c r="AH37" s="44">
        <v>-2.27E-4</v>
      </c>
      <c r="AI37" s="44">
        <v>-2.65E-4</v>
      </c>
      <c r="AJ37" s="44">
        <v>-3.48E-4</v>
      </c>
      <c r="AK37" s="44">
        <v>-3.94E-4</v>
      </c>
    </row>
    <row r="38" ht="12.75" customHeight="1">
      <c r="A38" s="44">
        <v>3.24E-4</v>
      </c>
      <c r="B38" s="44">
        <v>3.4E-4</v>
      </c>
      <c r="C38" s="44">
        <v>2.82E-4</v>
      </c>
      <c r="D38" s="44">
        <v>1.7E-4</v>
      </c>
      <c r="E38" s="44">
        <v>5.5E-5</v>
      </c>
      <c r="F38" s="44">
        <v>2.8E-5</v>
      </c>
      <c r="G38" s="44">
        <v>1.32E-4</v>
      </c>
      <c r="H38" s="44">
        <v>2.16E-4</v>
      </c>
      <c r="I38" s="44">
        <v>2.25E-4</v>
      </c>
      <c r="J38" s="44">
        <v>2.57E-4</v>
      </c>
      <c r="K38" s="44">
        <v>2.64E-4</v>
      </c>
      <c r="L38" s="44">
        <v>2.91E-4</v>
      </c>
      <c r="M38" s="44">
        <v>3.83E-4</v>
      </c>
      <c r="N38" s="44">
        <v>7.09E-4</v>
      </c>
      <c r="O38" s="44">
        <v>9.79E-4</v>
      </c>
      <c r="P38" s="44">
        <v>0.001237</v>
      </c>
      <c r="Q38" s="44">
        <v>0.00139</v>
      </c>
      <c r="R38" s="44">
        <v>0.001443</v>
      </c>
      <c r="S38" s="44">
        <v>0.001364</v>
      </c>
      <c r="T38" s="44">
        <v>0.001126</v>
      </c>
      <c r="U38" s="44">
        <v>8.14E-4</v>
      </c>
      <c r="V38" s="44">
        <v>5.32E-4</v>
      </c>
      <c r="W38" s="44">
        <v>2.45E-4</v>
      </c>
      <c r="X38" s="44">
        <v>1.05E-4</v>
      </c>
      <c r="Y38" s="44">
        <v>3.1E-5</v>
      </c>
      <c r="Z38" s="44">
        <v>0.0</v>
      </c>
      <c r="AA38" s="44">
        <v>-6.0E-5</v>
      </c>
      <c r="AB38" s="44">
        <v>-5.9E-5</v>
      </c>
      <c r="AC38" s="44">
        <v>-8.6E-5</v>
      </c>
      <c r="AD38" s="44">
        <v>-1.59E-4</v>
      </c>
      <c r="AE38" s="44">
        <v>-1.63E-4</v>
      </c>
      <c r="AF38" s="44">
        <v>-2.72E-4</v>
      </c>
      <c r="AG38" s="44">
        <v>-2.78E-4</v>
      </c>
      <c r="AH38" s="44">
        <v>-3.41E-4</v>
      </c>
      <c r="AI38" s="44">
        <v>-3.71E-4</v>
      </c>
      <c r="AJ38" s="44">
        <v>-4.68E-4</v>
      </c>
      <c r="AK38" s="44">
        <v>-5.26E-4</v>
      </c>
    </row>
    <row r="39" ht="12.75" customHeight="1">
      <c r="A39" s="44">
        <v>4.51E-4</v>
      </c>
      <c r="B39" s="44">
        <v>4.66E-4</v>
      </c>
      <c r="C39" s="44">
        <v>4.0E-4</v>
      </c>
      <c r="D39" s="44">
        <v>2.84E-4</v>
      </c>
      <c r="E39" s="44">
        <v>1.39E-4</v>
      </c>
      <c r="F39" s="44">
        <v>1.09E-4</v>
      </c>
      <c r="G39" s="44">
        <v>1.99E-4</v>
      </c>
      <c r="H39" s="44">
        <v>2.53E-4</v>
      </c>
      <c r="I39" s="44">
        <v>2.22E-4</v>
      </c>
      <c r="J39" s="44">
        <v>2.58E-4</v>
      </c>
      <c r="K39" s="44">
        <v>2.41E-4</v>
      </c>
      <c r="L39" s="44">
        <v>2.69E-4</v>
      </c>
      <c r="M39" s="44">
        <v>3.51E-4</v>
      </c>
      <c r="N39" s="44">
        <v>6.47E-4</v>
      </c>
      <c r="O39" s="44">
        <v>9.1E-4</v>
      </c>
      <c r="P39" s="44">
        <v>0.001138</v>
      </c>
      <c r="Q39" s="44">
        <v>0.001328</v>
      </c>
      <c r="R39" s="44">
        <v>0.001418</v>
      </c>
      <c r="S39" s="44">
        <v>0.001342</v>
      </c>
      <c r="T39" s="44">
        <v>0.001091</v>
      </c>
      <c r="U39" s="44">
        <v>7.83E-4</v>
      </c>
      <c r="V39" s="44">
        <v>5.33E-4</v>
      </c>
      <c r="W39" s="44">
        <v>2.35E-4</v>
      </c>
      <c r="X39" s="44">
        <v>1.36E-4</v>
      </c>
      <c r="Y39" s="44">
        <v>3.0E-6</v>
      </c>
      <c r="Z39" s="44">
        <v>0.0</v>
      </c>
      <c r="AA39" s="44">
        <v>-1.2E-4</v>
      </c>
      <c r="AB39" s="44">
        <v>-1.37E-4</v>
      </c>
      <c r="AC39" s="44">
        <v>-2.02E-4</v>
      </c>
      <c r="AD39" s="44">
        <v>-2.48E-4</v>
      </c>
      <c r="AE39" s="44">
        <v>-3.36E-4</v>
      </c>
      <c r="AF39" s="44">
        <v>-3.78E-4</v>
      </c>
      <c r="AG39" s="44">
        <v>-4.54E-4</v>
      </c>
      <c r="AH39" s="44">
        <v>-5.18E-4</v>
      </c>
      <c r="AI39" s="44">
        <v>-5.59E-4</v>
      </c>
      <c r="AJ39" s="44">
        <v>-6.34E-4</v>
      </c>
      <c r="AK39" s="44">
        <v>-6.57E-4</v>
      </c>
    </row>
    <row r="40" ht="12.75" customHeight="1">
      <c r="A40" s="44">
        <v>5.21E-4</v>
      </c>
      <c r="B40" s="44">
        <v>5.44E-4</v>
      </c>
      <c r="C40" s="44">
        <v>4.56E-4</v>
      </c>
      <c r="D40" s="44">
        <v>3.54E-4</v>
      </c>
      <c r="E40" s="44">
        <v>2.06E-4</v>
      </c>
      <c r="F40" s="44">
        <v>1.49E-4</v>
      </c>
      <c r="G40" s="44">
        <v>2.24E-4</v>
      </c>
      <c r="H40" s="44">
        <v>2.92E-4</v>
      </c>
      <c r="I40" s="44">
        <v>2.64E-4</v>
      </c>
      <c r="J40" s="44">
        <v>2.63E-4</v>
      </c>
      <c r="K40" s="44">
        <v>2.63E-4</v>
      </c>
      <c r="L40" s="44">
        <v>2.32E-4</v>
      </c>
      <c r="M40" s="44">
        <v>2.96E-4</v>
      </c>
      <c r="N40" s="44">
        <v>5.87E-4</v>
      </c>
      <c r="O40" s="44">
        <v>8.3E-4</v>
      </c>
      <c r="P40" s="44">
        <v>0.001036</v>
      </c>
      <c r="Q40" s="44">
        <v>0.001249</v>
      </c>
      <c r="R40" s="44">
        <v>0.001341</v>
      </c>
      <c r="S40" s="44">
        <v>0.001249</v>
      </c>
      <c r="T40" s="44">
        <v>0.001039</v>
      </c>
      <c r="U40" s="44">
        <v>7.83E-4</v>
      </c>
      <c r="V40" s="44">
        <v>5.43E-4</v>
      </c>
      <c r="W40" s="44">
        <v>3.04E-4</v>
      </c>
      <c r="X40" s="44">
        <v>1.51E-4</v>
      </c>
      <c r="Y40" s="44">
        <v>2.0E-5</v>
      </c>
      <c r="Z40" s="44">
        <v>0.0</v>
      </c>
      <c r="AA40" s="44">
        <v>-1.46E-4</v>
      </c>
      <c r="AB40" s="44">
        <v>-1.92E-4</v>
      </c>
      <c r="AC40" s="44">
        <v>-2.83E-4</v>
      </c>
      <c r="AD40" s="44">
        <v>-3.59E-4</v>
      </c>
      <c r="AE40" s="44">
        <v>-4.7E-4</v>
      </c>
      <c r="AF40" s="44">
        <v>-5.55E-4</v>
      </c>
      <c r="AG40" s="44">
        <v>-6.11E-4</v>
      </c>
      <c r="AH40" s="44">
        <v>-7.0E-4</v>
      </c>
      <c r="AI40" s="44">
        <v>-7.62E-4</v>
      </c>
      <c r="AJ40" s="44">
        <v>-8.37E-4</v>
      </c>
      <c r="AK40" s="44">
        <v>-9.61E-4</v>
      </c>
    </row>
    <row r="41" ht="12.75" customHeight="1">
      <c r="A41" s="44">
        <v>2.43E-4</v>
      </c>
      <c r="B41" s="44">
        <v>2.93E-4</v>
      </c>
      <c r="C41" s="44">
        <v>2.5E-4</v>
      </c>
      <c r="D41" s="44">
        <v>1.44E-4</v>
      </c>
      <c r="E41" s="44">
        <v>4.8E-5</v>
      </c>
      <c r="F41" s="44">
        <v>3.1E-5</v>
      </c>
      <c r="G41" s="44">
        <v>1.3E-4</v>
      </c>
      <c r="H41" s="44">
        <v>2.02E-4</v>
      </c>
      <c r="I41" s="44">
        <v>1.95E-4</v>
      </c>
      <c r="J41" s="44">
        <v>1.88E-4</v>
      </c>
      <c r="K41" s="44">
        <v>1.8E-4</v>
      </c>
      <c r="L41" s="44">
        <v>1.77E-4</v>
      </c>
      <c r="M41" s="44">
        <v>2.43E-4</v>
      </c>
      <c r="N41" s="44">
        <v>4.94E-4</v>
      </c>
      <c r="O41" s="44">
        <v>7.04E-4</v>
      </c>
      <c r="P41" s="44">
        <v>9.52E-4</v>
      </c>
      <c r="Q41" s="44">
        <v>0.001116</v>
      </c>
      <c r="R41" s="44">
        <v>0.001267</v>
      </c>
      <c r="S41" s="44">
        <v>0.001176</v>
      </c>
      <c r="T41" s="44">
        <v>9.66E-4</v>
      </c>
      <c r="U41" s="44">
        <v>7.56E-4</v>
      </c>
      <c r="V41" s="44">
        <v>5.83E-4</v>
      </c>
      <c r="W41" s="44">
        <v>3.45E-4</v>
      </c>
      <c r="X41" s="44">
        <v>2.21E-4</v>
      </c>
      <c r="Y41" s="44">
        <v>8.1E-5</v>
      </c>
      <c r="Z41" s="44">
        <v>0.0</v>
      </c>
      <c r="AA41" s="44">
        <v>-1.49E-4</v>
      </c>
      <c r="AB41" s="44">
        <v>-2.51E-4</v>
      </c>
      <c r="AC41" s="44">
        <v>-3.57E-4</v>
      </c>
      <c r="AD41" s="44">
        <v>-4.8E-4</v>
      </c>
      <c r="AE41" s="44">
        <v>-6.11E-4</v>
      </c>
      <c r="AF41" s="44">
        <v>-7.43E-4</v>
      </c>
      <c r="AG41" s="44">
        <v>-8.39E-4</v>
      </c>
      <c r="AH41" s="44">
        <v>-9.11E-4</v>
      </c>
      <c r="AI41" s="44">
        <v>-9.67E-4</v>
      </c>
      <c r="AJ41" s="44">
        <v>-0.001046</v>
      </c>
      <c r="AK41" s="44">
        <v>-0.001119</v>
      </c>
    </row>
    <row r="42" ht="12.75" customHeight="1">
      <c r="A42" s="44">
        <v>6.93E-4</v>
      </c>
      <c r="B42" s="44">
        <v>7.07E-4</v>
      </c>
      <c r="C42" s="44">
        <v>5.9E-4</v>
      </c>
      <c r="D42" s="44">
        <v>4.7E-4</v>
      </c>
      <c r="E42" s="44">
        <v>3.33E-4</v>
      </c>
      <c r="F42" s="44">
        <v>2.62E-4</v>
      </c>
      <c r="G42" s="44">
        <v>3.15E-4</v>
      </c>
      <c r="H42" s="44">
        <v>3.17E-4</v>
      </c>
      <c r="I42" s="44">
        <v>2.86E-4</v>
      </c>
      <c r="J42" s="44">
        <v>2.63E-4</v>
      </c>
      <c r="K42" s="44">
        <v>2.22E-4</v>
      </c>
      <c r="L42" s="44">
        <v>1.96E-4</v>
      </c>
      <c r="M42" s="44">
        <v>2.05E-4</v>
      </c>
      <c r="N42" s="44">
        <v>4.03E-4</v>
      </c>
      <c r="O42" s="44">
        <v>6.07E-4</v>
      </c>
      <c r="P42" s="44">
        <v>7.98E-4</v>
      </c>
      <c r="Q42" s="44">
        <v>0.001014</v>
      </c>
      <c r="R42" s="44">
        <v>0.001169</v>
      </c>
      <c r="S42" s="44">
        <v>0.001056</v>
      </c>
      <c r="T42" s="44">
        <v>9.1E-4</v>
      </c>
      <c r="U42" s="44">
        <v>7.12E-4</v>
      </c>
      <c r="V42" s="44">
        <v>5.56E-4</v>
      </c>
      <c r="W42" s="44">
        <v>3.52E-4</v>
      </c>
      <c r="X42" s="44">
        <v>2.43E-4</v>
      </c>
      <c r="Y42" s="44">
        <v>8.1E-5</v>
      </c>
      <c r="Z42" s="44">
        <v>0.0</v>
      </c>
      <c r="AA42" s="44">
        <v>-1.99E-4</v>
      </c>
      <c r="AB42" s="44">
        <v>-3.12E-4</v>
      </c>
      <c r="AC42" s="44">
        <v>-4.33E-4</v>
      </c>
      <c r="AD42" s="44">
        <v>-6.08E-4</v>
      </c>
      <c r="AE42" s="44">
        <v>-7.68E-4</v>
      </c>
      <c r="AF42" s="44">
        <v>-9.16E-4</v>
      </c>
      <c r="AG42" s="44">
        <v>-0.00104</v>
      </c>
      <c r="AH42" s="44">
        <v>-0.001111</v>
      </c>
      <c r="AI42" s="44">
        <v>-0.001184</v>
      </c>
      <c r="AJ42" s="44">
        <v>-0.001291</v>
      </c>
      <c r="AK42" s="44">
        <v>-0.001416</v>
      </c>
    </row>
    <row r="43" ht="12.75" customHeight="1">
      <c r="A43" s="44">
        <v>8.43E-4</v>
      </c>
      <c r="B43" s="44">
        <v>8.77E-4</v>
      </c>
      <c r="C43" s="44">
        <v>7.85E-4</v>
      </c>
      <c r="D43" s="44">
        <v>6.51E-4</v>
      </c>
      <c r="E43" s="44">
        <v>5.15E-4</v>
      </c>
      <c r="F43" s="44">
        <v>4.28E-4</v>
      </c>
      <c r="G43" s="44">
        <v>4.47E-4</v>
      </c>
      <c r="H43" s="44">
        <v>4.69E-4</v>
      </c>
      <c r="I43" s="44">
        <v>4.43E-4</v>
      </c>
      <c r="J43" s="44">
        <v>4.14E-4</v>
      </c>
      <c r="K43" s="44">
        <v>3.35E-4</v>
      </c>
      <c r="L43" s="44">
        <v>2.92E-4</v>
      </c>
      <c r="M43" s="44">
        <v>2.9E-4</v>
      </c>
      <c r="N43" s="44">
        <v>4.83E-4</v>
      </c>
      <c r="O43" s="44">
        <v>6.18E-4</v>
      </c>
      <c r="P43" s="44">
        <v>8.17E-4</v>
      </c>
      <c r="Q43" s="44">
        <v>0.001</v>
      </c>
      <c r="R43" s="44">
        <v>0.00113</v>
      </c>
      <c r="S43" s="44">
        <v>0.001025</v>
      </c>
      <c r="T43" s="44">
        <v>8.69E-4</v>
      </c>
      <c r="U43" s="44">
        <v>7.07E-4</v>
      </c>
      <c r="V43" s="44">
        <v>6.04E-4</v>
      </c>
      <c r="W43" s="44">
        <v>4.18E-4</v>
      </c>
      <c r="X43" s="44">
        <v>2.94E-4</v>
      </c>
      <c r="Y43" s="44">
        <v>1.34E-4</v>
      </c>
      <c r="Z43" s="44">
        <v>0.0</v>
      </c>
      <c r="AA43" s="44">
        <v>-1.79E-4</v>
      </c>
      <c r="AB43" s="44">
        <v>-3.43E-4</v>
      </c>
      <c r="AC43" s="44">
        <v>-5.39E-4</v>
      </c>
      <c r="AD43" s="44">
        <v>-7.49E-4</v>
      </c>
      <c r="AE43" s="44">
        <v>-9.4E-4</v>
      </c>
      <c r="AF43" s="44">
        <v>-0.001095</v>
      </c>
      <c r="AG43" s="44">
        <v>-0.001229</v>
      </c>
      <c r="AH43" s="44">
        <v>-0.001299</v>
      </c>
      <c r="AI43" s="44">
        <v>-0.001378</v>
      </c>
      <c r="AJ43" s="44">
        <v>-0.001507</v>
      </c>
      <c r="AK43" s="44">
        <v>-0.00164</v>
      </c>
    </row>
    <row r="44" ht="12.75" customHeight="1">
      <c r="A44" s="44">
        <v>0.001054</v>
      </c>
      <c r="B44" s="44">
        <v>0.001074</v>
      </c>
      <c r="C44" s="44">
        <v>9.93E-4</v>
      </c>
      <c r="D44" s="44">
        <v>8.45E-4</v>
      </c>
      <c r="E44" s="44">
        <v>7.0E-4</v>
      </c>
      <c r="F44" s="44">
        <v>6.13E-4</v>
      </c>
      <c r="G44" s="44">
        <v>6.35E-4</v>
      </c>
      <c r="H44" s="44">
        <v>6.36E-4</v>
      </c>
      <c r="I44" s="44">
        <v>6.08E-4</v>
      </c>
      <c r="J44" s="44">
        <v>5.46E-4</v>
      </c>
      <c r="K44" s="44">
        <v>4.82E-4</v>
      </c>
      <c r="L44" s="44">
        <v>4.14E-4</v>
      </c>
      <c r="M44" s="44">
        <v>3.74E-4</v>
      </c>
      <c r="N44" s="44">
        <v>5.24E-4</v>
      </c>
      <c r="O44" s="44">
        <v>6.23E-4</v>
      </c>
      <c r="P44" s="44">
        <v>8.06E-4</v>
      </c>
      <c r="Q44" s="44">
        <v>9.53E-4</v>
      </c>
      <c r="R44" s="44">
        <v>0.001124</v>
      </c>
      <c r="S44" s="44">
        <v>0.001012</v>
      </c>
      <c r="T44" s="44">
        <v>8.66E-4</v>
      </c>
      <c r="U44" s="44">
        <v>7.38E-4</v>
      </c>
      <c r="V44" s="44">
        <v>6.37E-4</v>
      </c>
      <c r="W44" s="44">
        <v>4.5E-4</v>
      </c>
      <c r="X44" s="44">
        <v>3.23E-4</v>
      </c>
      <c r="Y44" s="44">
        <v>1.43E-4</v>
      </c>
      <c r="Z44" s="44">
        <v>0.0</v>
      </c>
      <c r="AA44" s="44">
        <v>-1.83E-4</v>
      </c>
      <c r="AB44" s="44">
        <v>-3.93E-4</v>
      </c>
      <c r="AC44" s="44">
        <v>-5.91E-4</v>
      </c>
      <c r="AD44" s="44">
        <v>-8.36E-4</v>
      </c>
      <c r="AE44" s="44">
        <v>-0.001043</v>
      </c>
      <c r="AF44" s="44">
        <v>-0.001223</v>
      </c>
      <c r="AG44" s="44">
        <v>-0.001364</v>
      </c>
      <c r="AH44" s="44">
        <v>-0.001465</v>
      </c>
      <c r="AI44" s="44">
        <v>-0.001554</v>
      </c>
      <c r="AJ44" s="44">
        <v>-0.001705</v>
      </c>
      <c r="AK44" s="44">
        <v>-0.001797</v>
      </c>
    </row>
    <row r="45" ht="12.75" customHeight="1">
      <c r="A45" s="44">
        <v>0.002404</v>
      </c>
      <c r="B45" s="44">
        <v>0.002456</v>
      </c>
      <c r="C45" s="44">
        <v>0.002334</v>
      </c>
      <c r="D45" s="44">
        <v>0.002166</v>
      </c>
      <c r="E45" s="44">
        <v>0.002066</v>
      </c>
      <c r="F45" s="44">
        <v>0.00201</v>
      </c>
      <c r="G45" s="44">
        <v>0.001918</v>
      </c>
      <c r="H45" s="44">
        <v>0.001824</v>
      </c>
      <c r="I45" s="44">
        <v>0.001648</v>
      </c>
      <c r="J45" s="44">
        <v>0.001491</v>
      </c>
      <c r="K45" s="44">
        <v>0.001314</v>
      </c>
      <c r="L45" s="44">
        <v>0.001077</v>
      </c>
      <c r="M45" s="44">
        <v>9.1E-4</v>
      </c>
      <c r="N45" s="44">
        <v>9.35E-4</v>
      </c>
      <c r="O45" s="44">
        <v>9.78E-4</v>
      </c>
      <c r="P45" s="44">
        <v>0.001042</v>
      </c>
      <c r="Q45" s="44">
        <v>0.001198</v>
      </c>
      <c r="R45" s="44">
        <v>0.001245</v>
      </c>
      <c r="S45" s="44">
        <v>0.001236</v>
      </c>
      <c r="T45" s="44">
        <v>0.001166</v>
      </c>
      <c r="U45" s="44">
        <v>0.001023</v>
      </c>
      <c r="V45" s="44">
        <v>9.38E-4</v>
      </c>
      <c r="W45" s="44">
        <v>7.69E-4</v>
      </c>
      <c r="X45" s="44">
        <v>5.79E-4</v>
      </c>
      <c r="Y45" s="44">
        <v>2.94E-4</v>
      </c>
      <c r="Z45" s="44">
        <v>0.0</v>
      </c>
      <c r="AA45" s="44">
        <v>-3.71E-4</v>
      </c>
      <c r="AB45" s="44">
        <v>-7.1E-4</v>
      </c>
      <c r="AC45" s="44">
        <v>-0.001122</v>
      </c>
      <c r="AD45" s="44">
        <v>-0.001547</v>
      </c>
      <c r="AE45" s="44">
        <v>-0.001914</v>
      </c>
      <c r="AF45" s="44">
        <v>-0.002238</v>
      </c>
      <c r="AG45" s="44">
        <v>-0.002479</v>
      </c>
      <c r="AH45" s="44">
        <v>-0.002648</v>
      </c>
      <c r="AI45" s="44">
        <v>-0.002822</v>
      </c>
      <c r="AJ45" s="44">
        <v>-0.00298</v>
      </c>
      <c r="AK45" s="44">
        <v>-0.003031</v>
      </c>
    </row>
    <row r="46" ht="12.75" customHeight="1">
      <c r="A46" s="44">
        <v>0.002339</v>
      </c>
      <c r="B46" s="44">
        <v>0.002421</v>
      </c>
      <c r="C46" s="44">
        <v>0.00237</v>
      </c>
      <c r="D46" s="44">
        <v>0.002203</v>
      </c>
      <c r="E46" s="44">
        <v>0.002096</v>
      </c>
      <c r="F46" s="44">
        <v>0.002038</v>
      </c>
      <c r="G46" s="44">
        <v>0.001961</v>
      </c>
      <c r="H46" s="44">
        <v>0.001856</v>
      </c>
      <c r="I46" s="44">
        <v>0.001685</v>
      </c>
      <c r="J46" s="44">
        <v>0.001558</v>
      </c>
      <c r="K46" s="44">
        <v>0.001396</v>
      </c>
      <c r="L46" s="44">
        <v>0.001151</v>
      </c>
      <c r="M46" s="44">
        <v>9.9E-4</v>
      </c>
      <c r="N46" s="44">
        <v>9.67E-4</v>
      </c>
      <c r="O46" s="44">
        <v>0.001026</v>
      </c>
      <c r="P46" s="44">
        <v>0.001116</v>
      </c>
      <c r="Q46" s="44">
        <v>0.001256</v>
      </c>
      <c r="R46" s="44">
        <v>0.001296</v>
      </c>
      <c r="S46" s="44">
        <v>0.001263</v>
      </c>
      <c r="T46" s="44">
        <v>0.001166</v>
      </c>
      <c r="U46" s="44">
        <v>0.001044</v>
      </c>
      <c r="V46" s="44">
        <v>9.42E-4</v>
      </c>
      <c r="W46" s="44">
        <v>7.77E-4</v>
      </c>
      <c r="X46" s="44">
        <v>5.79E-4</v>
      </c>
      <c r="Y46" s="44">
        <v>2.85E-4</v>
      </c>
      <c r="Z46" s="44">
        <v>0.0</v>
      </c>
      <c r="AA46" s="44">
        <v>-3.5E-4</v>
      </c>
      <c r="AB46" s="44">
        <v>-6.76E-4</v>
      </c>
      <c r="AC46" s="44">
        <v>-0.001086</v>
      </c>
      <c r="AD46" s="44">
        <v>-0.00154</v>
      </c>
      <c r="AE46" s="44">
        <v>-0.001923</v>
      </c>
      <c r="AF46" s="44">
        <v>-0.002243</v>
      </c>
      <c r="AG46" s="44">
        <v>-0.002436</v>
      </c>
      <c r="AH46" s="44">
        <v>-0.002645</v>
      </c>
      <c r="AI46" s="44">
        <v>-0.002802</v>
      </c>
      <c r="AJ46" s="44">
        <v>-0.00297</v>
      </c>
      <c r="AK46" s="44">
        <v>-0.003035</v>
      </c>
    </row>
    <row r="47" ht="12.75" customHeight="1">
      <c r="A47" s="44">
        <v>0.002279</v>
      </c>
      <c r="B47" s="44">
        <v>0.002361</v>
      </c>
      <c r="C47" s="44">
        <v>0.002282</v>
      </c>
      <c r="D47" s="44">
        <v>0.002135</v>
      </c>
      <c r="E47" s="44">
        <v>0.002031</v>
      </c>
      <c r="F47" s="44">
        <v>0.00201</v>
      </c>
      <c r="G47" s="44">
        <v>0.001956</v>
      </c>
      <c r="H47" s="44">
        <v>0.001857</v>
      </c>
      <c r="I47" s="44">
        <v>0.001687</v>
      </c>
      <c r="J47" s="44">
        <v>0.001558</v>
      </c>
      <c r="K47" s="44">
        <v>0.001384</v>
      </c>
      <c r="L47" s="44">
        <v>0.001154</v>
      </c>
      <c r="M47" s="44">
        <v>9.89E-4</v>
      </c>
      <c r="N47" s="44">
        <v>9.97E-4</v>
      </c>
      <c r="O47" s="44">
        <v>0.001046</v>
      </c>
      <c r="P47" s="44">
        <v>0.00111</v>
      </c>
      <c r="Q47" s="44">
        <v>0.001236</v>
      </c>
      <c r="R47" s="44">
        <v>0.001289</v>
      </c>
      <c r="S47" s="44">
        <v>0.00127</v>
      </c>
      <c r="T47" s="44">
        <v>0.001186</v>
      </c>
      <c r="U47" s="44">
        <v>0.001053</v>
      </c>
      <c r="V47" s="44">
        <v>9.2E-4</v>
      </c>
      <c r="W47" s="44">
        <v>7.44E-4</v>
      </c>
      <c r="X47" s="44">
        <v>5.56E-4</v>
      </c>
      <c r="Y47" s="44">
        <v>2.84E-4</v>
      </c>
      <c r="Z47" s="44">
        <v>0.0</v>
      </c>
      <c r="AA47" s="44">
        <v>-3.54E-4</v>
      </c>
      <c r="AB47" s="44">
        <v>-6.67E-4</v>
      </c>
      <c r="AC47" s="44">
        <v>-0.001066</v>
      </c>
      <c r="AD47" s="44">
        <v>-0.001484</v>
      </c>
      <c r="AE47" s="44">
        <v>-0.001876</v>
      </c>
      <c r="AF47" s="44">
        <v>-0.002158</v>
      </c>
      <c r="AG47" s="44">
        <v>-0.002375</v>
      </c>
      <c r="AH47" s="44">
        <v>-0.002548</v>
      </c>
      <c r="AI47" s="44">
        <v>-0.002713</v>
      </c>
      <c r="AJ47" s="44">
        <v>-0.0029</v>
      </c>
      <c r="AK47" s="44">
        <v>-0.002924</v>
      </c>
    </row>
    <row r="48" ht="12.75" customHeight="1">
      <c r="A48" s="44">
        <v>0.002073</v>
      </c>
      <c r="B48" s="44">
        <v>0.002192</v>
      </c>
      <c r="C48" s="44">
        <v>0.002165</v>
      </c>
      <c r="D48" s="44">
        <v>0.002034</v>
      </c>
      <c r="E48" s="44">
        <v>0.001951</v>
      </c>
      <c r="F48" s="44">
        <v>0.00191</v>
      </c>
      <c r="G48" s="44">
        <v>0.001868</v>
      </c>
      <c r="H48" s="44">
        <v>0.001799</v>
      </c>
      <c r="I48" s="44">
        <v>0.001661</v>
      </c>
      <c r="J48" s="44">
        <v>0.001539</v>
      </c>
      <c r="K48" s="44">
        <v>0.001391</v>
      </c>
      <c r="L48" s="44">
        <v>0.001167</v>
      </c>
      <c r="M48" s="44">
        <v>0.001018</v>
      </c>
      <c r="N48" s="44">
        <v>0.00103</v>
      </c>
      <c r="O48" s="44">
        <v>0.001038</v>
      </c>
      <c r="P48" s="44">
        <v>0.001127</v>
      </c>
      <c r="Q48" s="44">
        <v>0.001209</v>
      </c>
      <c r="R48" s="44">
        <v>0.001258</v>
      </c>
      <c r="S48" s="44">
        <v>0.001218</v>
      </c>
      <c r="T48" s="44">
        <v>0.001135</v>
      </c>
      <c r="U48" s="44">
        <v>9.93E-4</v>
      </c>
      <c r="V48" s="44">
        <v>8.94E-4</v>
      </c>
      <c r="W48" s="44">
        <v>7.1E-4</v>
      </c>
      <c r="X48" s="44">
        <v>5.11E-4</v>
      </c>
      <c r="Y48" s="44">
        <v>2.6E-4</v>
      </c>
      <c r="Z48" s="44">
        <v>0.0</v>
      </c>
      <c r="AA48" s="44">
        <v>-3.42E-4</v>
      </c>
      <c r="AB48" s="44">
        <v>-6.58E-4</v>
      </c>
      <c r="AC48" s="44">
        <v>-0.001031</v>
      </c>
      <c r="AD48" s="44">
        <v>-0.001426</v>
      </c>
      <c r="AE48" s="44">
        <v>-0.0018</v>
      </c>
      <c r="AF48" s="44">
        <v>-0.002108</v>
      </c>
      <c r="AG48" s="44">
        <v>-0.002283</v>
      </c>
      <c r="AH48" s="44">
        <v>-0.00245</v>
      </c>
      <c r="AI48" s="44">
        <v>-0.002619</v>
      </c>
      <c r="AJ48" s="44">
        <v>-0.002757</v>
      </c>
      <c r="AK48" s="44">
        <v>-0.002829</v>
      </c>
    </row>
    <row r="49" ht="12.75" customHeight="1">
      <c r="A49" s="44">
        <v>0.001759</v>
      </c>
      <c r="B49" s="44">
        <v>0.00188</v>
      </c>
      <c r="C49" s="44">
        <v>0.001876</v>
      </c>
      <c r="D49" s="44">
        <v>0.00176</v>
      </c>
      <c r="E49" s="44">
        <v>0.001682</v>
      </c>
      <c r="F49" s="44">
        <v>0.001676</v>
      </c>
      <c r="G49" s="44">
        <v>0.001659</v>
      </c>
      <c r="H49" s="44">
        <v>0.001594</v>
      </c>
      <c r="I49" s="44">
        <v>0.001488</v>
      </c>
      <c r="J49" s="44">
        <v>0.00138</v>
      </c>
      <c r="K49" s="44">
        <v>0.001209</v>
      </c>
      <c r="L49" s="44">
        <v>0.001017</v>
      </c>
      <c r="M49" s="44">
        <v>8.97E-4</v>
      </c>
      <c r="N49" s="44">
        <v>8.7E-4</v>
      </c>
      <c r="O49" s="44">
        <v>9.41E-4</v>
      </c>
      <c r="P49" s="44">
        <v>0.001025</v>
      </c>
      <c r="Q49" s="44">
        <v>0.00112</v>
      </c>
      <c r="R49" s="44">
        <v>0.001164</v>
      </c>
      <c r="S49" s="44">
        <v>0.001159</v>
      </c>
      <c r="T49" s="44">
        <v>0.001046</v>
      </c>
      <c r="U49" s="44">
        <v>9.08E-4</v>
      </c>
      <c r="V49" s="44">
        <v>8.14E-4</v>
      </c>
      <c r="W49" s="44">
        <v>6.23E-4</v>
      </c>
      <c r="X49" s="44">
        <v>4.79E-4</v>
      </c>
      <c r="Y49" s="44">
        <v>2.51E-4</v>
      </c>
      <c r="Z49" s="44">
        <v>0.0</v>
      </c>
      <c r="AA49" s="44">
        <v>-3.47E-4</v>
      </c>
      <c r="AB49" s="44">
        <v>-6.28E-4</v>
      </c>
      <c r="AC49" s="44">
        <v>-9.83E-4</v>
      </c>
      <c r="AD49" s="44">
        <v>-0.001364</v>
      </c>
      <c r="AE49" s="44">
        <v>-0.001716</v>
      </c>
      <c r="AF49" s="44">
        <v>-0.001986</v>
      </c>
      <c r="AG49" s="44">
        <v>-0.002162</v>
      </c>
      <c r="AH49" s="44">
        <v>-0.002367</v>
      </c>
      <c r="AI49" s="44">
        <v>-0.002484</v>
      </c>
      <c r="AJ49" s="44">
        <v>-0.00264</v>
      </c>
      <c r="AK49" s="44">
        <v>-0.002771</v>
      </c>
    </row>
    <row r="50" ht="12.75" customHeight="1">
      <c r="A50" s="44">
        <v>0.001662</v>
      </c>
      <c r="B50" s="44">
        <v>0.00178</v>
      </c>
      <c r="C50" s="44">
        <v>0.001775</v>
      </c>
      <c r="D50" s="44">
        <v>0.001657</v>
      </c>
      <c r="E50" s="44">
        <v>0.001607</v>
      </c>
      <c r="F50" s="44">
        <v>0.001603</v>
      </c>
      <c r="G50" s="44">
        <v>0.001587</v>
      </c>
      <c r="H50" s="44">
        <v>0.00153</v>
      </c>
      <c r="I50" s="44">
        <v>0.00142</v>
      </c>
      <c r="J50" s="44">
        <v>0.00133</v>
      </c>
      <c r="K50" s="44">
        <v>0.001187</v>
      </c>
      <c r="L50" s="44">
        <v>9.9E-4</v>
      </c>
      <c r="M50" s="44">
        <v>8.83E-4</v>
      </c>
      <c r="N50" s="44">
        <v>9.06E-4</v>
      </c>
      <c r="O50" s="44">
        <v>9.66E-4</v>
      </c>
      <c r="P50" s="44">
        <v>9.92E-4</v>
      </c>
      <c r="Q50" s="44">
        <v>0.001118</v>
      </c>
      <c r="R50" s="44">
        <v>0.001145</v>
      </c>
      <c r="S50" s="44">
        <v>0.001164</v>
      </c>
      <c r="T50" s="44">
        <v>0.001052</v>
      </c>
      <c r="U50" s="44">
        <v>9.22E-4</v>
      </c>
      <c r="V50" s="44">
        <v>8.28E-4</v>
      </c>
      <c r="W50" s="44">
        <v>6.48E-4</v>
      </c>
      <c r="X50" s="44">
        <v>4.82E-4</v>
      </c>
      <c r="Y50" s="44">
        <v>2.4E-4</v>
      </c>
      <c r="Z50" s="44">
        <v>0.0</v>
      </c>
      <c r="AA50" s="44">
        <v>-3.05E-4</v>
      </c>
      <c r="AB50" s="44">
        <v>-5.6E-4</v>
      </c>
      <c r="AC50" s="44">
        <v>-8.68E-4</v>
      </c>
      <c r="AD50" s="44">
        <v>-0.001256</v>
      </c>
      <c r="AE50" s="44">
        <v>-0.001575</v>
      </c>
      <c r="AF50" s="44">
        <v>-0.001811</v>
      </c>
      <c r="AG50" s="44">
        <v>-0.00202</v>
      </c>
      <c r="AH50" s="44">
        <v>-0.002173</v>
      </c>
      <c r="AI50" s="44">
        <v>-0.002321</v>
      </c>
      <c r="AJ50" s="44">
        <v>-0.00245</v>
      </c>
      <c r="AK50" s="44">
        <v>-0.002525</v>
      </c>
    </row>
    <row r="51" ht="12.75" customHeight="1">
      <c r="A51" s="44">
        <v>0.00145</v>
      </c>
      <c r="B51" s="44">
        <v>0.001567</v>
      </c>
      <c r="C51" s="44">
        <v>0.001548</v>
      </c>
      <c r="D51" s="44">
        <v>0.001454</v>
      </c>
      <c r="E51" s="44">
        <v>0.001391</v>
      </c>
      <c r="F51" s="44">
        <v>0.001394</v>
      </c>
      <c r="G51" s="44">
        <v>0.001401</v>
      </c>
      <c r="H51" s="44">
        <v>0.001371</v>
      </c>
      <c r="I51" s="44">
        <v>0.001295</v>
      </c>
      <c r="J51" s="44">
        <v>0.001212</v>
      </c>
      <c r="K51" s="44">
        <v>0.001068</v>
      </c>
      <c r="L51" s="44">
        <v>9.15E-4</v>
      </c>
      <c r="M51" s="44">
        <v>8.21E-4</v>
      </c>
      <c r="N51" s="44">
        <v>8.4E-4</v>
      </c>
      <c r="O51" s="44">
        <v>9.25E-4</v>
      </c>
      <c r="P51" s="44">
        <v>9.78E-4</v>
      </c>
      <c r="Q51" s="44">
        <v>0.001084</v>
      </c>
      <c r="R51" s="44">
        <v>0.001124</v>
      </c>
      <c r="S51" s="44">
        <v>0.001131</v>
      </c>
      <c r="T51" s="44">
        <v>0.001006</v>
      </c>
      <c r="U51" s="44">
        <v>8.81E-4</v>
      </c>
      <c r="V51" s="44">
        <v>7.79E-4</v>
      </c>
      <c r="W51" s="44">
        <v>6.08E-4</v>
      </c>
      <c r="X51" s="44">
        <v>4.47E-4</v>
      </c>
      <c r="Y51" s="44">
        <v>2.41E-4</v>
      </c>
      <c r="Z51" s="44">
        <v>0.0</v>
      </c>
      <c r="AA51" s="44">
        <v>-2.79E-4</v>
      </c>
      <c r="AB51" s="44">
        <v>-5.42E-4</v>
      </c>
      <c r="AC51" s="44">
        <v>-8.14E-4</v>
      </c>
      <c r="AD51" s="44">
        <v>-0.001179</v>
      </c>
      <c r="AE51" s="44">
        <v>-0.001512</v>
      </c>
      <c r="AF51" s="44">
        <v>-0.001725</v>
      </c>
      <c r="AG51" s="44">
        <v>-0.001885</v>
      </c>
      <c r="AH51" s="44">
        <v>-0.002031</v>
      </c>
      <c r="AI51" s="44">
        <v>-0.002149</v>
      </c>
      <c r="AJ51" s="44">
        <v>-0.002315</v>
      </c>
      <c r="AK51" s="44">
        <v>-0.002371</v>
      </c>
    </row>
    <row r="52" ht="12.75" customHeight="1">
      <c r="A52" s="44">
        <v>0.001341</v>
      </c>
      <c r="B52" s="44">
        <v>0.001471</v>
      </c>
      <c r="C52" s="44">
        <v>0.001491</v>
      </c>
      <c r="D52" s="44">
        <v>0.001395</v>
      </c>
      <c r="E52" s="44">
        <v>0.001308</v>
      </c>
      <c r="F52" s="44">
        <v>0.001292</v>
      </c>
      <c r="G52" s="44">
        <v>0.001309</v>
      </c>
      <c r="H52" s="44">
        <v>0.001282</v>
      </c>
      <c r="I52" s="44">
        <v>0.001218</v>
      </c>
      <c r="J52" s="44">
        <v>0.001148</v>
      </c>
      <c r="K52" s="44">
        <v>9.96E-4</v>
      </c>
      <c r="L52" s="44">
        <v>8.69E-4</v>
      </c>
      <c r="M52" s="44">
        <v>7.86E-4</v>
      </c>
      <c r="N52" s="44">
        <v>7.99E-4</v>
      </c>
      <c r="O52" s="44">
        <v>8.81E-4</v>
      </c>
      <c r="P52" s="44">
        <v>9.39E-4</v>
      </c>
      <c r="Q52" s="44">
        <v>0.001075</v>
      </c>
      <c r="R52" s="44">
        <v>0.001109</v>
      </c>
      <c r="S52" s="44">
        <v>0.001098</v>
      </c>
      <c r="T52" s="44">
        <v>0.001001</v>
      </c>
      <c r="U52" s="44">
        <v>8.36E-4</v>
      </c>
      <c r="V52" s="44">
        <v>7.14E-4</v>
      </c>
      <c r="W52" s="44">
        <v>5.48E-4</v>
      </c>
      <c r="X52" s="44">
        <v>3.78E-4</v>
      </c>
      <c r="Y52" s="44">
        <v>1.96E-4</v>
      </c>
      <c r="Z52" s="44">
        <v>0.0</v>
      </c>
      <c r="AA52" s="44">
        <v>-3.03E-4</v>
      </c>
      <c r="AB52" s="44">
        <v>-5.41E-4</v>
      </c>
      <c r="AC52" s="44">
        <v>-8.31E-4</v>
      </c>
      <c r="AD52" s="44">
        <v>-0.001129</v>
      </c>
      <c r="AE52" s="44">
        <v>-0.001436</v>
      </c>
      <c r="AF52" s="44">
        <v>-0.001622</v>
      </c>
      <c r="AG52" s="44">
        <v>-0.001823</v>
      </c>
      <c r="AH52" s="44">
        <v>-0.001951</v>
      </c>
      <c r="AI52" s="44">
        <v>-0.002054</v>
      </c>
      <c r="AJ52" s="44">
        <v>-0.002172</v>
      </c>
      <c r="AK52" s="44">
        <v>-0.002261</v>
      </c>
    </row>
    <row r="53" ht="12.75" customHeight="1">
      <c r="A53" s="44">
        <v>9.73E-4</v>
      </c>
      <c r="B53" s="44">
        <v>0.001118</v>
      </c>
      <c r="C53" s="44">
        <v>0.001135</v>
      </c>
      <c r="D53" s="44">
        <v>0.001083</v>
      </c>
      <c r="E53" s="44">
        <v>0.001045</v>
      </c>
      <c r="F53" s="44">
        <v>0.001044</v>
      </c>
      <c r="G53" s="44">
        <v>0.001053</v>
      </c>
      <c r="H53" s="44">
        <v>0.001074</v>
      </c>
      <c r="I53" s="44">
        <v>9.96E-4</v>
      </c>
      <c r="J53" s="44">
        <v>9.29E-4</v>
      </c>
      <c r="K53" s="44">
        <v>8.6E-4</v>
      </c>
      <c r="L53" s="44">
        <v>7.35E-4</v>
      </c>
      <c r="M53" s="44">
        <v>6.53E-4</v>
      </c>
      <c r="N53" s="44">
        <v>7.38E-4</v>
      </c>
      <c r="O53" s="44">
        <v>8.12E-4</v>
      </c>
      <c r="P53" s="44">
        <v>8.64E-4</v>
      </c>
      <c r="Q53" s="44">
        <v>0.00102</v>
      </c>
      <c r="R53" s="44">
        <v>0.001037</v>
      </c>
      <c r="S53" s="44">
        <v>0.001035</v>
      </c>
      <c r="T53" s="44">
        <v>9.32E-4</v>
      </c>
      <c r="U53" s="44">
        <v>8.15E-4</v>
      </c>
      <c r="V53" s="44">
        <v>6.86E-4</v>
      </c>
      <c r="W53" s="44">
        <v>5.21E-4</v>
      </c>
      <c r="X53" s="44">
        <v>3.65E-4</v>
      </c>
      <c r="Y53" s="44">
        <v>1.68E-4</v>
      </c>
      <c r="Z53" s="44">
        <v>0.0</v>
      </c>
      <c r="AA53" s="44">
        <v>-2.67E-4</v>
      </c>
      <c r="AB53" s="44">
        <v>-4.85E-4</v>
      </c>
      <c r="AC53" s="44">
        <v>-7.3E-4</v>
      </c>
      <c r="AD53" s="44">
        <v>-0.001039</v>
      </c>
      <c r="AE53" s="44">
        <v>-0.001332</v>
      </c>
      <c r="AF53" s="44">
        <v>-0.001522</v>
      </c>
      <c r="AG53" s="44">
        <v>-0.001676</v>
      </c>
      <c r="AH53" s="44">
        <v>-0.001788</v>
      </c>
      <c r="AI53" s="44">
        <v>-0.001898</v>
      </c>
      <c r="AJ53" s="44">
        <v>-0.00202</v>
      </c>
      <c r="AK53" s="44">
        <v>-0.002075</v>
      </c>
    </row>
    <row r="54" ht="12.75" customHeight="1">
      <c r="A54" s="44">
        <v>6.38E-4</v>
      </c>
      <c r="B54" s="44">
        <v>7.91E-4</v>
      </c>
      <c r="C54" s="44">
        <v>8.56E-4</v>
      </c>
      <c r="D54" s="44">
        <v>7.93E-4</v>
      </c>
      <c r="E54" s="44">
        <v>7.29E-4</v>
      </c>
      <c r="F54" s="44">
        <v>7.55E-4</v>
      </c>
      <c r="G54" s="44">
        <v>8.15E-4</v>
      </c>
      <c r="H54" s="44">
        <v>8.1E-4</v>
      </c>
      <c r="I54" s="44">
        <v>7.77E-4</v>
      </c>
      <c r="J54" s="44">
        <v>7.43E-4</v>
      </c>
      <c r="K54" s="44">
        <v>6.59E-4</v>
      </c>
      <c r="L54" s="44">
        <v>5.58E-4</v>
      </c>
      <c r="M54" s="44">
        <v>5.33E-4</v>
      </c>
      <c r="N54" s="44">
        <v>6.11E-4</v>
      </c>
      <c r="O54" s="44">
        <v>7.02E-4</v>
      </c>
      <c r="P54" s="44">
        <v>7.95E-4</v>
      </c>
      <c r="Q54" s="44">
        <v>9.34E-4</v>
      </c>
      <c r="R54" s="44">
        <v>9.7E-4</v>
      </c>
      <c r="S54" s="44">
        <v>9.56E-4</v>
      </c>
      <c r="T54" s="44">
        <v>8.64E-4</v>
      </c>
      <c r="U54" s="44">
        <v>7.55E-4</v>
      </c>
      <c r="V54" s="44">
        <v>6.41E-4</v>
      </c>
      <c r="W54" s="44">
        <v>5.0E-4</v>
      </c>
      <c r="X54" s="44">
        <v>3.5E-4</v>
      </c>
      <c r="Y54" s="44">
        <v>1.79E-4</v>
      </c>
      <c r="Z54" s="44">
        <v>0.0</v>
      </c>
      <c r="AA54" s="44">
        <v>-2.57E-4</v>
      </c>
      <c r="AB54" s="44">
        <v>-4.38E-4</v>
      </c>
      <c r="AC54" s="44">
        <v>-6.93E-4</v>
      </c>
      <c r="AD54" s="44">
        <v>-9.54E-4</v>
      </c>
      <c r="AE54" s="44">
        <v>-0.00123</v>
      </c>
      <c r="AF54" s="44">
        <v>-0.001404</v>
      </c>
      <c r="AG54" s="44">
        <v>-0.001552</v>
      </c>
      <c r="AH54" s="44">
        <v>-0.00164</v>
      </c>
      <c r="AI54" s="44">
        <v>-0.001745</v>
      </c>
      <c r="AJ54" s="44">
        <v>-0.001859</v>
      </c>
      <c r="AK54" s="44">
        <v>-0.001905</v>
      </c>
    </row>
    <row r="55" ht="12.75" customHeight="1">
      <c r="A55" s="44">
        <v>2.03E-4</v>
      </c>
      <c r="B55" s="44">
        <v>4.62E-4</v>
      </c>
      <c r="C55" s="44">
        <v>5.73E-4</v>
      </c>
      <c r="D55" s="44">
        <v>5.23E-4</v>
      </c>
      <c r="E55" s="44">
        <v>5.01E-4</v>
      </c>
      <c r="F55" s="44">
        <v>5.6E-4</v>
      </c>
      <c r="G55" s="44">
        <v>6.05E-4</v>
      </c>
      <c r="H55" s="44">
        <v>6.5E-4</v>
      </c>
      <c r="I55" s="44">
        <v>6.0E-4</v>
      </c>
      <c r="J55" s="44">
        <v>5.65E-4</v>
      </c>
      <c r="K55" s="44">
        <v>4.86E-4</v>
      </c>
      <c r="L55" s="44">
        <v>3.58E-4</v>
      </c>
      <c r="M55" s="44">
        <v>3.42E-4</v>
      </c>
      <c r="N55" s="44">
        <v>4.59E-4</v>
      </c>
      <c r="O55" s="44">
        <v>5.58E-4</v>
      </c>
      <c r="P55" s="44">
        <v>6.49E-4</v>
      </c>
      <c r="Q55" s="44">
        <v>7.93E-4</v>
      </c>
      <c r="R55" s="44">
        <v>8.4E-4</v>
      </c>
      <c r="S55" s="44">
        <v>8.57E-4</v>
      </c>
      <c r="T55" s="44">
        <v>7.56E-4</v>
      </c>
      <c r="U55" s="44">
        <v>6.33E-4</v>
      </c>
      <c r="V55" s="44">
        <v>4.96E-4</v>
      </c>
      <c r="W55" s="44">
        <v>3.89E-4</v>
      </c>
      <c r="X55" s="44">
        <v>2.84E-4</v>
      </c>
      <c r="Y55" s="44">
        <v>1.53E-4</v>
      </c>
      <c r="Z55" s="44">
        <v>0.0</v>
      </c>
      <c r="AA55" s="44">
        <v>-2.27E-4</v>
      </c>
      <c r="AB55" s="44">
        <v>-4.03E-4</v>
      </c>
      <c r="AC55" s="44">
        <v>-6.02E-4</v>
      </c>
      <c r="AD55" s="44">
        <v>-8.79E-4</v>
      </c>
      <c r="AE55" s="44">
        <v>-0.001106</v>
      </c>
      <c r="AF55" s="44">
        <v>-0.001259</v>
      </c>
      <c r="AG55" s="44">
        <v>-0.001397</v>
      </c>
      <c r="AH55" s="44">
        <v>-0.001515</v>
      </c>
      <c r="AI55" s="44">
        <v>-0.001608</v>
      </c>
      <c r="AJ55" s="44">
        <v>-0.001733</v>
      </c>
      <c r="AK55" s="44">
        <v>-0.001847</v>
      </c>
    </row>
    <row r="56" ht="12.75" customHeight="1">
      <c r="A56" s="44">
        <v>1.11E-4</v>
      </c>
      <c r="B56" s="44">
        <v>2.67E-4</v>
      </c>
      <c r="C56" s="44">
        <v>3.47E-4</v>
      </c>
      <c r="D56" s="44">
        <v>3.23E-4</v>
      </c>
      <c r="E56" s="44">
        <v>3.2E-4</v>
      </c>
      <c r="F56" s="44">
        <v>3.88E-4</v>
      </c>
      <c r="G56" s="44">
        <v>4.46E-4</v>
      </c>
      <c r="H56" s="44">
        <v>5.13E-4</v>
      </c>
      <c r="I56" s="44">
        <v>4.62E-4</v>
      </c>
      <c r="J56" s="44">
        <v>4.64E-4</v>
      </c>
      <c r="K56" s="44">
        <v>3.93E-4</v>
      </c>
      <c r="L56" s="44">
        <v>3.13E-4</v>
      </c>
      <c r="M56" s="44">
        <v>3.18E-4</v>
      </c>
      <c r="N56" s="44">
        <v>4.24E-4</v>
      </c>
      <c r="O56" s="44">
        <v>5.29E-4</v>
      </c>
      <c r="P56" s="44">
        <v>6.2E-4</v>
      </c>
      <c r="Q56" s="44">
        <v>7.43E-4</v>
      </c>
      <c r="R56" s="44">
        <v>7.91E-4</v>
      </c>
      <c r="S56" s="44">
        <v>7.98E-4</v>
      </c>
      <c r="T56" s="44">
        <v>7.05E-4</v>
      </c>
      <c r="U56" s="44">
        <v>5.92E-4</v>
      </c>
      <c r="V56" s="44">
        <v>5.13E-4</v>
      </c>
      <c r="W56" s="44">
        <v>3.84E-4</v>
      </c>
      <c r="X56" s="44">
        <v>2.63E-4</v>
      </c>
      <c r="Y56" s="44">
        <v>1.22E-4</v>
      </c>
      <c r="Z56" s="44">
        <v>0.0</v>
      </c>
      <c r="AA56" s="44">
        <v>-1.58E-4</v>
      </c>
      <c r="AB56" s="44">
        <v>-3.3E-4</v>
      </c>
      <c r="AC56" s="44">
        <v>-5.14E-4</v>
      </c>
      <c r="AD56" s="44">
        <v>-7.67E-4</v>
      </c>
      <c r="AE56" s="44">
        <v>-9.87E-4</v>
      </c>
      <c r="AF56" s="44">
        <v>-0.00115</v>
      </c>
      <c r="AG56" s="44">
        <v>-0.001274</v>
      </c>
      <c r="AH56" s="44">
        <v>-0.001354</v>
      </c>
      <c r="AI56" s="44">
        <v>-0.001445</v>
      </c>
      <c r="AJ56" s="44">
        <v>-0.001608</v>
      </c>
      <c r="AK56" s="44">
        <v>-0.001666</v>
      </c>
    </row>
    <row r="57" ht="12.75" customHeight="1">
      <c r="A57" s="44">
        <v>-1.64E-4</v>
      </c>
      <c r="B57" s="44">
        <v>5.4E-5</v>
      </c>
      <c r="C57" s="44">
        <v>1.42E-4</v>
      </c>
      <c r="D57" s="44">
        <v>6.6E-5</v>
      </c>
      <c r="E57" s="44">
        <v>5.5E-5</v>
      </c>
      <c r="F57" s="44">
        <v>1.37E-4</v>
      </c>
      <c r="G57" s="44">
        <v>2.39E-4</v>
      </c>
      <c r="H57" s="44">
        <v>3.02E-4</v>
      </c>
      <c r="I57" s="44">
        <v>3.02E-4</v>
      </c>
      <c r="J57" s="44">
        <v>3.19E-4</v>
      </c>
      <c r="K57" s="44">
        <v>2.42E-4</v>
      </c>
      <c r="L57" s="44">
        <v>1.79E-4</v>
      </c>
      <c r="M57" s="44">
        <v>2.06E-4</v>
      </c>
      <c r="N57" s="44">
        <v>3.28E-4</v>
      </c>
      <c r="O57" s="44">
        <v>4.51E-4</v>
      </c>
      <c r="P57" s="44">
        <v>5.7E-4</v>
      </c>
      <c r="Q57" s="44">
        <v>7.27E-4</v>
      </c>
      <c r="R57" s="44">
        <v>7.71E-4</v>
      </c>
      <c r="S57" s="44">
        <v>7.89E-4</v>
      </c>
      <c r="T57" s="44">
        <v>6.88E-4</v>
      </c>
      <c r="U57" s="44">
        <v>5.68E-4</v>
      </c>
      <c r="V57" s="44">
        <v>4.87E-4</v>
      </c>
      <c r="W57" s="44">
        <v>3.48E-4</v>
      </c>
      <c r="X57" s="44">
        <v>2.48E-4</v>
      </c>
      <c r="Y57" s="44">
        <v>1.61E-4</v>
      </c>
      <c r="Z57" s="44">
        <v>0.0</v>
      </c>
      <c r="AA57" s="44">
        <v>-1.77E-4</v>
      </c>
      <c r="AB57" s="44">
        <v>-3.28E-4</v>
      </c>
      <c r="AC57" s="44">
        <v>-5.23E-4</v>
      </c>
      <c r="AD57" s="44">
        <v>-7.22E-4</v>
      </c>
      <c r="AE57" s="44">
        <v>-9.49E-4</v>
      </c>
      <c r="AF57" s="44">
        <v>-0.001086</v>
      </c>
      <c r="AG57" s="44">
        <v>-0.001166</v>
      </c>
      <c r="AH57" s="44">
        <v>-0.001305</v>
      </c>
      <c r="AI57" s="44">
        <v>-0.001352</v>
      </c>
      <c r="AJ57" s="44">
        <v>-0.001467</v>
      </c>
      <c r="AK57" s="44">
        <v>-0.001533</v>
      </c>
    </row>
    <row r="58" ht="12.75" customHeight="1">
      <c r="A58" s="44">
        <v>-1.9E-4</v>
      </c>
      <c r="B58" s="44">
        <v>-3.5E-5</v>
      </c>
      <c r="C58" s="44">
        <v>3.5E-5</v>
      </c>
      <c r="D58" s="44">
        <v>-1.3E-5</v>
      </c>
      <c r="E58" s="44">
        <v>-7.4E-5</v>
      </c>
      <c r="F58" s="44">
        <v>8.0E-6</v>
      </c>
      <c r="G58" s="44">
        <v>9.3E-5</v>
      </c>
      <c r="H58" s="44">
        <v>1.54E-4</v>
      </c>
      <c r="I58" s="44">
        <v>1.29E-4</v>
      </c>
      <c r="J58" s="44">
        <v>1.63E-4</v>
      </c>
      <c r="K58" s="44">
        <v>1.21E-4</v>
      </c>
      <c r="L58" s="44">
        <v>5.1E-5</v>
      </c>
      <c r="M58" s="44">
        <v>7.8E-5</v>
      </c>
      <c r="N58" s="44">
        <v>2.18E-4</v>
      </c>
      <c r="O58" s="44">
        <v>3.7E-4</v>
      </c>
      <c r="P58" s="44">
        <v>4.9E-4</v>
      </c>
      <c r="Q58" s="44">
        <v>6.72E-4</v>
      </c>
      <c r="R58" s="44">
        <v>7.11E-4</v>
      </c>
      <c r="S58" s="44">
        <v>7.78E-4</v>
      </c>
      <c r="T58" s="44">
        <v>6.84E-4</v>
      </c>
      <c r="U58" s="44">
        <v>5.65E-4</v>
      </c>
      <c r="V58" s="44">
        <v>4.85E-4</v>
      </c>
      <c r="W58" s="44">
        <v>3.63E-4</v>
      </c>
      <c r="X58" s="44">
        <v>2.78E-4</v>
      </c>
      <c r="Y58" s="44">
        <v>1.39E-4</v>
      </c>
      <c r="Z58" s="44">
        <v>0.0</v>
      </c>
      <c r="AA58" s="44">
        <v>-2.06E-4</v>
      </c>
      <c r="AB58" s="44">
        <v>-3.44E-4</v>
      </c>
      <c r="AC58" s="44">
        <v>-5.32E-4</v>
      </c>
      <c r="AD58" s="44">
        <v>-7.1E-4</v>
      </c>
      <c r="AE58" s="44">
        <v>-8.92E-4</v>
      </c>
      <c r="AF58" s="44">
        <v>-0.001021</v>
      </c>
      <c r="AG58" s="44">
        <v>-0.001133</v>
      </c>
      <c r="AH58" s="44">
        <v>-0.001238</v>
      </c>
      <c r="AI58" s="44">
        <v>-0.001285</v>
      </c>
      <c r="AJ58" s="44">
        <v>-0.001359</v>
      </c>
      <c r="AK58" s="44">
        <v>-0.001442</v>
      </c>
    </row>
    <row r="59" ht="12.75" customHeight="1">
      <c r="A59" s="44">
        <v>-2.92E-4</v>
      </c>
      <c r="B59" s="44">
        <v>-1.27E-4</v>
      </c>
      <c r="C59" s="44">
        <v>-4.4E-5</v>
      </c>
      <c r="D59" s="44">
        <v>-1.18E-4</v>
      </c>
      <c r="E59" s="44">
        <v>-1.4E-4</v>
      </c>
      <c r="F59" s="44">
        <v>-7.4E-5</v>
      </c>
      <c r="G59" s="44">
        <v>2.8E-5</v>
      </c>
      <c r="H59" s="44">
        <v>1.13E-4</v>
      </c>
      <c r="I59" s="44">
        <v>9.0E-5</v>
      </c>
      <c r="J59" s="44">
        <v>1.58E-4</v>
      </c>
      <c r="K59" s="44">
        <v>1.02E-4</v>
      </c>
      <c r="L59" s="44">
        <v>6.4E-5</v>
      </c>
      <c r="M59" s="44">
        <v>1.06E-4</v>
      </c>
      <c r="N59" s="44">
        <v>2.67E-4</v>
      </c>
      <c r="O59" s="44">
        <v>4.15E-4</v>
      </c>
      <c r="P59" s="44">
        <v>5.2E-4</v>
      </c>
      <c r="Q59" s="44">
        <v>7.01E-4</v>
      </c>
      <c r="R59" s="44">
        <v>7.32E-4</v>
      </c>
      <c r="S59" s="44">
        <v>7.93E-4</v>
      </c>
      <c r="T59" s="44">
        <v>6.65E-4</v>
      </c>
      <c r="U59" s="44">
        <v>5.62E-4</v>
      </c>
      <c r="V59" s="44">
        <v>4.83E-4</v>
      </c>
      <c r="W59" s="44">
        <v>3.6E-4</v>
      </c>
      <c r="X59" s="44">
        <v>2.62E-4</v>
      </c>
      <c r="Y59" s="44">
        <v>1.36E-4</v>
      </c>
      <c r="Z59" s="44">
        <v>0.0</v>
      </c>
      <c r="AA59" s="44">
        <v>-1.74E-4</v>
      </c>
      <c r="AB59" s="44">
        <v>-3.08E-4</v>
      </c>
      <c r="AC59" s="44">
        <v>-4.68E-4</v>
      </c>
      <c r="AD59" s="44">
        <v>-6.28E-4</v>
      </c>
      <c r="AE59" s="44">
        <v>-8.12E-4</v>
      </c>
      <c r="AF59" s="44">
        <v>-9.64E-4</v>
      </c>
      <c r="AG59" s="44">
        <v>-0.001044</v>
      </c>
      <c r="AH59" s="44">
        <v>-0.001124</v>
      </c>
      <c r="AI59" s="44">
        <v>-0.001196</v>
      </c>
      <c r="AJ59" s="44">
        <v>-0.001276</v>
      </c>
      <c r="AK59" s="44">
        <v>-0.001316</v>
      </c>
    </row>
    <row r="60" ht="12.75" customHeight="1">
      <c r="A60" s="44">
        <v>-3.72E-4</v>
      </c>
      <c r="B60" s="44">
        <v>-2.31E-4</v>
      </c>
      <c r="C60" s="44">
        <v>-1.9E-4</v>
      </c>
      <c r="D60" s="44">
        <v>-2.26E-4</v>
      </c>
      <c r="E60" s="44">
        <v>-2.22E-4</v>
      </c>
      <c r="F60" s="44">
        <v>-1.16E-4</v>
      </c>
      <c r="G60" s="44">
        <v>1.6E-5</v>
      </c>
      <c r="H60" s="44">
        <v>9.3E-5</v>
      </c>
      <c r="I60" s="44">
        <v>9.3E-5</v>
      </c>
      <c r="J60" s="44">
        <v>1.32E-4</v>
      </c>
      <c r="K60" s="44">
        <v>7.5E-5</v>
      </c>
      <c r="L60" s="44">
        <v>5.5E-5</v>
      </c>
      <c r="M60" s="44">
        <v>9.2E-5</v>
      </c>
      <c r="N60" s="44">
        <v>2.28E-4</v>
      </c>
      <c r="O60" s="44">
        <v>3.85E-4</v>
      </c>
      <c r="P60" s="44">
        <v>5.05E-4</v>
      </c>
      <c r="Q60" s="44">
        <v>6.99E-4</v>
      </c>
      <c r="R60" s="44">
        <v>7.22E-4</v>
      </c>
      <c r="S60" s="44">
        <v>7.8E-4</v>
      </c>
      <c r="T60" s="44">
        <v>6.32E-4</v>
      </c>
      <c r="U60" s="44">
        <v>5.08E-4</v>
      </c>
      <c r="V60" s="44">
        <v>4.1E-4</v>
      </c>
      <c r="W60" s="44">
        <v>2.9E-4</v>
      </c>
      <c r="X60" s="44">
        <v>2.06E-4</v>
      </c>
      <c r="Y60" s="44">
        <v>1.19E-4</v>
      </c>
      <c r="Z60" s="44">
        <v>0.0</v>
      </c>
      <c r="AA60" s="44">
        <v>-1.52E-4</v>
      </c>
      <c r="AB60" s="44">
        <v>-2.75E-4</v>
      </c>
      <c r="AC60" s="44">
        <v>-3.93E-4</v>
      </c>
      <c r="AD60" s="44">
        <v>-5.62E-4</v>
      </c>
      <c r="AE60" s="44">
        <v>-7.26E-4</v>
      </c>
      <c r="AF60" s="44">
        <v>-8.44E-4</v>
      </c>
      <c r="AG60" s="44">
        <v>-9.37E-4</v>
      </c>
      <c r="AH60" s="44">
        <v>-0.001049</v>
      </c>
      <c r="AI60" s="44">
        <v>-0.001085</v>
      </c>
      <c r="AJ60" s="44">
        <v>-0.001176</v>
      </c>
      <c r="AK60" s="44">
        <v>-0.00123</v>
      </c>
    </row>
    <row r="61" ht="12.75" customHeight="1">
      <c r="A61" s="44">
        <v>-4.7E-4</v>
      </c>
      <c r="B61" s="44">
        <v>-3.18E-4</v>
      </c>
      <c r="C61" s="44">
        <v>-2.41E-4</v>
      </c>
      <c r="D61" s="44">
        <v>-2.56E-4</v>
      </c>
      <c r="E61" s="44">
        <v>-2.55E-4</v>
      </c>
      <c r="F61" s="44">
        <v>-1.73E-4</v>
      </c>
      <c r="G61" s="44">
        <v>-5.3E-5</v>
      </c>
      <c r="H61" s="44">
        <v>3.2E-5</v>
      </c>
      <c r="I61" s="44">
        <v>1.8E-5</v>
      </c>
      <c r="J61" s="44">
        <v>6.3E-5</v>
      </c>
      <c r="K61" s="44">
        <v>-2.0E-6</v>
      </c>
      <c r="L61" s="44">
        <v>-4.8E-5</v>
      </c>
      <c r="M61" s="44">
        <v>-9.0E-6</v>
      </c>
      <c r="N61" s="44">
        <v>1.63E-4</v>
      </c>
      <c r="O61" s="44">
        <v>2.86E-4</v>
      </c>
      <c r="P61" s="44">
        <v>3.81E-4</v>
      </c>
      <c r="Q61" s="44">
        <v>5.76E-4</v>
      </c>
      <c r="R61" s="44">
        <v>6.43E-4</v>
      </c>
      <c r="S61" s="44">
        <v>7.04E-4</v>
      </c>
      <c r="T61" s="44">
        <v>5.64E-4</v>
      </c>
      <c r="U61" s="44">
        <v>4.36E-4</v>
      </c>
      <c r="V61" s="44">
        <v>3.42E-4</v>
      </c>
      <c r="W61" s="44">
        <v>2.43E-4</v>
      </c>
      <c r="X61" s="44">
        <v>1.79E-4</v>
      </c>
      <c r="Y61" s="44">
        <v>8.0E-5</v>
      </c>
      <c r="Z61" s="44">
        <v>0.0</v>
      </c>
      <c r="AA61" s="44">
        <v>-1.43E-4</v>
      </c>
      <c r="AB61" s="44">
        <v>-2.51E-4</v>
      </c>
      <c r="AC61" s="44">
        <v>-3.52E-4</v>
      </c>
      <c r="AD61" s="44">
        <v>-5.1E-4</v>
      </c>
      <c r="AE61" s="44">
        <v>-6.57E-4</v>
      </c>
      <c r="AF61" s="44">
        <v>-7.77E-4</v>
      </c>
      <c r="AG61" s="44">
        <v>-8.76E-4</v>
      </c>
      <c r="AH61" s="44">
        <v>-9.57E-4</v>
      </c>
      <c r="AI61" s="44">
        <v>-0.001038</v>
      </c>
      <c r="AJ61" s="44">
        <v>-0.001131</v>
      </c>
      <c r="AK61" s="44">
        <v>-0.001218</v>
      </c>
    </row>
    <row r="62" ht="12.75" customHeight="1">
      <c r="A62" s="44">
        <v>-5.91E-4</v>
      </c>
      <c r="B62" s="44">
        <v>-4.37E-4</v>
      </c>
      <c r="C62" s="44">
        <v>-3.47E-4</v>
      </c>
      <c r="D62" s="44">
        <v>-3.57E-4</v>
      </c>
      <c r="E62" s="44">
        <v>-3.61E-4</v>
      </c>
      <c r="F62" s="44">
        <v>-2.82E-4</v>
      </c>
      <c r="G62" s="44">
        <v>-1.68E-4</v>
      </c>
      <c r="H62" s="44">
        <v>-1.12E-4</v>
      </c>
      <c r="I62" s="44">
        <v>-8.8E-5</v>
      </c>
      <c r="J62" s="44">
        <v>-2.8E-5</v>
      </c>
      <c r="K62" s="44">
        <v>-1.12E-4</v>
      </c>
      <c r="L62" s="44">
        <v>-1.36E-4</v>
      </c>
      <c r="M62" s="44">
        <v>-7.1E-5</v>
      </c>
      <c r="N62" s="44">
        <v>1.15E-4</v>
      </c>
      <c r="O62" s="44">
        <v>2.59E-4</v>
      </c>
      <c r="P62" s="44">
        <v>3.71E-4</v>
      </c>
      <c r="Q62" s="44">
        <v>5.56E-4</v>
      </c>
      <c r="R62" s="44">
        <v>6.08E-4</v>
      </c>
      <c r="S62" s="44">
        <v>6.47E-4</v>
      </c>
      <c r="T62" s="44">
        <v>5.23E-4</v>
      </c>
      <c r="U62" s="44">
        <v>4.17E-4</v>
      </c>
      <c r="V62" s="44">
        <v>3.14E-4</v>
      </c>
      <c r="W62" s="44">
        <v>2.34E-4</v>
      </c>
      <c r="X62" s="44">
        <v>1.58E-4</v>
      </c>
      <c r="Y62" s="44">
        <v>7.9E-5</v>
      </c>
      <c r="Z62" s="44">
        <v>0.0</v>
      </c>
      <c r="AA62" s="44">
        <v>-1.6E-4</v>
      </c>
      <c r="AB62" s="44">
        <v>-2.42E-4</v>
      </c>
      <c r="AC62" s="44">
        <v>-3.51E-4</v>
      </c>
      <c r="AD62" s="44">
        <v>-5.03E-4</v>
      </c>
      <c r="AE62" s="44">
        <v>-6.5E-4</v>
      </c>
      <c r="AF62" s="44">
        <v>-7.74E-4</v>
      </c>
      <c r="AG62" s="44">
        <v>-8.45E-4</v>
      </c>
      <c r="AH62" s="44">
        <v>-9.1E-4</v>
      </c>
      <c r="AI62" s="44">
        <v>-9.77E-4</v>
      </c>
      <c r="AJ62" s="44">
        <v>-0.001046</v>
      </c>
      <c r="AK62" s="44">
        <v>-0.001087</v>
      </c>
    </row>
    <row r="63" ht="12.75" customHeight="1">
      <c r="A63" s="44">
        <v>-6.3E-4</v>
      </c>
      <c r="B63" s="44">
        <v>-4.89E-4</v>
      </c>
      <c r="C63" s="44">
        <v>-4.14E-4</v>
      </c>
      <c r="D63" s="44">
        <v>-4.34E-4</v>
      </c>
      <c r="E63" s="44">
        <v>-4.33E-4</v>
      </c>
      <c r="F63" s="44">
        <v>-3.36E-4</v>
      </c>
      <c r="G63" s="44">
        <v>-2.16E-4</v>
      </c>
      <c r="H63" s="44">
        <v>-1.38E-4</v>
      </c>
      <c r="I63" s="44">
        <v>-1.1E-4</v>
      </c>
      <c r="J63" s="44">
        <v>-3.9E-5</v>
      </c>
      <c r="K63" s="44">
        <v>-1.07E-4</v>
      </c>
      <c r="L63" s="44">
        <v>-9.9E-5</v>
      </c>
      <c r="M63" s="44">
        <v>-3.9E-5</v>
      </c>
      <c r="N63" s="44">
        <v>1.3E-4</v>
      </c>
      <c r="O63" s="44">
        <v>2.74E-4</v>
      </c>
      <c r="P63" s="44">
        <v>4.11E-4</v>
      </c>
      <c r="Q63" s="44">
        <v>5.91E-4</v>
      </c>
      <c r="R63" s="44">
        <v>6.46E-4</v>
      </c>
      <c r="S63" s="44">
        <v>6.86E-4</v>
      </c>
      <c r="T63" s="44">
        <v>5.5E-4</v>
      </c>
      <c r="U63" s="44">
        <v>4.19E-4</v>
      </c>
      <c r="V63" s="44">
        <v>3.14E-4</v>
      </c>
      <c r="W63" s="44">
        <v>2.14E-4</v>
      </c>
      <c r="X63" s="44">
        <v>1.57E-4</v>
      </c>
      <c r="Y63" s="44">
        <v>7.8E-5</v>
      </c>
      <c r="Z63" s="44">
        <v>0.0</v>
      </c>
      <c r="AA63" s="44">
        <v>-1.28E-4</v>
      </c>
      <c r="AB63" s="44">
        <v>-2.08E-4</v>
      </c>
      <c r="AC63" s="44">
        <v>-3.29E-4</v>
      </c>
      <c r="AD63" s="44">
        <v>-4.57E-4</v>
      </c>
      <c r="AE63" s="44">
        <v>-6.18E-4</v>
      </c>
      <c r="AF63" s="44">
        <v>-6.93E-4</v>
      </c>
      <c r="AG63" s="44">
        <v>-7.91E-4</v>
      </c>
      <c r="AH63" s="44">
        <v>-8.77E-4</v>
      </c>
      <c r="AI63" s="44">
        <v>-8.89E-4</v>
      </c>
      <c r="AJ63" s="44">
        <v>-9.93E-4</v>
      </c>
      <c r="AK63" s="44">
        <v>-0.001077</v>
      </c>
    </row>
    <row r="64" ht="12.75" customHeight="1">
      <c r="A64" s="44">
        <v>-7.62E-4</v>
      </c>
      <c r="B64" s="44">
        <v>-5.95E-4</v>
      </c>
      <c r="C64" s="44">
        <v>-4.97E-4</v>
      </c>
      <c r="D64" s="44">
        <v>-5.03E-4</v>
      </c>
      <c r="E64" s="44">
        <v>-4.87E-4</v>
      </c>
      <c r="F64" s="44">
        <v>-4.09E-4</v>
      </c>
      <c r="G64" s="44">
        <v>-2.82E-4</v>
      </c>
      <c r="H64" s="44">
        <v>-1.78E-4</v>
      </c>
      <c r="I64" s="44">
        <v>-1.79E-4</v>
      </c>
      <c r="J64" s="44">
        <v>-9.9E-5</v>
      </c>
      <c r="K64" s="44">
        <v>-1.69E-4</v>
      </c>
      <c r="L64" s="44">
        <v>-1.58E-4</v>
      </c>
      <c r="M64" s="44">
        <v>-8.3E-5</v>
      </c>
      <c r="N64" s="44">
        <v>1.02E-4</v>
      </c>
      <c r="O64" s="44">
        <v>2.62E-4</v>
      </c>
      <c r="P64" s="44">
        <v>3.71E-4</v>
      </c>
      <c r="Q64" s="44">
        <v>5.82E-4</v>
      </c>
      <c r="R64" s="44">
        <v>6.38E-4</v>
      </c>
      <c r="S64" s="44">
        <v>6.66E-4</v>
      </c>
      <c r="T64" s="44">
        <v>5.29E-4</v>
      </c>
      <c r="U64" s="44">
        <v>4.1E-4</v>
      </c>
      <c r="V64" s="44">
        <v>2.96E-4</v>
      </c>
      <c r="W64" s="44">
        <v>1.98E-4</v>
      </c>
      <c r="X64" s="44">
        <v>1.54E-4</v>
      </c>
      <c r="Y64" s="44">
        <v>6.4E-5</v>
      </c>
      <c r="Z64" s="44">
        <v>0.0</v>
      </c>
      <c r="AA64" s="44">
        <v>-1.29E-4</v>
      </c>
      <c r="AB64" s="44">
        <v>-1.88E-4</v>
      </c>
      <c r="AC64" s="44">
        <v>-2.87E-4</v>
      </c>
      <c r="AD64" s="44">
        <v>-4.26E-4</v>
      </c>
      <c r="AE64" s="44">
        <v>-5.39E-4</v>
      </c>
      <c r="AF64" s="44">
        <v>-6.24E-4</v>
      </c>
      <c r="AG64" s="44">
        <v>-7.22E-4</v>
      </c>
      <c r="AH64" s="44">
        <v>-7.75E-4</v>
      </c>
      <c r="AI64" s="44">
        <v>-8.18E-4</v>
      </c>
      <c r="AJ64" s="44">
        <v>-9.12E-4</v>
      </c>
      <c r="AK64" s="44">
        <v>-9.78E-4</v>
      </c>
    </row>
    <row r="65" ht="12.75" customHeight="1">
      <c r="A65" s="44">
        <v>-8.3E-4</v>
      </c>
      <c r="B65" s="44">
        <v>-6.61E-4</v>
      </c>
      <c r="C65" s="44">
        <v>-5.79E-4</v>
      </c>
      <c r="D65" s="44">
        <v>-5.71E-4</v>
      </c>
      <c r="E65" s="44">
        <v>-5.63E-4</v>
      </c>
      <c r="F65" s="44">
        <v>-4.38E-4</v>
      </c>
      <c r="G65" s="44">
        <v>-3.04E-4</v>
      </c>
      <c r="H65" s="44">
        <v>-2.14E-4</v>
      </c>
      <c r="I65" s="44">
        <v>-1.7E-4</v>
      </c>
      <c r="J65" s="44">
        <v>-8.7E-5</v>
      </c>
      <c r="K65" s="44">
        <v>-1.47E-4</v>
      </c>
      <c r="L65" s="44">
        <v>-1.17E-4</v>
      </c>
      <c r="M65" s="44">
        <v>-6.0E-5</v>
      </c>
      <c r="N65" s="44">
        <v>1.35E-4</v>
      </c>
      <c r="O65" s="44">
        <v>2.77E-4</v>
      </c>
      <c r="P65" s="44">
        <v>3.91E-4</v>
      </c>
      <c r="Q65" s="44">
        <v>6.11E-4</v>
      </c>
      <c r="R65" s="44">
        <v>6.68E-4</v>
      </c>
      <c r="S65" s="44">
        <v>6.66E-4</v>
      </c>
      <c r="T65" s="44">
        <v>5.46E-4</v>
      </c>
      <c r="U65" s="44">
        <v>4.07E-4</v>
      </c>
      <c r="V65" s="44">
        <v>2.99E-4</v>
      </c>
      <c r="W65" s="44">
        <v>1.87E-4</v>
      </c>
      <c r="X65" s="44">
        <v>1.23E-4</v>
      </c>
      <c r="Y65" s="44">
        <v>4.6E-5</v>
      </c>
      <c r="Z65" s="44">
        <v>0.0</v>
      </c>
      <c r="AA65" s="44">
        <v>-1.26E-4</v>
      </c>
      <c r="AB65" s="44">
        <v>-1.69E-4</v>
      </c>
      <c r="AC65" s="44">
        <v>-2.85E-4</v>
      </c>
      <c r="AD65" s="44">
        <v>-3.86E-4</v>
      </c>
      <c r="AE65" s="44">
        <v>-5.14E-4</v>
      </c>
      <c r="AF65" s="44">
        <v>-6.11E-4</v>
      </c>
      <c r="AG65" s="44">
        <v>-6.72E-4</v>
      </c>
      <c r="AH65" s="44">
        <v>-7.39E-4</v>
      </c>
      <c r="AI65" s="44">
        <v>-7.61E-4</v>
      </c>
      <c r="AJ65" s="44">
        <v>-8.56E-4</v>
      </c>
      <c r="AK65" s="44">
        <v>-9.18E-4</v>
      </c>
    </row>
    <row r="66" ht="12.75" customHeight="1">
      <c r="A66" s="44">
        <v>-9.08E-4</v>
      </c>
      <c r="B66" s="44">
        <v>-7.5E-4</v>
      </c>
      <c r="C66" s="44">
        <v>-6.48E-4</v>
      </c>
      <c r="D66" s="44">
        <v>-6.55E-4</v>
      </c>
      <c r="E66" s="44">
        <v>-6.37E-4</v>
      </c>
      <c r="F66" s="44">
        <v>-5.4E-4</v>
      </c>
      <c r="G66" s="44">
        <v>-3.79E-4</v>
      </c>
      <c r="H66" s="44">
        <v>-2.78E-4</v>
      </c>
      <c r="I66" s="44">
        <v>-2.49E-4</v>
      </c>
      <c r="J66" s="44">
        <v>-1.79E-4</v>
      </c>
      <c r="K66" s="44">
        <v>-2.04E-4</v>
      </c>
      <c r="L66" s="44">
        <v>-1.8E-4</v>
      </c>
      <c r="M66" s="44">
        <v>-1.07E-4</v>
      </c>
      <c r="N66" s="44">
        <v>9.4E-5</v>
      </c>
      <c r="O66" s="44">
        <v>2.41E-4</v>
      </c>
      <c r="P66" s="44">
        <v>3.62E-4</v>
      </c>
      <c r="Q66" s="44">
        <v>6.01E-4</v>
      </c>
      <c r="R66" s="44">
        <v>6.41E-4</v>
      </c>
      <c r="S66" s="44">
        <v>6.5E-4</v>
      </c>
      <c r="T66" s="44">
        <v>4.98E-4</v>
      </c>
      <c r="U66" s="44">
        <v>3.82E-4</v>
      </c>
      <c r="V66" s="44">
        <v>2.62E-4</v>
      </c>
      <c r="W66" s="44">
        <v>1.36E-4</v>
      </c>
      <c r="X66" s="44">
        <v>1.06E-4</v>
      </c>
      <c r="Y66" s="44">
        <v>4.2E-5</v>
      </c>
      <c r="Z66" s="44">
        <v>0.0</v>
      </c>
      <c r="AA66" s="44">
        <v>-9.7E-5</v>
      </c>
      <c r="AB66" s="44">
        <v>-1.86E-4</v>
      </c>
      <c r="AC66" s="44">
        <v>-2.6E-4</v>
      </c>
      <c r="AD66" s="44">
        <v>-3.47E-4</v>
      </c>
      <c r="AE66" s="44">
        <v>-4.59E-4</v>
      </c>
      <c r="AF66" s="44">
        <v>-5.44E-4</v>
      </c>
      <c r="AG66" s="44">
        <v>-6.35E-4</v>
      </c>
      <c r="AH66" s="44">
        <v>-6.86E-4</v>
      </c>
      <c r="AI66" s="44">
        <v>-7.36E-4</v>
      </c>
      <c r="AJ66" s="44">
        <v>-8.12E-4</v>
      </c>
      <c r="AK66" s="44">
        <v>-8.57E-4</v>
      </c>
    </row>
    <row r="67" ht="12.75" customHeight="1">
      <c r="A67" s="44">
        <v>-0.001091</v>
      </c>
      <c r="B67" s="44">
        <v>-9.21E-4</v>
      </c>
      <c r="C67" s="44">
        <v>-8.01E-4</v>
      </c>
      <c r="D67" s="44">
        <v>-7.97E-4</v>
      </c>
      <c r="E67" s="44">
        <v>-7.55E-4</v>
      </c>
      <c r="F67" s="44">
        <v>-6.3E-4</v>
      </c>
      <c r="G67" s="44">
        <v>-4.82E-4</v>
      </c>
      <c r="H67" s="44">
        <v>-3.51E-4</v>
      </c>
      <c r="I67" s="44">
        <v>-3.16E-4</v>
      </c>
      <c r="J67" s="44">
        <v>-2.56E-4</v>
      </c>
      <c r="K67" s="44">
        <v>-2.66E-4</v>
      </c>
      <c r="L67" s="44">
        <v>-2.38E-4</v>
      </c>
      <c r="M67" s="44">
        <v>-1.7E-4</v>
      </c>
      <c r="N67" s="44">
        <v>5.8E-5</v>
      </c>
      <c r="O67" s="44">
        <v>2.25E-4</v>
      </c>
      <c r="P67" s="44">
        <v>3.58E-4</v>
      </c>
      <c r="Q67" s="44">
        <v>5.78E-4</v>
      </c>
      <c r="R67" s="44">
        <v>6.24E-4</v>
      </c>
      <c r="S67" s="44">
        <v>6.31E-4</v>
      </c>
      <c r="T67" s="44">
        <v>5.03E-4</v>
      </c>
      <c r="U67" s="44">
        <v>3.73E-4</v>
      </c>
      <c r="V67" s="44">
        <v>2.5E-4</v>
      </c>
      <c r="W67" s="44">
        <v>1.56E-4</v>
      </c>
      <c r="X67" s="44">
        <v>1.11E-4</v>
      </c>
      <c r="Y67" s="44">
        <v>6.0E-5</v>
      </c>
      <c r="Z67" s="44">
        <v>0.0</v>
      </c>
      <c r="AA67" s="44">
        <v>-7.4E-5</v>
      </c>
      <c r="AB67" s="44">
        <v>-1.38E-4</v>
      </c>
      <c r="AC67" s="44">
        <v>-2.36E-4</v>
      </c>
      <c r="AD67" s="44">
        <v>-3.2E-4</v>
      </c>
      <c r="AE67" s="44">
        <v>-4.2E-4</v>
      </c>
      <c r="AF67" s="44">
        <v>-4.87E-4</v>
      </c>
      <c r="AG67" s="44">
        <v>-5.67E-4</v>
      </c>
      <c r="AH67" s="44">
        <v>-6.28E-4</v>
      </c>
      <c r="AI67" s="44">
        <v>-6.75E-4</v>
      </c>
      <c r="AJ67" s="44">
        <v>-7.6E-4</v>
      </c>
      <c r="AK67" s="44">
        <v>-7.99E-4</v>
      </c>
    </row>
    <row r="68" ht="12.75" customHeight="1">
      <c r="A68" s="44">
        <v>-0.001258</v>
      </c>
      <c r="B68" s="44">
        <v>-0.001074</v>
      </c>
      <c r="C68" s="44">
        <v>-9.37E-4</v>
      </c>
      <c r="D68" s="44">
        <v>-9.16E-4</v>
      </c>
      <c r="E68" s="44">
        <v>-8.88E-4</v>
      </c>
      <c r="F68" s="44">
        <v>-7.39E-4</v>
      </c>
      <c r="G68" s="44">
        <v>-5.59E-4</v>
      </c>
      <c r="H68" s="44">
        <v>-4.44E-4</v>
      </c>
      <c r="I68" s="44">
        <v>-3.87E-4</v>
      </c>
      <c r="J68" s="44">
        <v>-2.96E-4</v>
      </c>
      <c r="K68" s="44">
        <v>-3.06E-4</v>
      </c>
      <c r="L68" s="44">
        <v>-2.7E-4</v>
      </c>
      <c r="M68" s="44">
        <v>-1.76E-4</v>
      </c>
      <c r="N68" s="44">
        <v>1.8E-5</v>
      </c>
      <c r="O68" s="44">
        <v>1.9E-4</v>
      </c>
      <c r="P68" s="44">
        <v>3.27E-4</v>
      </c>
      <c r="Q68" s="44">
        <v>5.5E-4</v>
      </c>
      <c r="R68" s="44">
        <v>6.17E-4</v>
      </c>
      <c r="S68" s="44">
        <v>6.08E-4</v>
      </c>
      <c r="T68" s="44">
        <v>4.87E-4</v>
      </c>
      <c r="U68" s="44">
        <v>3.64E-4</v>
      </c>
      <c r="V68" s="44">
        <v>2.41E-4</v>
      </c>
      <c r="W68" s="44">
        <v>1.37E-4</v>
      </c>
      <c r="X68" s="44">
        <v>8.9E-5</v>
      </c>
      <c r="Y68" s="44">
        <v>3.2E-5</v>
      </c>
      <c r="Z68" s="44">
        <v>0.0</v>
      </c>
      <c r="AA68" s="44">
        <v>-8.3E-5</v>
      </c>
      <c r="AB68" s="44">
        <v>-1.19E-4</v>
      </c>
      <c r="AC68" s="44">
        <v>-2.0E-4</v>
      </c>
      <c r="AD68" s="44">
        <v>-2.98E-4</v>
      </c>
      <c r="AE68" s="44">
        <v>-3.81E-4</v>
      </c>
      <c r="AF68" s="44">
        <v>-4.87E-4</v>
      </c>
      <c r="AG68" s="44">
        <v>-5.12E-4</v>
      </c>
      <c r="AH68" s="44">
        <v>-6.03E-4</v>
      </c>
      <c r="AI68" s="44">
        <v>-6.2E-4</v>
      </c>
      <c r="AJ68" s="44">
        <v>-7.04E-4</v>
      </c>
      <c r="AK68" s="44">
        <v>-7.54E-4</v>
      </c>
    </row>
    <row r="69" ht="12.75" customHeight="1">
      <c r="A69" s="44">
        <v>-0.001329</v>
      </c>
      <c r="B69" s="44">
        <v>-0.001145</v>
      </c>
      <c r="C69" s="44">
        <v>-0.001011</v>
      </c>
      <c r="D69" s="44">
        <v>-9.82E-4</v>
      </c>
      <c r="E69" s="44">
        <v>-9.42E-4</v>
      </c>
      <c r="F69" s="44">
        <v>-8.15E-4</v>
      </c>
      <c r="G69" s="44">
        <v>-6.39E-4</v>
      </c>
      <c r="H69" s="44">
        <v>-4.91E-4</v>
      </c>
      <c r="I69" s="44">
        <v>-4.54E-4</v>
      </c>
      <c r="J69" s="44">
        <v>-3.73E-4</v>
      </c>
      <c r="K69" s="44">
        <v>-3.47E-4</v>
      </c>
      <c r="L69" s="44">
        <v>-3.16E-4</v>
      </c>
      <c r="M69" s="44">
        <v>-2.34E-4</v>
      </c>
      <c r="N69" s="44">
        <v>-1.0E-5</v>
      </c>
      <c r="O69" s="44">
        <v>1.58E-4</v>
      </c>
      <c r="P69" s="44">
        <v>3.15E-4</v>
      </c>
      <c r="Q69" s="44">
        <v>5.05E-4</v>
      </c>
      <c r="R69" s="44">
        <v>5.94E-4</v>
      </c>
      <c r="S69" s="44">
        <v>6.03E-4</v>
      </c>
      <c r="T69" s="44">
        <v>4.78E-4</v>
      </c>
      <c r="U69" s="44">
        <v>3.26E-4</v>
      </c>
      <c r="V69" s="44">
        <v>2.33E-4</v>
      </c>
      <c r="W69" s="44">
        <v>1.27E-4</v>
      </c>
      <c r="X69" s="44">
        <v>1.07E-4</v>
      </c>
      <c r="Y69" s="44">
        <v>4.3E-5</v>
      </c>
      <c r="Z69" s="44">
        <v>0.0</v>
      </c>
      <c r="AA69" s="44">
        <v>-6.6E-5</v>
      </c>
      <c r="AB69" s="44">
        <v>-1.04E-4</v>
      </c>
      <c r="AC69" s="44">
        <v>-1.86E-4</v>
      </c>
      <c r="AD69" s="44">
        <v>-2.65E-4</v>
      </c>
      <c r="AE69" s="44">
        <v>-3.14E-4</v>
      </c>
      <c r="AF69" s="44">
        <v>-4.33E-4</v>
      </c>
      <c r="AG69" s="44">
        <v>-4.86E-4</v>
      </c>
      <c r="AH69" s="44">
        <v>-5.68E-4</v>
      </c>
      <c r="AI69" s="44">
        <v>-6.01E-4</v>
      </c>
      <c r="AJ69" s="44">
        <v>-6.7E-4</v>
      </c>
      <c r="AK69" s="44">
        <v>-7.08E-4</v>
      </c>
    </row>
    <row r="70" ht="12.75" customHeight="1">
      <c r="A70" s="44">
        <v>-0.001608</v>
      </c>
      <c r="B70" s="44">
        <v>-0.001411</v>
      </c>
      <c r="C70" s="44">
        <v>-0.001254</v>
      </c>
      <c r="D70" s="44">
        <v>-0.0012</v>
      </c>
      <c r="E70" s="44">
        <v>-0.001153</v>
      </c>
      <c r="F70" s="44">
        <v>-9.96E-4</v>
      </c>
      <c r="G70" s="44">
        <v>-7.88E-4</v>
      </c>
      <c r="H70" s="44">
        <v>-6.31E-4</v>
      </c>
      <c r="I70" s="44">
        <v>-5.7E-4</v>
      </c>
      <c r="J70" s="44">
        <v>-4.87E-4</v>
      </c>
      <c r="K70" s="44">
        <v>-4.57E-4</v>
      </c>
      <c r="L70" s="44">
        <v>-4.29E-4</v>
      </c>
      <c r="M70" s="44">
        <v>-3.14E-4</v>
      </c>
      <c r="N70" s="44">
        <v>-6.5E-5</v>
      </c>
      <c r="O70" s="44">
        <v>7.0E-5</v>
      </c>
      <c r="P70" s="44">
        <v>2.46E-4</v>
      </c>
      <c r="Q70" s="44">
        <v>4.7E-4</v>
      </c>
      <c r="R70" s="44">
        <v>5.27E-4</v>
      </c>
      <c r="S70" s="44">
        <v>5.27E-4</v>
      </c>
      <c r="T70" s="44">
        <v>4.36E-4</v>
      </c>
      <c r="U70" s="44">
        <v>2.91E-4</v>
      </c>
      <c r="V70" s="44">
        <v>1.83E-4</v>
      </c>
      <c r="W70" s="44">
        <v>1.15E-4</v>
      </c>
      <c r="X70" s="44">
        <v>6.7E-5</v>
      </c>
      <c r="Y70" s="44">
        <v>2.5E-5</v>
      </c>
      <c r="Z70" s="44">
        <v>0.0</v>
      </c>
      <c r="AA70" s="44">
        <v>-1.01E-4</v>
      </c>
      <c r="AB70" s="44">
        <v>-1.16E-4</v>
      </c>
      <c r="AC70" s="44">
        <v>-1.88E-4</v>
      </c>
      <c r="AD70" s="44">
        <v>-2.42E-4</v>
      </c>
      <c r="AE70" s="44">
        <v>-3.17E-4</v>
      </c>
      <c r="AF70" s="44">
        <v>-4.15E-4</v>
      </c>
      <c r="AG70" s="44">
        <v>-4.73E-4</v>
      </c>
      <c r="AH70" s="44">
        <v>-5.28E-4</v>
      </c>
      <c r="AI70" s="44">
        <v>-5.61E-4</v>
      </c>
      <c r="AJ70" s="44">
        <v>-6.69E-4</v>
      </c>
      <c r="AK70" s="44">
        <v>-6.92E-4</v>
      </c>
    </row>
    <row r="71" ht="12.75" customHeight="1">
      <c r="A71" s="44">
        <v>-0.00169</v>
      </c>
      <c r="B71" s="44">
        <v>-0.001468</v>
      </c>
      <c r="C71" s="44">
        <v>-0.001303</v>
      </c>
      <c r="D71" s="44">
        <v>-0.001245</v>
      </c>
      <c r="E71" s="44">
        <v>-0.001205</v>
      </c>
      <c r="F71" s="44">
        <v>-0.001043</v>
      </c>
      <c r="G71" s="44">
        <v>-8.36E-4</v>
      </c>
      <c r="H71" s="44">
        <v>-7.0E-4</v>
      </c>
      <c r="I71" s="44">
        <v>-6.35E-4</v>
      </c>
      <c r="J71" s="44">
        <v>-5.43E-4</v>
      </c>
      <c r="K71" s="44">
        <v>-5.18E-4</v>
      </c>
      <c r="L71" s="44">
        <v>-4.65E-4</v>
      </c>
      <c r="M71" s="44">
        <v>-3.57E-4</v>
      </c>
      <c r="N71" s="44">
        <v>-1.12E-4</v>
      </c>
      <c r="O71" s="44">
        <v>5.7E-5</v>
      </c>
      <c r="P71" s="44">
        <v>2.29E-4</v>
      </c>
      <c r="Q71" s="44">
        <v>4.31E-4</v>
      </c>
      <c r="R71" s="44">
        <v>5.27E-4</v>
      </c>
      <c r="S71" s="44">
        <v>5.57E-4</v>
      </c>
      <c r="T71" s="44">
        <v>4.29E-4</v>
      </c>
      <c r="U71" s="44">
        <v>2.77E-4</v>
      </c>
      <c r="V71" s="44">
        <v>1.79E-4</v>
      </c>
      <c r="W71" s="44">
        <v>7.5E-5</v>
      </c>
      <c r="X71" s="44">
        <v>3.6E-5</v>
      </c>
      <c r="Y71" s="44">
        <v>-7.0E-6</v>
      </c>
      <c r="Z71" s="44">
        <v>0.0</v>
      </c>
      <c r="AA71" s="44">
        <v>-1.13E-4</v>
      </c>
      <c r="AB71" s="44">
        <v>-1.47E-4</v>
      </c>
      <c r="AC71" s="44">
        <v>-1.71E-4</v>
      </c>
      <c r="AD71" s="44">
        <v>-2.58E-4</v>
      </c>
      <c r="AE71" s="44">
        <v>-3.07E-4</v>
      </c>
      <c r="AF71" s="44">
        <v>-4.02E-4</v>
      </c>
      <c r="AG71" s="44">
        <v>-4.35E-4</v>
      </c>
      <c r="AH71" s="44">
        <v>-5.28E-4</v>
      </c>
      <c r="AI71" s="44">
        <v>-5.37E-4</v>
      </c>
      <c r="AJ71" s="44">
        <v>-6.2E-4</v>
      </c>
      <c r="AK71" s="44">
        <v>-7.54E-4</v>
      </c>
    </row>
    <row r="72" ht="12.75" customHeight="1">
      <c r="A72" s="44">
        <v>-0.001772</v>
      </c>
      <c r="B72" s="44">
        <v>-0.001552</v>
      </c>
      <c r="C72" s="44">
        <v>-0.001386</v>
      </c>
      <c r="D72" s="44">
        <v>-0.001329</v>
      </c>
      <c r="E72" s="44">
        <v>-0.001295</v>
      </c>
      <c r="F72" s="44">
        <v>-0.001154</v>
      </c>
      <c r="G72" s="44">
        <v>-9.37E-4</v>
      </c>
      <c r="H72" s="44">
        <v>-7.64E-4</v>
      </c>
      <c r="I72" s="44">
        <v>-6.98E-4</v>
      </c>
      <c r="J72" s="44">
        <v>-6.09E-4</v>
      </c>
      <c r="K72" s="44">
        <v>-5.72E-4</v>
      </c>
      <c r="L72" s="44">
        <v>-5.18E-4</v>
      </c>
      <c r="M72" s="44">
        <v>-4.14E-4</v>
      </c>
      <c r="N72" s="44">
        <v>-1.49E-4</v>
      </c>
      <c r="O72" s="44">
        <v>3.1E-5</v>
      </c>
      <c r="P72" s="44">
        <v>2.27E-4</v>
      </c>
      <c r="Q72" s="44">
        <v>4.13E-4</v>
      </c>
      <c r="R72" s="44">
        <v>5.26E-4</v>
      </c>
      <c r="S72" s="44">
        <v>5.53E-4</v>
      </c>
      <c r="T72" s="44">
        <v>4.29E-4</v>
      </c>
      <c r="U72" s="44">
        <v>2.95E-4</v>
      </c>
      <c r="V72" s="44">
        <v>1.64E-4</v>
      </c>
      <c r="W72" s="44">
        <v>7.1E-5</v>
      </c>
      <c r="X72" s="44">
        <v>3.2E-5</v>
      </c>
      <c r="Y72" s="44">
        <v>-2.0E-6</v>
      </c>
      <c r="Z72" s="44">
        <v>0.0</v>
      </c>
      <c r="AA72" s="44">
        <v>-8.5E-5</v>
      </c>
      <c r="AB72" s="44">
        <v>-1.03E-4</v>
      </c>
      <c r="AC72" s="44">
        <v>-1.56E-4</v>
      </c>
      <c r="AD72" s="44">
        <v>-2.03E-4</v>
      </c>
      <c r="AE72" s="44">
        <v>-2.71E-4</v>
      </c>
      <c r="AF72" s="44">
        <v>-3.63E-4</v>
      </c>
      <c r="AG72" s="44">
        <v>-4.3E-4</v>
      </c>
      <c r="AH72" s="44">
        <v>-4.91E-4</v>
      </c>
      <c r="AI72" s="44">
        <v>-5.15E-4</v>
      </c>
      <c r="AJ72" s="44">
        <v>-5.91E-4</v>
      </c>
      <c r="AK72" s="44">
        <v>-7.15E-4</v>
      </c>
    </row>
    <row r="73" ht="12.75" customHeight="1">
      <c r="A73" s="44">
        <v>-0.001944</v>
      </c>
      <c r="B73" s="44">
        <v>-0.001728</v>
      </c>
      <c r="C73" s="44">
        <v>-0.001555</v>
      </c>
      <c r="D73" s="44">
        <v>-0.001506</v>
      </c>
      <c r="E73" s="44">
        <v>-0.00144</v>
      </c>
      <c r="F73" s="44">
        <v>-0.001267</v>
      </c>
      <c r="G73" s="44">
        <v>-0.001031</v>
      </c>
      <c r="H73" s="44">
        <v>-8.76E-4</v>
      </c>
      <c r="I73" s="44">
        <v>-7.8E-4</v>
      </c>
      <c r="J73" s="44">
        <v>-6.66E-4</v>
      </c>
      <c r="K73" s="44">
        <v>-6.34E-4</v>
      </c>
      <c r="L73" s="44">
        <v>-5.61E-4</v>
      </c>
      <c r="M73" s="44">
        <v>-4.43E-4</v>
      </c>
      <c r="N73" s="44">
        <v>-2.0E-4</v>
      </c>
      <c r="O73" s="44">
        <v>-1.0E-6</v>
      </c>
      <c r="P73" s="44">
        <v>2.0E-4</v>
      </c>
      <c r="Q73" s="44">
        <v>3.85E-4</v>
      </c>
      <c r="R73" s="44">
        <v>4.92E-4</v>
      </c>
      <c r="S73" s="44">
        <v>5.28E-4</v>
      </c>
      <c r="T73" s="44">
        <v>4.14E-4</v>
      </c>
      <c r="U73" s="44">
        <v>2.83E-4</v>
      </c>
      <c r="V73" s="44">
        <v>1.68E-4</v>
      </c>
      <c r="W73" s="44">
        <v>8.1E-5</v>
      </c>
      <c r="X73" s="44">
        <v>2.0E-5</v>
      </c>
      <c r="Y73" s="44">
        <v>-1.9E-5</v>
      </c>
      <c r="Z73" s="44">
        <v>0.0</v>
      </c>
      <c r="AA73" s="44">
        <v>-8.6E-5</v>
      </c>
      <c r="AB73" s="44">
        <v>-1.06E-4</v>
      </c>
      <c r="AC73" s="44">
        <v>-1.23E-4</v>
      </c>
      <c r="AD73" s="44">
        <v>-1.72E-4</v>
      </c>
      <c r="AE73" s="44">
        <v>-2.64E-4</v>
      </c>
      <c r="AF73" s="44">
        <v>-3.44E-4</v>
      </c>
      <c r="AG73" s="44">
        <v>-4.09E-4</v>
      </c>
      <c r="AH73" s="44">
        <v>-4.58E-4</v>
      </c>
      <c r="AI73" s="44">
        <v>-4.96E-4</v>
      </c>
      <c r="AJ73" s="44">
        <v>-5.65E-4</v>
      </c>
      <c r="AK73" s="44">
        <v>-6.42E-4</v>
      </c>
    </row>
    <row r="74" ht="12.75" customHeight="1">
      <c r="A74" s="44">
        <v>-0.002137</v>
      </c>
      <c r="B74" s="44">
        <v>-0.001916</v>
      </c>
      <c r="C74" s="44">
        <v>-0.00174</v>
      </c>
      <c r="D74" s="44">
        <v>-0.001678</v>
      </c>
      <c r="E74" s="44">
        <v>-0.001609</v>
      </c>
      <c r="F74" s="44">
        <v>-0.001432</v>
      </c>
      <c r="G74" s="44">
        <v>-0.001192</v>
      </c>
      <c r="H74" s="44">
        <v>-0.001034</v>
      </c>
      <c r="I74" s="44">
        <v>-9.09E-4</v>
      </c>
      <c r="J74" s="44">
        <v>-8.07E-4</v>
      </c>
      <c r="K74" s="44">
        <v>-7.73E-4</v>
      </c>
      <c r="L74" s="44">
        <v>-6.9E-4</v>
      </c>
      <c r="M74" s="44">
        <v>-5.55E-4</v>
      </c>
      <c r="N74" s="44">
        <v>-2.85E-4</v>
      </c>
      <c r="O74" s="44">
        <v>-9.1E-5</v>
      </c>
      <c r="P74" s="44">
        <v>1.02E-4</v>
      </c>
      <c r="Q74" s="44">
        <v>3.16E-4</v>
      </c>
      <c r="R74" s="44">
        <v>4.64E-4</v>
      </c>
      <c r="S74" s="44">
        <v>4.8E-4</v>
      </c>
      <c r="T74" s="44">
        <v>3.82E-4</v>
      </c>
      <c r="U74" s="44">
        <v>2.26E-4</v>
      </c>
      <c r="V74" s="44">
        <v>1.41E-4</v>
      </c>
      <c r="W74" s="44">
        <v>2.7E-5</v>
      </c>
      <c r="X74" s="44">
        <v>1.0E-5</v>
      </c>
      <c r="Y74" s="44">
        <v>5.0E-6</v>
      </c>
      <c r="Z74" s="44">
        <v>0.0</v>
      </c>
      <c r="AA74" s="44">
        <v>-7.3E-5</v>
      </c>
      <c r="AB74" s="44">
        <v>-7.1E-5</v>
      </c>
      <c r="AC74" s="44">
        <v>-1.09E-4</v>
      </c>
      <c r="AD74" s="44">
        <v>-1.92E-4</v>
      </c>
      <c r="AE74" s="44">
        <v>-2.56E-4</v>
      </c>
      <c r="AF74" s="44">
        <v>-3.32E-4</v>
      </c>
      <c r="AG74" s="44">
        <v>-3.71E-4</v>
      </c>
      <c r="AH74" s="44">
        <v>-4.35E-4</v>
      </c>
      <c r="AI74" s="44">
        <v>-4.64E-4</v>
      </c>
      <c r="AJ74" s="44">
        <v>-5.65E-4</v>
      </c>
      <c r="AK74" s="44">
        <v>-6.83E-4</v>
      </c>
    </row>
    <row r="75" ht="12.75" customHeight="1">
      <c r="A75" s="44">
        <v>-0.002255</v>
      </c>
      <c r="B75" s="44">
        <v>-0.002023</v>
      </c>
      <c r="C75" s="44">
        <v>-0.001819</v>
      </c>
      <c r="D75" s="44">
        <v>-0.001743</v>
      </c>
      <c r="E75" s="44">
        <v>-0.00166</v>
      </c>
      <c r="F75" s="44">
        <v>-0.001481</v>
      </c>
      <c r="G75" s="44">
        <v>-0.001216</v>
      </c>
      <c r="H75" s="44">
        <v>-0.001021</v>
      </c>
      <c r="I75" s="44">
        <v>-9.39E-4</v>
      </c>
      <c r="J75" s="44">
        <v>-8.04E-4</v>
      </c>
      <c r="K75" s="44">
        <v>-7.48E-4</v>
      </c>
      <c r="L75" s="44">
        <v>-6.74E-4</v>
      </c>
      <c r="M75" s="44">
        <v>-5.42E-4</v>
      </c>
      <c r="N75" s="44">
        <v>-2.35E-4</v>
      </c>
      <c r="O75" s="44">
        <v>-6.3E-5</v>
      </c>
      <c r="P75" s="44">
        <v>1.77E-4</v>
      </c>
      <c r="Q75" s="44">
        <v>3.48E-4</v>
      </c>
      <c r="R75" s="44">
        <v>4.88E-4</v>
      </c>
      <c r="S75" s="44">
        <v>5.13E-4</v>
      </c>
      <c r="T75" s="44">
        <v>3.97E-4</v>
      </c>
      <c r="U75" s="44">
        <v>2.65E-4</v>
      </c>
      <c r="V75" s="44">
        <v>1.59E-4</v>
      </c>
      <c r="W75" s="44">
        <v>5.7E-5</v>
      </c>
      <c r="X75" s="44">
        <v>2.6E-5</v>
      </c>
      <c r="Y75" s="44">
        <v>1.2E-5</v>
      </c>
      <c r="Z75" s="44">
        <v>0.0</v>
      </c>
      <c r="AA75" s="44">
        <v>-8.9E-5</v>
      </c>
      <c r="AB75" s="44">
        <v>-1.1E-4</v>
      </c>
      <c r="AC75" s="44">
        <v>-9.1E-5</v>
      </c>
      <c r="AD75" s="44">
        <v>-1.77E-4</v>
      </c>
      <c r="AE75" s="44">
        <v>-2.31E-4</v>
      </c>
      <c r="AF75" s="44">
        <v>-2.98E-4</v>
      </c>
      <c r="AG75" s="44">
        <v>-3.71E-4</v>
      </c>
      <c r="AH75" s="44">
        <v>-4.43E-4</v>
      </c>
      <c r="AI75" s="44">
        <v>-4.71E-4</v>
      </c>
      <c r="AJ75" s="44">
        <v>-5.56E-4</v>
      </c>
      <c r="AK75" s="44">
        <v>-6.49E-4</v>
      </c>
    </row>
    <row r="76" ht="12.75" customHeight="1">
      <c r="A76" s="44">
        <v>-0.002197</v>
      </c>
      <c r="B76" s="44">
        <v>-0.001979</v>
      </c>
      <c r="C76" s="44">
        <v>-0.001817</v>
      </c>
      <c r="D76" s="44">
        <v>-0.001773</v>
      </c>
      <c r="E76" s="44">
        <v>-0.00171</v>
      </c>
      <c r="F76" s="44">
        <v>-0.001534</v>
      </c>
      <c r="G76" s="44">
        <v>-0.001264</v>
      </c>
      <c r="H76" s="44">
        <v>-0.001069</v>
      </c>
      <c r="I76" s="44">
        <v>-9.61E-4</v>
      </c>
      <c r="J76" s="44">
        <v>-8.63E-4</v>
      </c>
      <c r="K76" s="44">
        <v>-8.12E-4</v>
      </c>
      <c r="L76" s="44">
        <v>-7.17E-4</v>
      </c>
      <c r="M76" s="44">
        <v>-5.95E-4</v>
      </c>
      <c r="N76" s="44">
        <v>-3.05E-4</v>
      </c>
      <c r="O76" s="44">
        <v>-1.08E-4</v>
      </c>
      <c r="P76" s="44">
        <v>1.28E-4</v>
      </c>
      <c r="Q76" s="44">
        <v>3.06E-4</v>
      </c>
      <c r="R76" s="44">
        <v>4.61E-4</v>
      </c>
      <c r="S76" s="44">
        <v>4.65E-4</v>
      </c>
      <c r="T76" s="44">
        <v>3.95E-4</v>
      </c>
      <c r="U76" s="44">
        <v>2.46E-4</v>
      </c>
      <c r="V76" s="44">
        <v>1.47E-4</v>
      </c>
      <c r="W76" s="44">
        <v>7.9E-5</v>
      </c>
      <c r="X76" s="44">
        <v>1.4E-5</v>
      </c>
      <c r="Y76" s="44">
        <v>1.5E-5</v>
      </c>
      <c r="Z76" s="44">
        <v>0.0</v>
      </c>
      <c r="AA76" s="44">
        <v>-1.01E-4</v>
      </c>
      <c r="AB76" s="44">
        <v>-9.2E-5</v>
      </c>
      <c r="AC76" s="44">
        <v>-1.35E-4</v>
      </c>
      <c r="AD76" s="44">
        <v>-1.93E-4</v>
      </c>
      <c r="AE76" s="44">
        <v>-2.47E-4</v>
      </c>
      <c r="AF76" s="44">
        <v>-3.43E-4</v>
      </c>
      <c r="AG76" s="44">
        <v>-3.87E-4</v>
      </c>
      <c r="AH76" s="44">
        <v>-4.32E-4</v>
      </c>
      <c r="AI76" s="44">
        <v>-4.9E-4</v>
      </c>
      <c r="AJ76" s="44">
        <v>-5.82E-4</v>
      </c>
      <c r="AK76" s="44">
        <v>-7.12E-4</v>
      </c>
    </row>
    <row r="77" ht="12.75" customHeight="1">
      <c r="A77" s="44">
        <v>-0.002309</v>
      </c>
      <c r="B77" s="44">
        <v>-0.002088</v>
      </c>
      <c r="C77" s="44">
        <v>-0.001912</v>
      </c>
      <c r="D77" s="44">
        <v>-0.001851</v>
      </c>
      <c r="E77" s="44">
        <v>-0.001795</v>
      </c>
      <c r="F77" s="44">
        <v>-0.001618</v>
      </c>
      <c r="G77" s="44">
        <v>-0.00137</v>
      </c>
      <c r="H77" s="44">
        <v>-0.001164</v>
      </c>
      <c r="I77" s="44">
        <v>-0.001047</v>
      </c>
      <c r="J77" s="44">
        <v>-9.73E-4</v>
      </c>
      <c r="K77" s="44">
        <v>-9.05E-4</v>
      </c>
      <c r="L77" s="44">
        <v>-8.14E-4</v>
      </c>
      <c r="M77" s="44">
        <v>-6.84E-4</v>
      </c>
      <c r="N77" s="44">
        <v>-3.75E-4</v>
      </c>
      <c r="O77" s="44">
        <v>-1.7E-4</v>
      </c>
      <c r="P77" s="44">
        <v>5.0E-5</v>
      </c>
      <c r="Q77" s="44">
        <v>2.65E-4</v>
      </c>
      <c r="R77" s="44">
        <v>4.13E-4</v>
      </c>
      <c r="S77" s="44">
        <v>4.28E-4</v>
      </c>
      <c r="T77" s="44">
        <v>3.43E-4</v>
      </c>
      <c r="U77" s="44">
        <v>2.24E-4</v>
      </c>
      <c r="V77" s="44">
        <v>1.3E-4</v>
      </c>
      <c r="W77" s="44">
        <v>6.2E-5</v>
      </c>
      <c r="X77" s="44">
        <v>2.3E-5</v>
      </c>
      <c r="Y77" s="44">
        <v>-1.8E-5</v>
      </c>
      <c r="Z77" s="44">
        <v>0.0</v>
      </c>
      <c r="AA77" s="44">
        <v>-8.9E-5</v>
      </c>
      <c r="AB77" s="44">
        <v>-9.4E-5</v>
      </c>
      <c r="AC77" s="44">
        <v>-1.18E-4</v>
      </c>
      <c r="AD77" s="44">
        <v>-1.73E-4</v>
      </c>
      <c r="AE77" s="44">
        <v>-2.52E-4</v>
      </c>
      <c r="AF77" s="44">
        <v>-3.46E-4</v>
      </c>
      <c r="AG77" s="44">
        <v>-4.35E-4</v>
      </c>
      <c r="AH77" s="44">
        <v>-4.61E-4</v>
      </c>
      <c r="AI77" s="44">
        <v>-5.16E-4</v>
      </c>
      <c r="AJ77" s="44">
        <v>-6.11E-4</v>
      </c>
      <c r="AK77" s="44">
        <v>-7.64E-4</v>
      </c>
    </row>
    <row r="78" ht="12.75" customHeight="1">
      <c r="A78" s="44">
        <v>-0.002496</v>
      </c>
      <c r="B78" s="44">
        <v>-0.002269</v>
      </c>
      <c r="C78" s="44">
        <v>-0.002103</v>
      </c>
      <c r="D78" s="44">
        <v>-0.002036</v>
      </c>
      <c r="E78" s="44">
        <v>-0.001988</v>
      </c>
      <c r="F78" s="44">
        <v>-0.00178</v>
      </c>
      <c r="G78" s="44">
        <v>-0.001518</v>
      </c>
      <c r="H78" s="44">
        <v>-0.001317</v>
      </c>
      <c r="I78" s="44">
        <v>-0.001187</v>
      </c>
      <c r="J78" s="44">
        <v>-0.001093</v>
      </c>
      <c r="K78" s="44">
        <v>-0.001015</v>
      </c>
      <c r="L78" s="44">
        <v>-9.5E-4</v>
      </c>
      <c r="M78" s="44">
        <v>-8.02E-4</v>
      </c>
      <c r="N78" s="44">
        <v>-5.17E-4</v>
      </c>
      <c r="O78" s="44">
        <v>-2.62E-4</v>
      </c>
      <c r="P78" s="44">
        <v>-3.1E-5</v>
      </c>
      <c r="Q78" s="44">
        <v>1.39E-4</v>
      </c>
      <c r="R78" s="44">
        <v>3.02E-4</v>
      </c>
      <c r="S78" s="44">
        <v>3.3E-4</v>
      </c>
      <c r="T78" s="44">
        <v>2.75E-4</v>
      </c>
      <c r="U78" s="44">
        <v>1.75E-4</v>
      </c>
      <c r="V78" s="44">
        <v>1.19E-4</v>
      </c>
      <c r="W78" s="44">
        <v>2.2E-5</v>
      </c>
      <c r="X78" s="44">
        <v>2.3E-5</v>
      </c>
      <c r="Y78" s="44">
        <v>-3.0E-5</v>
      </c>
      <c r="Z78" s="44">
        <v>0.0</v>
      </c>
      <c r="AA78" s="44">
        <v>-1.17E-4</v>
      </c>
      <c r="AB78" s="44">
        <v>-1.18E-4</v>
      </c>
      <c r="AC78" s="44">
        <v>-1.76E-4</v>
      </c>
      <c r="AD78" s="44">
        <v>-2.27E-4</v>
      </c>
      <c r="AE78" s="44">
        <v>-2.99E-4</v>
      </c>
      <c r="AF78" s="44">
        <v>-3.86E-4</v>
      </c>
      <c r="AG78" s="44">
        <v>-4.98E-4</v>
      </c>
      <c r="AH78" s="44">
        <v>-5.23E-4</v>
      </c>
      <c r="AI78" s="44">
        <v>-5.57E-4</v>
      </c>
      <c r="AJ78" s="44">
        <v>-7.04E-4</v>
      </c>
      <c r="AK78" s="44">
        <v>-7.57E-4</v>
      </c>
    </row>
    <row r="79" ht="12.75" customHeight="1">
      <c r="A79" s="44">
        <v>-0.002576</v>
      </c>
      <c r="B79" s="44">
        <v>-0.00233</v>
      </c>
      <c r="C79" s="44">
        <v>-0.002125</v>
      </c>
      <c r="D79" s="44">
        <v>-0.002046</v>
      </c>
      <c r="E79" s="44">
        <v>-0.002009</v>
      </c>
      <c r="F79" s="44">
        <v>-0.001815</v>
      </c>
      <c r="G79" s="44">
        <v>-0.001532</v>
      </c>
      <c r="H79" s="44">
        <v>-0.001341</v>
      </c>
      <c r="I79" s="44">
        <v>-0.001262</v>
      </c>
      <c r="J79" s="44">
        <v>-0.001173</v>
      </c>
      <c r="K79" s="44">
        <v>-0.001076</v>
      </c>
      <c r="L79" s="44">
        <v>-0.001025</v>
      </c>
      <c r="M79" s="44">
        <v>-8.79E-4</v>
      </c>
      <c r="N79" s="44">
        <v>-5.91E-4</v>
      </c>
      <c r="O79" s="44">
        <v>-3.59E-4</v>
      </c>
      <c r="P79" s="44">
        <v>-1.33E-4</v>
      </c>
      <c r="Q79" s="44">
        <v>5.3E-5</v>
      </c>
      <c r="R79" s="44">
        <v>1.98E-4</v>
      </c>
      <c r="S79" s="44">
        <v>2.58E-4</v>
      </c>
      <c r="T79" s="44">
        <v>2.11E-4</v>
      </c>
      <c r="U79" s="44">
        <v>1.08E-4</v>
      </c>
      <c r="V79" s="44">
        <v>8.5E-5</v>
      </c>
      <c r="W79" s="44">
        <v>4.5E-5</v>
      </c>
      <c r="X79" s="44">
        <v>1.0E-5</v>
      </c>
      <c r="Y79" s="44">
        <v>-9.0E-6</v>
      </c>
      <c r="Z79" s="44">
        <v>0.0</v>
      </c>
      <c r="AA79" s="44">
        <v>-1.17E-4</v>
      </c>
      <c r="AB79" s="44">
        <v>-1.48E-4</v>
      </c>
      <c r="AC79" s="44">
        <v>-2.05E-4</v>
      </c>
      <c r="AD79" s="44">
        <v>-2.61E-4</v>
      </c>
      <c r="AE79" s="44">
        <v>-3.98E-4</v>
      </c>
      <c r="AF79" s="44">
        <v>-5.07E-4</v>
      </c>
      <c r="AG79" s="44">
        <v>-5.48E-4</v>
      </c>
      <c r="AH79" s="44">
        <v>-5.95E-4</v>
      </c>
      <c r="AI79" s="44">
        <v>-6.38E-4</v>
      </c>
      <c r="AJ79" s="44">
        <v>-7.54E-4</v>
      </c>
      <c r="AK79" s="44">
        <v>-8.42E-4</v>
      </c>
    </row>
    <row r="80" ht="12.75" customHeight="1">
      <c r="A80" s="44">
        <v>-0.002483</v>
      </c>
      <c r="B80" s="44">
        <v>-0.002258</v>
      </c>
      <c r="C80" s="44">
        <v>-0.002067</v>
      </c>
      <c r="D80" s="44">
        <v>-0.001992</v>
      </c>
      <c r="E80" s="44">
        <v>-0.001952</v>
      </c>
      <c r="F80" s="44">
        <v>-0.001762</v>
      </c>
      <c r="G80" s="44">
        <v>-0.0015</v>
      </c>
      <c r="H80" s="44">
        <v>-0.001319</v>
      </c>
      <c r="I80" s="44">
        <v>-0.001216</v>
      </c>
      <c r="J80" s="44">
        <v>-0.001156</v>
      </c>
      <c r="K80" s="44">
        <v>-0.001062</v>
      </c>
      <c r="L80" s="44">
        <v>-0.001004</v>
      </c>
      <c r="M80" s="44">
        <v>-8.6E-4</v>
      </c>
      <c r="N80" s="44">
        <v>-6.18E-4</v>
      </c>
      <c r="O80" s="44">
        <v>-3.89E-4</v>
      </c>
      <c r="P80" s="44">
        <v>-1.72E-4</v>
      </c>
      <c r="Q80" s="44">
        <v>4.9E-5</v>
      </c>
      <c r="R80" s="44">
        <v>1.87E-4</v>
      </c>
      <c r="S80" s="44">
        <v>2.1E-4</v>
      </c>
      <c r="T80" s="44">
        <v>1.87E-4</v>
      </c>
      <c r="U80" s="44">
        <v>1.13E-4</v>
      </c>
      <c r="V80" s="44">
        <v>9.4E-5</v>
      </c>
      <c r="W80" s="44">
        <v>4.3E-5</v>
      </c>
      <c r="X80" s="44">
        <v>7.5E-5</v>
      </c>
      <c r="Y80" s="44">
        <v>2.2E-5</v>
      </c>
      <c r="Z80" s="44">
        <v>0.0</v>
      </c>
      <c r="AA80" s="44">
        <v>-1.3E-4</v>
      </c>
      <c r="AB80" s="44">
        <v>-1.81E-4</v>
      </c>
      <c r="AC80" s="44">
        <v>-2.23E-4</v>
      </c>
      <c r="AD80" s="44">
        <v>-3.17E-4</v>
      </c>
      <c r="AE80" s="44">
        <v>-4.43E-4</v>
      </c>
      <c r="AF80" s="44">
        <v>-5.45E-4</v>
      </c>
      <c r="AG80" s="44">
        <v>-6.37E-4</v>
      </c>
      <c r="AH80" s="44">
        <v>-6.96E-4</v>
      </c>
      <c r="AI80" s="44">
        <v>-7.51E-4</v>
      </c>
      <c r="AJ80" s="44">
        <v>-8.5E-4</v>
      </c>
      <c r="AK80" s="44">
        <v>-9.87E-4</v>
      </c>
    </row>
    <row r="81" ht="12.75" customHeight="1">
      <c r="A81" s="44">
        <v>-0.002383</v>
      </c>
      <c r="B81" s="44">
        <v>-0.002147</v>
      </c>
      <c r="C81" s="44">
        <v>-0.001967</v>
      </c>
      <c r="D81" s="44">
        <v>-0.001915</v>
      </c>
      <c r="E81" s="44">
        <v>-0.00189</v>
      </c>
      <c r="F81" s="44">
        <v>-0.001728</v>
      </c>
      <c r="G81" s="44">
        <v>-0.001466</v>
      </c>
      <c r="H81" s="44">
        <v>-0.001263</v>
      </c>
      <c r="I81" s="44">
        <v>-0.001192</v>
      </c>
      <c r="J81" s="44">
        <v>-0.001151</v>
      </c>
      <c r="K81" s="44">
        <v>-0.001018</v>
      </c>
      <c r="L81" s="44">
        <v>-0.001016</v>
      </c>
      <c r="M81" s="44">
        <v>-8.93E-4</v>
      </c>
      <c r="N81" s="44">
        <v>-6.32E-4</v>
      </c>
      <c r="O81" s="44">
        <v>-4.17E-4</v>
      </c>
      <c r="P81" s="44">
        <v>-1.82E-4</v>
      </c>
      <c r="Q81" s="44">
        <v>-7.0E-6</v>
      </c>
      <c r="R81" s="44">
        <v>1.13E-4</v>
      </c>
      <c r="S81" s="44">
        <v>1.52E-4</v>
      </c>
      <c r="T81" s="44">
        <v>9.6E-5</v>
      </c>
      <c r="U81" s="44">
        <v>1.25E-4</v>
      </c>
      <c r="V81" s="44">
        <v>1.02E-4</v>
      </c>
      <c r="W81" s="44">
        <v>1.02E-4</v>
      </c>
      <c r="X81" s="44">
        <v>1.05E-4</v>
      </c>
      <c r="Y81" s="44">
        <v>4.0E-5</v>
      </c>
      <c r="Z81" s="44">
        <v>0.0</v>
      </c>
      <c r="AA81" s="44">
        <v>-1.09E-4</v>
      </c>
      <c r="AB81" s="44">
        <v>-2.04E-4</v>
      </c>
      <c r="AC81" s="44">
        <v>-2.47E-4</v>
      </c>
      <c r="AD81" s="44">
        <v>-3.96E-4</v>
      </c>
      <c r="AE81" s="44">
        <v>-4.81E-4</v>
      </c>
      <c r="AF81" s="44">
        <v>-6.41E-4</v>
      </c>
      <c r="AG81" s="44">
        <v>-7.17E-4</v>
      </c>
      <c r="AH81" s="44">
        <v>-7.92E-4</v>
      </c>
      <c r="AI81" s="44">
        <v>-8.5E-4</v>
      </c>
      <c r="AJ81" s="44">
        <v>-9.5E-4</v>
      </c>
      <c r="AK81" s="44">
        <v>-0.00108</v>
      </c>
    </row>
    <row r="82" ht="12.75" customHeight="1">
      <c r="A82" s="44">
        <v>-0.00223</v>
      </c>
      <c r="B82" s="44">
        <v>-0.001967</v>
      </c>
      <c r="C82" s="44">
        <v>-0.001789</v>
      </c>
      <c r="D82" s="44">
        <v>-0.001735</v>
      </c>
      <c r="E82" s="44">
        <v>-0.001739</v>
      </c>
      <c r="F82" s="44">
        <v>-0.001569</v>
      </c>
      <c r="G82" s="44">
        <v>-0.001327</v>
      </c>
      <c r="H82" s="44">
        <v>-0.001158</v>
      </c>
      <c r="I82" s="44">
        <v>-0.001068</v>
      </c>
      <c r="J82" s="44">
        <v>-0.001066</v>
      </c>
      <c r="K82" s="44">
        <v>-9.21E-4</v>
      </c>
      <c r="L82" s="44">
        <v>-9.3E-4</v>
      </c>
      <c r="M82" s="44">
        <v>-8.5E-4</v>
      </c>
      <c r="N82" s="44">
        <v>-6.02E-4</v>
      </c>
      <c r="O82" s="44">
        <v>-4.11E-4</v>
      </c>
      <c r="P82" s="44">
        <v>-2.15E-4</v>
      </c>
      <c r="Q82" s="44">
        <v>-4.0E-5</v>
      </c>
      <c r="R82" s="44">
        <v>9.4E-5</v>
      </c>
      <c r="S82" s="44">
        <v>1.25E-4</v>
      </c>
      <c r="T82" s="44">
        <v>1.28E-4</v>
      </c>
      <c r="U82" s="44">
        <v>7.5E-5</v>
      </c>
      <c r="V82" s="44">
        <v>1.59E-4</v>
      </c>
      <c r="W82" s="44">
        <v>1.38E-4</v>
      </c>
      <c r="X82" s="44">
        <v>1.17E-4</v>
      </c>
      <c r="Y82" s="44">
        <v>4.4E-5</v>
      </c>
      <c r="Z82" s="44">
        <v>0.0</v>
      </c>
      <c r="AA82" s="44">
        <v>-1.64E-4</v>
      </c>
      <c r="AB82" s="44">
        <v>-2.12E-4</v>
      </c>
      <c r="AC82" s="44">
        <v>-3.14E-4</v>
      </c>
      <c r="AD82" s="44">
        <v>-4.45E-4</v>
      </c>
      <c r="AE82" s="44">
        <v>-6.16E-4</v>
      </c>
      <c r="AF82" s="44">
        <v>-7.6E-4</v>
      </c>
      <c r="AG82" s="44">
        <v>-8.38E-4</v>
      </c>
      <c r="AH82" s="44">
        <v>-9.32E-4</v>
      </c>
      <c r="AI82" s="44">
        <v>-9.62E-4</v>
      </c>
      <c r="AJ82" s="44">
        <v>-0.001023</v>
      </c>
      <c r="AK82" s="44">
        <v>-0.001183</v>
      </c>
    </row>
    <row r="83" ht="12.75" customHeight="1">
      <c r="A83" s="44">
        <v>-0.002142</v>
      </c>
      <c r="B83" s="44">
        <v>-0.001869</v>
      </c>
      <c r="C83" s="44">
        <v>-0.001677</v>
      </c>
      <c r="D83" s="44">
        <v>-0.00163</v>
      </c>
      <c r="E83" s="44">
        <v>-0.00163</v>
      </c>
      <c r="F83" s="44">
        <v>-0.001508</v>
      </c>
      <c r="G83" s="44">
        <v>-0.001258</v>
      </c>
      <c r="H83" s="44">
        <v>-0.001081</v>
      </c>
      <c r="I83" s="44">
        <v>-0.00101</v>
      </c>
      <c r="J83" s="44">
        <v>-9.22E-4</v>
      </c>
      <c r="K83" s="44">
        <v>-8.77E-4</v>
      </c>
      <c r="L83" s="44">
        <v>-8.75E-4</v>
      </c>
      <c r="M83" s="44">
        <v>-8.13E-4</v>
      </c>
      <c r="N83" s="44">
        <v>-6.06E-4</v>
      </c>
      <c r="O83" s="44">
        <v>-3.71E-4</v>
      </c>
      <c r="P83" s="44">
        <v>-2.13E-4</v>
      </c>
      <c r="Q83" s="44">
        <v>-1.7E-5</v>
      </c>
      <c r="R83" s="44">
        <v>4.3E-5</v>
      </c>
      <c r="S83" s="44">
        <v>1.19E-4</v>
      </c>
      <c r="T83" s="44">
        <v>8.4E-5</v>
      </c>
      <c r="U83" s="44">
        <v>7.0E-5</v>
      </c>
      <c r="V83" s="44">
        <v>1.48E-4</v>
      </c>
      <c r="W83" s="44">
        <v>1.25E-4</v>
      </c>
      <c r="X83" s="44">
        <v>1.04E-4</v>
      </c>
      <c r="Y83" s="44">
        <v>3.4E-5</v>
      </c>
      <c r="Z83" s="44">
        <v>0.0</v>
      </c>
      <c r="AA83" s="44">
        <v>-1.89E-4</v>
      </c>
      <c r="AB83" s="44">
        <v>-2.68E-4</v>
      </c>
      <c r="AC83" s="44">
        <v>-3.59E-4</v>
      </c>
      <c r="AD83" s="44">
        <v>-5.46E-4</v>
      </c>
      <c r="AE83" s="44">
        <v>-7.09E-4</v>
      </c>
      <c r="AF83" s="44">
        <v>-8.33E-4</v>
      </c>
      <c r="AG83" s="44">
        <v>-9.61E-4</v>
      </c>
      <c r="AH83" s="44">
        <v>-0.001052</v>
      </c>
      <c r="AI83" s="44">
        <v>-0.001072</v>
      </c>
      <c r="AJ83" s="44">
        <v>-0.001175</v>
      </c>
      <c r="AK83" s="44">
        <v>-0.00136</v>
      </c>
    </row>
    <row r="84" ht="12.75" customHeight="1">
      <c r="A84" s="44">
        <v>-0.00184</v>
      </c>
      <c r="B84" s="44">
        <v>-0.001581</v>
      </c>
      <c r="C84" s="44">
        <v>-0.001398</v>
      </c>
      <c r="D84" s="44">
        <v>-0.001381</v>
      </c>
      <c r="E84" s="44">
        <v>-0.001354</v>
      </c>
      <c r="F84" s="44">
        <v>-0.00127</v>
      </c>
      <c r="G84" s="44">
        <v>-0.001008</v>
      </c>
      <c r="H84" s="44">
        <v>-8.71E-4</v>
      </c>
      <c r="I84" s="44">
        <v>-8.1E-4</v>
      </c>
      <c r="J84" s="44">
        <v>-7.58E-4</v>
      </c>
      <c r="K84" s="44">
        <v>-7.04E-4</v>
      </c>
      <c r="L84" s="44">
        <v>-7.24E-4</v>
      </c>
      <c r="M84" s="44">
        <v>-6.52E-4</v>
      </c>
      <c r="N84" s="44">
        <v>-4.93E-4</v>
      </c>
      <c r="O84" s="44">
        <v>-2.93E-4</v>
      </c>
      <c r="P84" s="44">
        <v>-1.1E-4</v>
      </c>
      <c r="Q84" s="44">
        <v>4.6E-5</v>
      </c>
      <c r="R84" s="44">
        <v>1.13E-4</v>
      </c>
      <c r="S84" s="44">
        <v>2.1E-4</v>
      </c>
      <c r="T84" s="44">
        <v>1.26E-4</v>
      </c>
      <c r="U84" s="44">
        <v>1.11E-4</v>
      </c>
      <c r="V84" s="44">
        <v>1.91E-4</v>
      </c>
      <c r="W84" s="44">
        <v>1.39E-4</v>
      </c>
      <c r="X84" s="44">
        <v>1.38E-4</v>
      </c>
      <c r="Y84" s="44">
        <v>7.4E-5</v>
      </c>
      <c r="Z84" s="44">
        <v>0.0</v>
      </c>
      <c r="AA84" s="44">
        <v>-2.23E-4</v>
      </c>
      <c r="AB84" s="44">
        <v>-2.98E-4</v>
      </c>
      <c r="AC84" s="44">
        <v>-4.21E-4</v>
      </c>
      <c r="AD84" s="44">
        <v>-5.61E-4</v>
      </c>
      <c r="AE84" s="44">
        <v>-7.5E-4</v>
      </c>
      <c r="AF84" s="44">
        <v>-9.25E-4</v>
      </c>
      <c r="AG84" s="44">
        <v>-0.001006</v>
      </c>
      <c r="AH84" s="44">
        <v>-0.001071</v>
      </c>
      <c r="AI84" s="44">
        <v>-0.001163</v>
      </c>
      <c r="AJ84" s="44">
        <v>-0.001196</v>
      </c>
      <c r="AK84" s="44">
        <v>-0.001385</v>
      </c>
    </row>
    <row r="85" ht="12.75" customHeight="1">
      <c r="A85" s="44">
        <v>-0.001618</v>
      </c>
      <c r="B85" s="44">
        <v>-0.001352</v>
      </c>
      <c r="C85" s="44">
        <v>-0.001163</v>
      </c>
      <c r="D85" s="44">
        <v>-0.001133</v>
      </c>
      <c r="E85" s="44">
        <v>-0.001161</v>
      </c>
      <c r="F85" s="44">
        <v>-0.001053</v>
      </c>
      <c r="G85" s="44">
        <v>-8.4E-4</v>
      </c>
      <c r="H85" s="44">
        <v>-6.64E-4</v>
      </c>
      <c r="I85" s="44">
        <v>-6.3E-4</v>
      </c>
      <c r="J85" s="44">
        <v>-5.89E-4</v>
      </c>
      <c r="K85" s="44">
        <v>-5.44E-4</v>
      </c>
      <c r="L85" s="44">
        <v>-5.59E-4</v>
      </c>
      <c r="M85" s="44">
        <v>-4.83E-4</v>
      </c>
      <c r="N85" s="44">
        <v>-3.36E-4</v>
      </c>
      <c r="O85" s="44">
        <v>-1.37E-4</v>
      </c>
      <c r="P85" s="44">
        <v>-7.0E-6</v>
      </c>
      <c r="Q85" s="44">
        <v>1.2E-4</v>
      </c>
      <c r="R85" s="44">
        <v>1.88E-4</v>
      </c>
      <c r="S85" s="44">
        <v>2.29E-4</v>
      </c>
      <c r="T85" s="44">
        <v>2.29E-4</v>
      </c>
      <c r="U85" s="44">
        <v>1.57E-4</v>
      </c>
      <c r="V85" s="44">
        <v>2.21E-4</v>
      </c>
      <c r="W85" s="44">
        <v>1.72E-4</v>
      </c>
      <c r="X85" s="44">
        <v>1.38E-4</v>
      </c>
      <c r="Y85" s="44">
        <v>6.3E-5</v>
      </c>
      <c r="Z85" s="44">
        <v>0.0</v>
      </c>
      <c r="AA85" s="44">
        <v>-2.21E-4</v>
      </c>
      <c r="AB85" s="44">
        <v>-3.45E-4</v>
      </c>
      <c r="AC85" s="44">
        <v>-4.01E-4</v>
      </c>
      <c r="AD85" s="44">
        <v>-6.06E-4</v>
      </c>
      <c r="AE85" s="44">
        <v>-8.2E-4</v>
      </c>
      <c r="AF85" s="44">
        <v>-9.62E-4</v>
      </c>
      <c r="AG85" s="44">
        <v>-0.00108</v>
      </c>
      <c r="AH85" s="44">
        <v>-0.001106</v>
      </c>
      <c r="AI85" s="44">
        <v>-0.001212</v>
      </c>
      <c r="AJ85" s="44">
        <v>-0.001261</v>
      </c>
      <c r="AK85" s="44">
        <v>-0.00136</v>
      </c>
    </row>
    <row r="86" ht="12.75" customHeight="1">
      <c r="A86" s="44">
        <v>-0.001443</v>
      </c>
      <c r="B86" s="44">
        <v>-0.00118</v>
      </c>
      <c r="C86" s="44">
        <v>-0.001025</v>
      </c>
      <c r="D86" s="44">
        <v>-9.99E-4</v>
      </c>
      <c r="E86" s="44">
        <v>-0.001023</v>
      </c>
      <c r="F86" s="44">
        <v>-9.25E-4</v>
      </c>
      <c r="G86" s="44">
        <v>-7.02E-4</v>
      </c>
      <c r="H86" s="44">
        <v>-5.38E-4</v>
      </c>
      <c r="I86" s="44">
        <v>-5.19E-4</v>
      </c>
      <c r="J86" s="44">
        <v>-4.56E-4</v>
      </c>
      <c r="K86" s="44">
        <v>-4.44E-4</v>
      </c>
      <c r="L86" s="44">
        <v>-4.96E-4</v>
      </c>
      <c r="M86" s="44">
        <v>-4.18E-4</v>
      </c>
      <c r="N86" s="44">
        <v>-2.77E-4</v>
      </c>
      <c r="O86" s="44">
        <v>-1.21E-4</v>
      </c>
      <c r="P86" s="44">
        <v>3.2E-5</v>
      </c>
      <c r="Q86" s="44">
        <v>1.25E-4</v>
      </c>
      <c r="R86" s="44">
        <v>2.21E-4</v>
      </c>
      <c r="S86" s="44">
        <v>2.98E-4</v>
      </c>
      <c r="T86" s="44">
        <v>2.4E-4</v>
      </c>
      <c r="U86" s="44">
        <v>1.88E-4</v>
      </c>
      <c r="V86" s="44">
        <v>2.05E-4</v>
      </c>
      <c r="W86" s="44">
        <v>1.63E-4</v>
      </c>
      <c r="X86" s="44">
        <v>1.24E-4</v>
      </c>
      <c r="Y86" s="44">
        <v>4.0E-5</v>
      </c>
      <c r="Z86" s="44">
        <v>0.0</v>
      </c>
      <c r="AA86" s="44">
        <v>-2.48E-4</v>
      </c>
      <c r="AB86" s="44">
        <v>-3.69E-4</v>
      </c>
      <c r="AC86" s="44">
        <v>-4.24E-4</v>
      </c>
      <c r="AD86" s="44">
        <v>-6.08E-4</v>
      </c>
      <c r="AE86" s="44">
        <v>-8.78E-4</v>
      </c>
      <c r="AF86" s="44">
        <v>-9.99E-4</v>
      </c>
      <c r="AG86" s="44">
        <v>-0.001095</v>
      </c>
      <c r="AH86" s="44">
        <v>-0.00114</v>
      </c>
      <c r="AI86" s="44">
        <v>-0.0012</v>
      </c>
      <c r="AJ86" s="44">
        <v>-0.001299</v>
      </c>
      <c r="AK86" s="44">
        <v>-0.001406</v>
      </c>
    </row>
    <row r="87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</row>
    <row r="88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</row>
    <row r="89" ht="12.0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</row>
  </sheetData>
  <drawing r:id="rId1"/>
</worksheet>
</file>