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ltanGadasTbl\Documents\BIOSTAT620_Project2\"/>
    </mc:Choice>
  </mc:AlternateContent>
  <xr:revisionPtr revIDLastSave="0" documentId="13_ncr:1_{71C26A93-D4E5-4FCC-8C56-B10ED6A5AE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reentime" sheetId="1" r:id="rId1"/>
    <sheet name="baseline" sheetId="2" r:id="rId2"/>
    <sheet name="Sheet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59" i="1" l="1"/>
  <c r="J2659" i="1"/>
  <c r="C2659" i="1"/>
  <c r="K2658" i="1"/>
  <c r="J2658" i="1"/>
  <c r="C2658" i="1"/>
  <c r="K2657" i="1"/>
  <c r="J2657" i="1"/>
  <c r="C2657" i="1"/>
  <c r="K2656" i="1"/>
  <c r="J2656" i="1"/>
  <c r="C2656" i="1"/>
  <c r="K2655" i="1"/>
  <c r="J2655" i="1"/>
  <c r="C2655" i="1"/>
  <c r="K2654" i="1"/>
  <c r="J2654" i="1"/>
  <c r="C2654" i="1"/>
  <c r="K2653" i="1"/>
  <c r="J2653" i="1"/>
  <c r="C2653" i="1"/>
  <c r="K2652" i="1"/>
  <c r="J2652" i="1"/>
  <c r="C2652" i="1"/>
  <c r="K2651" i="1"/>
  <c r="J2651" i="1"/>
  <c r="C2651" i="1"/>
  <c r="K2650" i="1"/>
  <c r="J2650" i="1"/>
  <c r="C2650" i="1"/>
  <c r="K2649" i="1"/>
  <c r="J2649" i="1"/>
  <c r="C2649" i="1"/>
  <c r="K2648" i="1"/>
  <c r="J2648" i="1"/>
  <c r="C2648" i="1"/>
  <c r="K2647" i="1"/>
  <c r="J2647" i="1"/>
  <c r="C2647" i="1"/>
  <c r="K2646" i="1"/>
  <c r="J2646" i="1"/>
  <c r="C2646" i="1"/>
  <c r="K2645" i="1"/>
  <c r="J2645" i="1"/>
  <c r="C2645" i="1"/>
  <c r="K2644" i="1"/>
  <c r="J2644" i="1"/>
  <c r="C2644" i="1"/>
  <c r="K2643" i="1"/>
  <c r="J2643" i="1"/>
  <c r="C2643" i="1"/>
  <c r="K2642" i="1"/>
  <c r="J2642" i="1"/>
  <c r="C2642" i="1"/>
  <c r="K2641" i="1"/>
  <c r="J2641" i="1"/>
  <c r="C2641" i="1"/>
  <c r="K2640" i="1"/>
  <c r="J2640" i="1"/>
  <c r="C2640" i="1"/>
  <c r="K2639" i="1"/>
  <c r="J2639" i="1"/>
  <c r="C2639" i="1"/>
  <c r="K2638" i="1"/>
  <c r="J2638" i="1"/>
  <c r="C2638" i="1"/>
  <c r="K2637" i="1"/>
  <c r="J2637" i="1"/>
  <c r="C2637" i="1"/>
  <c r="K2636" i="1"/>
  <c r="J2636" i="1"/>
  <c r="C2636" i="1"/>
  <c r="K2635" i="1"/>
  <c r="J2635" i="1"/>
  <c r="C2635" i="1"/>
  <c r="K2634" i="1"/>
  <c r="J2634" i="1"/>
  <c r="C2634" i="1"/>
  <c r="K2633" i="1"/>
  <c r="J2633" i="1"/>
  <c r="C2633" i="1"/>
  <c r="K2632" i="1"/>
  <c r="J2632" i="1"/>
  <c r="C2632" i="1"/>
  <c r="K2631" i="1"/>
  <c r="J2631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E593" i="1"/>
  <c r="C593" i="1"/>
  <c r="E592" i="1"/>
  <c r="C592" i="1"/>
  <c r="E591" i="1"/>
  <c r="C591" i="1"/>
  <c r="G590" i="1"/>
  <c r="E590" i="1"/>
  <c r="C590" i="1"/>
  <c r="E589" i="1"/>
  <c r="C589" i="1"/>
  <c r="E588" i="1"/>
  <c r="C588" i="1"/>
  <c r="G587" i="1"/>
  <c r="E587" i="1"/>
  <c r="C587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E578" i="1"/>
  <c r="C578" i="1"/>
  <c r="G577" i="1"/>
  <c r="E577" i="1"/>
  <c r="C577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C571" i="1"/>
  <c r="G570" i="1"/>
  <c r="E570" i="1"/>
  <c r="C570" i="1"/>
  <c r="G569" i="1"/>
  <c r="E569" i="1"/>
  <c r="C569" i="1"/>
  <c r="G568" i="1"/>
  <c r="E568" i="1"/>
  <c r="C568" i="1"/>
  <c r="G567" i="1"/>
  <c r="E567" i="1"/>
  <c r="C567" i="1"/>
  <c r="G566" i="1"/>
  <c r="E566" i="1"/>
  <c r="C566" i="1"/>
  <c r="E565" i="1"/>
  <c r="C565" i="1"/>
  <c r="G564" i="1"/>
  <c r="E564" i="1"/>
  <c r="C564" i="1"/>
  <c r="G563" i="1"/>
  <c r="E563" i="1"/>
  <c r="C563" i="1"/>
  <c r="G562" i="1"/>
  <c r="E562" i="1"/>
  <c r="C562" i="1"/>
  <c r="G561" i="1"/>
  <c r="E561" i="1"/>
  <c r="C561" i="1"/>
  <c r="E560" i="1"/>
  <c r="C560" i="1"/>
  <c r="G559" i="1"/>
  <c r="E559" i="1"/>
  <c r="C559" i="1"/>
  <c r="G558" i="1"/>
  <c r="E558" i="1"/>
  <c r="C558" i="1"/>
  <c r="G557" i="1"/>
  <c r="E557" i="1"/>
  <c r="C557" i="1"/>
  <c r="G556" i="1"/>
  <c r="E556" i="1"/>
  <c r="C556" i="1"/>
  <c r="G555" i="1"/>
  <c r="E555" i="1"/>
  <c r="C555" i="1"/>
  <c r="G554" i="1"/>
  <c r="E554" i="1"/>
  <c r="C554" i="1"/>
  <c r="G553" i="1"/>
  <c r="E553" i="1"/>
  <c r="C553" i="1"/>
  <c r="G552" i="1"/>
  <c r="E552" i="1"/>
  <c r="C552" i="1"/>
  <c r="G551" i="1"/>
  <c r="E551" i="1"/>
  <c r="C551" i="1"/>
  <c r="G550" i="1"/>
  <c r="E550" i="1"/>
  <c r="C550" i="1"/>
  <c r="G549" i="1"/>
  <c r="E549" i="1"/>
  <c r="C549" i="1"/>
  <c r="G548" i="1"/>
  <c r="E548" i="1"/>
  <c r="C548" i="1"/>
  <c r="G547" i="1"/>
  <c r="E547" i="1"/>
  <c r="C547" i="1"/>
  <c r="G546" i="1"/>
  <c r="E546" i="1"/>
  <c r="C546" i="1"/>
  <c r="G545" i="1"/>
  <c r="E545" i="1"/>
  <c r="C545" i="1"/>
  <c r="G544" i="1"/>
  <c r="E544" i="1"/>
  <c r="C544" i="1"/>
  <c r="G543" i="1"/>
  <c r="E543" i="1"/>
  <c r="C543" i="1"/>
  <c r="G542" i="1"/>
  <c r="E542" i="1"/>
  <c r="C542" i="1"/>
  <c r="G541" i="1"/>
  <c r="E541" i="1"/>
  <c r="C541" i="1"/>
  <c r="G540" i="1"/>
  <c r="E540" i="1"/>
  <c r="C540" i="1"/>
  <c r="G539" i="1"/>
  <c r="E539" i="1"/>
  <c r="C539" i="1"/>
  <c r="G538" i="1"/>
  <c r="E538" i="1"/>
  <c r="C538" i="1"/>
  <c r="G537" i="1"/>
  <c r="E537" i="1"/>
  <c r="C537" i="1"/>
  <c r="G536" i="1"/>
  <c r="E536" i="1"/>
  <c r="C536" i="1"/>
  <c r="G535" i="1"/>
  <c r="E535" i="1"/>
  <c r="C535" i="1"/>
  <c r="G534" i="1"/>
  <c r="E534" i="1"/>
  <c r="C534" i="1"/>
  <c r="G533" i="1"/>
  <c r="E533" i="1"/>
  <c r="C533" i="1"/>
  <c r="G532" i="1"/>
  <c r="E532" i="1"/>
  <c r="C532" i="1"/>
  <c r="G531" i="1"/>
  <c r="E531" i="1"/>
  <c r="C531" i="1"/>
  <c r="G530" i="1"/>
  <c r="E530" i="1"/>
  <c r="C530" i="1"/>
  <c r="G529" i="1"/>
  <c r="E529" i="1"/>
  <c r="C529" i="1"/>
  <c r="G528" i="1"/>
  <c r="E528" i="1"/>
  <c r="C528" i="1"/>
  <c r="G527" i="1"/>
  <c r="E527" i="1"/>
  <c r="C527" i="1"/>
  <c r="G526" i="1"/>
  <c r="E526" i="1"/>
  <c r="C526" i="1"/>
  <c r="G525" i="1"/>
  <c r="E525" i="1"/>
  <c r="C525" i="1"/>
  <c r="G524" i="1"/>
  <c r="E524" i="1"/>
  <c r="C524" i="1"/>
  <c r="G523" i="1"/>
  <c r="E523" i="1"/>
  <c r="C523" i="1"/>
  <c r="G522" i="1"/>
  <c r="E522" i="1"/>
  <c r="C522" i="1"/>
  <c r="G521" i="1"/>
  <c r="E521" i="1"/>
  <c r="C521" i="1"/>
  <c r="G520" i="1"/>
  <c r="E520" i="1"/>
  <c r="C520" i="1"/>
  <c r="G519" i="1"/>
  <c r="E519" i="1"/>
  <c r="C519" i="1"/>
  <c r="G518" i="1"/>
  <c r="E518" i="1"/>
  <c r="C518" i="1"/>
  <c r="G517" i="1"/>
  <c r="E517" i="1"/>
  <c r="C517" i="1"/>
  <c r="G516" i="1"/>
  <c r="E516" i="1"/>
  <c r="C516" i="1"/>
  <c r="G515" i="1"/>
  <c r="E515" i="1"/>
  <c r="C515" i="1"/>
  <c r="G514" i="1"/>
  <c r="E514" i="1"/>
  <c r="C514" i="1"/>
  <c r="G513" i="1"/>
  <c r="E513" i="1"/>
  <c r="C513" i="1"/>
  <c r="G512" i="1"/>
  <c r="E512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G315" i="1"/>
  <c r="C315" i="1"/>
  <c r="G314" i="1"/>
  <c r="C314" i="1"/>
  <c r="G313" i="1"/>
  <c r="E313" i="1"/>
  <c r="C313" i="1"/>
  <c r="G312" i="1"/>
  <c r="E312" i="1"/>
  <c r="C312" i="1"/>
  <c r="C311" i="1"/>
  <c r="G310" i="1"/>
  <c r="C310" i="1"/>
  <c r="E309" i="1"/>
  <c r="C309" i="1"/>
  <c r="G308" i="1"/>
  <c r="E308" i="1"/>
  <c r="C308" i="1"/>
  <c r="G307" i="1"/>
  <c r="E307" i="1"/>
  <c r="C307" i="1"/>
  <c r="G306" i="1"/>
  <c r="E306" i="1"/>
  <c r="C306" i="1"/>
  <c r="G305" i="1"/>
  <c r="E305" i="1"/>
  <c r="C305" i="1"/>
  <c r="G304" i="1"/>
  <c r="E304" i="1"/>
  <c r="C304" i="1"/>
  <c r="G303" i="1"/>
  <c r="E303" i="1"/>
  <c r="C303" i="1"/>
  <c r="G302" i="1"/>
  <c r="E302" i="1"/>
  <c r="C302" i="1"/>
  <c r="G301" i="1"/>
  <c r="C301" i="1"/>
  <c r="G300" i="1"/>
  <c r="E300" i="1"/>
  <c r="C300" i="1"/>
  <c r="G299" i="1"/>
  <c r="E299" i="1"/>
  <c r="C299" i="1"/>
  <c r="E298" i="1"/>
  <c r="C298" i="1"/>
  <c r="G297" i="1"/>
  <c r="E297" i="1"/>
  <c r="C297" i="1"/>
  <c r="G296" i="1"/>
  <c r="E296" i="1"/>
  <c r="C296" i="1"/>
  <c r="G295" i="1"/>
  <c r="E295" i="1"/>
  <c r="C295" i="1"/>
  <c r="G294" i="1"/>
  <c r="E294" i="1"/>
  <c r="C294" i="1"/>
  <c r="G293" i="1"/>
  <c r="E293" i="1"/>
  <c r="C293" i="1"/>
  <c r="E292" i="1"/>
  <c r="C292" i="1"/>
  <c r="G291" i="1"/>
  <c r="E291" i="1"/>
  <c r="C291" i="1"/>
  <c r="G290" i="1"/>
  <c r="E290" i="1"/>
  <c r="C290" i="1"/>
  <c r="G289" i="1"/>
  <c r="E289" i="1"/>
  <c r="C289" i="1"/>
  <c r="E288" i="1"/>
  <c r="C288" i="1"/>
  <c r="G287" i="1"/>
  <c r="E287" i="1"/>
  <c r="C287" i="1"/>
  <c r="G286" i="1"/>
  <c r="E286" i="1"/>
  <c r="C286" i="1"/>
  <c r="G285" i="1"/>
  <c r="E285" i="1"/>
  <c r="C285" i="1"/>
  <c r="G284" i="1"/>
  <c r="E284" i="1"/>
  <c r="C284" i="1"/>
  <c r="G283" i="1"/>
  <c r="E283" i="1"/>
  <c r="C283" i="1"/>
  <c r="G282" i="1"/>
  <c r="E282" i="1"/>
  <c r="C282" i="1"/>
  <c r="G281" i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E275" i="1"/>
  <c r="C275" i="1"/>
  <c r="G274" i="1"/>
  <c r="E274" i="1"/>
  <c r="C274" i="1"/>
  <c r="G273" i="1"/>
  <c r="E273" i="1"/>
  <c r="C273" i="1"/>
  <c r="G272" i="1"/>
  <c r="E272" i="1"/>
  <c r="C272" i="1"/>
  <c r="G271" i="1"/>
  <c r="E271" i="1"/>
  <c r="C271" i="1"/>
  <c r="G270" i="1"/>
  <c r="E270" i="1"/>
  <c r="C270" i="1"/>
  <c r="G269" i="1"/>
  <c r="E269" i="1"/>
  <c r="C269" i="1"/>
  <c r="G268" i="1"/>
  <c r="E268" i="1"/>
  <c r="C268" i="1"/>
  <c r="G267" i="1"/>
  <c r="E267" i="1"/>
  <c r="C267" i="1"/>
  <c r="G266" i="1"/>
  <c r="E266" i="1"/>
  <c r="C266" i="1"/>
  <c r="G265" i="1"/>
  <c r="E265" i="1"/>
  <c r="C265" i="1"/>
  <c r="C264" i="1"/>
  <c r="G263" i="1"/>
  <c r="E263" i="1"/>
  <c r="C263" i="1"/>
  <c r="G262" i="1"/>
  <c r="E262" i="1"/>
  <c r="C262" i="1"/>
  <c r="E261" i="1"/>
  <c r="C261" i="1"/>
  <c r="G260" i="1"/>
  <c r="E260" i="1"/>
  <c r="C260" i="1"/>
  <c r="G259" i="1"/>
  <c r="E259" i="1"/>
  <c r="C259" i="1"/>
  <c r="G258" i="1"/>
  <c r="C258" i="1"/>
  <c r="E257" i="1"/>
  <c r="C257" i="1"/>
  <c r="G256" i="1"/>
  <c r="E256" i="1"/>
  <c r="C256" i="1"/>
  <c r="G255" i="1"/>
  <c r="C255" i="1"/>
  <c r="G254" i="1"/>
  <c r="E254" i="1"/>
  <c r="C254" i="1"/>
  <c r="G253" i="1"/>
  <c r="E253" i="1"/>
  <c r="C253" i="1"/>
  <c r="G252" i="1"/>
  <c r="E252" i="1"/>
  <c r="C252" i="1"/>
  <c r="E251" i="1"/>
  <c r="C251" i="1"/>
  <c r="G250" i="1"/>
  <c r="E250" i="1"/>
  <c r="C250" i="1"/>
  <c r="G249" i="1"/>
  <c r="E249" i="1"/>
  <c r="C249" i="1"/>
  <c r="E248" i="1"/>
  <c r="C248" i="1"/>
  <c r="G247" i="1"/>
  <c r="C247" i="1"/>
  <c r="G246" i="1"/>
  <c r="C246" i="1"/>
  <c r="G245" i="1"/>
  <c r="C245" i="1"/>
  <c r="C244" i="1"/>
  <c r="G243" i="1"/>
  <c r="C243" i="1"/>
  <c r="C242" i="1"/>
  <c r="G241" i="1"/>
  <c r="C241" i="1"/>
  <c r="G240" i="1"/>
  <c r="C240" i="1"/>
  <c r="G239" i="1"/>
  <c r="C239" i="1"/>
  <c r="G238" i="1"/>
  <c r="C238" i="1"/>
  <c r="C237" i="1"/>
  <c r="C236" i="1"/>
  <c r="C235" i="1"/>
  <c r="G234" i="1"/>
  <c r="C234" i="1"/>
  <c r="G233" i="1"/>
  <c r="C233" i="1"/>
  <c r="C232" i="1"/>
  <c r="C231" i="1"/>
  <c r="C230" i="1"/>
  <c r="E229" i="1"/>
  <c r="C229" i="1"/>
  <c r="G228" i="1"/>
  <c r="E228" i="1"/>
  <c r="C228" i="1"/>
  <c r="G227" i="1"/>
  <c r="C227" i="1"/>
  <c r="G226" i="1"/>
  <c r="E226" i="1"/>
  <c r="C226" i="1"/>
  <c r="C225" i="1"/>
  <c r="G224" i="1"/>
  <c r="E224" i="1"/>
  <c r="C224" i="1"/>
  <c r="E223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K85" i="1"/>
  <c r="J85" i="1"/>
  <c r="C85" i="1"/>
  <c r="K84" i="1"/>
  <c r="J84" i="1"/>
  <c r="C84" i="1"/>
  <c r="K83" i="1"/>
  <c r="J83" i="1"/>
  <c r="C83" i="1"/>
  <c r="K82" i="1"/>
  <c r="J82" i="1"/>
  <c r="C82" i="1"/>
  <c r="K81" i="1"/>
  <c r="J81" i="1"/>
  <c r="C81" i="1"/>
  <c r="K80" i="1"/>
  <c r="J80" i="1"/>
  <c r="C80" i="1"/>
  <c r="K79" i="1"/>
  <c r="J79" i="1"/>
  <c r="C79" i="1"/>
  <c r="K78" i="1"/>
  <c r="J78" i="1"/>
  <c r="C78" i="1"/>
  <c r="K77" i="1"/>
  <c r="J77" i="1"/>
  <c r="C77" i="1"/>
  <c r="K76" i="1"/>
  <c r="J76" i="1"/>
  <c r="C76" i="1"/>
  <c r="K75" i="1"/>
  <c r="J75" i="1"/>
  <c r="C75" i="1"/>
  <c r="K74" i="1"/>
  <c r="J74" i="1"/>
  <c r="C74" i="1"/>
  <c r="K73" i="1"/>
  <c r="J73" i="1"/>
  <c r="C73" i="1"/>
  <c r="K72" i="1"/>
  <c r="J72" i="1"/>
  <c r="C72" i="1"/>
  <c r="K71" i="1"/>
  <c r="J71" i="1"/>
  <c r="C71" i="1"/>
  <c r="K70" i="1"/>
  <c r="J70" i="1"/>
  <c r="C70" i="1"/>
  <c r="K69" i="1"/>
  <c r="J69" i="1"/>
  <c r="C69" i="1"/>
  <c r="K68" i="1"/>
  <c r="J68" i="1"/>
  <c r="C68" i="1"/>
  <c r="K67" i="1"/>
  <c r="J67" i="1"/>
  <c r="C67" i="1"/>
  <c r="K66" i="1"/>
  <c r="J66" i="1"/>
  <c r="C66" i="1"/>
  <c r="K65" i="1"/>
  <c r="J65" i="1"/>
  <c r="C65" i="1"/>
  <c r="K64" i="1"/>
  <c r="J64" i="1"/>
  <c r="C64" i="1"/>
  <c r="K63" i="1"/>
  <c r="J63" i="1"/>
  <c r="C63" i="1"/>
  <c r="K62" i="1"/>
  <c r="J62" i="1"/>
  <c r="C62" i="1"/>
  <c r="K61" i="1"/>
  <c r="J61" i="1"/>
  <c r="C61" i="1"/>
  <c r="K60" i="1"/>
  <c r="J60" i="1"/>
  <c r="C60" i="1"/>
  <c r="K59" i="1"/>
  <c r="J59" i="1"/>
  <c r="C59" i="1"/>
  <c r="K58" i="1"/>
  <c r="J58" i="1"/>
  <c r="C58" i="1"/>
  <c r="K57" i="1"/>
  <c r="J57" i="1"/>
  <c r="C57" i="1"/>
  <c r="K56" i="1"/>
  <c r="J56" i="1"/>
  <c r="C56" i="1"/>
  <c r="K55" i="1"/>
  <c r="J55" i="1"/>
  <c r="C55" i="1"/>
  <c r="K54" i="1"/>
  <c r="J54" i="1"/>
  <c r="C54" i="1"/>
  <c r="K53" i="1"/>
  <c r="J53" i="1"/>
  <c r="C53" i="1"/>
  <c r="K52" i="1"/>
  <c r="J52" i="1"/>
  <c r="C52" i="1"/>
  <c r="K51" i="1"/>
  <c r="J51" i="1"/>
  <c r="C51" i="1"/>
  <c r="K50" i="1"/>
  <c r="J50" i="1"/>
  <c r="C50" i="1"/>
  <c r="K49" i="1"/>
  <c r="J49" i="1"/>
  <c r="C49" i="1"/>
  <c r="K48" i="1"/>
  <c r="J48" i="1"/>
  <c r="C48" i="1"/>
  <c r="K47" i="1"/>
  <c r="J47" i="1"/>
  <c r="C47" i="1"/>
  <c r="K46" i="1"/>
  <c r="J46" i="1"/>
  <c r="C46" i="1"/>
  <c r="K45" i="1"/>
  <c r="J45" i="1"/>
  <c r="C45" i="1"/>
  <c r="K44" i="1"/>
  <c r="J44" i="1"/>
  <c r="C44" i="1"/>
  <c r="K43" i="1"/>
  <c r="J43" i="1"/>
  <c r="C43" i="1"/>
  <c r="K42" i="1"/>
  <c r="J42" i="1"/>
  <c r="C42" i="1"/>
  <c r="K41" i="1"/>
  <c r="J41" i="1"/>
  <c r="C41" i="1"/>
  <c r="K40" i="1"/>
  <c r="J40" i="1"/>
  <c r="C40" i="1"/>
  <c r="K39" i="1"/>
  <c r="J39" i="1"/>
  <c r="C39" i="1"/>
  <c r="K38" i="1"/>
  <c r="J38" i="1"/>
  <c r="C38" i="1"/>
  <c r="K37" i="1"/>
  <c r="J37" i="1"/>
  <c r="C37" i="1"/>
  <c r="K36" i="1"/>
  <c r="J36" i="1"/>
  <c r="C36" i="1"/>
  <c r="K35" i="1"/>
  <c r="J35" i="1"/>
  <c r="C35" i="1"/>
  <c r="K34" i="1"/>
  <c r="J34" i="1"/>
  <c r="C34" i="1"/>
  <c r="K33" i="1"/>
  <c r="J33" i="1"/>
  <c r="C33" i="1"/>
  <c r="K32" i="1"/>
  <c r="J32" i="1"/>
  <c r="C32" i="1"/>
  <c r="K31" i="1"/>
  <c r="J31" i="1"/>
  <c r="C31" i="1"/>
  <c r="K30" i="1"/>
  <c r="J30" i="1"/>
  <c r="C30" i="1"/>
  <c r="K29" i="1"/>
  <c r="J29" i="1"/>
  <c r="C29" i="1"/>
  <c r="K28" i="1"/>
  <c r="J28" i="1"/>
  <c r="C28" i="1"/>
  <c r="K27" i="1"/>
  <c r="J27" i="1"/>
  <c r="C27" i="1"/>
  <c r="K26" i="1"/>
  <c r="J26" i="1"/>
  <c r="C26" i="1"/>
  <c r="K25" i="1"/>
  <c r="J25" i="1"/>
  <c r="C25" i="1"/>
  <c r="K24" i="1"/>
  <c r="J24" i="1"/>
  <c r="C24" i="1"/>
  <c r="K23" i="1"/>
  <c r="J23" i="1"/>
  <c r="C23" i="1"/>
  <c r="K22" i="1"/>
  <c r="J22" i="1"/>
  <c r="C22" i="1"/>
  <c r="K21" i="1"/>
  <c r="J21" i="1"/>
  <c r="C21" i="1"/>
  <c r="K20" i="1"/>
  <c r="J20" i="1"/>
  <c r="C20" i="1"/>
  <c r="K19" i="1"/>
  <c r="J19" i="1"/>
  <c r="C19" i="1"/>
  <c r="K18" i="1"/>
  <c r="J18" i="1"/>
  <c r="C18" i="1"/>
  <c r="K17" i="1"/>
  <c r="J17" i="1"/>
  <c r="C17" i="1"/>
  <c r="K16" i="1"/>
  <c r="J16" i="1"/>
  <c r="C16" i="1"/>
  <c r="K15" i="1"/>
  <c r="J15" i="1"/>
  <c r="C15" i="1"/>
  <c r="K14" i="1"/>
  <c r="J14" i="1"/>
  <c r="C14" i="1"/>
  <c r="K13" i="1"/>
  <c r="J13" i="1"/>
  <c r="C13" i="1"/>
  <c r="K12" i="1"/>
  <c r="J12" i="1"/>
  <c r="C12" i="1"/>
  <c r="K11" i="1"/>
  <c r="J11" i="1"/>
  <c r="C11" i="1"/>
  <c r="K10" i="1"/>
  <c r="J10" i="1"/>
  <c r="C10" i="1"/>
  <c r="K9" i="1"/>
  <c r="J9" i="1"/>
  <c r="C9" i="1"/>
  <c r="K8" i="1"/>
  <c r="J8" i="1"/>
  <c r="C8" i="1"/>
  <c r="K7" i="1"/>
  <c r="J7" i="1"/>
  <c r="C7" i="1"/>
  <c r="K6" i="1"/>
  <c r="J6" i="1"/>
  <c r="C6" i="1"/>
  <c r="K5" i="1"/>
  <c r="J5" i="1"/>
  <c r="C5" i="1"/>
  <c r="K4" i="1"/>
  <c r="J4" i="1"/>
  <c r="C4" i="1"/>
  <c r="K3" i="1"/>
  <c r="J3" i="1"/>
  <c r="C3" i="1"/>
  <c r="K2" i="1"/>
  <c r="J2" i="1"/>
  <c r="C2" i="1"/>
</calcChain>
</file>

<file path=xl/sharedStrings.xml><?xml version="1.0" encoding="utf-8"?>
<sst xmlns="http://schemas.openxmlformats.org/spreadsheetml/2006/main" count="4844" uniqueCount="1477">
  <si>
    <t>pseudo_ID</t>
  </si>
  <si>
    <t>Date</t>
  </si>
  <si>
    <t>Day</t>
  </si>
  <si>
    <t>Total.ST</t>
  </si>
  <si>
    <t>Total.ST.min</t>
  </si>
  <si>
    <t>Social.ST</t>
  </si>
  <si>
    <t>Social.ST.min</t>
  </si>
  <si>
    <t>Pickups</t>
  </si>
  <si>
    <t>Pickup.1st</t>
  </si>
  <si>
    <t>Proportion.ST</t>
  </si>
  <si>
    <t>Duration.per.use</t>
  </si>
  <si>
    <t>compliance</t>
  </si>
  <si>
    <t>4h56mins</t>
  </si>
  <si>
    <t>3h11mins</t>
  </si>
  <si>
    <t>2h39mins</t>
  </si>
  <si>
    <t>1h1mins</t>
  </si>
  <si>
    <t>3h56mins</t>
  </si>
  <si>
    <t>2h4mins</t>
  </si>
  <si>
    <t>3h23mins</t>
  </si>
  <si>
    <t>1h18mins</t>
  </si>
  <si>
    <t>2h47mins</t>
  </si>
  <si>
    <t>1h15mins</t>
  </si>
  <si>
    <t>6h15mins</t>
  </si>
  <si>
    <t>2h51mins</t>
  </si>
  <si>
    <t>5h45mins</t>
  </si>
  <si>
    <t>3h49mins</t>
  </si>
  <si>
    <t>6h2mins</t>
  </si>
  <si>
    <t>1h39mins</t>
  </si>
  <si>
    <t>6h48mins</t>
  </si>
  <si>
    <t>1h49mins</t>
  </si>
  <si>
    <t>4h22mins</t>
  </si>
  <si>
    <t>6h14mins</t>
  </si>
  <si>
    <t>3h57mins</t>
  </si>
  <si>
    <t>8h4mins</t>
  </si>
  <si>
    <t>2h</t>
  </si>
  <si>
    <t>5h46mins</t>
  </si>
  <si>
    <t>3h20mins</t>
  </si>
  <si>
    <t>5h25mins</t>
  </si>
  <si>
    <t>2h49mins</t>
  </si>
  <si>
    <t>4h37mins</t>
  </si>
  <si>
    <t>2h38mins</t>
  </si>
  <si>
    <t>2h2mins</t>
  </si>
  <si>
    <t>7h13mins</t>
  </si>
  <si>
    <t>2h28mins</t>
  </si>
  <si>
    <t>4h17mins</t>
  </si>
  <si>
    <t>1h16mins</t>
  </si>
  <si>
    <t>4h38mins</t>
  </si>
  <si>
    <t>5h20mins</t>
  </si>
  <si>
    <t>2h18mins</t>
  </si>
  <si>
    <t>5h11mins</t>
  </si>
  <si>
    <t>4h32mins</t>
  </si>
  <si>
    <t>5h22mins</t>
  </si>
  <si>
    <t>2h34mins</t>
  </si>
  <si>
    <t>2h27mins</t>
  </si>
  <si>
    <t>5h16mins</t>
  </si>
  <si>
    <t>5h26mins</t>
  </si>
  <si>
    <t>1h22mins</t>
  </si>
  <si>
    <t>6h01mins</t>
  </si>
  <si>
    <t>4h44mins</t>
  </si>
  <si>
    <t>1h19mins</t>
  </si>
  <si>
    <t>1h2mins</t>
  </si>
  <si>
    <t>5h30mins</t>
  </si>
  <si>
    <t>2h40mins</t>
  </si>
  <si>
    <t>3h34mins</t>
  </si>
  <si>
    <t>31mins</t>
  </si>
  <si>
    <t>32mins</t>
  </si>
  <si>
    <t>3h37mins</t>
  </si>
  <si>
    <t>45mins</t>
  </si>
  <si>
    <t>3h02mins</t>
  </si>
  <si>
    <t>34mins</t>
  </si>
  <si>
    <t>4h52mins</t>
  </si>
  <si>
    <t>5h08mins</t>
  </si>
  <si>
    <t>1h23mins</t>
  </si>
  <si>
    <t>5h17mins</t>
  </si>
  <si>
    <t>1h</t>
  </si>
  <si>
    <t>4h54mins</t>
  </si>
  <si>
    <t>2h20mins</t>
  </si>
  <si>
    <t>6h25mins</t>
  </si>
  <si>
    <t>3h52mins</t>
  </si>
  <si>
    <t>40mins</t>
  </si>
  <si>
    <t>5h27mins</t>
  </si>
  <si>
    <t>1h48mins</t>
  </si>
  <si>
    <t>4h33mins</t>
  </si>
  <si>
    <t>1h7mins</t>
  </si>
  <si>
    <t>7h33min</t>
  </si>
  <si>
    <t>3h16min</t>
  </si>
  <si>
    <t>6h53min</t>
  </si>
  <si>
    <t>3h10min</t>
  </si>
  <si>
    <t>6h45min</t>
  </si>
  <si>
    <t>2h47min</t>
  </si>
  <si>
    <t>3h32min</t>
  </si>
  <si>
    <t>0h54min</t>
  </si>
  <si>
    <t>6h41min</t>
  </si>
  <si>
    <t>1h51min</t>
  </si>
  <si>
    <t>5h38min</t>
  </si>
  <si>
    <t>3h58min</t>
  </si>
  <si>
    <t>7h55min</t>
  </si>
  <si>
    <t>4h6min</t>
  </si>
  <si>
    <t>8h20min</t>
  </si>
  <si>
    <t>4h10min</t>
  </si>
  <si>
    <t>9h42min</t>
  </si>
  <si>
    <t>3h41min</t>
  </si>
  <si>
    <t>6h17min</t>
  </si>
  <si>
    <t>3h47min</t>
  </si>
  <si>
    <t>7h26min</t>
  </si>
  <si>
    <t>2h45min</t>
  </si>
  <si>
    <t>7h19min</t>
  </si>
  <si>
    <t>4h3min</t>
  </si>
  <si>
    <t>9h2min</t>
  </si>
  <si>
    <t>4h14min</t>
  </si>
  <si>
    <t>10h3min</t>
  </si>
  <si>
    <t>4h52min</t>
  </si>
  <si>
    <t>10h52min</t>
  </si>
  <si>
    <t>5h30min</t>
  </si>
  <si>
    <t>10h14min</t>
  </si>
  <si>
    <t>4h53min</t>
  </si>
  <si>
    <t>4h33min</t>
  </si>
  <si>
    <t>8h55min</t>
  </si>
  <si>
    <t>3h4min</t>
  </si>
  <si>
    <t>9h31min</t>
  </si>
  <si>
    <t>3h13min</t>
  </si>
  <si>
    <t>6h51min</t>
  </si>
  <si>
    <t>3h34min</t>
  </si>
  <si>
    <t>6h47min</t>
  </si>
  <si>
    <t>2h28min</t>
  </si>
  <si>
    <t>12h38min</t>
  </si>
  <si>
    <t>4h56min</t>
  </si>
  <si>
    <t>10h9min</t>
  </si>
  <si>
    <t>8h36min</t>
  </si>
  <si>
    <t>3h54min</t>
  </si>
  <si>
    <t>7h25min</t>
  </si>
  <si>
    <t>2h55min</t>
  </si>
  <si>
    <t>5h59min</t>
  </si>
  <si>
    <t>8h27min</t>
  </si>
  <si>
    <t>2h46min</t>
  </si>
  <si>
    <t>2h56min</t>
  </si>
  <si>
    <t>8h34min</t>
  </si>
  <si>
    <t>1h27min</t>
  </si>
  <si>
    <t>10h13min</t>
  </si>
  <si>
    <t>2h58min</t>
  </si>
  <si>
    <t>8h35min</t>
  </si>
  <si>
    <t>1h44min</t>
  </si>
  <si>
    <t>10h1min</t>
  </si>
  <si>
    <t>3h57min</t>
  </si>
  <si>
    <t>1h55min</t>
  </si>
  <si>
    <t>14h3min</t>
  </si>
  <si>
    <t>5h1min</t>
  </si>
  <si>
    <t>7h14min</t>
  </si>
  <si>
    <t>1h32min</t>
  </si>
  <si>
    <t>9h54min</t>
  </si>
  <si>
    <t>3h50min</t>
  </si>
  <si>
    <t>3h24min</t>
  </si>
  <si>
    <t>11h40min</t>
  </si>
  <si>
    <t>4h29min</t>
  </si>
  <si>
    <t>9h9min</t>
  </si>
  <si>
    <t>1h40min</t>
  </si>
  <si>
    <t>6h27min</t>
  </si>
  <si>
    <t>9h1min</t>
  </si>
  <si>
    <t>1h21min</t>
  </si>
  <si>
    <t>6h21min</t>
  </si>
  <si>
    <t>1h48min</t>
  </si>
  <si>
    <t>5h36min</t>
  </si>
  <si>
    <t>4h21min</t>
  </si>
  <si>
    <t xml:space="preserve">11h45min </t>
  </si>
  <si>
    <t>1h53min</t>
  </si>
  <si>
    <t>4h15min</t>
  </si>
  <si>
    <t>4h50min</t>
  </si>
  <si>
    <t>6h50min</t>
  </si>
  <si>
    <t>5h3min</t>
  </si>
  <si>
    <t>8h39min</t>
  </si>
  <si>
    <t>4h19min</t>
  </si>
  <si>
    <t>8h22min</t>
  </si>
  <si>
    <t>5h32min</t>
  </si>
  <si>
    <t>6h38min</t>
  </si>
  <si>
    <t>5h18min</t>
  </si>
  <si>
    <t>9h36min</t>
  </si>
  <si>
    <t>3h43min</t>
  </si>
  <si>
    <t>7h37min</t>
  </si>
  <si>
    <t>6h11min</t>
  </si>
  <si>
    <t>7h50min</t>
  </si>
  <si>
    <t>4h40min</t>
  </si>
  <si>
    <t>7h18min</t>
  </si>
  <si>
    <t>10h40min</t>
  </si>
  <si>
    <t>8h52min</t>
  </si>
  <si>
    <t>10h53min</t>
  </si>
  <si>
    <t>9h25min</t>
  </si>
  <si>
    <t>14h20min</t>
  </si>
  <si>
    <t>9h50min</t>
  </si>
  <si>
    <t>9h11min</t>
  </si>
  <si>
    <t>3h23min</t>
  </si>
  <si>
    <t>7h24min</t>
  </si>
  <si>
    <t>7h41min</t>
  </si>
  <si>
    <t>2h51min</t>
  </si>
  <si>
    <t>2h17min</t>
  </si>
  <si>
    <t>5h2min</t>
  </si>
  <si>
    <t>1h36min</t>
  </si>
  <si>
    <t>3h18min</t>
  </si>
  <si>
    <t>6h20min</t>
  </si>
  <si>
    <t>3h7min</t>
  </si>
  <si>
    <t>6h23min</t>
  </si>
  <si>
    <t>3h36min</t>
  </si>
  <si>
    <t>8h23min</t>
  </si>
  <si>
    <t>4h54min</t>
  </si>
  <si>
    <t>6h31min</t>
  </si>
  <si>
    <t>3h35min</t>
  </si>
  <si>
    <t>3h2min</t>
  </si>
  <si>
    <t>1h18min</t>
  </si>
  <si>
    <t>1h31min</t>
  </si>
  <si>
    <t>54min</t>
  </si>
  <si>
    <t>3h48min</t>
  </si>
  <si>
    <t>1h39min</t>
  </si>
  <si>
    <t>3h3min</t>
  </si>
  <si>
    <t>1h25min</t>
  </si>
  <si>
    <t>7h38min</t>
  </si>
  <si>
    <t>4h38min</t>
  </si>
  <si>
    <t>11h41min</t>
  </si>
  <si>
    <t>5h8min</t>
  </si>
  <si>
    <t>3h9min</t>
  </si>
  <si>
    <t>32min</t>
  </si>
  <si>
    <t>2h53min</t>
  </si>
  <si>
    <t>52min</t>
  </si>
  <si>
    <t>1h17min</t>
  </si>
  <si>
    <t>3h31min</t>
  </si>
  <si>
    <t>1h33min</t>
  </si>
  <si>
    <t>7h9min</t>
  </si>
  <si>
    <t>5h41min</t>
  </si>
  <si>
    <t>3h37min</t>
  </si>
  <si>
    <t>4h51min</t>
  </si>
  <si>
    <t>2h22min</t>
  </si>
  <si>
    <t>5h55min</t>
  </si>
  <si>
    <t>2h4min</t>
  </si>
  <si>
    <t>2h43min</t>
  </si>
  <si>
    <t>1h15min</t>
  </si>
  <si>
    <t>7h10min</t>
  </si>
  <si>
    <t>9h35min</t>
  </si>
  <si>
    <t>8h12min</t>
  </si>
  <si>
    <t>4h7min</t>
  </si>
  <si>
    <t>6h59min</t>
  </si>
  <si>
    <t>8h5min</t>
  </si>
  <si>
    <t>5h25min</t>
  </si>
  <si>
    <t>4h44min</t>
  </si>
  <si>
    <t>2h59min</t>
  </si>
  <si>
    <t>2h44min</t>
  </si>
  <si>
    <t>1h29min</t>
  </si>
  <si>
    <t>2h41min</t>
  </si>
  <si>
    <t>1h11min</t>
  </si>
  <si>
    <t>7h28min</t>
  </si>
  <si>
    <t>2h37min</t>
  </si>
  <si>
    <t>2h26min</t>
  </si>
  <si>
    <t>49min</t>
  </si>
  <si>
    <t>1h17m</t>
  </si>
  <si>
    <t>32m</t>
  </si>
  <si>
    <t>2h13m</t>
  </si>
  <si>
    <t>43m</t>
  </si>
  <si>
    <t>3h15m</t>
  </si>
  <si>
    <t>1h42m</t>
  </si>
  <si>
    <t>1h58m</t>
  </si>
  <si>
    <t>33m</t>
  </si>
  <si>
    <t>1h22m</t>
  </si>
  <si>
    <t>29m</t>
  </si>
  <si>
    <t>3h43m</t>
  </si>
  <si>
    <t>2h12m</t>
  </si>
  <si>
    <t>2h56m</t>
  </si>
  <si>
    <t>1h23m</t>
  </si>
  <si>
    <t>1h18m</t>
  </si>
  <si>
    <t>54m</t>
  </si>
  <si>
    <t>2h33m</t>
  </si>
  <si>
    <t>3h13m</t>
  </si>
  <si>
    <t>1h36m</t>
  </si>
  <si>
    <t>2h52m</t>
  </si>
  <si>
    <t>4h31m</t>
  </si>
  <si>
    <t>2h15m</t>
  </si>
  <si>
    <t>1h34m</t>
  </si>
  <si>
    <t>2h28m</t>
  </si>
  <si>
    <t>44m</t>
  </si>
  <si>
    <t>3h39m</t>
  </si>
  <si>
    <t>1h46m</t>
  </si>
  <si>
    <t>4h52m</t>
  </si>
  <si>
    <t>2h18m</t>
  </si>
  <si>
    <t>6h2m</t>
  </si>
  <si>
    <t>1h16m</t>
  </si>
  <si>
    <t>4h33m</t>
  </si>
  <si>
    <t>2h38m</t>
  </si>
  <si>
    <t>5h22m</t>
  </si>
  <si>
    <t>3h56m</t>
  </si>
  <si>
    <t>3h12m</t>
  </si>
  <si>
    <t>39m</t>
  </si>
  <si>
    <t>2h57m</t>
  </si>
  <si>
    <t>55m</t>
  </si>
  <si>
    <t>4h25m</t>
  </si>
  <si>
    <t>1h37m</t>
  </si>
  <si>
    <t>6h42m</t>
  </si>
  <si>
    <t>5h23m</t>
  </si>
  <si>
    <t>2h47m</t>
  </si>
  <si>
    <t>1h28m</t>
  </si>
  <si>
    <t>67m</t>
  </si>
  <si>
    <t>2h29m</t>
  </si>
  <si>
    <t>46m</t>
  </si>
  <si>
    <t>5h39m</t>
  </si>
  <si>
    <t>1h11m</t>
  </si>
  <si>
    <t>1h26m</t>
  </si>
  <si>
    <t>36m</t>
  </si>
  <si>
    <t>3h47m</t>
  </si>
  <si>
    <t>1h49m</t>
  </si>
  <si>
    <t>6h17m</t>
  </si>
  <si>
    <t>4h3m</t>
  </si>
  <si>
    <t>4h12m</t>
  </si>
  <si>
    <t>2h19m</t>
  </si>
  <si>
    <t>8h0m</t>
  </si>
  <si>
    <t>5h52m</t>
  </si>
  <si>
    <t>7h44m</t>
  </si>
  <si>
    <t>4h1m</t>
  </si>
  <si>
    <t>3h24m</t>
  </si>
  <si>
    <t>10h27m</t>
  </si>
  <si>
    <t>4h28m</t>
  </si>
  <si>
    <t>8h3m</t>
  </si>
  <si>
    <t>5h2m</t>
  </si>
  <si>
    <t>5h28m</t>
  </si>
  <si>
    <t>1h33m</t>
  </si>
  <si>
    <t>5h50m</t>
  </si>
  <si>
    <t>2h35m</t>
  </si>
  <si>
    <t>8h5m</t>
  </si>
  <si>
    <t>3h2m</t>
  </si>
  <si>
    <t>7h59m</t>
  </si>
  <si>
    <t>12h40m</t>
  </si>
  <si>
    <t>11h34m</t>
  </si>
  <si>
    <t>4h8m</t>
  </si>
  <si>
    <t>9h20m</t>
  </si>
  <si>
    <t>2h11m</t>
  </si>
  <si>
    <t>9h28m</t>
  </si>
  <si>
    <t>3h0m</t>
  </si>
  <si>
    <t>9h49m</t>
  </si>
  <si>
    <t>3h45m</t>
  </si>
  <si>
    <t>8h25m</t>
  </si>
  <si>
    <t>7h13m</t>
  </si>
  <si>
    <t>2h17m</t>
  </si>
  <si>
    <t>8h33m</t>
  </si>
  <si>
    <t>5h5m</t>
  </si>
  <si>
    <t>6h22m</t>
  </si>
  <si>
    <t>2h1m</t>
  </si>
  <si>
    <t>8h41m</t>
  </si>
  <si>
    <t>3h49m</t>
  </si>
  <si>
    <t>7h4m</t>
  </si>
  <si>
    <t>3h7m</t>
  </si>
  <si>
    <t>6h51m</t>
  </si>
  <si>
    <t>2h46m</t>
  </si>
  <si>
    <t>9h52m</t>
  </si>
  <si>
    <t>3h29m</t>
  </si>
  <si>
    <t>8h2m</t>
  </si>
  <si>
    <t>10h44m</t>
  </si>
  <si>
    <t>7h1m</t>
  </si>
  <si>
    <t>4h22m</t>
  </si>
  <si>
    <t>3h19m</t>
  </si>
  <si>
    <t>6h4m</t>
  </si>
  <si>
    <t>3h9m</t>
  </si>
  <si>
    <t>6h27m</t>
  </si>
  <si>
    <t>3h10m</t>
  </si>
  <si>
    <t>5h42m</t>
  </si>
  <si>
    <t>3h23m</t>
  </si>
  <si>
    <t>5h49m</t>
  </si>
  <si>
    <t>9h33m</t>
  </si>
  <si>
    <t>4h29m</t>
  </si>
  <si>
    <t>5h15m</t>
  </si>
  <si>
    <t>5h18m</t>
  </si>
  <si>
    <t>3h30m</t>
  </si>
  <si>
    <t>6h54m</t>
  </si>
  <si>
    <t>4h</t>
  </si>
  <si>
    <t>5h21m</t>
  </si>
  <si>
    <t>6h24m</t>
  </si>
  <si>
    <t>3h1m</t>
  </si>
  <si>
    <t>8h59m</t>
  </si>
  <si>
    <t>9h24m</t>
  </si>
  <si>
    <t>5h</t>
  </si>
  <si>
    <t>6h</t>
  </si>
  <si>
    <t>2h55m</t>
  </si>
  <si>
    <t>6h29m</t>
  </si>
  <si>
    <t>3h27n</t>
  </si>
  <si>
    <t>5h57m</t>
  </si>
  <si>
    <t>2h7m</t>
  </si>
  <si>
    <t>4h4m</t>
  </si>
  <si>
    <t>1h9m</t>
  </si>
  <si>
    <t>6h7m</t>
  </si>
  <si>
    <t>2h10m</t>
  </si>
  <si>
    <t>6h25m</t>
  </si>
  <si>
    <t>2h39m</t>
  </si>
  <si>
    <t>7h18m</t>
  </si>
  <si>
    <t>2h5m</t>
  </si>
  <si>
    <t>2h16m</t>
  </si>
  <si>
    <t>4h23m</t>
  </si>
  <si>
    <t>1h51m</t>
  </si>
  <si>
    <t>6h33m</t>
  </si>
  <si>
    <t>5h10m</t>
  </si>
  <si>
    <t>6h10m</t>
  </si>
  <si>
    <t>1h30m</t>
  </si>
  <si>
    <t>8h42m</t>
  </si>
  <si>
    <t>2h49m</t>
  </si>
  <si>
    <t>6h1m</t>
  </si>
  <si>
    <t>5h25m</t>
  </si>
  <si>
    <t>6h13m</t>
  </si>
  <si>
    <t>2h25m</t>
  </si>
  <si>
    <t>4h35m</t>
  </si>
  <si>
    <t>1h52m</t>
  </si>
  <si>
    <t>2h23m</t>
  </si>
  <si>
    <t>6h15m</t>
  </si>
  <si>
    <t>1h53m</t>
  </si>
  <si>
    <t>5h6m</t>
  </si>
  <si>
    <t>2h3m</t>
  </si>
  <si>
    <t>5h33m</t>
  </si>
  <si>
    <t>1h47m</t>
  </si>
  <si>
    <t>6h34m</t>
  </si>
  <si>
    <t>7h42m</t>
  </si>
  <si>
    <t>7h17m</t>
  </si>
  <si>
    <t>3h</t>
  </si>
  <si>
    <t>9h</t>
  </si>
  <si>
    <t>7h58m</t>
  </si>
  <si>
    <t>2h59m</t>
  </si>
  <si>
    <t>7h23m</t>
  </si>
  <si>
    <t>2h51m</t>
  </si>
  <si>
    <t>6h47m</t>
  </si>
  <si>
    <t>2h43m</t>
  </si>
  <si>
    <t>5h55m</t>
  </si>
  <si>
    <t>2h26m</t>
  </si>
  <si>
    <t>5h31m</t>
  </si>
  <si>
    <t>4h53m</t>
  </si>
  <si>
    <t>2h42m</t>
  </si>
  <si>
    <t>6h31m</t>
  </si>
  <si>
    <t>2h32m</t>
  </si>
  <si>
    <t>6h35m</t>
  </si>
  <si>
    <t>5h46m</t>
  </si>
  <si>
    <t>1h35m</t>
  </si>
  <si>
    <t>4h38m</t>
  </si>
  <si>
    <t>4h58m</t>
  </si>
  <si>
    <t>5h59m</t>
  </si>
  <si>
    <t>5h16m</t>
  </si>
  <si>
    <t>1h14m</t>
  </si>
  <si>
    <t>5h36m</t>
  </si>
  <si>
    <t>2h8m</t>
  </si>
  <si>
    <t>6h28m</t>
  </si>
  <si>
    <t>5h48m</t>
  </si>
  <si>
    <t>5h27m</t>
  </si>
  <si>
    <t>1h44m</t>
  </si>
  <si>
    <t>5h51m</t>
  </si>
  <si>
    <t>8h28m</t>
  </si>
  <si>
    <t>2h53m</t>
  </si>
  <si>
    <t>7h25m</t>
  </si>
  <si>
    <t>3h27m</t>
  </si>
  <si>
    <t>4h30m</t>
  </si>
  <si>
    <t>4h56m</t>
  </si>
  <si>
    <t>8h24m</t>
  </si>
  <si>
    <t>4h41m</t>
  </si>
  <si>
    <t>10h51m</t>
  </si>
  <si>
    <t>6h38m</t>
  </si>
  <si>
    <t>13h3m</t>
  </si>
  <si>
    <t>11h36m</t>
  </si>
  <si>
    <t>6h5m</t>
  </si>
  <si>
    <t>5h13m</t>
  </si>
  <si>
    <t>2h6m</t>
  </si>
  <si>
    <t>8h10m</t>
  </si>
  <si>
    <t>3h50m</t>
  </si>
  <si>
    <t>3h17m</t>
  </si>
  <si>
    <t>15h45m</t>
  </si>
  <si>
    <t>9h21m</t>
  </si>
  <si>
    <t>5h40m</t>
  </si>
  <si>
    <t>3h26m</t>
  </si>
  <si>
    <t>3h36m</t>
  </si>
  <si>
    <t>4h20m</t>
  </si>
  <si>
    <t>8h44m</t>
  </si>
  <si>
    <t>4h34m</t>
  </si>
  <si>
    <t>4h47m</t>
  </si>
  <si>
    <t>11h53m</t>
  </si>
  <si>
    <t>8h26m</t>
  </si>
  <si>
    <t>5h0m</t>
  </si>
  <si>
    <t>8h49m</t>
  </si>
  <si>
    <t>4h16m</t>
  </si>
  <si>
    <t>8h1m</t>
  </si>
  <si>
    <t>4h48m</t>
  </si>
  <si>
    <t>7h12m</t>
  </si>
  <si>
    <t>3h54m</t>
  </si>
  <si>
    <t>7h24m</t>
  </si>
  <si>
    <t>5h38m</t>
  </si>
  <si>
    <t>2h4m</t>
  </si>
  <si>
    <t>10h54m</t>
  </si>
  <si>
    <t>4h57m</t>
  </si>
  <si>
    <t>8h53m</t>
  </si>
  <si>
    <t>3h46m</t>
  </si>
  <si>
    <t>7h14m</t>
  </si>
  <si>
    <t>9h56m</t>
  </si>
  <si>
    <t>5h26m</t>
  </si>
  <si>
    <t>10h9m</t>
  </si>
  <si>
    <t>6h45m</t>
  </si>
  <si>
    <t>3h22m</t>
  </si>
  <si>
    <t>8h9m</t>
  </si>
  <si>
    <t>5h1m</t>
  </si>
  <si>
    <t>7h3m</t>
  </si>
  <si>
    <t>8h36m</t>
  </si>
  <si>
    <t>6h52m</t>
  </si>
  <si>
    <t>6h19m</t>
  </si>
  <si>
    <t>3h5m</t>
  </si>
  <si>
    <t>5h7m</t>
  </si>
  <si>
    <t>2h27m</t>
  </si>
  <si>
    <t>1h19m</t>
  </si>
  <si>
    <t>45m</t>
  </si>
  <si>
    <t>3h31m</t>
  </si>
  <si>
    <t>1h40m</t>
  </si>
  <si>
    <t>3h33m</t>
  </si>
  <si>
    <t>1h4m</t>
  </si>
  <si>
    <t>2h24m</t>
  </si>
  <si>
    <t>7h7m</t>
  </si>
  <si>
    <t>10h59m</t>
  </si>
  <si>
    <t>7h47m</t>
  </si>
  <si>
    <t>3h58m</t>
  </si>
  <si>
    <t>1h24m</t>
  </si>
  <si>
    <t>9h26m</t>
  </si>
  <si>
    <t>11h31m</t>
  </si>
  <si>
    <t>5h35m</t>
  </si>
  <si>
    <t>8h19m</t>
  </si>
  <si>
    <t>4h13m</t>
  </si>
  <si>
    <t>7h21m</t>
  </si>
  <si>
    <t>6h32m</t>
  </si>
  <si>
    <t>4h37m</t>
  </si>
  <si>
    <t>2h2m</t>
  </si>
  <si>
    <t>10h53m</t>
  </si>
  <si>
    <t>5h53m</t>
  </si>
  <si>
    <t>7h39m</t>
  </si>
  <si>
    <t>3h28m</t>
  </si>
  <si>
    <t>9h8m</t>
  </si>
  <si>
    <t>3h41m</t>
  </si>
  <si>
    <t>4h2m</t>
  </si>
  <si>
    <t>4h17m</t>
  </si>
  <si>
    <t>3h11m</t>
  </si>
  <si>
    <t>8h20m</t>
  </si>
  <si>
    <t>9h4m</t>
  </si>
  <si>
    <t>6h16m</t>
  </si>
  <si>
    <t>9h5m</t>
  </si>
  <si>
    <t>5h47m</t>
  </si>
  <si>
    <t>10h</t>
  </si>
  <si>
    <t>7h56m</t>
  </si>
  <si>
    <t>4h7m</t>
  </si>
  <si>
    <t>8h27m</t>
  </si>
  <si>
    <t>5h3m</t>
  </si>
  <si>
    <t>10h41m</t>
  </si>
  <si>
    <t>4h44m</t>
  </si>
  <si>
    <t>10h11m</t>
  </si>
  <si>
    <t>4h51m</t>
  </si>
  <si>
    <t>1h2m</t>
  </si>
  <si>
    <t>6h14m</t>
  </si>
  <si>
    <t>10h34m</t>
  </si>
  <si>
    <t>9h54m</t>
  </si>
  <si>
    <t>10h22m</t>
  </si>
  <si>
    <t>1h45m</t>
  </si>
  <si>
    <t>3h03m</t>
  </si>
  <si>
    <t>6h9m</t>
  </si>
  <si>
    <t>1h43m</t>
  </si>
  <si>
    <t>9h46m</t>
  </si>
  <si>
    <t>13h41m</t>
  </si>
  <si>
    <t>6h23m</t>
  </si>
  <si>
    <t>1h50m</t>
  </si>
  <si>
    <t>0h40m</t>
  </si>
  <si>
    <t>9h9m</t>
  </si>
  <si>
    <t>2h50m</t>
  </si>
  <si>
    <t>7h30m</t>
  </si>
  <si>
    <t>9h32m</t>
  </si>
  <si>
    <t>8h14m</t>
  </si>
  <si>
    <t>12h23m</t>
  </si>
  <si>
    <t>3h14m</t>
  </si>
  <si>
    <t>8h7m</t>
  </si>
  <si>
    <t>0h56m</t>
  </si>
  <si>
    <t>10h5m</t>
  </si>
  <si>
    <t>12h14m</t>
  </si>
  <si>
    <t>10h16m</t>
  </si>
  <si>
    <t>6h49m</t>
  </si>
  <si>
    <t>9h7m</t>
  </si>
  <si>
    <t>1h32m</t>
  </si>
  <si>
    <t>5h34m</t>
  </si>
  <si>
    <t>2h37m</t>
  </si>
  <si>
    <t>4h39m</t>
  </si>
  <si>
    <t>1h8m</t>
  </si>
  <si>
    <t>3h21m</t>
  </si>
  <si>
    <t>10h13m</t>
  </si>
  <si>
    <t>7h29m</t>
  </si>
  <si>
    <t>1h1m</t>
  </si>
  <si>
    <t>7h53m</t>
  </si>
  <si>
    <t>2h14m</t>
  </si>
  <si>
    <t>1h25m</t>
  </si>
  <si>
    <t>5h56m</t>
  </si>
  <si>
    <t>7h22m</t>
  </si>
  <si>
    <t>2h45m</t>
  </si>
  <si>
    <t>5h37m</t>
  </si>
  <si>
    <t>6h30m</t>
  </si>
  <si>
    <t>6h59m</t>
  </si>
  <si>
    <t>1h55m</t>
  </si>
  <si>
    <t>1h29m</t>
  </si>
  <si>
    <t>7h32m</t>
  </si>
  <si>
    <t>6h58m</t>
  </si>
  <si>
    <t>3h25m</t>
  </si>
  <si>
    <t>7h43m</t>
  </si>
  <si>
    <t>1h21m</t>
  </si>
  <si>
    <t>6h53m</t>
  </si>
  <si>
    <t>4h42m</t>
  </si>
  <si>
    <t>2h34m</t>
  </si>
  <si>
    <t>2h04m</t>
  </si>
  <si>
    <t>8h21m</t>
  </si>
  <si>
    <t>2h21m</t>
  </si>
  <si>
    <t>6h05m</t>
  </si>
  <si>
    <t>1h57m</t>
  </si>
  <si>
    <t>6h12m</t>
  </si>
  <si>
    <t>1h09m</t>
  </si>
  <si>
    <t>5h43m</t>
  </si>
  <si>
    <t>4h59m</t>
  </si>
  <si>
    <t>1h59m</t>
  </si>
  <si>
    <t>5h4m</t>
  </si>
  <si>
    <t>1h41m</t>
  </si>
  <si>
    <t>11h6m</t>
  </si>
  <si>
    <t>3h3m</t>
  </si>
  <si>
    <t>6h57m</t>
  </si>
  <si>
    <t>1h13m</t>
  </si>
  <si>
    <t>52m</t>
  </si>
  <si>
    <t>7h27m</t>
  </si>
  <si>
    <t>1h31m</t>
  </si>
  <si>
    <t>8h57m</t>
  </si>
  <si>
    <t>1h38m</t>
  </si>
  <si>
    <t>9h16m</t>
  </si>
  <si>
    <t>11h24m</t>
  </si>
  <si>
    <t>3h37m</t>
  </si>
  <si>
    <t>7h0m</t>
  </si>
  <si>
    <t>9h25m</t>
  </si>
  <si>
    <t>1h27m</t>
  </si>
  <si>
    <t>6h44m</t>
  </si>
  <si>
    <t>3h57m</t>
  </si>
  <si>
    <t>2h41m</t>
  </si>
  <si>
    <t>3h35m</t>
  </si>
  <si>
    <t>1h56m</t>
  </si>
  <si>
    <t>4h14m</t>
  </si>
  <si>
    <t>2h22m</t>
  </si>
  <si>
    <t>1h12m</t>
  </si>
  <si>
    <t>6h20m</t>
  </si>
  <si>
    <t>5h24m</t>
  </si>
  <si>
    <t>6h40m</t>
  </si>
  <si>
    <t>4h15m</t>
  </si>
  <si>
    <t>4h46m</t>
  </si>
  <si>
    <t>27m</t>
  </si>
  <si>
    <t>15m</t>
  </si>
  <si>
    <t>8m</t>
  </si>
  <si>
    <t>6m</t>
  </si>
  <si>
    <t>4m</t>
  </si>
  <si>
    <t>21m</t>
  </si>
  <si>
    <t>3h53m</t>
  </si>
  <si>
    <t>2h31m</t>
  </si>
  <si>
    <t>6:10</t>
  </si>
  <si>
    <t>7:21</t>
  </si>
  <si>
    <t>1h10m</t>
  </si>
  <si>
    <t>4:20</t>
  </si>
  <si>
    <t>3h38m</t>
  </si>
  <si>
    <t>1h48m</t>
  </si>
  <si>
    <t>6:15</t>
  </si>
  <si>
    <t>3h16m</t>
  </si>
  <si>
    <t>4:52</t>
  </si>
  <si>
    <t>6:24</t>
  </si>
  <si>
    <t>6:44</t>
  </si>
  <si>
    <t>7:02</t>
  </si>
  <si>
    <t>5:45</t>
  </si>
  <si>
    <t>1h3m</t>
  </si>
  <si>
    <t>4:50</t>
  </si>
  <si>
    <t>56m</t>
  </si>
  <si>
    <t>6:20</t>
  </si>
  <si>
    <t>6:29</t>
  </si>
  <si>
    <t>6:39</t>
  </si>
  <si>
    <t>1h15m</t>
  </si>
  <si>
    <t>6:23</t>
  </si>
  <si>
    <t>3h00m</t>
  </si>
  <si>
    <t>5:39</t>
  </si>
  <si>
    <t>4:40</t>
  </si>
  <si>
    <t>6h6m</t>
  </si>
  <si>
    <t>5:30</t>
  </si>
  <si>
    <t>2h30m</t>
  </si>
  <si>
    <t>6:25</t>
  </si>
  <si>
    <t>3h44m</t>
  </si>
  <si>
    <t>6:26</t>
  </si>
  <si>
    <t>4h43m</t>
  </si>
  <si>
    <t>4:30</t>
  </si>
  <si>
    <t>1h39m</t>
  </si>
  <si>
    <t>6:16</t>
  </si>
  <si>
    <t>4:45</t>
  </si>
  <si>
    <t>9h39m</t>
  </si>
  <si>
    <t>5:43</t>
  </si>
  <si>
    <t>7:20</t>
  </si>
  <si>
    <t>4h50m</t>
  </si>
  <si>
    <t>2h20m</t>
  </si>
  <si>
    <t>5:50</t>
  </si>
  <si>
    <t>5h44m</t>
  </si>
  <si>
    <t>2h9m</t>
  </si>
  <si>
    <t>5:20</t>
  </si>
  <si>
    <t>6:07</t>
  </si>
  <si>
    <t>5:54</t>
  </si>
  <si>
    <t>3h6m</t>
  </si>
  <si>
    <t>6:04</t>
  </si>
  <si>
    <t>4:55</t>
  </si>
  <si>
    <t>2h48m</t>
  </si>
  <si>
    <t>5:31</t>
  </si>
  <si>
    <t>1:39</t>
  </si>
  <si>
    <t>8:29</t>
  </si>
  <si>
    <t>9:22</t>
  </si>
  <si>
    <t>9:32</t>
  </si>
  <si>
    <t>5:21</t>
  </si>
  <si>
    <t>2:25</t>
  </si>
  <si>
    <t>6:03</t>
  </si>
  <si>
    <t>6:37</t>
  </si>
  <si>
    <t>6:57</t>
  </si>
  <si>
    <t>6h21m</t>
  </si>
  <si>
    <t>4:48</t>
  </si>
  <si>
    <t>6:14</t>
  </si>
  <si>
    <t>7h55m</t>
  </si>
  <si>
    <t>4:46</t>
  </si>
  <si>
    <t>6:00</t>
  </si>
  <si>
    <t>7h20m</t>
  </si>
  <si>
    <t>4:37</t>
  </si>
  <si>
    <t>5h17m</t>
  </si>
  <si>
    <t>4:43</t>
  </si>
  <si>
    <t>6:34</t>
  </si>
  <si>
    <t>41m</t>
  </si>
  <si>
    <t>6h43m</t>
  </si>
  <si>
    <t>4:51</t>
  </si>
  <si>
    <t>8h43m</t>
  </si>
  <si>
    <t>6h55m</t>
  </si>
  <si>
    <t>6:05</t>
  </si>
  <si>
    <t>6:38</t>
  </si>
  <si>
    <t>4h26m</t>
  </si>
  <si>
    <t>23m</t>
  </si>
  <si>
    <t>7:19</t>
  </si>
  <si>
    <t>11m</t>
  </si>
  <si>
    <t>5:55</t>
  </si>
  <si>
    <t>5:15</t>
  </si>
  <si>
    <t>1h5m</t>
  </si>
  <si>
    <t>26m</t>
  </si>
  <si>
    <t>31m</t>
  </si>
  <si>
    <t>53m</t>
  </si>
  <si>
    <t>7:17</t>
  </si>
  <si>
    <t>10h49m</t>
  </si>
  <si>
    <t>7h48m</t>
  </si>
  <si>
    <t>4h36m</t>
  </si>
  <si>
    <t>10h39m</t>
  </si>
  <si>
    <t>10h28m</t>
  </si>
  <si>
    <t>11h41m</t>
  </si>
  <si>
    <t>6h37m</t>
  </si>
  <si>
    <t>10h4m</t>
  </si>
  <si>
    <t>5h58m</t>
  </si>
  <si>
    <t>11h14m</t>
  </si>
  <si>
    <t>7h40m</t>
  </si>
  <si>
    <t>9h18m</t>
  </si>
  <si>
    <t>7h34m</t>
  </si>
  <si>
    <t>10h35m</t>
  </si>
  <si>
    <t>8h58m</t>
  </si>
  <si>
    <t>9h51m</t>
  </si>
  <si>
    <t>8h31m</t>
  </si>
  <si>
    <t>6h18m</t>
  </si>
  <si>
    <t>13h51m</t>
  </si>
  <si>
    <t>10h23m</t>
  </si>
  <si>
    <t>12h45m</t>
  </si>
  <si>
    <t>3h20m</t>
  </si>
  <si>
    <t>3h8m</t>
  </si>
  <si>
    <t>7h46m</t>
  </si>
  <si>
    <t>10h1m</t>
  </si>
  <si>
    <t>10h8m</t>
  </si>
  <si>
    <t>10h57m</t>
  </si>
  <si>
    <t>6h50m</t>
  </si>
  <si>
    <t>7h10m</t>
  </si>
  <si>
    <t>5h54m</t>
  </si>
  <si>
    <t>8h47m</t>
  </si>
  <si>
    <t>7h52m</t>
  </si>
  <si>
    <t>5h12m</t>
  </si>
  <si>
    <t>7h54m</t>
  </si>
  <si>
    <t>8h13m</t>
  </si>
  <si>
    <t>4h9m</t>
  </si>
  <si>
    <t>10h42m</t>
  </si>
  <si>
    <t>11h7m</t>
  </si>
  <si>
    <t>7h28m</t>
  </si>
  <si>
    <t>12h13m</t>
  </si>
  <si>
    <t>14h2m</t>
  </si>
  <si>
    <t>13h1m</t>
  </si>
  <si>
    <t>9h40m</t>
  </si>
  <si>
    <t>8h12m</t>
  </si>
  <si>
    <t>11h12m</t>
  </si>
  <si>
    <t>8h54m</t>
  </si>
  <si>
    <t>10h2m</t>
  </si>
  <si>
    <t>10h56m</t>
  </si>
  <si>
    <t>9h12m</t>
  </si>
  <si>
    <t>8h11m</t>
  </si>
  <si>
    <t>11h13m</t>
  </si>
  <si>
    <t>8h52m</t>
  </si>
  <si>
    <t>9h11m</t>
  </si>
  <si>
    <t>13h2m</t>
  </si>
  <si>
    <t>9h22m</t>
  </si>
  <si>
    <t>9h55m</t>
  </si>
  <si>
    <t>8h56m</t>
  </si>
  <si>
    <t>4h18m</t>
  </si>
  <si>
    <t>9h15m</t>
  </si>
  <si>
    <t>12h56m</t>
  </si>
  <si>
    <t>10h14m</t>
  </si>
  <si>
    <t>9h3m</t>
  </si>
  <si>
    <t>10h19m</t>
  </si>
  <si>
    <t>11h8m</t>
  </si>
  <si>
    <t>10h26m</t>
  </si>
  <si>
    <t>12h0m</t>
  </si>
  <si>
    <t>13h28m</t>
  </si>
  <si>
    <t>11h20m</t>
  </si>
  <si>
    <t>11h9m</t>
  </si>
  <si>
    <t>7h41m</t>
  </si>
  <si>
    <t>11h29m</t>
  </si>
  <si>
    <t>5h45m</t>
  </si>
  <si>
    <t>10h25m</t>
  </si>
  <si>
    <t>8h48m</t>
  </si>
  <si>
    <t>10h50m</t>
  </si>
  <si>
    <t>12h2m</t>
  </si>
  <si>
    <t>10h21m</t>
  </si>
  <si>
    <t>7h8m</t>
  </si>
  <si>
    <t>10h47m</t>
  </si>
  <si>
    <t>9h30m</t>
  </si>
  <si>
    <t>9h57m</t>
  </si>
  <si>
    <t>3h59m</t>
  </si>
  <si>
    <t>11h22m</t>
  </si>
  <si>
    <t>6h36m</t>
  </si>
  <si>
    <t>10h32m</t>
  </si>
  <si>
    <t>9h29m</t>
  </si>
  <si>
    <t>7h26m</t>
  </si>
  <si>
    <t>9h23m</t>
  </si>
  <si>
    <t>12h5m</t>
  </si>
  <si>
    <t>29min</t>
  </si>
  <si>
    <t>18min</t>
  </si>
  <si>
    <t>30min</t>
  </si>
  <si>
    <t>24min</t>
  </si>
  <si>
    <t>1h43min</t>
  </si>
  <si>
    <t>1h9min</t>
  </si>
  <si>
    <t>9min</t>
  </si>
  <si>
    <t>57min</t>
  </si>
  <si>
    <t>34min</t>
  </si>
  <si>
    <t>3min</t>
  </si>
  <si>
    <t>55min</t>
  </si>
  <si>
    <t>20min</t>
  </si>
  <si>
    <t>1min</t>
  </si>
  <si>
    <t>50min</t>
  </si>
  <si>
    <t>27min</t>
  </si>
  <si>
    <t>42min</t>
  </si>
  <si>
    <t>23min</t>
  </si>
  <si>
    <t>1h6min</t>
  </si>
  <si>
    <t>45min</t>
  </si>
  <si>
    <t>2h6min</t>
  </si>
  <si>
    <t>16min</t>
  </si>
  <si>
    <t>2h9min</t>
  </si>
  <si>
    <t>22min</t>
  </si>
  <si>
    <t>25min</t>
  </si>
  <si>
    <t>7min</t>
  </si>
  <si>
    <t>44min</t>
  </si>
  <si>
    <t>2h24min</t>
  </si>
  <si>
    <t>1h3min</t>
  </si>
  <si>
    <t>31min</t>
  </si>
  <si>
    <t>3h42min</t>
  </si>
  <si>
    <t>39min</t>
  </si>
  <si>
    <t>2h32min</t>
  </si>
  <si>
    <t>1h37min</t>
  </si>
  <si>
    <t>4h5min</t>
  </si>
  <si>
    <t>1h34min</t>
  </si>
  <si>
    <t>1h22min</t>
  </si>
  <si>
    <t>1h26min</t>
  </si>
  <si>
    <t>58min</t>
  </si>
  <si>
    <t>5h33min</t>
  </si>
  <si>
    <t>2h19min</t>
  </si>
  <si>
    <t>59min</t>
  </si>
  <si>
    <t>26min</t>
  </si>
  <si>
    <t>15min</t>
  </si>
  <si>
    <t>2h12min</t>
  </si>
  <si>
    <t>37min</t>
  </si>
  <si>
    <t>53min</t>
  </si>
  <si>
    <t>38min</t>
  </si>
  <si>
    <t>1h10min</t>
  </si>
  <si>
    <t>43min</t>
  </si>
  <si>
    <t>33min</t>
  </si>
  <si>
    <t>14min</t>
  </si>
  <si>
    <t>6min</t>
  </si>
  <si>
    <t>1h16min</t>
  </si>
  <si>
    <t>1h7min</t>
  </si>
  <si>
    <t>41min</t>
  </si>
  <si>
    <t>1h14min</t>
  </si>
  <si>
    <t>56min</t>
  </si>
  <si>
    <t>1h2min</t>
  </si>
  <si>
    <t>2h3min</t>
  </si>
  <si>
    <t>1h8min</t>
  </si>
  <si>
    <t>2h54min</t>
  </si>
  <si>
    <t>19min</t>
  </si>
  <si>
    <t>1h13min</t>
  </si>
  <si>
    <t>10min</t>
  </si>
  <si>
    <t>2min</t>
  </si>
  <si>
    <t>2h11min</t>
  </si>
  <si>
    <t>1h46min</t>
  </si>
  <si>
    <t>21min</t>
  </si>
  <si>
    <t>1h28min</t>
  </si>
  <si>
    <t>48min</t>
  </si>
  <si>
    <t>36min</t>
  </si>
  <si>
    <t>28min</t>
  </si>
  <si>
    <t>62min</t>
  </si>
  <si>
    <t>2h7min</t>
  </si>
  <si>
    <t>4min</t>
  </si>
  <si>
    <t>8min</t>
  </si>
  <si>
    <t>46min</t>
  </si>
  <si>
    <t>11min</t>
  </si>
  <si>
    <t>1h7m</t>
  </si>
  <si>
    <t>4h49m</t>
  </si>
  <si>
    <t>4h19m</t>
  </si>
  <si>
    <t>9h58m</t>
  </si>
  <si>
    <t>2h58m</t>
  </si>
  <si>
    <t>5h41m</t>
  </si>
  <si>
    <t>4h5m</t>
  </si>
  <si>
    <t>3h52m</t>
  </si>
  <si>
    <t>4h54m</t>
  </si>
  <si>
    <t>4h55m</t>
  </si>
  <si>
    <t>3h34m</t>
  </si>
  <si>
    <t>1h54m</t>
  </si>
  <si>
    <t>2h36m</t>
  </si>
  <si>
    <t>3h40m</t>
  </si>
  <si>
    <t>6h52</t>
  </si>
  <si>
    <t>5h9m</t>
  </si>
  <si>
    <t>1h20m</t>
  </si>
  <si>
    <t>5h8m</t>
  </si>
  <si>
    <t>4h21m</t>
  </si>
  <si>
    <t>4h32m</t>
  </si>
  <si>
    <t>5h11m</t>
  </si>
  <si>
    <t>9h45m</t>
  </si>
  <si>
    <t>7h2m</t>
  </si>
  <si>
    <t>4h6m</t>
  </si>
  <si>
    <t>8h30m</t>
  </si>
  <si>
    <t>4h40m</t>
  </si>
  <si>
    <t>8h23m</t>
  </si>
  <si>
    <t>2h52h</t>
  </si>
  <si>
    <t>6h39m</t>
  </si>
  <si>
    <t>3h18m</t>
  </si>
  <si>
    <t>11h1m</t>
  </si>
  <si>
    <t>8h15m</t>
  </si>
  <si>
    <t>7h45m</t>
  </si>
  <si>
    <t>4h11m</t>
  </si>
  <si>
    <t>8h50m</t>
  </si>
  <si>
    <t>5h30m</t>
  </si>
  <si>
    <t>5h20m</t>
  </si>
  <si>
    <t>4h45m</t>
  </si>
  <si>
    <t>6h3m</t>
  </si>
  <si>
    <t>6h46m</t>
  </si>
  <si>
    <t>7h9m</t>
  </si>
  <si>
    <t>8h22m</t>
  </si>
  <si>
    <t>0h48m</t>
  </si>
  <si>
    <t>0h9m</t>
  </si>
  <si>
    <t>7h57m</t>
  </si>
  <si>
    <t>11h48m</t>
  </si>
  <si>
    <t>2h44m</t>
  </si>
  <si>
    <t>2h40m</t>
  </si>
  <si>
    <t>7h6m</t>
  </si>
  <si>
    <t>1h6m</t>
  </si>
  <si>
    <t>7h36m</t>
  </si>
  <si>
    <t>0h55m</t>
  </si>
  <si>
    <t>0m</t>
  </si>
  <si>
    <t>0h37m</t>
  </si>
  <si>
    <t>0h29m</t>
  </si>
  <si>
    <t>0h57m</t>
  </si>
  <si>
    <t>1m</t>
  </si>
  <si>
    <t>2m</t>
  </si>
  <si>
    <t>1h0m</t>
  </si>
  <si>
    <t>0h19m</t>
  </si>
  <si>
    <t>30m</t>
  </si>
  <si>
    <t>3h08m</t>
  </si>
  <si>
    <t>5m</t>
  </si>
  <si>
    <t>0h35m</t>
  </si>
  <si>
    <t>2h0m</t>
  </si>
  <si>
    <t>0h41m</t>
  </si>
  <si>
    <t>0h28m</t>
  </si>
  <si>
    <t>0h6m</t>
  </si>
  <si>
    <t>0h54m</t>
  </si>
  <si>
    <t>0h52m</t>
  </si>
  <si>
    <t>0h31m</t>
  </si>
  <si>
    <t>3m</t>
  </si>
  <si>
    <t>0h36m</t>
  </si>
  <si>
    <t>34m</t>
  </si>
  <si>
    <t>0h42m</t>
  </si>
  <si>
    <t>10m</t>
  </si>
  <si>
    <t>0h20m</t>
  </si>
  <si>
    <t>0h18m</t>
  </si>
  <si>
    <t>0h15m</t>
  </si>
  <si>
    <t>0h30m</t>
  </si>
  <si>
    <t>35m</t>
  </si>
  <si>
    <t>0h47m</t>
  </si>
  <si>
    <t>24m</t>
  </si>
  <si>
    <t>17m</t>
  </si>
  <si>
    <t>19m</t>
  </si>
  <si>
    <t>13m</t>
  </si>
  <si>
    <t>9h42m</t>
  </si>
  <si>
    <t>11h0m</t>
  </si>
  <si>
    <t>12h25m</t>
  </si>
  <si>
    <t>10h48m</t>
  </si>
  <si>
    <t>10h12m</t>
  </si>
  <si>
    <t>14h13m</t>
  </si>
  <si>
    <t>14h18m</t>
  </si>
  <si>
    <t>10h30m</t>
  </si>
  <si>
    <t>11h40m</t>
  </si>
  <si>
    <t>11h30m</t>
  </si>
  <si>
    <t>11h25m</t>
  </si>
  <si>
    <t>8h32m</t>
  </si>
  <si>
    <t>2h01m</t>
  </si>
  <si>
    <t>4h0m</t>
  </si>
  <si>
    <t>5h05m</t>
  </si>
  <si>
    <t>13h14m</t>
  </si>
  <si>
    <t>7h50m</t>
  </si>
  <si>
    <t>3h01m</t>
  </si>
  <si>
    <t>12h9m</t>
  </si>
  <si>
    <t>13h53m</t>
  </si>
  <si>
    <t>6h0m</t>
  </si>
  <si>
    <t>9h34m</t>
  </si>
  <si>
    <t>4h10m</t>
  </si>
  <si>
    <t>7h38m</t>
  </si>
  <si>
    <t>3h48m</t>
  </si>
  <si>
    <t>4h27m</t>
  </si>
  <si>
    <t>9h35m</t>
  </si>
  <si>
    <t>7h19m</t>
  </si>
  <si>
    <t>11h35m</t>
  </si>
  <si>
    <t>8h39m</t>
  </si>
  <si>
    <t>8h35m</t>
  </si>
  <si>
    <t>3h4m</t>
  </si>
  <si>
    <t>3h51m</t>
  </si>
  <si>
    <t>11h26m</t>
  </si>
  <si>
    <t>10h43m</t>
  </si>
  <si>
    <t>8h4m</t>
  </si>
  <si>
    <t>11h21m</t>
  </si>
  <si>
    <t>12h19m</t>
  </si>
  <si>
    <t>10h36m</t>
  </si>
  <si>
    <t>12h34m</t>
  </si>
  <si>
    <t>13h6m</t>
  </si>
  <si>
    <t>11h44m</t>
  </si>
  <si>
    <t>11h23m</t>
  </si>
  <si>
    <t>11h32m</t>
  </si>
  <si>
    <t>11h11m</t>
  </si>
  <si>
    <t>12h28m</t>
  </si>
  <si>
    <t>11h19m</t>
  </si>
  <si>
    <t>12h16m</t>
  </si>
  <si>
    <t>3h42m</t>
  </si>
  <si>
    <t>10h40m</t>
  </si>
  <si>
    <t>11h58m</t>
  </si>
  <si>
    <t>6h26m</t>
  </si>
  <si>
    <t>9h44m</t>
  </si>
  <si>
    <t>58m</t>
  </si>
  <si>
    <t>51m</t>
  </si>
  <si>
    <t>7h31m</t>
  </si>
  <si>
    <t>9h04m</t>
  </si>
  <si>
    <t>8h37m</t>
  </si>
  <si>
    <t>8h46m</t>
  </si>
  <si>
    <t>7h08m</t>
  </si>
  <si>
    <t>5h01m</t>
  </si>
  <si>
    <t>10h58m</t>
  </si>
  <si>
    <t>12h38m</t>
  </si>
  <si>
    <t>8h40m</t>
  </si>
  <si>
    <t>12h29m</t>
  </si>
  <si>
    <t>13h17m</t>
  </si>
  <si>
    <t>11h51m</t>
  </si>
  <si>
    <t>9h1m</t>
  </si>
  <si>
    <t>10h10m</t>
  </si>
  <si>
    <t>7h49m</t>
  </si>
  <si>
    <t>6h48m</t>
  </si>
  <si>
    <t>10h55m</t>
  </si>
  <si>
    <t>8h8m</t>
  </si>
  <si>
    <t>9h6m</t>
  </si>
  <si>
    <t>11h2m</t>
  </si>
  <si>
    <t>12h20m</t>
  </si>
  <si>
    <t>3h55m</t>
  </si>
  <si>
    <t>9h2m</t>
  </si>
  <si>
    <t>10h29m</t>
  </si>
  <si>
    <t>6h56m</t>
  </si>
  <si>
    <t>5h06m</t>
  </si>
  <si>
    <t>9h27m</t>
  </si>
  <si>
    <t>5h32m</t>
  </si>
  <si>
    <t>9h31m</t>
  </si>
  <si>
    <t>6h8m</t>
  </si>
  <si>
    <t>8h51m</t>
  </si>
  <si>
    <t>9h59m</t>
  </si>
  <si>
    <t>6h11m</t>
  </si>
  <si>
    <t>12h24m</t>
  </si>
  <si>
    <t>9h17m</t>
  </si>
  <si>
    <t>7h60m</t>
  </si>
  <si>
    <t>7h51m</t>
  </si>
  <si>
    <t>8h34m</t>
  </si>
  <si>
    <t>3h04m</t>
  </si>
  <si>
    <t>7h15m</t>
  </si>
  <si>
    <t>6h32min</t>
  </si>
  <si>
    <t>2h13min</t>
  </si>
  <si>
    <t>5h07min</t>
  </si>
  <si>
    <t>1h30min</t>
  </si>
  <si>
    <t>7h08min</t>
  </si>
  <si>
    <t>3h00min</t>
  </si>
  <si>
    <t>6h43min</t>
  </si>
  <si>
    <t>4h16min</t>
  </si>
  <si>
    <t>3h27min</t>
  </si>
  <si>
    <t>7h00min</t>
  </si>
  <si>
    <t>4h48min</t>
  </si>
  <si>
    <t>3h19min</t>
  </si>
  <si>
    <t>3h8min</t>
  </si>
  <si>
    <t>5h51min</t>
  </si>
  <si>
    <t>2h0min</t>
  </si>
  <si>
    <t>5h19min</t>
  </si>
  <si>
    <t>2h2min</t>
  </si>
  <si>
    <t>6h35min</t>
  </si>
  <si>
    <t>5h9min</t>
  </si>
  <si>
    <t>8h54min</t>
  </si>
  <si>
    <t>6h2min</t>
  </si>
  <si>
    <t>3h55min</t>
  </si>
  <si>
    <t>5h15min</t>
  </si>
  <si>
    <t>3h22min</t>
  </si>
  <si>
    <t>7h17min</t>
  </si>
  <si>
    <t>6h3min</t>
  </si>
  <si>
    <t>1h50min</t>
  </si>
  <si>
    <t>2h50min</t>
  </si>
  <si>
    <t>7h45min</t>
  </si>
  <si>
    <t>7h5min</t>
  </si>
  <si>
    <t>3h21min</t>
  </si>
  <si>
    <t>7h30min</t>
  </si>
  <si>
    <t>7h22min</t>
  </si>
  <si>
    <t>6h16min</t>
  </si>
  <si>
    <t>6h25min</t>
  </si>
  <si>
    <t>9h28min</t>
  </si>
  <si>
    <t>8h33min</t>
  </si>
  <si>
    <t>12h19min</t>
  </si>
  <si>
    <t>11h25min</t>
  </si>
  <si>
    <t>4h09min</t>
  </si>
  <si>
    <t>5h00min</t>
  </si>
  <si>
    <t>7h03min</t>
  </si>
  <si>
    <t>6h06min</t>
  </si>
  <si>
    <t>4h46min</t>
  </si>
  <si>
    <t>3h51min</t>
  </si>
  <si>
    <t>8h09min</t>
  </si>
  <si>
    <t>6h13min</t>
  </si>
  <si>
    <t>12h35min</t>
  </si>
  <si>
    <t>9h30min</t>
  </si>
  <si>
    <t>9h06min</t>
  </si>
  <si>
    <t>8h47min</t>
  </si>
  <si>
    <t>9h45min</t>
  </si>
  <si>
    <t>7h48min</t>
  </si>
  <si>
    <t>5h24min</t>
  </si>
  <si>
    <t>3h33min</t>
  </si>
  <si>
    <t>10h01min</t>
  </si>
  <si>
    <t>8h18min</t>
  </si>
  <si>
    <t>8h31min</t>
  </si>
  <si>
    <t>9h05min</t>
  </si>
  <si>
    <t>6h54min</t>
  </si>
  <si>
    <t>6h30min</t>
  </si>
  <si>
    <t>4h20min</t>
  </si>
  <si>
    <t>4h23min</t>
  </si>
  <si>
    <t>6h36min</t>
  </si>
  <si>
    <t>4h57min</t>
  </si>
  <si>
    <t>8h10min</t>
  </si>
  <si>
    <t>5h35min</t>
  </si>
  <si>
    <t>10h44min</t>
  </si>
  <si>
    <t>12h9min</t>
  </si>
  <si>
    <t>11h31min</t>
  </si>
  <si>
    <t>6h39min</t>
  </si>
  <si>
    <t>5h4min</t>
  </si>
  <si>
    <t>6h46min</t>
  </si>
  <si>
    <t>6h6min</t>
  </si>
  <si>
    <t>4h1min</t>
  </si>
  <si>
    <t>8h1min</t>
  </si>
  <si>
    <t>12h26min</t>
  </si>
  <si>
    <t>8h49min</t>
  </si>
  <si>
    <t>9h33min</t>
  </si>
  <si>
    <t>5h10min</t>
  </si>
  <si>
    <t>8h28min</t>
  </si>
  <si>
    <t>11h10min</t>
  </si>
  <si>
    <t>9h43min</t>
  </si>
  <si>
    <t>7h35min</t>
  </si>
  <si>
    <t>5h11min</t>
  </si>
  <si>
    <t>9h49min</t>
  </si>
  <si>
    <t>8h13min</t>
  </si>
  <si>
    <t>5h17min</t>
  </si>
  <si>
    <t>9h15min</t>
  </si>
  <si>
    <t>7h6min</t>
  </si>
  <si>
    <t>4h18min</t>
  </si>
  <si>
    <t>8h17min</t>
  </si>
  <si>
    <t>4h34min</t>
  </si>
  <si>
    <t>3h03min</t>
  </si>
  <si>
    <t>1h52min</t>
  </si>
  <si>
    <t>3h28min</t>
  </si>
  <si>
    <t>2h16min</t>
  </si>
  <si>
    <t>10h49min</t>
  </si>
  <si>
    <t>4h11min</t>
  </si>
  <si>
    <t>2h34min</t>
  </si>
  <si>
    <t>2h8min</t>
  </si>
  <si>
    <t>6h34min</t>
  </si>
  <si>
    <t>5h28min</t>
  </si>
  <si>
    <t>12h32min</t>
  </si>
  <si>
    <t>9h55min</t>
  </si>
  <si>
    <t>7h32min</t>
  </si>
  <si>
    <t>5h12min</t>
  </si>
  <si>
    <t>7h11min</t>
  </si>
  <si>
    <t>5h0min</t>
  </si>
  <si>
    <t>4h2min</t>
  </si>
  <si>
    <t>8h16min</t>
  </si>
  <si>
    <t>8h38min</t>
  </si>
  <si>
    <t>8h45min</t>
  </si>
  <si>
    <t>6h40min</t>
  </si>
  <si>
    <t>8h32min</t>
  </si>
  <si>
    <t>6h42min</t>
  </si>
  <si>
    <t>9h57min</t>
  </si>
  <si>
    <t>7h29min</t>
  </si>
  <si>
    <t>7h15min</t>
  </si>
  <si>
    <t>7h57min</t>
  </si>
  <si>
    <t>5h43min</t>
  </si>
  <si>
    <t>8h0min</t>
  </si>
  <si>
    <t>7h36min</t>
  </si>
  <si>
    <t>6h22min</t>
  </si>
  <si>
    <t>7h8min</t>
  </si>
  <si>
    <t>5h40min</t>
  </si>
  <si>
    <t>5h42min</t>
  </si>
  <si>
    <t>3h46min</t>
  </si>
  <si>
    <t>9h34min</t>
  </si>
  <si>
    <t>7h51min</t>
  </si>
  <si>
    <t>3h26min</t>
  </si>
  <si>
    <t>4h22min</t>
  </si>
  <si>
    <t>9h56min</t>
  </si>
  <si>
    <t>8h37min</t>
  </si>
  <si>
    <t>9h53min</t>
  </si>
  <si>
    <t>8h48min</t>
  </si>
  <si>
    <t>9h16min</t>
  </si>
  <si>
    <t>6h48min</t>
  </si>
  <si>
    <t>6h49min</t>
  </si>
  <si>
    <t>5h56min</t>
  </si>
  <si>
    <t>4h39min</t>
  </si>
  <si>
    <t>5h45min</t>
  </si>
  <si>
    <t>6h10min</t>
  </si>
  <si>
    <t>4h58min</t>
  </si>
  <si>
    <t>4h43min</t>
  </si>
  <si>
    <t>3h44min</t>
  </si>
  <si>
    <t>5h22min</t>
  </si>
  <si>
    <t>4h13min</t>
  </si>
  <si>
    <t>4h59min</t>
  </si>
  <si>
    <t>5h31min</t>
  </si>
  <si>
    <t>4h35min</t>
  </si>
  <si>
    <t>8h14min</t>
  </si>
  <si>
    <t>7h27min</t>
  </si>
  <si>
    <t>7h12min</t>
  </si>
  <si>
    <t>6h12min</t>
  </si>
  <si>
    <t>6h56min</t>
  </si>
  <si>
    <t>5h20min</t>
  </si>
  <si>
    <t>6h24min</t>
  </si>
  <si>
    <t>7h53min</t>
  </si>
  <si>
    <t>6h14min</t>
  </si>
  <si>
    <t>5h6min</t>
  </si>
  <si>
    <t>5h16min</t>
  </si>
  <si>
    <t>3h52min</t>
  </si>
  <si>
    <t>5h13min</t>
  </si>
  <si>
    <t>8h15min</t>
  </si>
  <si>
    <t>7h34min</t>
  </si>
  <si>
    <t>6h18min</t>
  </si>
  <si>
    <t>7h3min</t>
  </si>
  <si>
    <t>8h57min</t>
  </si>
  <si>
    <t>9h52min</t>
  </si>
  <si>
    <t>6h58min</t>
  </si>
  <si>
    <t>6h52min</t>
  </si>
  <si>
    <t>5h21min</t>
  </si>
  <si>
    <t>7h31min</t>
  </si>
  <si>
    <t>5h39min</t>
  </si>
  <si>
    <t>2h27min</t>
  </si>
  <si>
    <t>7h54min</t>
  </si>
  <si>
    <t>6h44min</t>
  </si>
  <si>
    <t>4h49min</t>
  </si>
  <si>
    <t>5h46min</t>
  </si>
  <si>
    <t>4h9min</t>
  </si>
  <si>
    <t>7h</t>
  </si>
  <si>
    <t>3h32m</t>
  </si>
  <si>
    <t>4h24m</t>
  </si>
  <si>
    <t>59m</t>
  </si>
  <si>
    <t>2h54m</t>
  </si>
  <si>
    <t>8h17m</t>
  </si>
  <si>
    <t>8h18m</t>
  </si>
  <si>
    <t>13h19m</t>
  </si>
  <si>
    <t>14h43m</t>
  </si>
  <si>
    <t>8h55m</t>
  </si>
  <si>
    <t>10h33m</t>
  </si>
  <si>
    <t>5h19m</t>
  </si>
  <si>
    <t>11h43m</t>
  </si>
  <si>
    <t>10h15m</t>
  </si>
  <si>
    <t>11h54m</t>
  </si>
  <si>
    <t>12h46m</t>
  </si>
  <si>
    <t>10h45m</t>
  </si>
  <si>
    <t>11h56m</t>
  </si>
  <si>
    <t>3h05m</t>
  </si>
  <si>
    <t>12h15m</t>
  </si>
  <si>
    <t>11h28m</t>
  </si>
  <si>
    <t>13h15m</t>
  </si>
  <si>
    <t>14h48m</t>
  </si>
  <si>
    <t>13h50m</t>
  </si>
  <si>
    <t>15h7m</t>
  </si>
  <si>
    <t>11h38m</t>
  </si>
  <si>
    <t>10h20m</t>
  </si>
  <si>
    <t>8h45m</t>
  </si>
  <si>
    <t>15h15m</t>
  </si>
  <si>
    <t>11h42m</t>
  </si>
  <si>
    <t>12h37m</t>
  </si>
  <si>
    <t>14h46m</t>
  </si>
  <si>
    <t>12h10m</t>
  </si>
  <si>
    <t>12h11m</t>
  </si>
  <si>
    <t>10h31m</t>
  </si>
  <si>
    <t>12h30m</t>
  </si>
  <si>
    <t>12h7m</t>
  </si>
  <si>
    <t>12h48m</t>
  </si>
  <si>
    <t>12h12m</t>
  </si>
  <si>
    <t>13h27m</t>
  </si>
  <si>
    <t>11h33m</t>
  </si>
  <si>
    <t>9h47m</t>
  </si>
  <si>
    <t>48m</t>
  </si>
  <si>
    <t>12h3m</t>
  </si>
  <si>
    <t>7h37m</t>
  </si>
  <si>
    <t>10h38m</t>
  </si>
  <si>
    <t>5h29m</t>
  </si>
  <si>
    <t>40m</t>
  </si>
  <si>
    <t>47m</t>
  </si>
  <si>
    <t>50m</t>
  </si>
  <si>
    <t>1h 8m</t>
  </si>
  <si>
    <t>57m</t>
  </si>
  <si>
    <t>22m</t>
  </si>
  <si>
    <t>28m</t>
  </si>
  <si>
    <t>1:31</t>
  </si>
  <si>
    <t>0:00</t>
  </si>
  <si>
    <t>1:12</t>
  </si>
  <si>
    <t>0:01</t>
  </si>
  <si>
    <t>0:11</t>
  </si>
  <si>
    <t>1:05</t>
  </si>
  <si>
    <t>0:02</t>
  </si>
  <si>
    <t>0:37</t>
  </si>
  <si>
    <t>49m</t>
  </si>
  <si>
    <t>0:23</t>
  </si>
  <si>
    <t>0:10</t>
  </si>
  <si>
    <t>0:42</t>
  </si>
  <si>
    <t>7:58</t>
  </si>
  <si>
    <t>0:08</t>
  </si>
  <si>
    <t>2:39</t>
  </si>
  <si>
    <t>0:04</t>
  </si>
  <si>
    <t>0:07</t>
  </si>
  <si>
    <t>3:22</t>
  </si>
  <si>
    <t>5:10</t>
  </si>
  <si>
    <t>6:27</t>
  </si>
  <si>
    <t>0:15</t>
  </si>
  <si>
    <t>0:40</t>
  </si>
  <si>
    <t>0:26</t>
  </si>
  <si>
    <t>6:35</t>
  </si>
  <si>
    <t>1h15</t>
  </si>
  <si>
    <t>3:36</t>
  </si>
  <si>
    <t>1:57</t>
  </si>
  <si>
    <t>0:38</t>
  </si>
  <si>
    <t>0:03</t>
  </si>
  <si>
    <t>0:22</t>
  </si>
  <si>
    <t>0:13</t>
  </si>
  <si>
    <t>7h16m</t>
  </si>
  <si>
    <t>0:06</t>
  </si>
  <si>
    <t>0:25</t>
  </si>
  <si>
    <t>7h35m</t>
  </si>
  <si>
    <t>0:05</t>
  </si>
  <si>
    <t>0:34</t>
  </si>
  <si>
    <t>0:50</t>
  </si>
  <si>
    <t>6:32</t>
  </si>
  <si>
    <t>0:16</t>
  </si>
  <si>
    <t>0:24</t>
  </si>
  <si>
    <t>0:56</t>
  </si>
  <si>
    <t>0:12</t>
  </si>
  <si>
    <t>0:41</t>
  </si>
  <si>
    <t>2:16</t>
  </si>
  <si>
    <t>0:36</t>
  </si>
  <si>
    <t>0:21</t>
  </si>
  <si>
    <t>0:27</t>
  </si>
  <si>
    <t>0:17</t>
  </si>
  <si>
    <t>0h32m</t>
  </si>
  <si>
    <t>0h44m</t>
  </si>
  <si>
    <t>0h51m</t>
  </si>
  <si>
    <t>0h5m</t>
  </si>
  <si>
    <t>0h43m</t>
  </si>
  <si>
    <t>0h45m</t>
  </si>
  <si>
    <t>0h38m</t>
  </si>
  <si>
    <t>0h33m</t>
  </si>
  <si>
    <t>0h11m</t>
  </si>
  <si>
    <t>17h40m</t>
  </si>
  <si>
    <t>0h8m</t>
  </si>
  <si>
    <t>15h52m</t>
  </si>
  <si>
    <t>12h26m</t>
  </si>
  <si>
    <t>0h23m</t>
  </si>
  <si>
    <t>0h58m</t>
  </si>
  <si>
    <t>15h16m</t>
  </si>
  <si>
    <t>0h14m</t>
  </si>
  <si>
    <t>11h15m</t>
  </si>
  <si>
    <t>14h47m</t>
  </si>
  <si>
    <t>12h54m</t>
  </si>
  <si>
    <t>15h41m</t>
  </si>
  <si>
    <t>7h5m</t>
  </si>
  <si>
    <t>13h35m</t>
  </si>
  <si>
    <t>0h34m</t>
  </si>
  <si>
    <t>12h43m</t>
  </si>
  <si>
    <t>13h10m</t>
  </si>
  <si>
    <t>0h25m</t>
  </si>
  <si>
    <t>15h20m</t>
  </si>
  <si>
    <t>17h58m</t>
  </si>
  <si>
    <t>8h16m</t>
  </si>
  <si>
    <t>11h4m</t>
  </si>
  <si>
    <t>12h42m</t>
  </si>
  <si>
    <t>8h29m</t>
  </si>
  <si>
    <t>0h22m</t>
  </si>
  <si>
    <t>0h21m</t>
  </si>
  <si>
    <t>11h49m</t>
  </si>
  <si>
    <t>14h52m</t>
  </si>
  <si>
    <t>0h26m</t>
  </si>
  <si>
    <t>7h11m</t>
  </si>
  <si>
    <t>14h9m</t>
  </si>
  <si>
    <t>14h25m</t>
  </si>
  <si>
    <t>11h5m</t>
  </si>
  <si>
    <t>0h59m</t>
  </si>
  <si>
    <t>13h24m</t>
  </si>
  <si>
    <t>18h24m</t>
  </si>
  <si>
    <t>10h24m</t>
  </si>
  <si>
    <t>14h57m</t>
  </si>
  <si>
    <t>15h6m</t>
  </si>
  <si>
    <t>18h13m</t>
  </si>
  <si>
    <t>22h50m</t>
  </si>
  <si>
    <t>15h8m</t>
  </si>
  <si>
    <t>7h01m</t>
  </si>
  <si>
    <t>7h09m</t>
  </si>
  <si>
    <t>2h09m</t>
  </si>
  <si>
    <t>6h04m</t>
  </si>
  <si>
    <t>6h08m</t>
  </si>
  <si>
    <t>2h06m</t>
  </si>
  <si>
    <t>12h39m</t>
  </si>
  <si>
    <t>8h6m</t>
  </si>
  <si>
    <t>13h47m</t>
  </si>
  <si>
    <t>10h46m</t>
  </si>
  <si>
    <t>15h4m</t>
  </si>
  <si>
    <t>14h14m</t>
  </si>
  <si>
    <t>12h4m</t>
  </si>
  <si>
    <t>12h</t>
  </si>
  <si>
    <t>8h38m</t>
  </si>
  <si>
    <t>11h3m</t>
  </si>
  <si>
    <t>12h17m</t>
  </si>
  <si>
    <t>13h9m</t>
  </si>
  <si>
    <t>15h13n</t>
  </si>
  <si>
    <t>14h24m</t>
  </si>
  <si>
    <t>16h24m</t>
  </si>
  <si>
    <t>12h27m</t>
  </si>
  <si>
    <t>9h37m</t>
  </si>
  <si>
    <t>8h320m</t>
  </si>
  <si>
    <t>14h50m</t>
  </si>
  <si>
    <t>20m</t>
  </si>
  <si>
    <t>pseudo_id</t>
  </si>
  <si>
    <t>Treatment</t>
  </si>
  <si>
    <t>workmate</t>
  </si>
  <si>
    <t>X2: academic talk</t>
  </si>
  <si>
    <t>non-academic</t>
  </si>
  <si>
    <t>pets</t>
  </si>
  <si>
    <t>sex</t>
  </si>
  <si>
    <t>age</t>
  </si>
  <si>
    <t>cousre credit</t>
  </si>
  <si>
    <t>country degree</t>
  </si>
  <si>
    <t>job</t>
  </si>
  <si>
    <t>siblings</t>
  </si>
  <si>
    <t>apps</t>
  </si>
  <si>
    <t>devices</t>
  </si>
  <si>
    <t>procrastination_score</t>
  </si>
  <si>
    <t>team</t>
  </si>
  <si>
    <t>BMI</t>
  </si>
  <si>
    <t>A</t>
  </si>
  <si>
    <t>04W04</t>
  </si>
  <si>
    <t>B</t>
  </si>
  <si>
    <t>VENTURE</t>
  </si>
  <si>
    <t>OP</t>
  </si>
  <si>
    <t>01W04</t>
  </si>
  <si>
    <t>行标签</t>
  </si>
  <si>
    <t>计数项:Total.ST</t>
  </si>
  <si>
    <t>计数项:Total.ST.min</t>
  </si>
  <si>
    <t>计数项:Social.ST</t>
  </si>
  <si>
    <t>计数项:Social.ST.min</t>
  </si>
  <si>
    <t>计数项:Pickups</t>
  </si>
  <si>
    <t>计数项:Pickup.1st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</si>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</sst>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000"/>
    <numFmt numFmtId="179" formatCode="0_);[Red]\(0\)"/>
    <numFmt numFmtId="180" formatCode="0.00_);[Red]\(0.00\)"/>
    <numFmt numFmtId="181" formatCode="0.00_ "/>
    <numFmt numFmtId="182" formatCode="hh:mm:ss\ AM/PM"/>
    <numFmt numFmtId="183" formatCode="0.0000_ "/>
  </numFmts>
  <fonts count="32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indexed="8"/>
      <name val="Calibri"/>
      <family val="2"/>
    </font>
    <font>
      <sz val="11"/>
      <color theme="1"/>
      <name val="等线 Light"/>
      <family val="3"/>
      <charset val="134"/>
      <scheme val="major"/>
    </font>
    <font>
      <sz val="10"/>
      <color rgb="FF222222"/>
      <name val="Arial"/>
      <family val="2"/>
    </font>
    <font>
      <sz val="13"/>
      <color rgb="FF222222"/>
      <name val="Arial"/>
      <family val="2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12"/>
      <color theme="1"/>
      <name val="DengXian"/>
      <charset val="134"/>
    </font>
    <font>
      <sz val="10"/>
      <color rgb="FF000000"/>
      <name val="等线"/>
      <family val="3"/>
      <charset val="134"/>
      <scheme val="minor"/>
    </font>
    <font>
      <sz val="12"/>
      <color theme="1"/>
      <name val="Arial Regular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22"/>
      <color theme="1"/>
      <name val="Times New Roman"/>
      <family val="1"/>
    </font>
    <font>
      <sz val="22"/>
      <color rgb="FF000000"/>
      <name val="Times New Roman"/>
      <family val="1"/>
    </font>
    <font>
      <sz val="10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3"/>
      <charset val="134"/>
      <scheme val="minor"/>
    </font>
    <font>
      <b/>
      <sz val="12"/>
      <color rgb="FF000000"/>
      <name val="Times New Roman"/>
      <family val="1"/>
    </font>
    <font>
      <b/>
      <sz val="12"/>
      <color rgb="FF000000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E3E3E3"/>
      </left>
      <right/>
      <top/>
      <bottom style="thin">
        <color rgb="FFE3E3E3"/>
      </bottom>
      <diagonal/>
    </border>
  </borders>
  <cellStyleXfs count="14">
    <xf numFmtId="0" fontId="0" fillId="0" borderId="0">
      <alignment vertical="center"/>
    </xf>
    <xf numFmtId="0" fontId="8" fillId="0" borderId="0"/>
    <xf numFmtId="0" fontId="5" fillId="0" borderId="0">
      <alignment vertical="center"/>
    </xf>
    <xf numFmtId="0" fontId="2" fillId="0" borderId="0"/>
    <xf numFmtId="0" fontId="15" fillId="0" borderId="0"/>
    <xf numFmtId="0" fontId="3" fillId="0" borderId="0"/>
    <xf numFmtId="0" fontId="7" fillId="0" borderId="0">
      <alignment vertical="center"/>
    </xf>
    <xf numFmtId="0" fontId="5" fillId="0" borderId="0"/>
    <xf numFmtId="0" fontId="30" fillId="0" borderId="0"/>
    <xf numFmtId="0" fontId="3" fillId="0" borderId="0">
      <alignment vertical="center"/>
    </xf>
    <xf numFmtId="0" fontId="29" fillId="0" borderId="0">
      <alignment vertical="center"/>
    </xf>
    <xf numFmtId="0" fontId="7" fillId="0" borderId="0"/>
    <xf numFmtId="0" fontId="3" fillId="0" borderId="0"/>
    <xf numFmtId="0" fontId="5" fillId="0" borderId="0"/>
  </cellStyleXfs>
  <cellXfs count="1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4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8" fontId="0" fillId="7" borderId="0" xfId="0" applyNumberFormat="1" applyFill="1" applyAlignment="1">
      <alignment horizontal="left" vertical="center"/>
    </xf>
    <xf numFmtId="178" fontId="0" fillId="4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left" vertical="center"/>
    </xf>
    <xf numFmtId="178" fontId="0" fillId="5" borderId="0" xfId="0" applyNumberFormat="1" applyFill="1" applyAlignment="1">
      <alignment horizontal="left" vertical="center"/>
    </xf>
    <xf numFmtId="178" fontId="0" fillId="6" borderId="0" xfId="0" applyNumberFormat="1" applyFill="1" applyAlignment="1">
      <alignment horizontal="left" vertical="center"/>
    </xf>
    <xf numFmtId="178" fontId="1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3"/>
    <xf numFmtId="178" fontId="2" fillId="0" borderId="0" xfId="3" applyNumberFormat="1" applyAlignment="1">
      <alignment horizontal="right" vertical="center"/>
    </xf>
    <xf numFmtId="178" fontId="3" fillId="0" borderId="0" xfId="5" applyNumberFormat="1" applyAlignment="1">
      <alignment horizontal="right" vertical="center"/>
    </xf>
    <xf numFmtId="0" fontId="3" fillId="0" borderId="0" xfId="5"/>
    <xf numFmtId="178" fontId="4" fillId="0" borderId="0" xfId="0" applyNumberFormat="1" applyFont="1" applyAlignment="1">
      <alignment horizontal="right" vertical="center"/>
    </xf>
    <xf numFmtId="0" fontId="5" fillId="0" borderId="0" xfId="7"/>
    <xf numFmtId="178" fontId="6" fillId="0" borderId="0" xfId="0" applyNumberFormat="1" applyFont="1" applyAlignment="1">
      <alignment horizontal="right" vertical="center"/>
    </xf>
    <xf numFmtId="178" fontId="30" fillId="0" borderId="0" xfId="8" applyNumberFormat="1" applyAlignment="1">
      <alignment horizontal="right" vertical="center"/>
    </xf>
    <xf numFmtId="178" fontId="3" fillId="0" borderId="0" xfId="9" applyNumberFormat="1" applyAlignment="1">
      <alignment horizontal="right" vertical="center"/>
    </xf>
    <xf numFmtId="178" fontId="3" fillId="0" borderId="0" xfId="10" applyNumberFormat="1" applyFont="1" applyAlignment="1">
      <alignment horizontal="right" vertical="center"/>
    </xf>
    <xf numFmtId="178" fontId="7" fillId="4" borderId="0" xfId="6" applyNumberFormat="1" applyFill="1" applyAlignment="1">
      <alignment horizontal="right" vertical="center"/>
    </xf>
    <xf numFmtId="178" fontId="7" fillId="0" borderId="0" xfId="11" applyNumberFormat="1" applyAlignment="1">
      <alignment horizontal="right" vertical="center"/>
    </xf>
    <xf numFmtId="0" fontId="7" fillId="0" borderId="0" xfId="11"/>
    <xf numFmtId="178" fontId="0" fillId="0" borderId="0" xfId="0" applyNumberFormat="1" applyAlignment="1">
      <alignment horizontal="right" vertical="center"/>
    </xf>
    <xf numFmtId="0" fontId="7" fillId="0" borderId="0" xfId="6">
      <alignment vertical="center"/>
    </xf>
    <xf numFmtId="178" fontId="7" fillId="0" borderId="0" xfId="5" applyNumberFormat="1" applyFont="1" applyAlignment="1">
      <alignment horizontal="right" vertical="center"/>
    </xf>
    <xf numFmtId="178" fontId="8" fillId="0" borderId="0" xfId="1" applyNumberFormat="1" applyAlignment="1">
      <alignment horizontal="right" vertical="center"/>
    </xf>
    <xf numFmtId="178" fontId="4" fillId="4" borderId="0" xfId="0" applyNumberFormat="1" applyFont="1" applyFill="1" applyAlignment="1">
      <alignment horizontal="right" vertical="center"/>
    </xf>
    <xf numFmtId="178" fontId="9" fillId="0" borderId="0" xfId="6" applyNumberFormat="1" applyFont="1" applyAlignment="1">
      <alignment horizontal="right" vertical="center"/>
    </xf>
    <xf numFmtId="178" fontId="10" fillId="0" borderId="0" xfId="8" applyNumberFormat="1" applyFont="1" applyAlignment="1">
      <alignment horizontal="right" vertical="center"/>
    </xf>
    <xf numFmtId="178" fontId="11" fillId="0" borderId="0" xfId="7" applyNumberFormat="1" applyFont="1" applyAlignment="1">
      <alignment horizontal="right" vertical="center"/>
    </xf>
    <xf numFmtId="178" fontId="12" fillId="0" borderId="0" xfId="4" applyNumberFormat="1" applyFont="1" applyAlignment="1">
      <alignment horizontal="right" vertical="center"/>
    </xf>
    <xf numFmtId="0" fontId="0" fillId="0" borderId="0" xfId="0" applyAlignment="1"/>
    <xf numFmtId="178" fontId="0" fillId="4" borderId="0" xfId="0" applyNumberFormat="1" applyFill="1" applyAlignment="1">
      <alignment horizontal="right" vertical="center"/>
    </xf>
    <xf numFmtId="0" fontId="6" fillId="0" borderId="0" xfId="0" applyFont="1" applyAlignment="1"/>
    <xf numFmtId="0" fontId="30" fillId="0" borderId="0" xfId="8"/>
    <xf numFmtId="0" fontId="3" fillId="0" borderId="0" xfId="0" applyFont="1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 applyAlignment="1">
      <alignment horizontal="right"/>
    </xf>
    <xf numFmtId="179" fontId="0" fillId="0" borderId="0" xfId="0" applyNumberFormat="1" applyAlignment="1"/>
    <xf numFmtId="14" fontId="3" fillId="0" borderId="0" xfId="0" applyNumberFormat="1" applyFont="1" applyAlignment="1">
      <alignment horizontal="right"/>
    </xf>
    <xf numFmtId="180" fontId="0" fillId="0" borderId="0" xfId="0" applyNumberFormat="1" applyAlignment="1"/>
    <xf numFmtId="180" fontId="0" fillId="0" borderId="0" xfId="0" applyNumberFormat="1" applyAlignment="1">
      <alignment horizontal="right"/>
    </xf>
    <xf numFmtId="178" fontId="2" fillId="0" borderId="0" xfId="3" applyNumberFormat="1" applyAlignment="1">
      <alignment horizontal="right"/>
    </xf>
    <xf numFmtId="178" fontId="3" fillId="0" borderId="0" xfId="5" applyNumberFormat="1" applyAlignment="1">
      <alignment horizontal="right"/>
    </xf>
    <xf numFmtId="14" fontId="3" fillId="0" borderId="0" xfId="6" applyNumberFormat="1" applyFont="1" applyAlignment="1">
      <alignment horizontal="right" vertical="center"/>
    </xf>
    <xf numFmtId="0" fontId="7" fillId="0" borderId="0" xfId="6" applyAlignment="1"/>
    <xf numFmtId="14" fontId="7" fillId="0" borderId="0" xfId="6" applyNumberFormat="1" applyAlignment="1"/>
    <xf numFmtId="14" fontId="3" fillId="0" borderId="0" xfId="8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right" vertical="center" wrapText="1"/>
    </xf>
    <xf numFmtId="179" fontId="13" fillId="0" borderId="0" xfId="7" applyNumberFormat="1" applyFont="1" applyAlignment="1">
      <alignment vertical="center"/>
    </xf>
    <xf numFmtId="178" fontId="30" fillId="0" borderId="0" xfId="8" applyNumberFormat="1" applyAlignment="1">
      <alignment horizontal="right"/>
    </xf>
    <xf numFmtId="14" fontId="3" fillId="0" borderId="0" xfId="10" applyNumberFormat="1" applyFont="1" applyAlignment="1">
      <alignment horizontal="right" vertical="center"/>
    </xf>
    <xf numFmtId="0" fontId="14" fillId="0" borderId="0" xfId="9" applyFont="1">
      <alignment vertical="center"/>
    </xf>
    <xf numFmtId="0" fontId="3" fillId="0" borderId="0" xfId="9" applyAlignment="1"/>
    <xf numFmtId="178" fontId="3" fillId="0" borderId="0" xfId="10" applyNumberFormat="1" applyFont="1" applyAlignment="1">
      <alignment horizontal="right"/>
    </xf>
    <xf numFmtId="0" fontId="7" fillId="0" borderId="0" xfId="10" applyFont="1">
      <alignment vertical="center"/>
    </xf>
    <xf numFmtId="178" fontId="7" fillId="0" borderId="0" xfId="6" applyNumberFormat="1" applyAlignment="1">
      <alignment horizontal="right" vertical="center"/>
    </xf>
    <xf numFmtId="20" fontId="7" fillId="0" borderId="0" xfId="6" applyNumberFormat="1">
      <alignment vertical="center"/>
    </xf>
    <xf numFmtId="14" fontId="3" fillId="0" borderId="0" xfId="11" applyNumberFormat="1" applyFont="1" applyAlignment="1">
      <alignment horizontal="right"/>
    </xf>
    <xf numFmtId="178" fontId="7" fillId="0" borderId="0" xfId="11" applyNumberFormat="1" applyAlignment="1">
      <alignment horizontal="right"/>
    </xf>
    <xf numFmtId="181" fontId="7" fillId="0" borderId="0" xfId="11" applyNumberFormat="1"/>
    <xf numFmtId="0" fontId="3" fillId="0" borderId="0" xfId="9">
      <alignment vertical="center"/>
    </xf>
    <xf numFmtId="14" fontId="3" fillId="0" borderId="0" xfId="4" applyNumberFormat="1" applyFont="1" applyAlignment="1">
      <alignment horizontal="right"/>
    </xf>
    <xf numFmtId="0" fontId="15" fillId="0" borderId="0" xfId="4" applyAlignment="1">
      <alignment horizontal="right"/>
    </xf>
    <xf numFmtId="0" fontId="15" fillId="8" borderId="0" xfId="4" applyFill="1" applyAlignment="1">
      <alignment horizontal="right"/>
    </xf>
    <xf numFmtId="0" fontId="15" fillId="0" borderId="1" xfId="4" applyBorder="1" applyAlignment="1">
      <alignment horizontal="right"/>
    </xf>
    <xf numFmtId="178" fontId="16" fillId="0" borderId="0" xfId="5" applyNumberFormat="1" applyFont="1" applyAlignment="1">
      <alignment horizontal="right" vertical="center"/>
    </xf>
    <xf numFmtId="0" fontId="16" fillId="0" borderId="0" xfId="5" applyFont="1" applyAlignment="1">
      <alignment horizontal="center" vertical="center"/>
    </xf>
    <xf numFmtId="0" fontId="17" fillId="0" borderId="0" xfId="9" applyFont="1">
      <alignment vertical="center"/>
    </xf>
    <xf numFmtId="0" fontId="18" fillId="0" borderId="0" xfId="9" applyFont="1">
      <alignment vertical="center"/>
    </xf>
    <xf numFmtId="178" fontId="8" fillId="0" borderId="0" xfId="1" applyNumberFormat="1" applyAlignment="1">
      <alignment horizontal="right"/>
    </xf>
    <xf numFmtId="0" fontId="8" fillId="0" borderId="0" xfId="1"/>
    <xf numFmtId="182" fontId="19" fillId="0" borderId="0" xfId="1" applyNumberFormat="1" applyFont="1"/>
    <xf numFmtId="0" fontId="5" fillId="0" borderId="0" xfId="4" applyFont="1"/>
    <xf numFmtId="1" fontId="19" fillId="0" borderId="0" xfId="1" applyNumberFormat="1" applyFont="1"/>
    <xf numFmtId="14" fontId="3" fillId="0" borderId="0" xfId="2" applyNumberFormat="1" applyFont="1" applyAlignment="1">
      <alignment horizontal="right" vertical="center"/>
    </xf>
    <xf numFmtId="179" fontId="20" fillId="0" borderId="0" xfId="2" applyNumberFormat="1" applyFont="1">
      <alignment vertical="center"/>
    </xf>
    <xf numFmtId="0" fontId="20" fillId="0" borderId="0" xfId="2" applyFont="1" applyAlignment="1">
      <alignment vertical="center" wrapText="1"/>
    </xf>
    <xf numFmtId="0" fontId="20" fillId="0" borderId="0" xfId="2" applyFont="1">
      <alignment vertical="center"/>
    </xf>
    <xf numFmtId="183" fontId="21" fillId="0" borderId="0" xfId="2" applyNumberFormat="1" applyFont="1">
      <alignment vertical="center"/>
    </xf>
    <xf numFmtId="181" fontId="21" fillId="0" borderId="0" xfId="2" applyNumberFormat="1" applyFont="1">
      <alignment vertical="center"/>
    </xf>
    <xf numFmtId="183" fontId="20" fillId="0" borderId="0" xfId="2" applyNumberFormat="1" applyFont="1">
      <alignment vertical="center"/>
    </xf>
    <xf numFmtId="181" fontId="20" fillId="0" borderId="0" xfId="2" applyNumberFormat="1" applyFont="1">
      <alignment vertical="center"/>
    </xf>
    <xf numFmtId="0" fontId="9" fillId="0" borderId="0" xfId="6" applyFont="1" applyAlignment="1">
      <alignment horizontal="center" vertical="center"/>
    </xf>
    <xf numFmtId="178" fontId="12" fillId="0" borderId="0" xfId="4" applyNumberFormat="1" applyFont="1" applyAlignment="1">
      <alignment horizontal="right"/>
    </xf>
    <xf numFmtId="0" fontId="4" fillId="0" borderId="0" xfId="4" applyFont="1"/>
    <xf numFmtId="0" fontId="4" fillId="0" borderId="0" xfId="4" applyFont="1" applyAlignment="1">
      <alignment horizontal="right"/>
    </xf>
    <xf numFmtId="0" fontId="22" fillId="0" borderId="0" xfId="4" applyFont="1"/>
    <xf numFmtId="178" fontId="7" fillId="0" borderId="0" xfId="5" applyNumberFormat="1" applyFont="1" applyAlignment="1">
      <alignment horizontal="right"/>
    </xf>
    <xf numFmtId="14" fontId="3" fillId="0" borderId="0" xfId="5" applyNumberFormat="1" applyAlignment="1">
      <alignment horizontal="right"/>
    </xf>
    <xf numFmtId="0" fontId="7" fillId="0" borderId="0" xfId="5" applyFont="1"/>
    <xf numFmtId="178" fontId="10" fillId="0" borderId="0" xfId="8" applyNumberFormat="1" applyFont="1" applyAlignment="1">
      <alignment horizontal="right"/>
    </xf>
    <xf numFmtId="0" fontId="30" fillId="0" borderId="0" xfId="8" applyAlignment="1">
      <alignment horizontal="right"/>
    </xf>
    <xf numFmtId="14" fontId="30" fillId="0" borderId="0" xfId="8" applyNumberFormat="1" applyAlignment="1">
      <alignment horizontal="right"/>
    </xf>
    <xf numFmtId="0" fontId="7" fillId="0" borderId="0" xfId="8" applyFont="1" applyAlignment="1">
      <alignment horizontal="right" vertical="center"/>
    </xf>
    <xf numFmtId="0" fontId="23" fillId="0" borderId="0" xfId="8" applyFont="1" applyAlignment="1">
      <alignment horizontal="right" vertical="center"/>
    </xf>
    <xf numFmtId="14" fontId="3" fillId="0" borderId="0" xfId="13" applyNumberFormat="1" applyFont="1" applyAlignment="1">
      <alignment horizontal="right"/>
    </xf>
    <xf numFmtId="0" fontId="5" fillId="0" borderId="0" xfId="13"/>
    <xf numFmtId="14" fontId="3" fillId="9" borderId="0" xfId="13" applyNumberFormat="1" applyFont="1" applyFill="1" applyAlignment="1">
      <alignment horizontal="right"/>
    </xf>
    <xf numFmtId="14" fontId="3" fillId="0" borderId="0" xfId="8" applyNumberFormat="1" applyFont="1" applyAlignment="1">
      <alignment horizontal="right" vertical="center"/>
    </xf>
    <xf numFmtId="0" fontId="24" fillId="0" borderId="0" xfId="8" applyFont="1" applyAlignment="1">
      <alignment vertical="center"/>
    </xf>
    <xf numFmtId="0" fontId="30" fillId="0" borderId="0" xfId="8" applyAlignment="1">
      <alignment vertical="center"/>
    </xf>
    <xf numFmtId="14" fontId="3" fillId="0" borderId="0" xfId="7" applyNumberFormat="1" applyFont="1" applyAlignment="1">
      <alignment horizontal="right"/>
    </xf>
    <xf numFmtId="178" fontId="5" fillId="0" borderId="0" xfId="7" applyNumberFormat="1" applyAlignment="1">
      <alignment horizontal="right"/>
    </xf>
    <xf numFmtId="178" fontId="25" fillId="8" borderId="0" xfId="7" applyNumberFormat="1" applyFont="1" applyFill="1" applyAlignment="1">
      <alignment horizontal="right"/>
    </xf>
    <xf numFmtId="14" fontId="26" fillId="8" borderId="0" xfId="7" applyNumberFormat="1" applyFont="1" applyFill="1" applyAlignment="1">
      <alignment horizontal="right"/>
    </xf>
    <xf numFmtId="0" fontId="25" fillId="8" borderId="0" xfId="7" applyFont="1" applyFill="1" applyAlignment="1">
      <alignment horizontal="center"/>
    </xf>
    <xf numFmtId="178" fontId="27" fillId="8" borderId="0" xfId="7" applyNumberFormat="1" applyFont="1" applyFill="1" applyAlignment="1">
      <alignment horizontal="right"/>
    </xf>
    <xf numFmtId="14" fontId="28" fillId="8" borderId="0" xfId="7" applyNumberFormat="1" applyFont="1" applyFill="1" applyAlignment="1">
      <alignment horizontal="right"/>
    </xf>
    <xf numFmtId="0" fontId="27" fillId="8" borderId="0" xfId="7" applyFont="1" applyFill="1" applyAlignment="1">
      <alignment horizontal="center"/>
    </xf>
    <xf numFmtId="178" fontId="11" fillId="0" borderId="0" xfId="7" applyNumberFormat="1" applyFont="1" applyAlignment="1">
      <alignment horizontal="right"/>
    </xf>
    <xf numFmtId="0" fontId="15" fillId="0" borderId="0" xfId="4"/>
    <xf numFmtId="0" fontId="22" fillId="0" borderId="0" xfId="0" applyFont="1" applyAlignment="1"/>
    <xf numFmtId="0" fontId="4" fillId="0" borderId="0" xfId="0" applyFont="1" applyAlignment="1">
      <alignment horizontal="right"/>
    </xf>
  </cellXfs>
  <cellStyles count="14">
    <cellStyle name="Normal 10" xfId="1" xr:uid="{00000000-0005-0000-0000-000031000000}"/>
    <cellStyle name="Normal 11" xfId="2" xr:uid="{00000000-0005-0000-0000-000032000000}"/>
    <cellStyle name="Normal 2" xfId="3" xr:uid="{00000000-0005-0000-0000-000033000000}"/>
    <cellStyle name="Normal 2 2" xfId="4" xr:uid="{00000000-0005-0000-0000-000034000000}"/>
    <cellStyle name="Normal 3" xfId="5" xr:uid="{00000000-0005-0000-0000-000035000000}"/>
    <cellStyle name="Normal 4" xfId="6" xr:uid="{00000000-0005-0000-0000-000036000000}"/>
    <cellStyle name="Normal 5" xfId="7" xr:uid="{00000000-0005-0000-0000-000037000000}"/>
    <cellStyle name="Normal 6" xfId="8" xr:uid="{00000000-0005-0000-0000-000038000000}"/>
    <cellStyle name="Normal 7" xfId="9" xr:uid="{00000000-0005-0000-0000-000039000000}"/>
    <cellStyle name="Normal 8" xfId="10" xr:uid="{00000000-0005-0000-0000-00003A000000}"/>
    <cellStyle name="Normal 9" xfId="11" xr:uid="{00000000-0005-0000-0000-00003B000000}"/>
    <cellStyle name="常规" xfId="0" builtinId="0"/>
    <cellStyle name="常规 2" xfId="12" xr:uid="{00000000-0005-0000-0000-00003C000000}"/>
    <cellStyle name="常规 3" xfId="13" xr:uid="{00000000-0005-0000-0000-00003D000000}"/>
  </cellStyles>
  <dxfs count="52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91.6097465278" createdVersion="4" refreshedVersion="4" minRefreshableVersion="3" recordCount="2672" xr:uid="{00000000-000A-0000-FFFF-FFFF00000000}">
  <cacheSource type="worksheet">
    <worksheetSource ref="A1:L2659" sheet="screentime"/>
  </cacheSource>
  <cacheFields count="12">
    <cacheField name="pseudo_ID" numFmtId="178">
      <sharedItems containsSemiMixedTypes="0" containsString="0" containsNumber="1" containsInteger="1" minValue="304" maxValue="9680" count="34">
        <n v="6419"/>
        <n v="3128"/>
        <n v="9285"/>
        <n v="1019"/>
        <n v="2508"/>
        <n v="5773"/>
        <n v="8622"/>
        <n v="2520"/>
        <n v="794"/>
        <n v="1929"/>
        <n v="9680"/>
        <n v="1689"/>
        <n v="9052"/>
        <n v="2793"/>
        <n v="4278"/>
        <n v="7575"/>
        <n v="604"/>
        <n v="5257"/>
        <n v="373"/>
        <n v="2243"/>
        <n v="5427"/>
        <n v="5785"/>
        <n v="587"/>
        <n v="957"/>
        <n v="2059"/>
        <n v="7869"/>
        <n v="304"/>
        <n v="9040"/>
        <n v="8983"/>
        <n v="5094"/>
        <n v="2307"/>
        <n v="6759"/>
        <n v="1329"/>
        <n v="2880"/>
      </sharedItems>
    </cacheField>
    <cacheField name="Date" numFmtId="0">
      <sharedItems containsSemiMixedTypes="0" containsNonDate="0" containsString="0"/>
    </cacheField>
    <cacheField name="Day" numFmtId="0">
      <sharedItems containsSemiMixedTypes="0" containsNonDate="0" containsString="0"/>
    </cacheField>
    <cacheField name="Total.ST" numFmtId="0">
      <sharedItems containsSemiMixedTypes="0" containsNonDate="0" containsString="0"/>
    </cacheField>
    <cacheField name="Total.ST.min" numFmtId="0">
      <sharedItems containsSemiMixedTypes="0" containsNonDate="0" containsString="0"/>
    </cacheField>
    <cacheField name="Social.ST" numFmtId="0">
      <sharedItems containsSemiMixedTypes="0" containsNonDate="0" containsString="0"/>
    </cacheField>
    <cacheField name="Social.ST.min" numFmtId="0">
      <sharedItems containsSemiMixedTypes="0" containsNonDate="0" containsString="0"/>
    </cacheField>
    <cacheField name="Pickups" numFmtId="0">
      <sharedItems containsSemiMixedTypes="0" containsNonDate="0" containsString="0"/>
    </cacheField>
    <cacheField name="Pickup.1st" numFmtId="0">
      <sharedItems containsDate="1" containsBlank="1" containsMixedTypes="1" count="699">
        <d v="1899-12-30T07:55:00"/>
        <d v="1899-12-30T06:45:00"/>
        <d v="1899-12-30T07:40:00"/>
        <d v="1899-12-30T08:05:00"/>
        <d v="1899-12-30T09:39:00"/>
        <d v="1899-12-30T11:47:00"/>
        <d v="1899-12-30T05:12:00"/>
        <d v="1899-12-30T06:39:00"/>
        <d v="1899-12-30T07:21:00"/>
        <d v="1899-12-30T09:30:00"/>
        <d v="1899-12-30T06:31:00"/>
        <d v="1899-12-30T06:42:00"/>
        <d v="1899-12-30T07:38:00"/>
        <d v="1899-12-30T08:35:00"/>
        <d v="1899-12-30T07:31:00"/>
        <d v="1899-12-30T08:18:00"/>
        <d v="1899-12-30T09:28:00"/>
        <d v="1899-12-30T08:47:00"/>
        <d v="1899-12-30T08:48:00"/>
        <d v="1899-12-30T08:30:00"/>
        <d v="1899-12-30T10:05:00"/>
        <d v="1899-12-30T09:35:00"/>
        <d v="1899-12-30T06:34:00"/>
        <d v="1899-12-30T08:45:00"/>
        <d v="1899-12-30T08:20:00"/>
        <d v="1899-12-30T06:55:00"/>
        <d v="1899-12-30T08:10:00"/>
        <d v="1899-12-30T07:30:00"/>
        <d v="1899-12-30T09:10:00"/>
        <d v="1899-12-30T07:45:00"/>
        <d v="1899-12-30T07:00:00"/>
        <d v="1899-12-30T06:00:00"/>
        <d v="1899-12-30T11:19:00"/>
        <d v="1899-12-30T11:02:00"/>
        <d v="1899-12-30T10:49:00"/>
        <d v="1899-12-30T09:01:00"/>
        <d v="1899-12-30T10:28:00"/>
        <d v="1899-12-30T10:12:00"/>
        <d v="1899-12-30T09:47:00"/>
        <d v="1899-12-30T09:52:00"/>
        <d v="1899-12-30T09:31:00"/>
        <d v="1899-12-30T08:25:00"/>
        <d v="1899-12-30T09:13:00"/>
        <d v="1899-12-30T08:38:00"/>
        <d v="1899-12-30T09:15:00"/>
        <d v="1899-12-30T08:52:00"/>
        <d v="1899-12-30T09:49:00"/>
        <d v="1899-12-30T10:00:00"/>
        <d v="1899-12-30T12:00:00"/>
        <d v="1899-12-30T11:00:00"/>
        <d v="1899-12-30T09:00:00"/>
        <d v="1899-12-30T05:00:00"/>
        <d v="1899-12-30T08:00:00"/>
        <d v="1899-12-30T01:00:00"/>
        <d v="1899-12-30T14:00:00"/>
        <d v="1899-12-30T04:00:00"/>
        <d v="1899-12-30T05:20:00"/>
        <d v="1899-12-30T05:31:00"/>
        <d v="1899-12-30T04:28:00"/>
        <d v="1899-12-30T04:54:00"/>
        <d v="1899-12-30T06:03:00"/>
        <d v="1899-12-30T05:03:00"/>
        <d v="1899-12-30T04:03:00"/>
        <d v="1899-12-30T04:32:00"/>
        <d v="1899-12-30T05:39:00"/>
        <d v="1899-12-30T03:43:00"/>
        <d v="1899-12-30T05:47:00"/>
        <d v="1899-12-30T07:43:00"/>
        <d v="1899-12-30T05:43:00"/>
        <d v="1899-12-30T05:36:00"/>
        <d v="1899-12-30T07:23:00"/>
        <d v="1899-12-30T05:25:00"/>
        <d v="1899-12-30T04:58:00"/>
        <d v="1899-12-30T06:33:00"/>
        <d v="1899-12-30T05:35:00"/>
        <d v="1899-12-30T06:02:00"/>
        <d v="1899-12-30T04:44:00"/>
        <d v="1899-12-30T05:05:00"/>
        <d v="1899-12-30T06:17:00"/>
        <d v="1899-12-30T05:45:00"/>
        <d v="1899-12-30T05:19:00"/>
        <d v="1899-12-30T05:01:00"/>
        <m/>
        <d v="1899-12-30T00:01:00"/>
        <d v="1899-12-30T07:16:00"/>
        <d v="1899-12-30T00:08:00"/>
        <d v="1899-12-30T00:03:00"/>
        <d v="1899-12-30T00:06:00"/>
        <d v="1899-12-30T00:09:00"/>
        <d v="1899-12-30T00:41:00"/>
        <d v="1899-12-30T00:17:00"/>
        <d v="1899-12-30T00:30:00"/>
        <d v="1899-12-30T00:16:00"/>
        <d v="1899-12-30T00:05:00"/>
        <d v="1899-12-30T00:15:00"/>
        <d v="1899-12-30T02:23:00"/>
        <d v="1899-12-30T03:33:00"/>
        <d v="1899-12-30T02:24:00"/>
        <d v="1899-12-30T04:25:00"/>
        <d v="1899-12-30T01:45:00"/>
        <d v="1899-12-30T05:21:00"/>
        <d v="1899-12-30T12:18:00"/>
        <d v="1899-12-30T05:16:00"/>
        <d v="1899-12-30T07:54:00"/>
        <d v="1899-12-30T06:57:00"/>
        <d v="1899-12-30T05:14:00"/>
        <d v="1899-12-30T07:56:00"/>
        <d v="1899-12-30T07:50:00"/>
        <d v="1899-12-30T07:42:00"/>
        <d v="1899-12-30T05:56:00"/>
        <d v="1899-12-30T08:28:00"/>
        <d v="1899-12-30T05:23:00"/>
        <d v="1899-12-30T05:28:00"/>
        <d v="1899-12-30T08:36:00"/>
        <d v="1899-12-30T07:58:00"/>
        <d v="1899-12-30T00:00:00"/>
        <d v="1899-12-30T08:03:00"/>
        <d v="1899-12-30T00:02:00"/>
        <d v="1899-12-30T08:15:00"/>
        <d v="1899-12-30T00:13:00"/>
        <d v="1899-12-30T00:04:00"/>
        <d v="1899-12-30T00:10:00"/>
        <d v="1899-12-30T00:11:00"/>
        <d v="1899-12-30T00:24:00"/>
        <d v="1899-12-30T00:26:00"/>
        <d v="1899-12-30T00:14:00"/>
        <d v="1899-12-30T00:07:00"/>
        <d v="1899-12-30T00:22:00"/>
        <d v="1899-12-30T09:21:00"/>
        <d v="1899-12-30T09:08:00"/>
        <d v="1899-12-30T07:27:00"/>
        <d v="1899-12-30T09:41:00"/>
        <d v="1899-12-30T07:52:00"/>
        <d v="1899-12-30T09:26:00"/>
        <d v="1899-12-30T08:24:00"/>
        <d v="1899-12-30T08:29:00"/>
        <d v="1899-12-30T03:37:00"/>
        <d v="1899-12-30T10:40:00"/>
        <s v="NA"/>
        <d v="1899-12-30T18:58:00"/>
        <d v="1899-12-30T07:49:00"/>
        <d v="1899-12-30T10:11:00"/>
        <d v="1899-12-30T03:07:00"/>
        <d v="1899-12-30T09:54:00"/>
        <d v="1899-12-30T08:50:00"/>
        <d v="1899-12-30T08:39:00"/>
        <d v="1899-12-30T04:11:00"/>
        <d v="1899-12-30T06:12:00"/>
        <d v="1899-12-30T03:05:00"/>
        <d v="1899-12-30T09:09:00"/>
        <d v="1899-12-30T07:32:00"/>
        <d v="1899-12-30T10:01:00"/>
        <d v="1899-12-30T10:07:00"/>
        <d v="1899-12-30T03:42:00"/>
        <d v="1899-12-30T08:27:00"/>
        <d v="1899-12-30T03:31:00"/>
        <d v="1899-12-30T03:36:00"/>
        <d v="1899-12-30T12:46:00"/>
        <d v="1899-12-30T03:18:00"/>
        <d v="1899-12-30T03:56:00"/>
        <d v="1899-12-30T07:20:00"/>
        <d v="1899-12-30T10:45:00"/>
        <d v="1899-12-30T08:46:00"/>
        <d v="1899-12-30T13:00:00"/>
        <d v="1899-12-30T12:31:00"/>
        <d v="1899-12-30T09:37:00"/>
        <d v="1899-12-30T09:06:00"/>
        <d v="1899-12-30T08:43:00"/>
        <d v="1899-12-30T10:27:00"/>
        <d v="1899-12-30T08:53:00"/>
        <d v="1899-12-30T09:34:00"/>
        <d v="1899-12-30T11:46:00"/>
        <d v="1899-12-30T11:32:00"/>
        <d v="1899-12-30T12:51:00"/>
        <d v="1899-12-30T12:28:00"/>
        <d v="1899-12-30T12:01:00"/>
        <d v="1899-12-30T11:27:00"/>
        <d v="1899-12-30T12:48:00"/>
        <d v="1899-12-30T12:08:00"/>
        <d v="1899-12-30T11:48:00"/>
        <d v="1899-12-30T12:10:00"/>
        <d v="1899-12-30T12:04:00"/>
        <d v="1899-12-30T13:30:00"/>
        <d v="1899-12-30T12:45:00"/>
        <d v="1899-12-30T13:12:00"/>
        <d v="1899-12-30T11:41:00"/>
        <d v="1899-12-30T12:34:00"/>
        <d v="1899-12-30T10:51:00"/>
        <d v="1899-12-30T06:30:00"/>
        <d v="1899-12-30T10:20:00"/>
        <d v="1899-12-30T13:06:00"/>
        <d v="1899-12-30T10:09:00"/>
        <d v="1899-12-30T13:08:00"/>
        <d v="1899-12-30T10:16:00"/>
        <d v="1899-12-30T05:55:00"/>
        <d v="1899-12-30T10:14:00"/>
        <d v="1899-12-30T09:40:00"/>
        <d v="1899-12-30T05:50:00"/>
        <d v="1899-12-30T06:58:00"/>
        <d v="1899-12-30T06:56:00"/>
        <d v="1899-12-30T06:21:00"/>
        <d v="1899-12-30T09:24:00"/>
        <d v="1899-12-30T12:32:00"/>
        <d v="1899-12-30T09:16:00"/>
        <d v="1899-12-30T11:07:00"/>
        <d v="1899-12-30T11:34:00"/>
        <d v="1899-12-30T10:30:00"/>
        <d v="1899-12-30T09:12:00"/>
        <d v="1899-12-30T07:37:00"/>
        <d v="1899-12-30T09:45:00"/>
        <d v="1899-12-30T10:29:00"/>
        <d v="1899-12-30T08:34:00"/>
        <d v="1899-12-30T08:58:00"/>
        <d v="1899-12-30T11:54:00"/>
        <d v="1899-12-30T07:24:00"/>
        <d v="1899-12-30T07:41:00"/>
        <d v="1899-12-30T10:26:00"/>
        <d v="1899-12-30T09:17:00"/>
        <d v="1899-12-30T10:21:00"/>
        <d v="1899-12-30T11:21:00"/>
        <d v="1899-12-30T11:25:00"/>
        <d v="1899-12-30T10:42:00"/>
        <d v="1899-12-30T09:51:00"/>
        <d v="1899-12-30T08:12:00"/>
        <d v="1899-12-30T10:25:00"/>
        <d v="1899-12-30T11:04:00"/>
        <d v="1899-12-30T08:06:00"/>
        <d v="1899-12-30T08:02:00"/>
        <d v="1899-12-30T01:02:00"/>
        <d v="1899-12-30T00:31:00"/>
        <s v="6:10"/>
        <s v="7:21"/>
        <s v="4:20"/>
        <s v="6:15"/>
        <s v="4:52"/>
        <s v="6:24"/>
        <s v="6:44"/>
        <s v="7:02"/>
        <s v="5:45"/>
        <s v="4:50"/>
        <s v="6:20"/>
        <s v="6:29"/>
        <s v="6:39"/>
        <s v="6:23"/>
        <s v="5:39"/>
        <s v="4:40"/>
        <s v="5:30"/>
        <s v="6:25"/>
        <s v="6:26"/>
        <s v="4:30"/>
        <s v="6:16"/>
        <s v="4:45"/>
        <s v="5:43"/>
        <s v="7:20"/>
        <s v="5:50"/>
        <s v="5:20"/>
        <s v="6:07"/>
        <s v="5:54"/>
        <s v="6:04"/>
        <s v="4:55"/>
        <s v="5:31"/>
        <s v="1:39"/>
        <s v="8:29"/>
        <s v="9:22"/>
        <s v="9:32"/>
        <s v="5:21"/>
        <s v="2:25"/>
        <s v="6:03"/>
        <s v="6:37"/>
        <s v="6:57"/>
        <s v="4:48"/>
        <s v="6:14"/>
        <s v="4:46"/>
        <s v="6:00"/>
        <s v="4:37"/>
        <s v="4:43"/>
        <s v="6:34"/>
        <s v="4:51"/>
        <s v="6:05"/>
        <s v="6:38"/>
        <s v="7:19"/>
        <s v="5:55"/>
        <s v="5:15"/>
        <s v="7:17"/>
        <d v="1899-12-30T11:53:00"/>
        <d v="1899-12-30T09:33:00"/>
        <d v="1899-12-30T10:38:00"/>
        <d v="1899-12-30T09:42:00"/>
        <d v="1899-12-30T10:22:00"/>
        <d v="1899-12-30T09:19:00"/>
        <d v="1899-12-30T07:03:00"/>
        <d v="1899-12-30T09:32:00"/>
        <d v="1899-12-30T10:35:00"/>
        <d v="1899-12-30T07:48:00"/>
        <d v="1899-12-30T07:34:00"/>
        <d v="1899-12-30T10:18:00"/>
        <d v="1899-12-30T07:19:00"/>
        <d v="1899-12-30T07:10:00"/>
        <d v="1899-12-30T07:06:00"/>
        <d v="1899-12-30T07:11:00"/>
        <d v="1899-12-30T10:06:00"/>
        <d v="1899-12-30T09:20:00"/>
        <d v="1899-12-30T07:22:00"/>
        <d v="1899-12-30T07:08:00"/>
        <d v="1899-12-30T10:02:00"/>
        <d v="1899-12-30T09:22:00"/>
        <d v="1899-12-30T07:35:00"/>
        <d v="1899-12-30T07:01:00"/>
        <d v="1899-12-30T10:10:00"/>
        <d v="1899-12-30T07:25:00"/>
        <d v="1899-12-30T09:44:00"/>
        <d v="1899-12-30T07:04:00"/>
        <d v="1899-12-30T07:05:00"/>
        <d v="1899-12-30T06:59:00"/>
        <d v="1899-12-30T07:13:00"/>
        <d v="1899-12-30T07:47:00"/>
        <d v="1899-12-30T04:02:00"/>
        <d v="1899-12-30T07:09:00"/>
        <d v="1899-12-30T08:01:00"/>
        <d v="1899-12-30T07:26:00"/>
        <d v="1899-12-30T00:57:00"/>
        <d v="1899-12-30T01:34:00"/>
        <d v="1899-12-30T09:46:00"/>
        <d v="1899-12-30T01:07:00"/>
        <d v="1899-12-30T03:41:00"/>
        <d v="1899-12-30T07:17:00"/>
        <d v="1899-12-30T07:12:00"/>
        <d v="1899-12-30T07:33:00"/>
        <d v="1899-12-30T01:19:00"/>
        <d v="1899-12-30T07:44:00"/>
        <d v="1899-12-30T08:11:00"/>
        <d v="1899-12-30T07:39:00"/>
        <d v="1899-12-30T07:18:00"/>
        <d v="1899-12-30T07:46:00"/>
        <d v="1899-12-30T07:15:00"/>
        <d v="1899-12-30T07:14:00"/>
        <d v="1899-12-30T04:18:00"/>
        <d v="1899-12-30T04:34:00"/>
        <d v="1899-12-30T01:15:00"/>
        <d v="1899-12-30T07:59:00"/>
        <d v="1899-12-30T12:22:00"/>
        <d v="1899-12-30T01:26:00"/>
        <d v="1899-12-30T06:48:00"/>
        <d v="1899-12-30T10:32:00"/>
        <d v="1899-12-30T12:05:00"/>
        <d v="1899-12-30T12:50:00"/>
        <d v="1899-12-30T12:17:00"/>
        <d v="1899-12-30T12:02:00"/>
        <d v="1899-12-30T12:03:00"/>
        <d v="1899-12-30T01:41:00"/>
        <d v="1899-12-30T04:01:00"/>
        <d v="1899-12-30T04:23:00"/>
        <d v="1899-12-30T03:30:00"/>
        <d v="1899-12-30T12:09:00"/>
        <d v="1899-12-30T12:21:00"/>
        <d v="1899-12-30T12:44:00"/>
        <d v="1899-12-30T12:29:00"/>
        <d v="1899-12-30T12:43:00"/>
        <d v="1899-12-30T01:27:00"/>
        <d v="1899-12-30T12:12:00"/>
        <d v="1899-12-30T03:08:00"/>
        <d v="1899-12-30T01:42:00"/>
        <d v="1899-12-30T09:58:00"/>
        <d v="1899-12-30T07:02:00"/>
        <d v="1899-12-30T06:49:00"/>
        <d v="1899-12-30T12:19:00"/>
        <d v="1899-12-30T03:27:00"/>
        <d v="1899-12-30T03:49:00"/>
        <d v="1899-12-30T12:14:00"/>
        <d v="1899-12-30T12:24:00"/>
        <d v="1899-12-30T12:20:00"/>
        <d v="1899-12-30T12:25:00"/>
        <d v="1899-12-30T12:27:00"/>
        <d v="1899-12-30T12:15:00"/>
        <d v="1899-12-30T01:32:00"/>
        <d v="1899-12-30T03:52:00"/>
        <d v="1899-12-30T12:26:00"/>
        <d v="1899-12-30T12:41:00"/>
        <d v="1899-12-30T12:38:00"/>
        <d v="1899-12-30T03:47:00"/>
        <d v="1899-12-30T12:42:00"/>
        <d v="1899-12-30T12:58:00"/>
        <d v="1899-12-30T01:04:00"/>
        <d v="1899-12-30T02:03:00"/>
        <d v="1899-12-30T01:08:00"/>
        <d v="1899-12-30T12:54:00"/>
        <d v="1899-12-30T01:20:00"/>
        <d v="1899-12-30T01:35:00"/>
        <d v="1899-12-30T01:44:00"/>
        <d v="1899-12-30T12:53:00"/>
        <d v="1899-12-30T01:50:00"/>
        <d v="1899-12-30T05:58:00"/>
        <d v="1899-12-30T06:15:00"/>
        <d v="1899-12-30T06:50:00"/>
        <d v="1899-12-30T02:19:00"/>
        <d v="1899-12-30T00:49:00"/>
        <d v="1899-12-30T00:58:00"/>
        <d v="1899-12-30T00:45:00"/>
        <d v="1899-12-30T01:30:00"/>
        <d v="1899-12-30T01:36:00"/>
        <d v="1899-12-30T00:53:00"/>
        <d v="1899-12-30T02:11:00"/>
        <d v="1899-12-30T00:20:00"/>
        <d v="1899-12-30T01:40:00"/>
        <d v="1899-12-30T00:37:00"/>
        <d v="1899-12-30T00:35:00"/>
        <d v="1899-12-30T06:24:00"/>
        <d v="1899-12-30T00:18:00"/>
        <d v="1899-12-30T02:10:00"/>
        <d v="1899-12-30T05:54:00"/>
        <d v="1899-12-30T08:21:00"/>
        <d v="1899-12-30T08:09:00"/>
        <d v="1899-12-30T03:01:00"/>
        <d v="1899-12-30T08:54:00"/>
        <d v="1899-12-30T08:22:00"/>
        <d v="1899-12-30T07:51:00"/>
        <d v="1899-12-30T09:03:00"/>
        <d v="1899-12-30T08:59:00"/>
        <d v="1899-12-30T08:33:00"/>
        <d v="1899-12-30T05:41:00"/>
        <d v="1899-12-30T09:02:00"/>
        <d v="1899-12-30T03:53:00"/>
        <d v="1899-12-30T04:36:00"/>
        <d v="1899-12-30T09:11:00"/>
        <d v="1899-12-30T08:55:00"/>
        <d v="1899-12-30T04:31:00"/>
        <d v="1899-12-30T06:20:00"/>
        <d v="1899-12-30T04:15:00"/>
        <d v="1899-12-30T05:10:00"/>
        <d v="1899-12-30T07:29:00"/>
        <d v="1899-12-30T06:01:00"/>
        <d v="1899-12-30T08:19:00"/>
        <d v="1899-12-30T08:04:00"/>
        <d v="1899-12-30T04:08:00"/>
        <d v="1899-12-30T06:46:00"/>
        <d v="1899-12-30T03:00:00"/>
        <d v="1899-12-30T03:03:00"/>
        <d v="1899-12-30T04:30:00"/>
        <d v="1899-12-30T04:04:00"/>
        <d v="1899-12-30T07:07:00"/>
        <d v="1899-12-30T09:56:00"/>
        <d v="1899-12-30T10:55:00"/>
        <d v="1899-12-30T09:48:00"/>
        <d v="1899-12-30T06:44:00"/>
        <d v="1899-12-30T07:53:00"/>
        <d v="1899-12-30T07:36:00"/>
        <d v="1899-12-30T08:49:00"/>
        <d v="1899-12-30T10:43:00"/>
        <d v="1899-12-30T00:43:00"/>
        <d v="1899-12-30T00:29:00"/>
        <d v="1899-12-30T11:40:00"/>
        <d v="1899-12-30T00:23:00"/>
        <d v="1899-12-30T00:54:00"/>
        <d v="1899-12-30T02:27:00"/>
        <d v="1899-12-30T06:13:00"/>
        <d v="1899-12-30T06:43:00"/>
        <d v="1899-12-30T07:57:00"/>
        <d v="1899-12-30T00:36:00"/>
        <d v="1899-12-30T01:09:00"/>
        <d v="1899-12-30T00:19:00"/>
        <d v="1899-12-30T00:33:00"/>
        <d v="1899-12-30T00:46:00"/>
        <d v="1899-12-30T01:01:00"/>
        <d v="1899-12-30T00:25:00"/>
        <d v="1899-12-30T02:06:00"/>
        <d v="1899-12-30T01:10:00"/>
        <d v="1899-12-30T08:31:00"/>
        <d v="1899-12-30T12:06:00"/>
        <d v="1899-12-30T06:47:00"/>
        <d v="1899-12-30T12:13:00"/>
        <d v="1899-12-30T06:18:00"/>
        <d v="1899-12-30T11:20:00"/>
        <d v="1899-12-30T11:10:00"/>
        <d v="1899-12-30T06:32:00"/>
        <d v="1899-12-30T09:25:00"/>
        <d v="1899-12-30T10:48:00"/>
        <d v="1899-12-30T06:54:00"/>
        <d v="1899-12-30T08:26:00"/>
        <d v="1899-12-30T04:48:00"/>
        <d v="1899-12-30T04:50:00"/>
        <d v="1899-12-30T05:15:00"/>
        <d v="1899-12-30T10:46:00"/>
        <d v="1899-12-30T11:12:00"/>
        <d v="1899-12-30T11:52:00"/>
        <d v="1899-12-30T06:40:00"/>
        <d v="1899-12-30T10:03:00"/>
        <d v="1899-12-30T09:38:00"/>
        <d v="1899-12-30T09:57:00"/>
        <d v="1899-12-30T10:24:00"/>
        <d v="1899-12-30T05:40:00"/>
        <d v="1899-12-30T08:32:00"/>
        <d v="1899-12-30T08:07:00"/>
        <d v="1899-12-30T08:16:00"/>
        <d v="1899-12-30T09:29:00"/>
        <d v="1899-12-30T10:15:00"/>
        <d v="1899-12-30T08:13:00"/>
        <d v="1899-12-30T09:53:00"/>
        <d v="1899-12-30T08:40:00"/>
        <d v="1899-12-30T10:37:00"/>
        <d v="1899-12-30T11:22:00"/>
        <d v="1899-12-30T10:13:00"/>
        <d v="1899-12-30T11:08:00"/>
        <d v="1899-12-30T09:36:00"/>
        <d v="1899-12-30T11:56:00"/>
        <d v="1899-12-30T09:55:00"/>
        <d v="1899-12-30T08:37:00"/>
        <d v="1899-12-30T11:06:00"/>
        <d v="1899-12-30T10:04:00"/>
        <d v="1899-12-30T10:23:00"/>
        <d v="1899-12-30T10:34:00"/>
        <d v="1899-12-30T08:08:00"/>
        <d v="1899-12-30T08:51:00"/>
        <d v="1899-12-30T13:10:00"/>
        <d v="1899-12-30T11:30:00"/>
        <d v="1899-12-30T09:23:00"/>
        <d v="1899-12-30T08:56:00"/>
        <d v="1899-12-30T10:36:00"/>
        <d v="1899-12-30T11:49:00"/>
        <d v="1899-12-30T10:19:00"/>
        <d v="1899-12-30T08:23:00"/>
        <d v="1899-12-30T11:24:00"/>
        <d v="1899-12-30T11:42:00"/>
        <d v="1899-12-30T03:06:00"/>
        <d v="1899-12-30T06:35:00"/>
        <d v="1899-12-30T02:31:00"/>
        <d v="1899-12-30T03:16:00"/>
        <d v="1899-12-30T07:28:00"/>
        <d v="1899-12-30T09:04:00"/>
        <d v="1899-12-30T06:07:00"/>
        <d v="1899-12-30T09:07:00"/>
        <d v="1899-12-30T09:14:00"/>
        <d v="1899-12-30T09:05:00"/>
        <d v="1899-12-30T11:05:00"/>
        <d v="1899-12-30T10:52:00"/>
        <d v="1899-12-30T08:17:00"/>
        <d v="1899-12-31T06:52:00"/>
        <d v="1899-12-30T08:44:00"/>
        <d v="1899-12-31T08:52:00"/>
        <d v="1899-12-30T09:18:00"/>
        <d v="1899-12-30T13:01:00"/>
        <d v="1899-12-30T11:18:00"/>
        <d v="1899-12-30T14:03:00"/>
        <d v="1899-12-30T13:33:00"/>
        <d v="1899-12-30T12:55:00"/>
        <d v="1899-12-30T13:29:00"/>
        <d v="1899-12-30T14:24:00"/>
        <d v="1899-12-30T13:39:00"/>
        <d v="1899-12-30T11:50:00"/>
        <d v="1899-12-30T09:50:00"/>
        <d v="1899-12-30T08:41:00"/>
        <d v="1899-12-30T03:51:00"/>
        <d v="1899-12-30T00:27:00"/>
        <d v="1899-12-30T01:38:00"/>
        <d v="1899-12-30T00:50:00"/>
        <d v="1899-12-30T03:19:00"/>
        <d v="1899-12-30T05:13:00"/>
        <d v="1899-12-30T00:21:00"/>
        <d v="1899-12-30T06:27:00"/>
        <d v="1899-12-30T03:59:00"/>
        <d v="1899-12-30T03:40:00"/>
        <d v="1899-12-30T01:51:00"/>
        <d v="1899-12-30T01:05:00"/>
        <d v="1899-12-30T03:15:00"/>
        <d v="1899-12-30T18:06:00"/>
        <d v="1899-12-30T02:05:00"/>
        <d v="1899-12-30T00:51:00"/>
        <d v="1899-12-30T01:25:00"/>
        <d v="1899-12-30T05:08:00"/>
        <d v="1899-12-30T02:33:00"/>
        <d v="1899-12-30T01:52:00"/>
        <d v="1899-12-30T03:04:00"/>
        <d v="1899-12-30T00:39:00"/>
        <d v="1899-12-30T01:17:00"/>
        <d v="1899-12-30T00:34:00"/>
        <d v="1899-12-30T02:51:00"/>
        <d v="1899-12-30T01:14:00"/>
        <d v="1899-12-30T00:52:00"/>
        <s v="1:31"/>
        <s v="0:00"/>
        <s v="1:12"/>
        <s v="0:01"/>
        <s v="0:11"/>
        <s v="1:05"/>
        <s v="0:02"/>
        <s v="0:37"/>
        <s v="0:23"/>
        <s v="0:10"/>
        <s v="0:42"/>
        <s v="7:58"/>
        <s v="0:08"/>
        <s v="2:39"/>
        <s v="0:04"/>
        <s v="0:07"/>
        <s v="3:22"/>
        <s v="5:10"/>
        <s v="6:27"/>
        <s v="0:15"/>
        <s v="0:40"/>
        <s v="0:26"/>
        <s v="6:35"/>
        <s v="3:36"/>
        <s v="1:57"/>
        <s v="0:38"/>
        <s v="0:03"/>
        <s v="0:22"/>
        <s v="0:13"/>
        <s v="0:06"/>
        <s v="0:25"/>
        <s v="0:05"/>
        <s v="0:34"/>
        <s v="0:50"/>
        <s v="6:32"/>
        <s v="0:16"/>
        <s v="0:24"/>
        <s v="0:56"/>
        <s v="0:12"/>
        <s v="0:41"/>
        <s v="2:16"/>
        <s v="0:36"/>
        <s v="0:21"/>
        <s v="0:27"/>
        <s v="0:17"/>
        <n v="0.375"/>
        <n v="0.40625"/>
        <n v="0.33333333333333298"/>
        <n v="0.39444444444444399"/>
        <n v="0.52777777777777801"/>
        <n v="0.34791666666666698"/>
        <n v="0.52986111111111101"/>
        <n v="0.58680555555555602"/>
        <n v="0.39930555555555602"/>
        <n v="0.35416666666666702"/>
        <n v="0.438194444444445"/>
        <n v="0.51666666666666705"/>
        <n v="0.45"/>
        <n v="0.44166666666666698"/>
        <n v="0.47430555555555598"/>
        <n v="0.41805555555555601"/>
        <n v="0.33958333333333302"/>
        <n v="0.25138888888888899"/>
        <n v="0.30833333333333302"/>
        <n v="0.45833333333333298"/>
        <n v="0.3125"/>
        <n v="0.45069444444444401"/>
        <n v="0.30208333333333298"/>
        <n v="0.49305555555555602"/>
        <n v="0.58472222222222203"/>
        <n v="0.34375"/>
        <n v="0.46597222222222201"/>
        <n v="0.27916666666666701"/>
        <n v="0.29861111111111099"/>
        <n v="0.483333333333333"/>
        <n v="0.436805555555556"/>
        <n v="0.38402777777777802"/>
        <n v="0.38750000000000001"/>
        <n v="0.42847222222222198"/>
        <n v="0.25902777777777802"/>
        <n v="0.25208333333333299"/>
        <n v="0.27083333333333298"/>
        <n v="0.25277777777777799"/>
        <n v="0.29444444444444401"/>
        <n v="0.27777777777777801"/>
        <n v="0.452777777777778"/>
        <n v="0.33888888888888902"/>
        <n v="0.265972222222222"/>
        <n v="0.43055555555555602"/>
        <n v="0.47222222222222199"/>
        <n v="0.44861111111111102"/>
        <n v="0.30138888888888898"/>
        <n v="0.41666666666666702"/>
        <n v="0.34930555555555598"/>
        <n v="0.29166666666666702"/>
        <n v="0.29513888888888901"/>
        <n v="0.47291666666666698"/>
        <n v="0.48680555555555599"/>
        <n v="0.48055555555555601"/>
        <n v="0.44027777777777799"/>
        <n v="0.38333333333333303"/>
        <n v="0.54374999999999996"/>
        <n v="0.53333333333333299"/>
        <n v="0.54930555555555605"/>
        <n v="0.57499999999999996"/>
        <d v="1899-12-30T06:05:00"/>
        <d v="1899-12-30T06:11:00"/>
        <d v="1899-12-30T10:47:00"/>
        <d v="1899-12-30T05:27:00"/>
        <d v="1899-12-30T11:15:00"/>
        <d v="1899-12-30T00:42:00"/>
        <d v="1899-12-30T03:44:00"/>
        <d v="1899-12-30T03:29:00"/>
        <d v="1899-12-30T01:03:00"/>
        <d v="1899-12-30T02:00:00"/>
        <d v="1899-12-30T00:44:00"/>
        <d v="1899-12-30T00:32:00"/>
        <d v="1899-12-30T02:48:00"/>
        <d v="1899-12-30T00:48:00"/>
        <d v="1899-12-30T00:28:00"/>
        <d v="1899-12-30T02:15:00"/>
        <d v="1899-12-30T00:38:00"/>
      </sharedItems>
    </cacheField>
    <cacheField name="Proportion.ST" numFmtId="0">
      <sharedItems containsSemiMixedTypes="0" containsNonDate="0" containsString="0"/>
    </cacheField>
    <cacheField name="Duration.per.use" numFmtId="0">
      <sharedItems containsSemiMixedTypes="0" containsNonDate="0" containsString="0"/>
    </cacheField>
    <cacheField name="complianc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2">
  <r>
    <x v="0"/>
    <d v="2024-01-03T00:00:00"/>
    <m/>
    <s v="4h56mins"/>
    <n v="296"/>
    <s v="3h11mins"/>
    <n v="191"/>
    <n v="76"/>
    <x v="0"/>
    <n v="0.64527027027027"/>
    <n v="3.89473684210526"/>
    <m/>
  </r>
  <r>
    <x v="0"/>
    <d v="2024-01-04T00:00:00"/>
    <m/>
    <s v="2h39mins"/>
    <n v="159"/>
    <s v="1h1mins"/>
    <n v="61"/>
    <n v="92"/>
    <x v="1"/>
    <n v="0.383647798742138"/>
    <n v="1.72826086956522"/>
    <m/>
  </r>
  <r>
    <x v="0"/>
    <d v="2024-01-05T00:00:00"/>
    <m/>
    <s v="3h56mins"/>
    <n v="236"/>
    <s v="2h4mins"/>
    <n v="125"/>
    <n v="101"/>
    <x v="1"/>
    <n v="0.529661016949153"/>
    <n v="2.33663366336634"/>
    <m/>
  </r>
  <r>
    <x v="0"/>
    <d v="2024-01-06T00:00:00"/>
    <m/>
    <s v="3h23mins"/>
    <n v="203"/>
    <s v="1h18mins"/>
    <n v="78"/>
    <n v="98"/>
    <x v="2"/>
    <n v="0.38423645320197"/>
    <n v="2.07142857142857"/>
    <m/>
  </r>
  <r>
    <x v="0"/>
    <d v="2024-01-07T00:00:00"/>
    <m/>
    <s v="2h47mins"/>
    <n v="167"/>
    <s v="1h15mins"/>
    <n v="75"/>
    <n v="142"/>
    <x v="3"/>
    <n v="0.449101796407186"/>
    <n v="1.17605633802817"/>
    <m/>
  </r>
  <r>
    <x v="0"/>
    <d v="2024-01-08T00:00:00"/>
    <m/>
    <s v="6h15mins"/>
    <n v="375"/>
    <s v="2h51mins"/>
    <n v="171"/>
    <n v="116"/>
    <x v="4"/>
    <n v="0.456"/>
    <n v="3.23275862068966"/>
    <m/>
  </r>
  <r>
    <x v="0"/>
    <d v="2024-01-09T00:00:00"/>
    <m/>
    <s v="5h45mins"/>
    <n v="345"/>
    <s v="3h49mins"/>
    <n v="229"/>
    <n v="38"/>
    <x v="5"/>
    <n v="0.663768115942029"/>
    <n v="9.07894736842105"/>
    <m/>
  </r>
  <r>
    <x v="0"/>
    <d v="2024-01-10T00:00:00"/>
    <m/>
    <s v="6h2mins"/>
    <n v="362"/>
    <s v="1h39mins"/>
    <n v="99"/>
    <n v="106"/>
    <x v="6"/>
    <n v="0.273480662983425"/>
    <n v="3.41509433962264"/>
    <m/>
  </r>
  <r>
    <x v="0"/>
    <d v="2024-01-11T00:00:00"/>
    <m/>
    <s v="6h48mins"/>
    <n v="408"/>
    <s v="1h49mins"/>
    <n v="109"/>
    <n v="67"/>
    <x v="7"/>
    <n v="0.267156862745098"/>
    <n v="6.08955223880597"/>
    <m/>
  </r>
  <r>
    <x v="0"/>
    <d v="2024-01-12T00:00:00"/>
    <m/>
    <s v="4h22mins"/>
    <n v="262"/>
    <s v="2h4mins"/>
    <n v="124"/>
    <n v="73"/>
    <x v="8"/>
    <n v="0.473282442748092"/>
    <n v="3.58904109589041"/>
    <m/>
  </r>
  <r>
    <x v="0"/>
    <d v="2024-01-13T00:00:00"/>
    <m/>
    <s v="6h14mins"/>
    <n v="374"/>
    <s v="3h57mins"/>
    <n v="237"/>
    <n v="66"/>
    <x v="9"/>
    <n v="0.633689839572193"/>
    <n v="5.66666666666667"/>
    <m/>
  </r>
  <r>
    <x v="0"/>
    <d v="2024-01-14T00:00:00"/>
    <m/>
    <s v="8h4mins"/>
    <n v="484"/>
    <s v="2h"/>
    <n v="120"/>
    <n v="55"/>
    <x v="10"/>
    <n v="0.247933884297521"/>
    <n v="8.8"/>
    <m/>
  </r>
  <r>
    <x v="0"/>
    <d v="2024-01-15T00:00:00"/>
    <m/>
    <s v="5h46mins"/>
    <n v="346"/>
    <s v="3h20mins"/>
    <n v="200"/>
    <n v="114"/>
    <x v="11"/>
    <n v="0.578034682080925"/>
    <n v="3.03508771929825"/>
    <m/>
  </r>
  <r>
    <x v="0"/>
    <d v="2024-01-16T00:00:00"/>
    <m/>
    <s v="5h25mins"/>
    <n v="325"/>
    <s v="2h49mins"/>
    <n v="169"/>
    <n v="72"/>
    <x v="12"/>
    <n v="0.52"/>
    <n v="4.51388888888889"/>
    <m/>
  </r>
  <r>
    <x v="0"/>
    <d v="2024-01-17T00:00:00"/>
    <m/>
    <s v="4h37mins"/>
    <n v="277"/>
    <s v="2h38mins"/>
    <n v="158"/>
    <n v="87"/>
    <x v="13"/>
    <n v="0.570397111913357"/>
    <n v="3.18390804597701"/>
    <m/>
  </r>
  <r>
    <x v="0"/>
    <d v="2024-01-18T00:00:00"/>
    <m/>
    <s v="6h14mins"/>
    <n v="374"/>
    <s v="2h2mins"/>
    <n v="122"/>
    <n v="117"/>
    <x v="12"/>
    <n v="0.32620320855615"/>
    <n v="3.1965811965812"/>
    <m/>
  </r>
  <r>
    <x v="0"/>
    <d v="2024-01-19T00:00:00"/>
    <m/>
    <s v="7h13mins"/>
    <n v="433"/>
    <s v="2h28mins"/>
    <n v="148"/>
    <n v="87"/>
    <x v="14"/>
    <n v="0.341801385681293"/>
    <n v="4.97701149425287"/>
    <m/>
  </r>
  <r>
    <x v="0"/>
    <d v="2024-01-20T00:00:00"/>
    <m/>
    <s v="4h17mins"/>
    <n v="257"/>
    <s v="1h16mins"/>
    <n v="76"/>
    <n v="73"/>
    <x v="15"/>
    <n v="0.295719844357977"/>
    <n v="3.52054794520548"/>
    <m/>
  </r>
  <r>
    <x v="0"/>
    <d v="2024-01-21T00:00:00"/>
    <m/>
    <s v="4h38mins"/>
    <n v="278"/>
    <s v="2h38mins"/>
    <n v="158"/>
    <n v="104"/>
    <x v="16"/>
    <n v="0.568345323741007"/>
    <n v="2.67307692307692"/>
    <m/>
  </r>
  <r>
    <x v="0"/>
    <d v="2024-01-22T00:00:00"/>
    <m/>
    <s v="5h20mins"/>
    <n v="320"/>
    <s v="2h18mins"/>
    <n v="138"/>
    <n v="127"/>
    <x v="17"/>
    <n v="0.43125"/>
    <n v="2.51968503937008"/>
    <m/>
  </r>
  <r>
    <x v="0"/>
    <d v="2024-01-23T00:00:00"/>
    <m/>
    <s v="5h11mins"/>
    <n v="311"/>
    <s v="2h39mins"/>
    <n v="159"/>
    <n v="120"/>
    <x v="12"/>
    <n v="0.511254019292605"/>
    <n v="2.59166666666667"/>
    <m/>
  </r>
  <r>
    <x v="0"/>
    <d v="2024-01-24T00:00:00"/>
    <m/>
    <s v="4h32mins"/>
    <n v="272"/>
    <s v="2h47mins"/>
    <n v="167"/>
    <n v="113"/>
    <x v="18"/>
    <n v="0.613970588235294"/>
    <n v="2.4070796460177"/>
    <m/>
  </r>
  <r>
    <x v="0"/>
    <d v="2024-01-25T00:00:00"/>
    <m/>
    <s v="5h22mins"/>
    <n v="322"/>
    <s v="2h34mins"/>
    <n v="154"/>
    <n v="123"/>
    <x v="12"/>
    <n v="0.478260869565217"/>
    <n v="2.61788617886179"/>
    <m/>
  </r>
  <r>
    <x v="0"/>
    <d v="2024-01-26T00:00:00"/>
    <m/>
    <s v="5h46mins"/>
    <n v="346"/>
    <s v="2h27mins"/>
    <n v="147"/>
    <n v="81"/>
    <x v="19"/>
    <n v="0.42485549132948"/>
    <n v="4.27160493827161"/>
    <m/>
  </r>
  <r>
    <x v="0"/>
    <d v="2024-01-27T00:00:00"/>
    <m/>
    <s v="5h16mins"/>
    <n v="316"/>
    <s v="1h15mins"/>
    <n v="75"/>
    <n v="102"/>
    <x v="20"/>
    <n v="0.237341772151899"/>
    <n v="3.09803921568627"/>
    <m/>
  </r>
  <r>
    <x v="0"/>
    <d v="2024-01-28T00:00:00"/>
    <m/>
    <s v="5h26mins"/>
    <n v="326"/>
    <s v="1h22mins"/>
    <n v="82"/>
    <n v="110"/>
    <x v="21"/>
    <n v="0.251533742331288"/>
    <n v="2.96363636363636"/>
    <m/>
  </r>
  <r>
    <x v="0"/>
    <d v="2024-01-29T00:00:00"/>
    <m/>
    <s v="6h01mins"/>
    <n v="361"/>
    <s v="1h15mins"/>
    <n v="75"/>
    <n v="113"/>
    <x v="13"/>
    <n v="0.207756232686981"/>
    <n v="3.19469026548673"/>
    <m/>
  </r>
  <r>
    <x v="0"/>
    <d v="2024-01-30T00:00:00"/>
    <m/>
    <s v="4h44mins"/>
    <n v="284"/>
    <s v="1h19mins"/>
    <n v="79"/>
    <n v="105"/>
    <x v="12"/>
    <n v="0.278169014084507"/>
    <n v="2.70476190476191"/>
    <m/>
  </r>
  <r>
    <x v="0"/>
    <d v="2024-01-31T00:00:00"/>
    <m/>
    <s v="4h22mins"/>
    <n v="262"/>
    <s v="1h2mins"/>
    <n v="62"/>
    <n v="95"/>
    <x v="22"/>
    <n v="0.236641221374046"/>
    <n v="2.75789473684211"/>
    <m/>
  </r>
  <r>
    <x v="0"/>
    <d v="2024-02-01T00:00:00"/>
    <m/>
    <s v="5h30mins"/>
    <n v="330"/>
    <s v="2h40mins"/>
    <n v="160"/>
    <n v="135"/>
    <x v="23"/>
    <n v="0.484848484848485"/>
    <n v="2.44444444444444"/>
    <m/>
  </r>
  <r>
    <x v="0"/>
    <d v="2024-02-02T00:00:00"/>
    <m/>
    <s v="3h34mins"/>
    <n v="214"/>
    <s v="31mins"/>
    <n v="31"/>
    <n v="102"/>
    <x v="13"/>
    <n v="0.144859813084112"/>
    <n v="2.09803921568627"/>
    <m/>
  </r>
  <r>
    <x v="0"/>
    <d v="2024-02-03T00:00:00"/>
    <m/>
    <s v="4h37mins"/>
    <n v="277"/>
    <s v="32mins"/>
    <n v="32"/>
    <n v="50"/>
    <x v="24"/>
    <n v="0.115523465703971"/>
    <n v="5.54"/>
    <m/>
  </r>
  <r>
    <x v="0"/>
    <d v="2024-02-04T00:00:00"/>
    <m/>
    <s v="3h37mins"/>
    <n v="217"/>
    <s v="45mins"/>
    <n v="45"/>
    <n v="67"/>
    <x v="21"/>
    <n v="0.207373271889401"/>
    <n v="3.23880597014925"/>
    <m/>
  </r>
  <r>
    <x v="0"/>
    <d v="2024-02-05T00:00:00"/>
    <m/>
    <s v="3h02mins"/>
    <n v="182"/>
    <s v="34mins"/>
    <n v="34"/>
    <n v="58"/>
    <x v="23"/>
    <n v="0.186813186813187"/>
    <n v="3.13793103448276"/>
    <m/>
  </r>
  <r>
    <x v="0"/>
    <d v="2024-02-06T00:00:00"/>
    <m/>
    <s v="4h52mins"/>
    <n v="292"/>
    <s v="32mins"/>
    <n v="32"/>
    <n v="84"/>
    <x v="25"/>
    <n v="0.10958904109589"/>
    <n v="3.47619047619048"/>
    <m/>
  </r>
  <r>
    <x v="0"/>
    <d v="2024-02-07T00:00:00"/>
    <m/>
    <s v="5h08mins"/>
    <n v="308"/>
    <s v="1h23mins"/>
    <n v="83"/>
    <n v="86"/>
    <x v="12"/>
    <n v="0.26948051948052"/>
    <n v="3.58139534883721"/>
    <m/>
  </r>
  <r>
    <x v="0"/>
    <d v="2024-02-08T00:00:00"/>
    <m/>
    <s v="5h17mins"/>
    <n v="317"/>
    <s v="1h"/>
    <n v="60"/>
    <n v="90"/>
    <x v="26"/>
    <n v="0.189274447949527"/>
    <n v="3.52222222222222"/>
    <m/>
  </r>
  <r>
    <x v="0"/>
    <d v="2024-02-09T00:00:00"/>
    <m/>
    <s v="4h54mins"/>
    <n v="294"/>
    <s v="2h20mins"/>
    <n v="140"/>
    <n v="162"/>
    <x v="27"/>
    <n v="0.476190476190476"/>
    <n v="1.81481481481482"/>
    <m/>
  </r>
  <r>
    <x v="0"/>
    <d v="2024-02-10T00:00:00"/>
    <m/>
    <s v="6h25mins"/>
    <n v="385"/>
    <s v="1h19mins"/>
    <n v="79"/>
    <n v="60"/>
    <x v="28"/>
    <n v="0.205194805194805"/>
    <n v="6.41666666666667"/>
    <m/>
  </r>
  <r>
    <x v="0"/>
    <d v="2024-02-11T00:00:00"/>
    <m/>
    <s v="3h52mins"/>
    <n v="232"/>
    <s v="40mins"/>
    <n v="40"/>
    <n v="75"/>
    <x v="29"/>
    <n v="0.172413793103448"/>
    <n v="3.09333333333333"/>
    <m/>
  </r>
  <r>
    <x v="0"/>
    <d v="2024-02-12T00:00:00"/>
    <m/>
    <s v="5h27mins"/>
    <n v="327"/>
    <s v="1h48mins"/>
    <n v="108"/>
    <n v="82"/>
    <x v="26"/>
    <n v="0.330275229357798"/>
    <n v="3.98780487804878"/>
    <m/>
  </r>
  <r>
    <x v="0"/>
    <d v="2024-02-13T00:00:00"/>
    <m/>
    <s v="4h33mins"/>
    <n v="273"/>
    <s v="1h7mins"/>
    <n v="67"/>
    <n v="111"/>
    <x v="12"/>
    <n v="0.245421245421245"/>
    <n v="2.45945945945946"/>
    <m/>
  </r>
  <r>
    <x v="0"/>
    <d v="2024-02-14T00:00:00"/>
    <m/>
    <m/>
    <n v="345"/>
    <m/>
    <n v="209"/>
    <n v="101"/>
    <x v="13"/>
    <n v="0.605797101449275"/>
    <n v="3.41584158415842"/>
    <m/>
  </r>
  <r>
    <x v="0"/>
    <d v="2024-02-15T00:00:00"/>
    <m/>
    <m/>
    <n v="321"/>
    <m/>
    <n v="213"/>
    <n v="78"/>
    <x v="12"/>
    <n v="0.663551401869159"/>
    <n v="4.11538461538462"/>
    <m/>
  </r>
  <r>
    <x v="0"/>
    <d v="2024-02-16T00:00:00"/>
    <m/>
    <m/>
    <n v="456"/>
    <m/>
    <n v="304"/>
    <n v="97"/>
    <x v="23"/>
    <n v="0.666666666666667"/>
    <n v="4.70103092783505"/>
    <m/>
  </r>
  <r>
    <x v="0"/>
    <d v="2024-02-17T00:00:00"/>
    <m/>
    <m/>
    <n v="373"/>
    <m/>
    <n v="239"/>
    <n v="58"/>
    <x v="9"/>
    <n v="0.640750670241287"/>
    <n v="6.43103448275862"/>
    <m/>
  </r>
  <r>
    <x v="0"/>
    <d v="2024-02-18T00:00:00"/>
    <m/>
    <m/>
    <n v="234"/>
    <m/>
    <n v="124"/>
    <n v="96"/>
    <x v="13"/>
    <n v="0.52991452991453"/>
    <n v="2.4375"/>
    <m/>
  </r>
  <r>
    <x v="0"/>
    <d v="2024-02-19T00:00:00"/>
    <m/>
    <m/>
    <n v="377"/>
    <m/>
    <n v="277"/>
    <n v="69"/>
    <x v="28"/>
    <n v="0.73474801061008"/>
    <n v="5.46376811594203"/>
    <m/>
  </r>
  <r>
    <x v="0"/>
    <d v="2024-02-20T00:00:00"/>
    <m/>
    <m/>
    <n v="482"/>
    <m/>
    <n v="321"/>
    <n v="67"/>
    <x v="12"/>
    <n v="0.66597510373444"/>
    <n v="7.19402985074627"/>
    <m/>
  </r>
  <r>
    <x v="0"/>
    <d v="2024-02-21T00:00:00"/>
    <m/>
    <m/>
    <n v="371"/>
    <m/>
    <n v="198"/>
    <n v="121"/>
    <x v="30"/>
    <n v="0.533692722371968"/>
    <n v="3.06611570247934"/>
    <m/>
  </r>
  <r>
    <x v="0"/>
    <d v="2024-02-22T00:00:00"/>
    <m/>
    <m/>
    <n v="324"/>
    <m/>
    <n v="165"/>
    <n v="101"/>
    <x v="31"/>
    <n v="0.509259259259259"/>
    <n v="3.20792079207921"/>
    <m/>
  </r>
  <r>
    <x v="0"/>
    <d v="2024-02-23T00:00:00"/>
    <m/>
    <m/>
    <n v="378"/>
    <m/>
    <n v="269"/>
    <n v="98"/>
    <x v="32"/>
    <n v="0.711640211640212"/>
    <n v="3.85714285714286"/>
    <m/>
  </r>
  <r>
    <x v="0"/>
    <d v="2024-02-24T00:00:00"/>
    <m/>
    <m/>
    <n v="462"/>
    <m/>
    <n v="213"/>
    <n v="87"/>
    <x v="33"/>
    <n v="0.461038961038961"/>
    <n v="5.31034482758621"/>
    <m/>
  </r>
  <r>
    <x v="0"/>
    <d v="2024-02-25T00:00:00"/>
    <m/>
    <m/>
    <n v="235"/>
    <m/>
    <n v="128"/>
    <n v="118"/>
    <x v="34"/>
    <n v="0.54468085106383"/>
    <n v="1.99152542372881"/>
    <m/>
  </r>
  <r>
    <x v="0"/>
    <d v="2024-02-26T00:00:00"/>
    <m/>
    <m/>
    <n v="309"/>
    <m/>
    <n v="218"/>
    <n v="124"/>
    <x v="35"/>
    <n v="0.705501618122977"/>
    <n v="2.49193548387097"/>
    <m/>
  </r>
  <r>
    <x v="0"/>
    <d v="2024-02-27T00:00:00"/>
    <m/>
    <m/>
    <n v="443"/>
    <m/>
    <n v="267"/>
    <n v="107"/>
    <x v="36"/>
    <n v="0.602708803611738"/>
    <n v="4.14018691588785"/>
    <m/>
  </r>
  <r>
    <x v="0"/>
    <d v="2024-02-28T00:00:00"/>
    <m/>
    <m/>
    <n v="287"/>
    <m/>
    <n v="178"/>
    <n v="90"/>
    <x v="37"/>
    <n v="0.62020905923345"/>
    <n v="3.18888888888889"/>
    <m/>
  </r>
  <r>
    <x v="0"/>
    <d v="2024-02-29T00:00:00"/>
    <m/>
    <m/>
    <n v="342"/>
    <m/>
    <n v="205"/>
    <n v="89"/>
    <x v="38"/>
    <n v="0.599415204678363"/>
    <n v="3.84269662921348"/>
    <m/>
  </r>
  <r>
    <x v="0"/>
    <d v="2024-03-01T00:00:00"/>
    <m/>
    <m/>
    <n v="290"/>
    <m/>
    <n v="201"/>
    <n v="87"/>
    <x v="39"/>
    <n v="0.693103448275862"/>
    <n v="3.33333333333333"/>
    <m/>
  </r>
  <r>
    <x v="0"/>
    <d v="2024-03-02T00:00:00"/>
    <m/>
    <m/>
    <n v="321"/>
    <m/>
    <n v="169"/>
    <n v="95"/>
    <x v="40"/>
    <n v="0.526479750778816"/>
    <n v="3.37894736842105"/>
    <m/>
  </r>
  <r>
    <x v="0"/>
    <d v="2024-03-03T00:00:00"/>
    <m/>
    <m/>
    <n v="401"/>
    <m/>
    <n v="295"/>
    <n v="104"/>
    <x v="41"/>
    <n v="0.735660847880299"/>
    <n v="3.85576923076923"/>
    <m/>
  </r>
  <r>
    <x v="0"/>
    <d v="2024-03-04T00:00:00"/>
    <m/>
    <m/>
    <n v="290"/>
    <m/>
    <n v="115"/>
    <n v="79"/>
    <x v="23"/>
    <n v="0.396551724137931"/>
    <n v="3.67088607594937"/>
    <m/>
  </r>
  <r>
    <x v="0"/>
    <d v="2024-03-05T00:00:00"/>
    <m/>
    <m/>
    <n v="387"/>
    <m/>
    <n v="239"/>
    <n v="104"/>
    <x v="12"/>
    <n v="0.617571059431525"/>
    <n v="3.72115384615385"/>
    <m/>
  </r>
  <r>
    <x v="0"/>
    <d v="2024-03-06T00:00:00"/>
    <m/>
    <m/>
    <n v="358"/>
    <m/>
    <n v="216"/>
    <n v="82"/>
    <x v="13"/>
    <n v="0.603351955307263"/>
    <n v="4.36585365853659"/>
    <m/>
  </r>
  <r>
    <x v="0"/>
    <d v="2024-03-07T00:00:00"/>
    <m/>
    <m/>
    <n v="277"/>
    <m/>
    <n v="179"/>
    <n v="113"/>
    <x v="12"/>
    <n v="0.646209386281588"/>
    <n v="2.45132743362832"/>
    <m/>
  </r>
  <r>
    <x v="0"/>
    <d v="2024-03-08T00:00:00"/>
    <m/>
    <m/>
    <n v="298"/>
    <m/>
    <n v="113"/>
    <n v="89"/>
    <x v="13"/>
    <n v="0.379194630872483"/>
    <n v="3.34831460674157"/>
    <m/>
  </r>
  <r>
    <x v="0"/>
    <d v="2024-03-09T00:00:00"/>
    <m/>
    <m/>
    <n v="341"/>
    <m/>
    <n v="198"/>
    <n v="102"/>
    <x v="21"/>
    <n v="0.580645161290323"/>
    <n v="3.34313725490196"/>
    <m/>
  </r>
  <r>
    <x v="0"/>
    <d v="2024-03-10T00:00:00"/>
    <m/>
    <m/>
    <n v="309"/>
    <m/>
    <n v="231"/>
    <n v="96"/>
    <x v="42"/>
    <n v="0.747572815533981"/>
    <n v="3.21875"/>
    <m/>
  </r>
  <r>
    <x v="0"/>
    <d v="2024-03-11T00:00:00"/>
    <m/>
    <m/>
    <n v="269"/>
    <m/>
    <n v="128"/>
    <n v="90"/>
    <x v="43"/>
    <n v="0.475836431226766"/>
    <n v="2.98888888888889"/>
    <m/>
  </r>
  <r>
    <x v="0"/>
    <d v="2024-03-12T00:00:00"/>
    <m/>
    <m/>
    <n v="398"/>
    <m/>
    <n v="169"/>
    <n v="104"/>
    <x v="30"/>
    <n v="0.424623115577889"/>
    <n v="3.82692307692308"/>
    <m/>
  </r>
  <r>
    <x v="0"/>
    <d v="2024-03-13T00:00:00"/>
    <m/>
    <m/>
    <n v="267"/>
    <m/>
    <n v="142"/>
    <n v="112"/>
    <x v="19"/>
    <n v="0.531835205992509"/>
    <n v="2.38392857142857"/>
    <m/>
  </r>
  <r>
    <x v="0"/>
    <d v="2024-03-14T00:00:00"/>
    <m/>
    <m/>
    <n v="295"/>
    <m/>
    <n v="156"/>
    <n v="105"/>
    <x v="12"/>
    <n v="0.528813559322034"/>
    <n v="2.80952380952381"/>
    <m/>
  </r>
  <r>
    <x v="0"/>
    <d v="2024-03-15T00:00:00"/>
    <m/>
    <m/>
    <n v="351"/>
    <m/>
    <n v="214"/>
    <n v="93"/>
    <x v="27"/>
    <n v="0.60968660968661"/>
    <n v="3.7741935483871"/>
    <m/>
  </r>
  <r>
    <x v="0"/>
    <d v="2024-03-16T00:00:00"/>
    <m/>
    <m/>
    <n v="266"/>
    <m/>
    <n v="109"/>
    <n v="118"/>
    <x v="23"/>
    <n v="0.409774436090226"/>
    <n v="2.25423728813559"/>
    <m/>
  </r>
  <r>
    <x v="0"/>
    <d v="2024-03-17T00:00:00"/>
    <m/>
    <m/>
    <n v="387"/>
    <m/>
    <n v="205"/>
    <n v="69"/>
    <x v="24"/>
    <n v="0.529715762273902"/>
    <n v="5.60869565217391"/>
    <m/>
  </r>
  <r>
    <x v="0"/>
    <d v="2024-03-18T00:00:00"/>
    <m/>
    <m/>
    <n v="421"/>
    <m/>
    <n v="132"/>
    <n v="84"/>
    <x v="44"/>
    <n v="0.31353919239905"/>
    <n v="5.01190476190476"/>
    <m/>
  </r>
  <r>
    <x v="0"/>
    <d v="2024-03-19T00:00:00"/>
    <m/>
    <m/>
    <n v="235"/>
    <m/>
    <n v="101"/>
    <n v="75"/>
    <x v="12"/>
    <n v="0.429787234042553"/>
    <n v="3.13333333333333"/>
    <m/>
  </r>
  <r>
    <x v="0"/>
    <d v="2024-03-20T00:00:00"/>
    <m/>
    <m/>
    <n v="218"/>
    <m/>
    <n v="93"/>
    <n v="109"/>
    <x v="28"/>
    <n v="0.426605504587156"/>
    <n v="2"/>
    <m/>
  </r>
  <r>
    <x v="0"/>
    <d v="2024-03-21T00:00:00"/>
    <m/>
    <m/>
    <n v="348"/>
    <m/>
    <n v="211"/>
    <n v="79"/>
    <x v="12"/>
    <n v="0.60632183908046"/>
    <n v="4.40506329113924"/>
    <m/>
  </r>
  <r>
    <x v="0"/>
    <d v="2024-03-22T00:00:00"/>
    <m/>
    <m/>
    <n v="361"/>
    <m/>
    <n v="139"/>
    <n v="59"/>
    <x v="23"/>
    <n v="0.385041551246537"/>
    <n v="6.11864406779661"/>
    <m/>
  </r>
  <r>
    <x v="0"/>
    <d v="2024-03-23T00:00:00"/>
    <m/>
    <m/>
    <n v="270"/>
    <m/>
    <n v="89"/>
    <n v="101"/>
    <x v="44"/>
    <n v="0.32962962962963"/>
    <n v="2.67326732673267"/>
    <m/>
  </r>
  <r>
    <x v="0"/>
    <d v="2024-03-24T00:00:00"/>
    <m/>
    <m/>
    <n v="259"/>
    <m/>
    <n v="102"/>
    <n v="98"/>
    <x v="41"/>
    <n v="0.393822393822394"/>
    <n v="2.64285714285714"/>
    <m/>
  </r>
  <r>
    <x v="0"/>
    <d v="2024-03-25T00:00:00"/>
    <m/>
    <m/>
    <n v="306"/>
    <m/>
    <n v="103"/>
    <n v="70"/>
    <x v="13"/>
    <n v="0.336601307189543"/>
    <n v="4.37142857142857"/>
    <m/>
  </r>
  <r>
    <x v="0"/>
    <d v="2024-03-26T00:00:00"/>
    <m/>
    <m/>
    <n v="341"/>
    <m/>
    <n v="144"/>
    <n v="108"/>
    <x v="12"/>
    <n v="0.422287390029326"/>
    <n v="3.15740740740741"/>
    <m/>
  </r>
  <r>
    <x v="0"/>
    <m/>
    <s v="We"/>
    <m/>
    <n v="31"/>
    <m/>
    <n v="5"/>
    <n v="23"/>
    <x v="19"/>
    <n v="0.161290322580645"/>
    <n v="1.34782608695652"/>
    <n v="1"/>
  </r>
  <r>
    <x v="0"/>
    <m/>
    <s v="Th"/>
    <m/>
    <n v="26"/>
    <m/>
    <n v="13"/>
    <n v="45"/>
    <x v="12"/>
    <n v="0.5"/>
    <n v="0.577777777777778"/>
    <n v="1"/>
  </r>
  <r>
    <x v="0"/>
    <m/>
    <s v="Fi"/>
    <m/>
    <n v="124"/>
    <m/>
    <n v="51"/>
    <n v="78"/>
    <x v="27"/>
    <n v="0.411290322580645"/>
    <n v="1.58974358974359"/>
    <n v="1"/>
  </r>
  <r>
    <x v="0"/>
    <m/>
    <s v="Sa"/>
    <m/>
    <n v="43"/>
    <m/>
    <n v="9"/>
    <n v="11"/>
    <x v="45"/>
    <n v="0.209302325581395"/>
    <n v="3.90909090909091"/>
    <n v="1"/>
  </r>
  <r>
    <x v="0"/>
    <m/>
    <s v="Su"/>
    <m/>
    <n v="31"/>
    <m/>
    <n v="19"/>
    <n v="6"/>
    <x v="46"/>
    <n v="0.612903225806452"/>
    <n v="5.16666666666667"/>
    <n v="1"/>
  </r>
  <r>
    <x v="0"/>
    <m/>
    <s v="Mo"/>
    <m/>
    <n v="147"/>
    <m/>
    <n v="93"/>
    <n v="76"/>
    <x v="19"/>
    <n v="0.63265306122449"/>
    <n v="1.93421052631579"/>
    <n v="1"/>
  </r>
  <r>
    <x v="0"/>
    <m/>
    <s v="Tu"/>
    <m/>
    <n v="17"/>
    <m/>
    <n v="3"/>
    <n v="3"/>
    <x v="12"/>
    <n v="0.176470588235294"/>
    <n v="5.66666666666667"/>
    <n v="1"/>
  </r>
  <r>
    <x v="1"/>
    <d v="2024-01-01T00:00:00"/>
    <m/>
    <s v="7h33min"/>
    <n v="453"/>
    <s v="3h16min"/>
    <n v="196"/>
    <n v="157"/>
    <x v="47"/>
    <n v="0.432671081677704"/>
    <n v="2.88535031847134"/>
    <m/>
  </r>
  <r>
    <x v="1"/>
    <d v="2024-01-02T00:00:00"/>
    <m/>
    <s v="6h53min"/>
    <n v="413"/>
    <s v="3h10min"/>
    <n v="190"/>
    <n v="173"/>
    <x v="48"/>
    <n v="0.460048426150121"/>
    <n v="2.38728323699422"/>
    <m/>
  </r>
  <r>
    <x v="1"/>
    <d v="2024-01-03T00:00:00"/>
    <m/>
    <s v="6h45min"/>
    <n v="405"/>
    <s v="2h47min"/>
    <n v="167"/>
    <n v="15"/>
    <x v="49"/>
    <n v="0.412345679012346"/>
    <n v="27"/>
    <m/>
  </r>
  <r>
    <x v="1"/>
    <d v="2024-01-04T00:00:00"/>
    <m/>
    <s v="3h32min"/>
    <n v="212"/>
    <s v="0h54min"/>
    <n v="54"/>
    <n v="107"/>
    <x v="47"/>
    <n v="0.254716981132075"/>
    <n v="1.98130841121495"/>
    <m/>
  </r>
  <r>
    <x v="1"/>
    <d v="2024-01-05T00:00:00"/>
    <m/>
    <s v="6h41min"/>
    <n v="401"/>
    <s v="1h51min"/>
    <n v="111"/>
    <n v="174"/>
    <x v="50"/>
    <n v="0.276807980049875"/>
    <n v="2.30459770114943"/>
    <m/>
  </r>
  <r>
    <x v="1"/>
    <d v="2024-01-06T00:00:00"/>
    <m/>
    <s v="5h38min"/>
    <n v="338"/>
    <s v="3h58min"/>
    <n v="238"/>
    <n v="145"/>
    <x v="30"/>
    <n v="0.70414201183432"/>
    <n v="2.33103448275862"/>
    <m/>
  </r>
  <r>
    <x v="1"/>
    <d v="2024-01-07T00:00:00"/>
    <m/>
    <s v="7h55min"/>
    <n v="475"/>
    <s v="4h6min"/>
    <n v="246"/>
    <n v="222"/>
    <x v="30"/>
    <n v="0.517894736842105"/>
    <n v="2.13963963963964"/>
    <m/>
  </r>
  <r>
    <x v="1"/>
    <d v="2024-01-08T00:00:00"/>
    <m/>
    <s v="8h20min"/>
    <n v="500"/>
    <s v="4h10min"/>
    <n v="250"/>
    <n v="155"/>
    <x v="48"/>
    <n v="0.5"/>
    <n v="3.2258064516129"/>
    <m/>
  </r>
  <r>
    <x v="1"/>
    <d v="2024-01-09T00:00:00"/>
    <m/>
    <s v="9h42min"/>
    <n v="582"/>
    <s v="3h41min"/>
    <n v="221"/>
    <n v="178"/>
    <x v="30"/>
    <n v="0.379725085910653"/>
    <n v="3.26966292134832"/>
    <m/>
  </r>
  <r>
    <x v="1"/>
    <d v="2024-01-10T00:00:00"/>
    <m/>
    <s v="6h17min"/>
    <n v="377"/>
    <s v="3h47min"/>
    <n v="227"/>
    <n v="100"/>
    <x v="31"/>
    <n v="0.602122015915119"/>
    <n v="3.77"/>
    <m/>
  </r>
  <r>
    <x v="1"/>
    <d v="2024-01-11T00:00:00"/>
    <m/>
    <s v="7h26min"/>
    <n v="446"/>
    <s v="2h45min"/>
    <n v="165"/>
    <n v="117"/>
    <x v="30"/>
    <n v="0.369955156950673"/>
    <n v="3.81196581196581"/>
    <m/>
  </r>
  <r>
    <x v="1"/>
    <d v="2024-01-12T00:00:00"/>
    <m/>
    <s v="7h19min"/>
    <n v="439"/>
    <s v="4h3min"/>
    <n v="243"/>
    <n v="63"/>
    <x v="48"/>
    <n v="0.553530751708428"/>
    <n v="6.96825396825397"/>
    <m/>
  </r>
  <r>
    <x v="1"/>
    <d v="2024-01-13T00:00:00"/>
    <m/>
    <s v="9h2min"/>
    <n v="542"/>
    <s v="4h14min"/>
    <n v="254"/>
    <n v="66"/>
    <x v="51"/>
    <n v="0.468634686346863"/>
    <n v="8.21212121212121"/>
    <m/>
  </r>
  <r>
    <x v="1"/>
    <d v="2024-01-14T00:00:00"/>
    <m/>
    <s v="10h3min"/>
    <n v="603"/>
    <s v="4h52min"/>
    <n v="292"/>
    <n v="43"/>
    <x v="51"/>
    <n v="0.48424543946932"/>
    <n v="14.0232558139535"/>
    <m/>
  </r>
  <r>
    <x v="1"/>
    <d v="2024-01-15T00:00:00"/>
    <m/>
    <s v="10h52min"/>
    <n v="652"/>
    <s v="5h30min"/>
    <n v="330"/>
    <n v="59"/>
    <x v="30"/>
    <n v="0.506134969325153"/>
    <n v="11.0508474576271"/>
    <m/>
  </r>
  <r>
    <x v="1"/>
    <d v="2024-01-16T00:00:00"/>
    <m/>
    <s v="10h14min"/>
    <n v="614"/>
    <s v="4h53min"/>
    <n v="293"/>
    <n v="119"/>
    <x v="51"/>
    <n v="0.477198697068404"/>
    <n v="5.15966386554622"/>
    <m/>
  </r>
  <r>
    <x v="1"/>
    <d v="2024-01-17T00:00:00"/>
    <m/>
    <s v="8h20min"/>
    <n v="500"/>
    <s v="4h33min"/>
    <n v="273"/>
    <n v="127"/>
    <x v="30"/>
    <n v="0.546"/>
    <n v="3.93700787401575"/>
    <m/>
  </r>
  <r>
    <x v="1"/>
    <d v="2024-01-18T00:00:00"/>
    <m/>
    <s v="8h55min"/>
    <n v="535"/>
    <s v="3h4min"/>
    <n v="184"/>
    <n v="179"/>
    <x v="30"/>
    <n v="0.34392523364486"/>
    <n v="2.98882681564246"/>
    <m/>
  </r>
  <r>
    <x v="1"/>
    <d v="2024-01-19T00:00:00"/>
    <m/>
    <s v="9h31min"/>
    <n v="571"/>
    <s v="3h13min"/>
    <n v="193"/>
    <n v="67"/>
    <x v="51"/>
    <n v="0.33800350262697"/>
    <n v="8.52238805970149"/>
    <m/>
  </r>
  <r>
    <x v="1"/>
    <d v="2024-01-20T00:00:00"/>
    <m/>
    <s v="6h51min"/>
    <n v="411"/>
    <s v="3h34min"/>
    <n v="214"/>
    <n v="75"/>
    <x v="49"/>
    <n v="0.520681265206813"/>
    <n v="5.48"/>
    <m/>
  </r>
  <r>
    <x v="1"/>
    <d v="2024-01-21T00:00:00"/>
    <m/>
    <s v="6h47min"/>
    <n v="407"/>
    <s v="2h28min"/>
    <n v="148"/>
    <n v="26"/>
    <x v="50"/>
    <n v="0.363636363636364"/>
    <n v="15.6538461538462"/>
    <m/>
  </r>
  <r>
    <x v="1"/>
    <d v="2024-01-22T00:00:00"/>
    <m/>
    <s v="12h38min"/>
    <n v="758"/>
    <s v="4h56min"/>
    <n v="296"/>
    <n v="122"/>
    <x v="51"/>
    <n v="0.390501319261214"/>
    <n v="6.21311475409836"/>
    <m/>
  </r>
  <r>
    <x v="1"/>
    <d v="2024-01-23T00:00:00"/>
    <m/>
    <s v="10h9min"/>
    <n v="609"/>
    <s v="4h56min"/>
    <n v="296"/>
    <n v="103"/>
    <x v="51"/>
    <n v="0.486042692939245"/>
    <n v="5.9126213592233"/>
    <m/>
  </r>
  <r>
    <x v="1"/>
    <d v="2024-01-24T00:00:00"/>
    <m/>
    <s v="8h36min"/>
    <n v="516"/>
    <s v="3h54min"/>
    <n v="234"/>
    <n v="96"/>
    <x v="30"/>
    <n v="0.453488372093023"/>
    <n v="5.375"/>
    <m/>
  </r>
  <r>
    <x v="1"/>
    <d v="2024-01-25T00:00:00"/>
    <m/>
    <s v="7h25min"/>
    <n v="445"/>
    <s v="2h55min"/>
    <n v="175"/>
    <n v="151"/>
    <x v="30"/>
    <n v="0.393258426966292"/>
    <n v="2.94701986754967"/>
    <m/>
  </r>
  <r>
    <x v="1"/>
    <d v="2024-01-26T00:00:00"/>
    <m/>
    <s v="5h59min"/>
    <n v="359"/>
    <s v="2h45min"/>
    <n v="165"/>
    <n v="90"/>
    <x v="50"/>
    <n v="0.459610027855153"/>
    <n v="3.98888888888889"/>
    <m/>
  </r>
  <r>
    <x v="1"/>
    <d v="2024-01-27T00:00:00"/>
    <m/>
    <s v="8h27min"/>
    <n v="507"/>
    <s v="2h46min"/>
    <n v="166"/>
    <n v="19"/>
    <x v="50"/>
    <n v="0.32741617357002"/>
    <n v="26.6842105263158"/>
    <m/>
  </r>
  <r>
    <x v="1"/>
    <d v="2024-01-28T00:00:00"/>
    <m/>
    <s v="9h31min"/>
    <n v="571"/>
    <s v="2h56min"/>
    <n v="176"/>
    <n v="48"/>
    <x v="52"/>
    <n v="0.308231173380035"/>
    <n v="11.8958333333333"/>
    <m/>
  </r>
  <r>
    <x v="1"/>
    <d v="2024-01-29T00:00:00"/>
    <m/>
    <s v="8h34min"/>
    <n v="514"/>
    <s v="1h27min"/>
    <n v="87"/>
    <n v="110"/>
    <x v="52"/>
    <n v="0.169260700389105"/>
    <n v="4.67272727272727"/>
    <m/>
  </r>
  <r>
    <x v="1"/>
    <d v="2024-01-30T00:00:00"/>
    <m/>
    <s v="10h13min"/>
    <n v="613"/>
    <s v="2h58min"/>
    <n v="178"/>
    <n v="122"/>
    <x v="30"/>
    <n v="0.290375203915171"/>
    <n v="5.02459016393443"/>
    <m/>
  </r>
  <r>
    <x v="1"/>
    <d v="2024-01-31T00:00:00"/>
    <m/>
    <s v="8h35min"/>
    <n v="515"/>
    <s v="1h44min"/>
    <n v="104"/>
    <n v="135"/>
    <x v="30"/>
    <n v="0.201941747572816"/>
    <n v="3.81481481481482"/>
    <m/>
  </r>
  <r>
    <x v="1"/>
    <d v="2024-02-01T00:00:00"/>
    <m/>
    <s v="10h1min"/>
    <n v="601"/>
    <s v="3h57min"/>
    <n v="237"/>
    <n v="182"/>
    <x v="30"/>
    <n v="0.394342762063228"/>
    <n v="3.3021978021978"/>
    <m/>
  </r>
  <r>
    <x v="1"/>
    <d v="2024-02-02T00:00:00"/>
    <m/>
    <s v="9h2min"/>
    <n v="542"/>
    <s v="1h55min"/>
    <n v="115"/>
    <n v="56"/>
    <x v="49"/>
    <n v="0.212177121771218"/>
    <n v="9.67857142857143"/>
    <m/>
  </r>
  <r>
    <x v="1"/>
    <d v="2024-02-03T00:00:00"/>
    <m/>
    <s v="14h3min"/>
    <n v="843"/>
    <s v="5h1min"/>
    <n v="301"/>
    <n v="76"/>
    <x v="31"/>
    <n v="0.3570581257414"/>
    <n v="11.0921052631579"/>
    <m/>
  </r>
  <r>
    <x v="1"/>
    <d v="2024-02-04T00:00:00"/>
    <m/>
    <s v="7h14min"/>
    <n v="434"/>
    <s v="1h32min"/>
    <n v="92"/>
    <n v="77"/>
    <x v="53"/>
    <n v="0.211981566820277"/>
    <n v="5.63636363636364"/>
    <m/>
  </r>
  <r>
    <x v="1"/>
    <d v="2024-02-05T00:00:00"/>
    <m/>
    <s v="9h54min"/>
    <n v="594"/>
    <s v="3h50min"/>
    <n v="230"/>
    <n v="125"/>
    <x v="52"/>
    <n v="0.387205387205387"/>
    <n v="4.752"/>
    <m/>
  </r>
  <r>
    <x v="1"/>
    <d v="2024-02-06T00:00:00"/>
    <m/>
    <s v="9h42min"/>
    <n v="582"/>
    <s v="3h24min"/>
    <n v="204"/>
    <n v="151"/>
    <x v="30"/>
    <n v="0.350515463917526"/>
    <n v="3.85430463576159"/>
    <m/>
  </r>
  <r>
    <x v="1"/>
    <d v="2024-02-07T00:00:00"/>
    <m/>
    <s v="11h40min"/>
    <n v="700"/>
    <s v="4h29min"/>
    <n v="269"/>
    <n v="115"/>
    <x v="30"/>
    <n v="0.384285714285714"/>
    <n v="6.08695652173913"/>
    <m/>
  </r>
  <r>
    <x v="1"/>
    <d v="2024-02-08T00:00:00"/>
    <m/>
    <s v="9h9min"/>
    <n v="549"/>
    <s v="1h40min"/>
    <n v="100"/>
    <n v="189"/>
    <x v="30"/>
    <n v="0.182149362477231"/>
    <n v="2.9047619047619"/>
    <m/>
  </r>
  <r>
    <x v="1"/>
    <d v="2024-02-09T00:00:00"/>
    <m/>
    <s v="6h27min"/>
    <n v="387"/>
    <s v="2h47min"/>
    <n v="167"/>
    <n v="127"/>
    <x v="50"/>
    <n v="0.431524547803618"/>
    <n v="3.04724409448819"/>
    <m/>
  </r>
  <r>
    <x v="1"/>
    <d v="2024-02-10T00:00:00"/>
    <m/>
    <s v="9h1min"/>
    <n v="541"/>
    <s v="1h21min"/>
    <n v="81"/>
    <n v="167"/>
    <x v="52"/>
    <n v="0.149722735674677"/>
    <n v="3.23952095808383"/>
    <m/>
  </r>
  <r>
    <x v="1"/>
    <d v="2024-02-11T00:00:00"/>
    <m/>
    <s v="6h21min"/>
    <n v="381"/>
    <s v="1h48min"/>
    <n v="108"/>
    <n v="41"/>
    <x v="50"/>
    <n v="0.283464566929134"/>
    <n v="9.29268292682927"/>
    <m/>
  </r>
  <r>
    <x v="1"/>
    <d v="2024-02-12T00:00:00"/>
    <m/>
    <s v="5h36min"/>
    <n v="336"/>
    <s v="4h21min"/>
    <n v="261"/>
    <n v="69"/>
    <x v="30"/>
    <n v="0.776785714285714"/>
    <n v="4.8695652173913"/>
    <m/>
  </r>
  <r>
    <x v="1"/>
    <d v="2024-02-13T00:00:00"/>
    <m/>
    <s v="11h45min "/>
    <n v="705"/>
    <s v="1h53min"/>
    <n v="113"/>
    <n v="140"/>
    <x v="52"/>
    <n v="0.160283687943262"/>
    <n v="5.03571428571429"/>
    <m/>
  </r>
  <r>
    <x v="1"/>
    <d v="2024-02-14T00:00:00"/>
    <m/>
    <s v="7h19min"/>
    <n v="439"/>
    <s v="4h15min"/>
    <n v="255"/>
    <n v="84"/>
    <x v="30"/>
    <n v="0.580865603644647"/>
    <n v="5.22619047619048"/>
    <m/>
  </r>
  <r>
    <x v="1"/>
    <d v="2024-02-15T00:00:00"/>
    <m/>
    <s v="4h50min"/>
    <n v="290"/>
    <s v="3h58min"/>
    <n v="238"/>
    <n v="119"/>
    <x v="30"/>
    <n v="0.820689655172414"/>
    <n v="2.43697478991597"/>
    <m/>
  </r>
  <r>
    <x v="1"/>
    <d v="2024-02-16T00:00:00"/>
    <m/>
    <s v="6h50min"/>
    <n v="410"/>
    <s v="5h3min"/>
    <n v="303"/>
    <n v="142"/>
    <x v="31"/>
    <n v="0.739024390243902"/>
    <n v="2.88732394366197"/>
    <m/>
  </r>
  <r>
    <x v="1"/>
    <d v="2024-02-17T00:00:00"/>
    <m/>
    <s v="8h39min"/>
    <n v="519"/>
    <s v="4h19min"/>
    <n v="259"/>
    <n v="127"/>
    <x v="52"/>
    <n v="0.499036608863198"/>
    <n v="4.08661417322835"/>
    <m/>
  </r>
  <r>
    <x v="1"/>
    <d v="2024-02-18T00:00:00"/>
    <m/>
    <s v="8h22min"/>
    <n v="502"/>
    <s v="5h32min"/>
    <n v="332"/>
    <n v="49"/>
    <x v="52"/>
    <n v="0.661354581673307"/>
    <n v="10.2448979591837"/>
    <m/>
  </r>
  <r>
    <x v="1"/>
    <d v="2024-02-19T00:00:00"/>
    <m/>
    <s v="6h38min"/>
    <n v="398"/>
    <s v="5h18min"/>
    <n v="318"/>
    <n v="64"/>
    <x v="30"/>
    <n v="0.798994974874372"/>
    <n v="6.21875"/>
    <m/>
  </r>
  <r>
    <x v="1"/>
    <d v="2024-02-20T00:00:00"/>
    <m/>
    <s v="9h36min"/>
    <n v="576"/>
    <s v="3h43min"/>
    <n v="223"/>
    <n v="66"/>
    <x v="47"/>
    <n v="0.387152777777778"/>
    <n v="8.72727272727273"/>
    <m/>
  </r>
  <r>
    <x v="1"/>
    <d v="2024-02-21T00:00:00"/>
    <m/>
    <s v="7h37min"/>
    <n v="457"/>
    <s v="6h11min"/>
    <n v="371"/>
    <n v="81"/>
    <x v="52"/>
    <n v="0.811816192560175"/>
    <n v="5.64197530864198"/>
    <m/>
  </r>
  <r>
    <x v="1"/>
    <d v="2024-02-22T00:00:00"/>
    <m/>
    <s v="7h50min"/>
    <n v="470"/>
    <s v="4h40min"/>
    <n v="280"/>
    <n v="97"/>
    <x v="50"/>
    <n v="0.595744680851064"/>
    <n v="4.84536082474227"/>
    <m/>
  </r>
  <r>
    <x v="1"/>
    <d v="2024-02-23T00:00:00"/>
    <m/>
    <s v="7h18min"/>
    <n v="438"/>
    <s v="4h56min"/>
    <n v="296"/>
    <n v="119"/>
    <x v="54"/>
    <n v="0.675799086757991"/>
    <n v="3.68067226890756"/>
    <m/>
  </r>
  <r>
    <x v="1"/>
    <d v="2024-02-24T00:00:00"/>
    <m/>
    <s v="10h40min"/>
    <n v="640"/>
    <s v="8h52min"/>
    <n v="532"/>
    <n v="88"/>
    <x v="50"/>
    <n v="0.83125"/>
    <n v="7.27272727272727"/>
    <m/>
  </r>
  <r>
    <x v="1"/>
    <d v="2024-02-25T00:00:00"/>
    <m/>
    <s v="10h53min"/>
    <n v="653"/>
    <s v="9h25min"/>
    <n v="565"/>
    <n v="92"/>
    <x v="48"/>
    <n v="0.865237366003063"/>
    <n v="7.09782608695652"/>
    <m/>
  </r>
  <r>
    <x v="1"/>
    <d v="2024-02-26T00:00:00"/>
    <m/>
    <s v="14h20min"/>
    <n v="860"/>
    <s v="9h50min"/>
    <n v="590"/>
    <n v="91"/>
    <x v="49"/>
    <n v="0.686046511627907"/>
    <n v="9.45054945054945"/>
    <m/>
  </r>
  <r>
    <x v="1"/>
    <d v="2024-02-27T00:00:00"/>
    <m/>
    <s v="9h11min"/>
    <n v="551"/>
    <s v="3h23min"/>
    <n v="203"/>
    <n v="64"/>
    <x v="30"/>
    <n v="0.368421052631579"/>
    <n v="8.609375"/>
    <m/>
  </r>
  <r>
    <x v="1"/>
    <d v="2024-02-28T00:00:00"/>
    <m/>
    <s v="7h24min"/>
    <n v="444"/>
    <s v="5h36min"/>
    <n v="336"/>
    <n v="78"/>
    <x v="52"/>
    <n v="0.756756756756757"/>
    <n v="5.69230769230769"/>
    <m/>
  </r>
  <r>
    <x v="1"/>
    <d v="2024-02-29T00:00:00"/>
    <m/>
    <s v="7h41min"/>
    <n v="461"/>
    <s v="2h51min"/>
    <n v="171"/>
    <n v="53"/>
    <x v="47"/>
    <n v="0.370932754880694"/>
    <n v="8.69811320754717"/>
    <m/>
  </r>
  <r>
    <x v="1"/>
    <d v="2024-03-01T00:00:00"/>
    <m/>
    <s v="6h21min"/>
    <n v="381"/>
    <s v="2h17min"/>
    <n v="137"/>
    <n v="81"/>
    <x v="50"/>
    <n v="0.359580052493438"/>
    <n v="4.7037037037037"/>
    <m/>
  </r>
  <r>
    <x v="1"/>
    <d v="2024-03-02T00:00:00"/>
    <m/>
    <s v="5h2min"/>
    <n v="302"/>
    <s v="1h36min"/>
    <n v="96"/>
    <n v="75"/>
    <x v="48"/>
    <n v="0.317880794701987"/>
    <n v="4.02666666666667"/>
    <m/>
  </r>
  <r>
    <x v="1"/>
    <d v="2024-03-03T00:00:00"/>
    <m/>
    <s v="7h18min"/>
    <n v="438"/>
    <s v="3h18min"/>
    <n v="198"/>
    <n v="83"/>
    <x v="52"/>
    <n v="0.452054794520548"/>
    <n v="5.27710843373494"/>
    <m/>
  </r>
  <r>
    <x v="1"/>
    <d v="2024-03-04T00:00:00"/>
    <m/>
    <s v="6h11min"/>
    <n v="371"/>
    <s v="4h14min"/>
    <n v="254"/>
    <n v="116"/>
    <x v="30"/>
    <n v="0.684636118598383"/>
    <n v="3.19827586206897"/>
    <m/>
  </r>
  <r>
    <x v="1"/>
    <d v="2024-03-05T00:00:00"/>
    <m/>
    <s v="6h20min"/>
    <n v="380"/>
    <s v="3h7min"/>
    <n v="187"/>
    <n v="114"/>
    <x v="52"/>
    <n v="0.492105263157895"/>
    <n v="3.33333333333333"/>
    <m/>
  </r>
  <r>
    <x v="1"/>
    <d v="2024-03-06T00:00:00"/>
    <m/>
    <s v="6h23min"/>
    <n v="383"/>
    <s v="3h36min"/>
    <n v="216"/>
    <n v="288"/>
    <x v="30"/>
    <n v="0.563968668407311"/>
    <n v="1.32986111111111"/>
    <m/>
  </r>
  <r>
    <x v="1"/>
    <d v="2024-03-07T00:00:00"/>
    <m/>
    <s v="8h23min"/>
    <n v="503"/>
    <s v="4h54min"/>
    <n v="294"/>
    <n v="318"/>
    <x v="31"/>
    <n v="0.584493041749503"/>
    <n v="1.58176100628931"/>
    <m/>
  </r>
  <r>
    <x v="1"/>
    <d v="2024-03-08T00:00:00"/>
    <m/>
    <s v="6h31min"/>
    <n v="391"/>
    <s v="3h35min"/>
    <n v="215"/>
    <n v="297"/>
    <x v="47"/>
    <n v="0.549872122762148"/>
    <n v="1.31649831649832"/>
    <m/>
  </r>
  <r>
    <x v="1"/>
    <d v="2024-03-09T00:00:00"/>
    <m/>
    <s v="3h2min"/>
    <n v="182"/>
    <s v="1h18min"/>
    <n v="78"/>
    <n v="117"/>
    <x v="50"/>
    <n v="0.428571428571429"/>
    <n v="1.55555555555556"/>
    <m/>
  </r>
  <r>
    <x v="1"/>
    <d v="2024-03-10T00:00:00"/>
    <m/>
    <s v="1h31min"/>
    <n v="91"/>
    <s v="54min"/>
    <n v="54"/>
    <n v="72"/>
    <x v="55"/>
    <n v="0.593406593406593"/>
    <n v="1.26388888888889"/>
    <m/>
  </r>
  <r>
    <x v="1"/>
    <d v="2024-03-11T00:00:00"/>
    <m/>
    <s v="3h48min"/>
    <n v="228"/>
    <s v="1h39min"/>
    <n v="99"/>
    <n v="143"/>
    <x v="30"/>
    <n v="0.43421052631579"/>
    <n v="1.59440559440559"/>
    <m/>
  </r>
  <r>
    <x v="1"/>
    <d v="2024-03-12T00:00:00"/>
    <m/>
    <s v="3h3min"/>
    <n v="183"/>
    <s v="1h25min"/>
    <n v="85"/>
    <n v="160"/>
    <x v="30"/>
    <n v="0.46448087431694"/>
    <n v="1.14375"/>
    <m/>
  </r>
  <r>
    <x v="1"/>
    <d v="2024-03-13T00:00:00"/>
    <m/>
    <s v="7h38min"/>
    <n v="458"/>
    <s v="4h38min"/>
    <n v="278"/>
    <n v="296"/>
    <x v="51"/>
    <n v="0.606986899563319"/>
    <n v="1.5472972972973"/>
    <m/>
  </r>
  <r>
    <x v="1"/>
    <d v="2024-03-14T00:00:00"/>
    <m/>
    <s v="11h41min"/>
    <n v="701"/>
    <s v="5h8min"/>
    <n v="308"/>
    <n v="325"/>
    <x v="49"/>
    <n v="0.439372325249643"/>
    <n v="2.15692307692308"/>
    <m/>
  </r>
  <r>
    <x v="1"/>
    <d v="2024-03-15T00:00:00"/>
    <m/>
    <s v="3h9min"/>
    <n v="189"/>
    <s v="32min"/>
    <n v="32"/>
    <n v="50"/>
    <x v="48"/>
    <n v="0.169312169312169"/>
    <n v="3.78"/>
    <m/>
  </r>
  <r>
    <x v="1"/>
    <d v="2024-03-16T00:00:00"/>
    <m/>
    <s v="2h53min"/>
    <n v="173"/>
    <s v="52min"/>
    <n v="52"/>
    <n v="32"/>
    <x v="50"/>
    <n v="0.300578034682081"/>
    <n v="5.40625"/>
    <m/>
  </r>
  <r>
    <x v="1"/>
    <d v="2024-03-17T00:00:00"/>
    <m/>
    <s v="3h24min"/>
    <n v="204"/>
    <s v="1h17min"/>
    <n v="77"/>
    <n v="60"/>
    <x v="47"/>
    <n v="0.377450980392157"/>
    <n v="3.4"/>
    <m/>
  </r>
  <r>
    <x v="1"/>
    <d v="2024-03-18T00:00:00"/>
    <m/>
    <s v="3h31min"/>
    <n v="211"/>
    <s v="1h33min"/>
    <n v="93"/>
    <n v="65"/>
    <x v="30"/>
    <n v="0.440758293838863"/>
    <n v="3.24615384615385"/>
    <m/>
  </r>
  <r>
    <x v="1"/>
    <d v="2024-03-19T00:00:00"/>
    <m/>
    <s v="7h9min"/>
    <n v="429"/>
    <s v="3h54min"/>
    <n v="234"/>
    <n v="172"/>
    <x v="30"/>
    <n v="0.545454545454546"/>
    <n v="2.49418604651163"/>
    <m/>
  </r>
  <r>
    <x v="1"/>
    <d v="2024-03-20T00:00:00"/>
    <m/>
    <s v="5h41min"/>
    <n v="341"/>
    <s v="3h37min"/>
    <n v="217"/>
    <n v="178"/>
    <x v="30"/>
    <n v="0.636363636363636"/>
    <n v="1.91573033707865"/>
    <m/>
  </r>
  <r>
    <x v="1"/>
    <d v="2024-03-21T00:00:00"/>
    <m/>
    <s v="4h51min"/>
    <n v="291"/>
    <s v="2h22min"/>
    <n v="142"/>
    <n v="130"/>
    <x v="52"/>
    <n v="0.487972508591065"/>
    <n v="2.23846153846154"/>
    <m/>
  </r>
  <r>
    <x v="1"/>
    <d v="2024-03-22T00:00:00"/>
    <m/>
    <s v="5h55min"/>
    <n v="355"/>
    <s v="2h4min"/>
    <n v="124"/>
    <n v="122"/>
    <x v="50"/>
    <n v="0.349295774647887"/>
    <n v="2.90983606557377"/>
    <m/>
  </r>
  <r>
    <x v="1"/>
    <d v="2024-03-23T00:00:00"/>
    <m/>
    <s v="2h43min"/>
    <n v="163"/>
    <s v="1h15min"/>
    <n v="75"/>
    <n v="55"/>
    <x v="47"/>
    <n v="0.460122699386503"/>
    <n v="2.96363636363636"/>
    <m/>
  </r>
  <r>
    <x v="1"/>
    <d v="2024-03-24T00:00:00"/>
    <m/>
    <s v="7h10min"/>
    <n v="430"/>
    <s v="2h46min"/>
    <n v="166"/>
    <n v="130"/>
    <x v="49"/>
    <n v="0.386046511627907"/>
    <n v="3.30769230769231"/>
    <m/>
  </r>
  <r>
    <x v="1"/>
    <d v="2024-03-25T00:00:00"/>
    <m/>
    <s v="9h35min"/>
    <n v="575"/>
    <s v="4h19min"/>
    <n v="259"/>
    <n v="237"/>
    <x v="47"/>
    <n v="0.450434782608696"/>
    <n v="2.42616033755274"/>
    <m/>
  </r>
  <r>
    <x v="1"/>
    <d v="2024-03-26T00:00:00"/>
    <m/>
    <s v="8h12min"/>
    <n v="492"/>
    <s v="4h7min"/>
    <n v="247"/>
    <n v="232"/>
    <x v="30"/>
    <n v="0.502032520325203"/>
    <n v="2.12068965517241"/>
    <m/>
  </r>
  <r>
    <x v="1"/>
    <d v="2024-03-27T00:00:00"/>
    <m/>
    <s v="6h59min"/>
    <n v="419"/>
    <s v="4h53min"/>
    <n v="293"/>
    <n v="260"/>
    <x v="30"/>
    <n v="0.699284009546539"/>
    <n v="1.61153846153846"/>
    <n v="0"/>
  </r>
  <r>
    <x v="1"/>
    <d v="2024-03-28T00:00:00"/>
    <m/>
    <s v="8h5min"/>
    <n v="485"/>
    <s v="5h25min"/>
    <n v="325"/>
    <n v="227"/>
    <x v="50"/>
    <n v="0.670103092783505"/>
    <n v="2.13656387665198"/>
    <n v="0"/>
  </r>
  <r>
    <x v="1"/>
    <d v="2024-03-29T00:00:00"/>
    <m/>
    <s v="4h44min"/>
    <n v="284"/>
    <s v="2h59min"/>
    <n v="179"/>
    <n v="179"/>
    <x v="47"/>
    <n v="0.630281690140845"/>
    <n v="1.58659217877095"/>
    <n v="0"/>
  </r>
  <r>
    <x v="1"/>
    <d v="2024-03-30T00:00:00"/>
    <m/>
    <s v="2h44min"/>
    <n v="164"/>
    <s v="1h29min"/>
    <n v="89"/>
    <n v="120"/>
    <x v="49"/>
    <n v="0.542682926829268"/>
    <n v="1.36666666666667"/>
    <n v="1"/>
  </r>
  <r>
    <x v="1"/>
    <d v="2024-03-31T00:00:00"/>
    <m/>
    <s v="2h41min"/>
    <n v="161"/>
    <s v="1h11min"/>
    <n v="71"/>
    <n v="34"/>
    <x v="49"/>
    <n v="0.440993788819876"/>
    <n v="4.73529411764706"/>
    <n v="1"/>
  </r>
  <r>
    <x v="1"/>
    <d v="2024-04-01T00:00:00"/>
    <m/>
    <s v="7h28min"/>
    <n v="448"/>
    <s v="2h37min"/>
    <n v="157"/>
    <n v="147"/>
    <x v="50"/>
    <n v="0.350446428571429"/>
    <n v="3.04761904761905"/>
    <n v="0"/>
  </r>
  <r>
    <x v="1"/>
    <d v="2024-04-02T00:00:00"/>
    <m/>
    <s v="2h26min"/>
    <n v="146"/>
    <s v="49min"/>
    <n v="49"/>
    <n v="76"/>
    <x v="48"/>
    <n v="0.335616438356164"/>
    <n v="1.92105263157895"/>
    <n v="1"/>
  </r>
  <r>
    <x v="2"/>
    <d v="2024-01-16T00:00:00"/>
    <m/>
    <s v="1h17m"/>
    <n v="77"/>
    <s v="32m"/>
    <n v="32"/>
    <n v="13"/>
    <x v="56"/>
    <m/>
    <m/>
    <m/>
  </r>
  <r>
    <x v="2"/>
    <d v="2024-01-17T00:00:00"/>
    <m/>
    <s v="2h13m"/>
    <n v="133"/>
    <s v="43m"/>
    <n v="43"/>
    <n v="27"/>
    <x v="57"/>
    <m/>
    <m/>
    <m/>
  </r>
  <r>
    <x v="2"/>
    <d v="2024-01-18T00:00:00"/>
    <m/>
    <s v="3h15m"/>
    <n v="195"/>
    <s v="1h42m"/>
    <n v="102"/>
    <n v="8"/>
    <x v="58"/>
    <m/>
    <m/>
    <m/>
  </r>
  <r>
    <x v="2"/>
    <d v="2024-01-19T00:00:00"/>
    <m/>
    <s v="1h58m"/>
    <n v="118"/>
    <s v="33m"/>
    <n v="33"/>
    <n v="16"/>
    <x v="59"/>
    <m/>
    <m/>
    <m/>
  </r>
  <r>
    <x v="2"/>
    <d v="2024-01-20T00:00:00"/>
    <m/>
    <s v="1h22m"/>
    <n v="82"/>
    <s v="29m"/>
    <n v="29"/>
    <n v="6"/>
    <x v="60"/>
    <m/>
    <m/>
    <m/>
  </r>
  <r>
    <x v="2"/>
    <d v="2024-01-21T00:00:00"/>
    <m/>
    <s v="3h43m"/>
    <n v="223"/>
    <s v="2h12m"/>
    <n v="132"/>
    <n v="23"/>
    <x v="61"/>
    <m/>
    <m/>
    <m/>
  </r>
  <r>
    <x v="2"/>
    <d v="2024-01-22T00:00:00"/>
    <m/>
    <s v="2h56m"/>
    <n v="176"/>
    <s v="1h23m"/>
    <n v="83"/>
    <n v="33"/>
    <x v="62"/>
    <m/>
    <m/>
    <m/>
  </r>
  <r>
    <x v="2"/>
    <d v="2024-01-23T00:00:00"/>
    <m/>
    <s v="1h18m"/>
    <n v="78"/>
    <s v="54m"/>
    <n v="54"/>
    <n v="9"/>
    <x v="10"/>
    <m/>
    <m/>
    <m/>
  </r>
  <r>
    <x v="2"/>
    <d v="2024-01-24T00:00:00"/>
    <m/>
    <s v="2h33m"/>
    <n v="153"/>
    <s v="29m"/>
    <n v="29"/>
    <n v="13"/>
    <x v="63"/>
    <m/>
    <m/>
    <m/>
  </r>
  <r>
    <x v="2"/>
    <d v="2024-01-25T00:00:00"/>
    <m/>
    <s v="3h13m"/>
    <n v="193"/>
    <s v="1h36m"/>
    <n v="96"/>
    <n v="32"/>
    <x v="64"/>
    <m/>
    <m/>
    <m/>
  </r>
  <r>
    <x v="2"/>
    <d v="2024-01-26T00:00:00"/>
    <m/>
    <s v="2h52m"/>
    <n v="172"/>
    <s v="1h18m"/>
    <n v="78"/>
    <n v="16"/>
    <x v="65"/>
    <m/>
    <m/>
    <m/>
  </r>
  <r>
    <x v="2"/>
    <d v="2024-01-27T00:00:00"/>
    <m/>
    <s v="4h31m"/>
    <n v="271"/>
    <s v="2h15m"/>
    <n v="135"/>
    <n v="9"/>
    <x v="66"/>
    <m/>
    <m/>
    <m/>
  </r>
  <r>
    <x v="2"/>
    <d v="2024-01-28T00:00:00"/>
    <m/>
    <s v="1h34m"/>
    <n v="94"/>
    <s v="32m"/>
    <n v="32"/>
    <n v="5"/>
    <x v="67"/>
    <m/>
    <m/>
    <m/>
  </r>
  <r>
    <x v="2"/>
    <d v="2024-01-29T00:00:00"/>
    <m/>
    <s v="2h28m"/>
    <n v="148"/>
    <s v="44m"/>
    <n v="44"/>
    <n v="26"/>
    <x v="58"/>
    <m/>
    <m/>
    <m/>
  </r>
  <r>
    <x v="2"/>
    <d v="2024-01-30T00:00:00"/>
    <m/>
    <s v="3h39m"/>
    <n v="219"/>
    <s v="1h46m"/>
    <n v="106"/>
    <n v="19"/>
    <x v="68"/>
    <m/>
    <m/>
    <m/>
  </r>
  <r>
    <x v="2"/>
    <d v="2024-01-31T00:00:00"/>
    <m/>
    <s v="4h52m"/>
    <n v="292"/>
    <s v="2h18m"/>
    <n v="138"/>
    <n v="22"/>
    <x v="22"/>
    <m/>
    <m/>
    <m/>
  </r>
  <r>
    <x v="2"/>
    <d v="2024-02-01T00:00:00"/>
    <m/>
    <s v="6h2m"/>
    <n v="362"/>
    <s v="1h16m"/>
    <n v="76"/>
    <n v="6"/>
    <x v="69"/>
    <m/>
    <m/>
    <m/>
  </r>
  <r>
    <x v="2"/>
    <d v="2024-02-02T00:00:00"/>
    <m/>
    <s v="4h33m"/>
    <n v="273"/>
    <s v="2h38m"/>
    <n v="158"/>
    <n v="14"/>
    <x v="70"/>
    <m/>
    <m/>
    <m/>
  </r>
  <r>
    <x v="2"/>
    <d v="2024-02-03T00:00:00"/>
    <m/>
    <s v="5h22m"/>
    <n v="322"/>
    <s v="3h56m"/>
    <n v="236"/>
    <n v="38"/>
    <x v="71"/>
    <m/>
    <m/>
    <m/>
  </r>
  <r>
    <x v="2"/>
    <d v="2024-02-04T00:00:00"/>
    <m/>
    <s v="3h12m"/>
    <n v="192"/>
    <s v="39m"/>
    <n v="39"/>
    <n v="26"/>
    <x v="72"/>
    <m/>
    <m/>
    <m/>
  </r>
  <r>
    <x v="2"/>
    <d v="2024-02-05T00:00:00"/>
    <m/>
    <s v="2h57m"/>
    <n v="177"/>
    <s v="55m"/>
    <n v="55"/>
    <n v="18"/>
    <x v="73"/>
    <m/>
    <m/>
    <m/>
  </r>
  <r>
    <x v="2"/>
    <d v="2024-02-06T00:00:00"/>
    <m/>
    <s v="4h25m"/>
    <n v="265"/>
    <s v="1h37m"/>
    <n v="97"/>
    <n v="15"/>
    <x v="74"/>
    <m/>
    <m/>
    <m/>
  </r>
  <r>
    <x v="2"/>
    <d v="2024-02-07T00:00:00"/>
    <m/>
    <s v="6h42m"/>
    <n v="282"/>
    <s v="2h18m"/>
    <n v="138"/>
    <n v="46"/>
    <x v="75"/>
    <m/>
    <m/>
    <m/>
  </r>
  <r>
    <x v="2"/>
    <d v="2024-02-08T00:00:00"/>
    <m/>
    <s v="5h23m"/>
    <n v="323"/>
    <s v="2h47m"/>
    <n v="167"/>
    <n v="33"/>
    <x v="76"/>
    <m/>
    <m/>
    <m/>
  </r>
  <r>
    <x v="2"/>
    <d v="2024-02-09T00:00:00"/>
    <m/>
    <s v="1h28m"/>
    <n v="88"/>
    <s v="67m"/>
    <n v="67"/>
    <n v="8"/>
    <x v="77"/>
    <m/>
    <m/>
    <m/>
  </r>
  <r>
    <x v="2"/>
    <d v="2024-02-10T00:00:00"/>
    <m/>
    <s v="2h29m"/>
    <n v="149"/>
    <s v="46m"/>
    <n v="46"/>
    <n v="39"/>
    <x v="78"/>
    <m/>
    <m/>
    <m/>
  </r>
  <r>
    <x v="2"/>
    <d v="2024-02-11T00:00:00"/>
    <m/>
    <s v="5h39m"/>
    <n v="339"/>
    <s v="1h11m"/>
    <n v="71"/>
    <n v="20"/>
    <x v="79"/>
    <m/>
    <m/>
    <m/>
  </r>
  <r>
    <x v="2"/>
    <d v="2024-02-12T00:00:00"/>
    <m/>
    <s v="1h26m"/>
    <n v="86"/>
    <s v="36m"/>
    <n v="36"/>
    <n v="17"/>
    <x v="80"/>
    <m/>
    <m/>
    <m/>
  </r>
  <r>
    <x v="2"/>
    <d v="2024-02-13T00:00:00"/>
    <m/>
    <s v="3h47m"/>
    <n v="227"/>
    <s v="1h49m"/>
    <n v="109"/>
    <n v="29"/>
    <x v="81"/>
    <m/>
    <m/>
    <m/>
  </r>
  <r>
    <x v="2"/>
    <d v="2024-03-27T00:00:00"/>
    <m/>
    <m/>
    <m/>
    <m/>
    <m/>
    <m/>
    <x v="82"/>
    <m/>
    <m/>
    <n v="0"/>
  </r>
  <r>
    <x v="2"/>
    <d v="2024-03-28T00:00:00"/>
    <m/>
    <m/>
    <m/>
    <m/>
    <m/>
    <m/>
    <x v="82"/>
    <m/>
    <m/>
    <n v="0"/>
  </r>
  <r>
    <x v="2"/>
    <d v="2024-03-29T00:00:00"/>
    <m/>
    <m/>
    <m/>
    <m/>
    <m/>
    <m/>
    <x v="82"/>
    <m/>
    <m/>
    <n v="1"/>
  </r>
  <r>
    <x v="2"/>
    <d v="2024-03-30T00:00:00"/>
    <m/>
    <m/>
    <m/>
    <m/>
    <m/>
    <m/>
    <x v="82"/>
    <m/>
    <m/>
    <n v="0"/>
  </r>
  <r>
    <x v="2"/>
    <d v="2024-03-31T00:00:00"/>
    <m/>
    <m/>
    <m/>
    <m/>
    <m/>
    <m/>
    <x v="82"/>
    <m/>
    <m/>
    <n v="0"/>
  </r>
  <r>
    <x v="2"/>
    <d v="2024-04-01T00:00:00"/>
    <m/>
    <m/>
    <m/>
    <m/>
    <m/>
    <m/>
    <x v="82"/>
    <m/>
    <m/>
    <n v="1"/>
  </r>
  <r>
    <x v="2"/>
    <d v="2024-04-02T00:00:00"/>
    <m/>
    <m/>
    <m/>
    <m/>
    <m/>
    <m/>
    <x v="82"/>
    <m/>
    <m/>
    <n v="1"/>
  </r>
  <r>
    <x v="2"/>
    <d v="2024-04-03T00:00:00"/>
    <m/>
    <m/>
    <m/>
    <m/>
    <m/>
    <m/>
    <x v="82"/>
    <m/>
    <m/>
    <n v="0"/>
  </r>
  <r>
    <x v="3"/>
    <d v="2024-03-01T00:00:00"/>
    <m/>
    <s v="6h17m"/>
    <n v="377"/>
    <s v="4h3m"/>
    <n v="243"/>
    <n v="77"/>
    <x v="83"/>
    <m/>
    <m/>
    <m/>
  </r>
  <r>
    <x v="3"/>
    <d v="2024-04-01T00:00:00"/>
    <m/>
    <s v="4h12m"/>
    <n v="252"/>
    <s v="2h19m"/>
    <n v="139"/>
    <n v="97"/>
    <x v="84"/>
    <m/>
    <m/>
    <m/>
  </r>
  <r>
    <x v="3"/>
    <d v="2024-05-01T00:00:00"/>
    <m/>
    <s v="8h0m"/>
    <n v="480"/>
    <s v="5h52m"/>
    <n v="352"/>
    <n v="176"/>
    <x v="8"/>
    <m/>
    <m/>
    <m/>
  </r>
  <r>
    <x v="3"/>
    <d v="2024-06-01T00:00:00"/>
    <m/>
    <s v="7h44m"/>
    <n v="464"/>
    <s v="4h1m"/>
    <n v="241"/>
    <n v="137"/>
    <x v="85"/>
    <m/>
    <m/>
    <m/>
  </r>
  <r>
    <x v="3"/>
    <d v="2024-07-01T00:00:00"/>
    <m/>
    <s v="3h24m"/>
    <n v="204"/>
    <s v="1h46m"/>
    <n v="106"/>
    <n v="189"/>
    <x v="86"/>
    <m/>
    <m/>
    <m/>
  </r>
  <r>
    <x v="3"/>
    <d v="2024-08-01T00:00:00"/>
    <m/>
    <s v="10h27m"/>
    <n v="627"/>
    <s v="4h28m"/>
    <n v="268"/>
    <n v="87"/>
    <x v="87"/>
    <m/>
    <m/>
    <m/>
  </r>
  <r>
    <x v="3"/>
    <d v="2024-09-01T00:00:00"/>
    <m/>
    <s v="8h3m"/>
    <n v="483"/>
    <s v="5h2m"/>
    <n v="302"/>
    <n v="123"/>
    <x v="88"/>
    <m/>
    <m/>
    <m/>
  </r>
  <r>
    <x v="3"/>
    <d v="2024-10-01T00:00:00"/>
    <m/>
    <s v="5h28m"/>
    <n v="328"/>
    <s v="1h33m"/>
    <n v="93"/>
    <n v="76"/>
    <x v="87"/>
    <m/>
    <m/>
    <m/>
  </r>
  <r>
    <x v="3"/>
    <d v="2024-11-01T00:00:00"/>
    <m/>
    <s v="5h50m"/>
    <n v="350"/>
    <s v="2h35m"/>
    <n v="155"/>
    <n v="164"/>
    <x v="86"/>
    <m/>
    <m/>
    <m/>
  </r>
  <r>
    <x v="3"/>
    <d v="2024-12-01T00:00:00"/>
    <m/>
    <s v="8h5m"/>
    <n v="485"/>
    <s v="3h2m"/>
    <n v="182"/>
    <n v="155"/>
    <x v="89"/>
    <m/>
    <m/>
    <m/>
  </r>
  <r>
    <x v="3"/>
    <s v="1/13/2024"/>
    <m/>
    <s v="7h59m"/>
    <n v="479"/>
    <s v="3h43m"/>
    <n v="223"/>
    <n v="102"/>
    <x v="86"/>
    <m/>
    <m/>
    <m/>
  </r>
  <r>
    <x v="3"/>
    <s v="1/14/2024"/>
    <m/>
    <s v="12h40m"/>
    <n v="760"/>
    <s v="3h47m"/>
    <n v="227"/>
    <n v="69"/>
    <x v="90"/>
    <m/>
    <m/>
    <m/>
  </r>
  <r>
    <x v="3"/>
    <s v="1/15/2024"/>
    <m/>
    <s v="11h34m"/>
    <n v="694"/>
    <s v="4h8m"/>
    <n v="248"/>
    <n v="108"/>
    <x v="87"/>
    <m/>
    <m/>
    <m/>
  </r>
  <r>
    <x v="3"/>
    <s v="1/16/2024"/>
    <m/>
    <s v="9h20m"/>
    <n v="560"/>
    <s v="2h11m"/>
    <n v="131"/>
    <n v="90"/>
    <x v="91"/>
    <m/>
    <m/>
    <m/>
  </r>
  <r>
    <x v="3"/>
    <s v="1/17/2024"/>
    <m/>
    <s v="9h28m"/>
    <n v="568"/>
    <s v="3h0m"/>
    <n v="180"/>
    <n v="98"/>
    <x v="92"/>
    <m/>
    <m/>
    <m/>
  </r>
  <r>
    <x v="3"/>
    <s v="1/18/2024"/>
    <m/>
    <s v="9h49m"/>
    <n v="589"/>
    <s v="3h45m"/>
    <n v="225"/>
    <n v="115"/>
    <x v="90"/>
    <m/>
    <m/>
    <m/>
  </r>
  <r>
    <x v="3"/>
    <s v="1/19/2024"/>
    <m/>
    <s v="8h25m"/>
    <n v="505"/>
    <s v="2h33m"/>
    <n v="153"/>
    <n v="108"/>
    <x v="93"/>
    <m/>
    <m/>
    <m/>
  </r>
  <r>
    <x v="3"/>
    <s v="1/20/2024"/>
    <m/>
    <s v="7h13m"/>
    <n v="433"/>
    <s v="2h17m"/>
    <n v="137"/>
    <n v="106"/>
    <x v="94"/>
    <m/>
    <m/>
    <m/>
  </r>
  <r>
    <x v="3"/>
    <s v="1/21/2024"/>
    <m/>
    <s v="8h33m"/>
    <n v="513"/>
    <s v="5h5m"/>
    <n v="305"/>
    <n v="105"/>
    <x v="86"/>
    <m/>
    <m/>
    <m/>
  </r>
  <r>
    <x v="3"/>
    <s v="1/22/2024"/>
    <m/>
    <s v="6h22m"/>
    <n v="382"/>
    <s v="2h1m"/>
    <n v="121"/>
    <n v="225"/>
    <x v="95"/>
    <m/>
    <m/>
    <m/>
  </r>
  <r>
    <x v="3"/>
    <s v="1/23/2024"/>
    <m/>
    <s v="8h41m"/>
    <n v="521"/>
    <s v="3h49m"/>
    <n v="229"/>
    <n v="235"/>
    <x v="96"/>
    <m/>
    <m/>
    <m/>
  </r>
  <r>
    <x v="3"/>
    <s v="1/24/2024"/>
    <m/>
    <s v="7h4m"/>
    <n v="424"/>
    <s v="3h7m"/>
    <n v="187"/>
    <n v="176"/>
    <x v="97"/>
    <m/>
    <m/>
    <m/>
  </r>
  <r>
    <x v="3"/>
    <s v="1/25/2024"/>
    <m/>
    <s v="6h51m"/>
    <n v="411"/>
    <s v="2h46m"/>
    <n v="166"/>
    <n v="137"/>
    <x v="98"/>
    <m/>
    <m/>
    <m/>
  </r>
  <r>
    <x v="3"/>
    <s v="1/26/2024"/>
    <m/>
    <s v="9h52m"/>
    <n v="592"/>
    <s v="3h29m"/>
    <n v="209"/>
    <n v="235"/>
    <x v="99"/>
    <m/>
    <m/>
    <m/>
  </r>
  <r>
    <x v="3"/>
    <s v="1/27/2024"/>
    <m/>
    <s v="8h2m"/>
    <n v="482"/>
    <s v="4h52m"/>
    <n v="292"/>
    <n v="167"/>
    <x v="100"/>
    <m/>
    <m/>
    <m/>
  </r>
  <r>
    <x v="3"/>
    <s v="1/28/2024"/>
    <m/>
    <s v="10h44m"/>
    <n v="644"/>
    <s v="7h1m"/>
    <n v="421"/>
    <n v="137"/>
    <x v="101"/>
    <m/>
    <m/>
    <m/>
  </r>
  <r>
    <x v="3"/>
    <s v="1/29/2024"/>
    <m/>
    <s v="4h22m"/>
    <n v="262"/>
    <s v="3h19m"/>
    <n v="199"/>
    <n v="96"/>
    <x v="102"/>
    <m/>
    <m/>
    <m/>
  </r>
  <r>
    <x v="3"/>
    <s v="1/30/2024"/>
    <m/>
    <s v="6h4m"/>
    <n v="424"/>
    <s v="3h9m"/>
    <n v="189"/>
    <n v="93"/>
    <x v="103"/>
    <m/>
    <m/>
    <m/>
  </r>
  <r>
    <x v="3"/>
    <s v="1/31/2024"/>
    <m/>
    <s v="6h27m"/>
    <n v="387"/>
    <s v="3h10m"/>
    <n v="190"/>
    <n v="78"/>
    <x v="69"/>
    <m/>
    <m/>
    <m/>
  </r>
  <r>
    <x v="3"/>
    <d v="2024-01-02T00:00:00"/>
    <m/>
    <s v="5h42m"/>
    <n v="342"/>
    <s v="3h23m"/>
    <n v="203"/>
    <n v="90"/>
    <x v="104"/>
    <m/>
    <m/>
    <m/>
  </r>
  <r>
    <x v="3"/>
    <d v="2024-02-02T00:00:00"/>
    <m/>
    <s v="5h49m"/>
    <n v="349"/>
    <s v="2h57m"/>
    <n v="177"/>
    <n v="87"/>
    <x v="67"/>
    <m/>
    <m/>
    <m/>
  </r>
  <r>
    <x v="3"/>
    <d v="2024-03-02T00:00:00"/>
    <m/>
    <s v="9h33m"/>
    <n v="573"/>
    <s v="4h29m"/>
    <n v="269"/>
    <n v="65"/>
    <x v="93"/>
    <m/>
    <m/>
    <m/>
  </r>
  <r>
    <x v="3"/>
    <d v="2024-04-02T00:00:00"/>
    <m/>
    <s v="5h15m"/>
    <n v="315"/>
    <s v="3h47m"/>
    <n v="227"/>
    <n v="87"/>
    <x v="105"/>
    <m/>
    <m/>
    <m/>
  </r>
  <r>
    <x v="3"/>
    <d v="2024-05-02T00:00:00"/>
    <m/>
    <s v="5h18m"/>
    <n v="318"/>
    <s v="3h30m"/>
    <n v="210"/>
    <n v="76"/>
    <x v="3"/>
    <m/>
    <m/>
    <m/>
  </r>
  <r>
    <x v="3"/>
    <d v="2024-06-02T00:00:00"/>
    <m/>
    <s v="6h54m"/>
    <n v="414"/>
    <s v="4h"/>
    <n v="240"/>
    <n v="102"/>
    <x v="106"/>
    <m/>
    <m/>
    <m/>
  </r>
  <r>
    <x v="3"/>
    <d v="2024-07-02T00:00:00"/>
    <m/>
    <s v="5h21m"/>
    <n v="321"/>
    <s v="2h52m"/>
    <n v="172"/>
    <n v="65"/>
    <x v="107"/>
    <m/>
    <m/>
    <m/>
  </r>
  <r>
    <x v="3"/>
    <d v="2024-08-02T00:00:00"/>
    <m/>
    <s v="6h24m"/>
    <n v="384"/>
    <s v="3h1m"/>
    <n v="181"/>
    <n v="121"/>
    <x v="108"/>
    <m/>
    <m/>
    <m/>
  </r>
  <r>
    <x v="3"/>
    <d v="2024-09-02T00:00:00"/>
    <m/>
    <s v="8h59m"/>
    <n v="539"/>
    <s v="3h39m"/>
    <n v="219"/>
    <n v="113"/>
    <x v="109"/>
    <m/>
    <m/>
    <m/>
  </r>
  <r>
    <x v="3"/>
    <d v="2024-10-02T00:00:00"/>
    <m/>
    <s v="9h24m"/>
    <n v="564"/>
    <s v="5h"/>
    <n v="300"/>
    <n v="133"/>
    <x v="110"/>
    <m/>
    <m/>
    <m/>
  </r>
  <r>
    <x v="3"/>
    <d v="2024-11-02T00:00:00"/>
    <m/>
    <s v="6h"/>
    <n v="360"/>
    <s v="2h55m"/>
    <n v="175"/>
    <n v="60"/>
    <x v="111"/>
    <m/>
    <m/>
    <m/>
  </r>
  <r>
    <x v="3"/>
    <d v="2024-12-02T00:00:00"/>
    <m/>
    <s v="6h29m"/>
    <n v="389"/>
    <s v="3h27n"/>
    <n v="207"/>
    <n v="128"/>
    <x v="78"/>
    <m/>
    <m/>
    <m/>
  </r>
  <r>
    <x v="3"/>
    <s v="2/13/2024"/>
    <m/>
    <s v="5h57m"/>
    <n v="357"/>
    <s v="2h7m"/>
    <n v="127"/>
    <n v="74"/>
    <x v="112"/>
    <m/>
    <m/>
    <m/>
  </r>
  <r>
    <x v="3"/>
    <s v="2/14/2024"/>
    <m/>
    <s v="4h4m"/>
    <n v="244"/>
    <s v="1h9m"/>
    <n v="69"/>
    <n v="93"/>
    <x v="0"/>
    <m/>
    <m/>
    <m/>
  </r>
  <r>
    <x v="3"/>
    <s v="2/15/2024"/>
    <m/>
    <s v="6h7m"/>
    <n v="367"/>
    <s v="2h10m"/>
    <n v="130"/>
    <n v="78"/>
    <x v="113"/>
    <m/>
    <m/>
    <m/>
  </r>
  <r>
    <x v="3"/>
    <s v="2/16/2024"/>
    <m/>
    <s v="5h22m"/>
    <n v="322"/>
    <s v="2h13m"/>
    <n v="133"/>
    <n v="90"/>
    <x v="114"/>
    <m/>
    <m/>
    <m/>
  </r>
  <r>
    <x v="3"/>
    <s v="2/17/2024"/>
    <m/>
    <s v="6h25m"/>
    <n v="385"/>
    <s v="2h39m"/>
    <n v="159"/>
    <n v="103"/>
    <x v="115"/>
    <m/>
    <m/>
    <m/>
  </r>
  <r>
    <x v="3"/>
    <s v="2/18/2024"/>
    <m/>
    <s v="7h18m"/>
    <n v="438"/>
    <s v="2h5m"/>
    <n v="125"/>
    <n v="102"/>
    <x v="67"/>
    <m/>
    <m/>
    <m/>
  </r>
  <r>
    <x v="3"/>
    <s v="2/19/2024"/>
    <m/>
    <s v="5h22m"/>
    <n v="322"/>
    <s v="2h16m"/>
    <n v="136"/>
    <n v="135"/>
    <x v="116"/>
    <m/>
    <m/>
    <m/>
  </r>
  <r>
    <x v="3"/>
    <s v="2/20/2024"/>
    <m/>
    <s v="4h23m"/>
    <n v="263"/>
    <s v="1h51m"/>
    <n v="111"/>
    <n v="114"/>
    <x v="93"/>
    <m/>
    <m/>
    <m/>
  </r>
  <r>
    <x v="3"/>
    <s v="2/21/2024"/>
    <m/>
    <s v="6h33m"/>
    <n v="393"/>
    <s v="2h29m"/>
    <n v="149"/>
    <n v="56"/>
    <x v="93"/>
    <m/>
    <m/>
    <m/>
  </r>
  <r>
    <x v="3"/>
    <s v="2/22/2024"/>
    <m/>
    <s v="5h10m"/>
    <n v="310"/>
    <s v="2h47m"/>
    <n v="167"/>
    <n v="78"/>
    <x v="105"/>
    <m/>
    <m/>
    <m/>
  </r>
  <r>
    <x v="3"/>
    <s v="2/23/2024"/>
    <m/>
    <s v="6h10m"/>
    <n v="370"/>
    <s v="1h30m"/>
    <n v="90"/>
    <n v="96"/>
    <x v="3"/>
    <m/>
    <m/>
    <m/>
  </r>
  <r>
    <x v="3"/>
    <s v="2/24/2024"/>
    <m/>
    <s v="6h54m"/>
    <n v="414"/>
    <s v="4h"/>
    <n v="240"/>
    <n v="132"/>
    <x v="106"/>
    <m/>
    <m/>
    <m/>
  </r>
  <r>
    <x v="3"/>
    <s v="2/25/2024"/>
    <m/>
    <s v="6h4m"/>
    <n v="364"/>
    <s v="2h10m"/>
    <n v="130"/>
    <n v="83"/>
    <x v="117"/>
    <m/>
    <m/>
    <m/>
  </r>
  <r>
    <x v="3"/>
    <s v="2/26/2024"/>
    <m/>
    <s v="8h42m"/>
    <n v="522"/>
    <s v="2h49m"/>
    <n v="169"/>
    <n v="79"/>
    <x v="118"/>
    <m/>
    <m/>
    <m/>
  </r>
  <r>
    <x v="3"/>
    <s v="2/27/2024"/>
    <m/>
    <s v="6h1m"/>
    <n v="361"/>
    <s v="2h5m"/>
    <n v="125"/>
    <n v="138"/>
    <x v="83"/>
    <m/>
    <m/>
    <m/>
  </r>
  <r>
    <x v="3"/>
    <s v="2/28/2024"/>
    <m/>
    <s v="5h"/>
    <n v="300"/>
    <s v="1h23m"/>
    <n v="83"/>
    <n v="112"/>
    <x v="119"/>
    <m/>
    <m/>
    <m/>
  </r>
  <r>
    <x v="3"/>
    <s v="2/29/2024"/>
    <m/>
    <s v="5h25m"/>
    <n v="325"/>
    <s v="2h39m"/>
    <n v="159"/>
    <n v="56"/>
    <x v="93"/>
    <m/>
    <m/>
    <m/>
  </r>
  <r>
    <x v="3"/>
    <d v="2024-01-03T00:00:00"/>
    <m/>
    <s v="6h13m"/>
    <n v="373"/>
    <s v="2h25m"/>
    <n v="145"/>
    <n v="110"/>
    <x v="86"/>
    <m/>
    <m/>
    <m/>
  </r>
  <r>
    <x v="3"/>
    <d v="2024-02-03T00:00:00"/>
    <m/>
    <s v="4h35m"/>
    <n v="275"/>
    <s v="1h52m"/>
    <n v="102"/>
    <n v="106"/>
    <x v="115"/>
    <m/>
    <m/>
    <m/>
  </r>
  <r>
    <x v="3"/>
    <d v="2024-03-03T00:00:00"/>
    <m/>
    <s v="7h13m"/>
    <n v="433"/>
    <s v="2h23m"/>
    <n v="143"/>
    <n v="99"/>
    <x v="120"/>
    <m/>
    <m/>
    <m/>
  </r>
  <r>
    <x v="3"/>
    <d v="2024-04-03T00:00:00"/>
    <m/>
    <s v="6h15m"/>
    <n v="375"/>
    <s v="1h53m"/>
    <n v="113"/>
    <n v="75"/>
    <x v="121"/>
    <m/>
    <m/>
    <m/>
  </r>
  <r>
    <x v="3"/>
    <d v="2024-05-03T00:00:00"/>
    <m/>
    <s v="5h6m"/>
    <n v="306"/>
    <s v="2h3m"/>
    <n v="123"/>
    <n v="110"/>
    <x v="122"/>
    <m/>
    <m/>
    <m/>
  </r>
  <r>
    <x v="3"/>
    <d v="2024-06-03T00:00:00"/>
    <m/>
    <s v="6h2m"/>
    <n v="362"/>
    <s v="2h33m"/>
    <n v="153"/>
    <n v="108"/>
    <x v="93"/>
    <m/>
    <m/>
    <m/>
  </r>
  <r>
    <x v="3"/>
    <d v="2024-07-03T00:00:00"/>
    <m/>
    <s v="4h31m"/>
    <n v="271"/>
    <s v="2h17m"/>
    <n v="137"/>
    <n v="96"/>
    <x v="122"/>
    <m/>
    <m/>
    <m/>
  </r>
  <r>
    <x v="3"/>
    <d v="2024-08-03T00:00:00"/>
    <m/>
    <s v="5h33m"/>
    <n v="333"/>
    <s v="1h"/>
    <n v="60"/>
    <n v="111"/>
    <x v="86"/>
    <m/>
    <m/>
    <m/>
  </r>
  <r>
    <x v="3"/>
    <d v="2024-09-03T00:00:00"/>
    <m/>
    <s v="5h10m"/>
    <n v="310"/>
    <s v="1h47m"/>
    <n v="107"/>
    <n v="104"/>
    <x v="85"/>
    <m/>
    <m/>
    <m/>
  </r>
  <r>
    <x v="3"/>
    <d v="2024-10-03T00:00:00"/>
    <m/>
    <s v="6h34m"/>
    <n v="394"/>
    <s v="2h10m"/>
    <n v="130"/>
    <n v="83"/>
    <x v="123"/>
    <m/>
    <m/>
    <m/>
  </r>
  <r>
    <x v="3"/>
    <d v="2024-11-03T00:00:00"/>
    <m/>
    <s v="7h42m"/>
    <n v="462"/>
    <s v="2h49m"/>
    <n v="169"/>
    <n v="59"/>
    <x v="124"/>
    <m/>
    <m/>
    <m/>
  </r>
  <r>
    <x v="3"/>
    <d v="2024-12-03T00:00:00"/>
    <m/>
    <s v="7h17m"/>
    <n v="437"/>
    <s v="3h"/>
    <n v="180"/>
    <n v="148"/>
    <x v="83"/>
    <m/>
    <m/>
    <m/>
  </r>
  <r>
    <x v="3"/>
    <s v="3/13/2024"/>
    <m/>
    <s v="9h"/>
    <n v="540"/>
    <s v="3h23m"/>
    <n v="203"/>
    <n v="101"/>
    <x v="87"/>
    <m/>
    <m/>
    <m/>
  </r>
  <r>
    <x v="3"/>
    <s v="3/14/2024"/>
    <m/>
    <s v="8h25m"/>
    <n v="505"/>
    <s v="2h39m"/>
    <n v="159"/>
    <n v="117"/>
    <x v="125"/>
    <m/>
    <m/>
    <m/>
  </r>
  <r>
    <x v="3"/>
    <s v="3/15/2024"/>
    <m/>
    <s v="7h58m"/>
    <n v="479"/>
    <s v="2h59m"/>
    <n v="179"/>
    <n v="121"/>
    <x v="126"/>
    <m/>
    <m/>
    <m/>
  </r>
  <r>
    <x v="3"/>
    <s v="3/16/2024"/>
    <m/>
    <s v="5h22m"/>
    <n v="322"/>
    <s v="1h16m"/>
    <n v="76"/>
    <n v="156"/>
    <x v="85"/>
    <m/>
    <m/>
    <m/>
  </r>
  <r>
    <x v="3"/>
    <s v="3/17/2024"/>
    <m/>
    <s v="7h23m"/>
    <n v="443"/>
    <s v="2h51m"/>
    <n v="171"/>
    <n v="124"/>
    <x v="93"/>
    <m/>
    <m/>
    <m/>
  </r>
  <r>
    <x v="3"/>
    <s v="3/18/2024"/>
    <m/>
    <s v="6h54m"/>
    <n v="414"/>
    <s v="2h1m"/>
    <n v="121"/>
    <n v="138"/>
    <x v="117"/>
    <m/>
    <m/>
    <m/>
  </r>
  <r>
    <x v="3"/>
    <s v="3/19/2024"/>
    <m/>
    <s v="6h47m"/>
    <n v="407"/>
    <s v="2h43m"/>
    <n v="163"/>
    <n v="124"/>
    <x v="83"/>
    <m/>
    <m/>
    <m/>
  </r>
  <r>
    <x v="3"/>
    <s v="3/20/2024"/>
    <m/>
    <s v="5h55m"/>
    <n v="355"/>
    <s v="2h26m"/>
    <n v="146"/>
    <n v="118"/>
    <x v="121"/>
    <m/>
    <m/>
    <m/>
  </r>
  <r>
    <x v="3"/>
    <s v="3/21/2024"/>
    <m/>
    <s v="5h31m"/>
    <n v="331"/>
    <s v="2h25m"/>
    <n v="145"/>
    <n v="130"/>
    <x v="86"/>
    <m/>
    <m/>
    <m/>
  </r>
  <r>
    <x v="3"/>
    <s v="3/22/2024"/>
    <m/>
    <s v="4h53m"/>
    <n v="293"/>
    <s v="2h42m"/>
    <n v="162"/>
    <n v="126"/>
    <x v="115"/>
    <m/>
    <m/>
    <m/>
  </r>
  <r>
    <x v="3"/>
    <s v="3/23/2024"/>
    <m/>
    <s v="6h31m"/>
    <n v="391"/>
    <s v="2h32m"/>
    <n v="152"/>
    <n v="89"/>
    <x v="125"/>
    <m/>
    <m/>
    <m/>
  </r>
  <r>
    <x v="3"/>
    <s v="3/24/2024"/>
    <m/>
    <s v="6h35m"/>
    <n v="395"/>
    <s v="2h35m"/>
    <n v="155"/>
    <n v="95"/>
    <x v="121"/>
    <m/>
    <m/>
    <m/>
  </r>
  <r>
    <x v="3"/>
    <s v="3/25/2024"/>
    <m/>
    <s v="5h46m"/>
    <n v="346"/>
    <s v="1h35m"/>
    <n v="95"/>
    <n v="110"/>
    <x v="120"/>
    <m/>
    <m/>
    <m/>
  </r>
  <r>
    <x v="3"/>
    <s v="3/26/2024"/>
    <m/>
    <s v="4h38m"/>
    <n v="278"/>
    <s v="2h43m"/>
    <n v="163"/>
    <n v="197"/>
    <x v="117"/>
    <m/>
    <m/>
    <m/>
  </r>
  <r>
    <x v="3"/>
    <s v="3/27/2024"/>
    <m/>
    <s v="4h58m"/>
    <n v="298"/>
    <s v="1h53m"/>
    <n v="113"/>
    <n v="116"/>
    <x v="115"/>
    <m/>
    <m/>
    <n v="0"/>
  </r>
  <r>
    <x v="3"/>
    <s v="3/28/2024"/>
    <m/>
    <s v="5h59m"/>
    <n v="359"/>
    <s v="1h53m"/>
    <n v="113"/>
    <n v="112"/>
    <x v="117"/>
    <m/>
    <m/>
    <n v="0"/>
  </r>
  <r>
    <x v="3"/>
    <s v="3/29/2024"/>
    <m/>
    <s v="6h7m"/>
    <n v="367"/>
    <s v="2h1m"/>
    <n v="121"/>
    <n v="94"/>
    <x v="86"/>
    <m/>
    <m/>
    <n v="0"/>
  </r>
  <r>
    <x v="3"/>
    <s v="3/30/2024"/>
    <m/>
    <s v="5h16m"/>
    <n v="316"/>
    <s v="1h14m"/>
    <n v="74"/>
    <n v="48"/>
    <x v="90"/>
    <m/>
    <m/>
    <n v="1"/>
  </r>
  <r>
    <x v="3"/>
    <s v="3/31/2024"/>
    <m/>
    <s v="5h36m"/>
    <n v="336"/>
    <s v="2h8m"/>
    <n v="128"/>
    <n v="83"/>
    <x v="123"/>
    <m/>
    <m/>
    <n v="0"/>
  </r>
  <r>
    <x v="3"/>
    <d v="2024-01-04T00:00:00"/>
    <m/>
    <s v="4h12m"/>
    <n v="252"/>
    <s v="1h11m"/>
    <n v="71"/>
    <n v="44"/>
    <x v="123"/>
    <m/>
    <m/>
    <n v="1"/>
  </r>
  <r>
    <x v="3"/>
    <d v="2024-02-04T00:00:00"/>
    <m/>
    <s v="6h28m"/>
    <n v="388"/>
    <s v="1h47m"/>
    <n v="87"/>
    <n v="65"/>
    <x v="86"/>
    <m/>
    <m/>
    <n v="0"/>
  </r>
  <r>
    <x v="3"/>
    <d v="2024-03-04T00:00:00"/>
    <m/>
    <s v="5h48m"/>
    <n v="348"/>
    <s v="1h14m"/>
    <n v="74"/>
    <n v="75"/>
    <x v="127"/>
    <m/>
    <m/>
    <n v="0"/>
  </r>
  <r>
    <x v="3"/>
    <d v="2024-04-04T00:00:00"/>
    <m/>
    <s v="5h27m"/>
    <n v="327"/>
    <s v="1h44m"/>
    <n v="104"/>
    <n v="54"/>
    <x v="94"/>
    <m/>
    <m/>
    <n v="0"/>
  </r>
  <r>
    <x v="4"/>
    <d v="2024-01-16T00:00:00"/>
    <m/>
    <s v="5h51m"/>
    <n v="351"/>
    <s v="1h34m"/>
    <n v="94"/>
    <n v="125"/>
    <x v="128"/>
    <m/>
    <m/>
    <m/>
  </r>
  <r>
    <x v="4"/>
    <d v="2024-01-17T00:00:00"/>
    <m/>
    <s v="8h28m"/>
    <n v="508"/>
    <s v="2h53m"/>
    <n v="173"/>
    <n v="125"/>
    <x v="129"/>
    <m/>
    <m/>
    <m/>
  </r>
  <r>
    <x v="4"/>
    <d v="2024-01-18T00:00:00"/>
    <m/>
    <s v="7h25m"/>
    <n v="445"/>
    <s v="3h27m"/>
    <n v="205"/>
    <n v="151"/>
    <x v="130"/>
    <m/>
    <m/>
    <m/>
  </r>
  <r>
    <x v="4"/>
    <d v="2024-01-19T00:00:00"/>
    <m/>
    <s v="4h30m"/>
    <n v="270"/>
    <s v="2h10m"/>
    <n v="130"/>
    <n v="100"/>
    <x v="9"/>
    <m/>
    <m/>
    <m/>
  </r>
  <r>
    <x v="4"/>
    <d v="2024-01-20T00:00:00"/>
    <m/>
    <s v="4h56m"/>
    <n v="296"/>
    <s v="2h25m"/>
    <n v="145"/>
    <n v="81"/>
    <x v="131"/>
    <m/>
    <m/>
    <m/>
  </r>
  <r>
    <x v="4"/>
    <d v="2024-01-21T00:00:00"/>
    <m/>
    <s v="8h24m"/>
    <n v="504"/>
    <s v="4h41m"/>
    <n v="281"/>
    <n v="69"/>
    <x v="42"/>
    <m/>
    <m/>
    <m/>
  </r>
  <r>
    <x v="4"/>
    <d v="2024-01-22T00:00:00"/>
    <m/>
    <s v="10h51m"/>
    <n v="651"/>
    <s v="6h38m"/>
    <n v="398"/>
    <n v="157"/>
    <x v="132"/>
    <m/>
    <m/>
    <m/>
  </r>
  <r>
    <x v="4"/>
    <d v="2024-01-23T00:00:00"/>
    <m/>
    <s v="13h3m"/>
    <n v="783"/>
    <s v="5h18m"/>
    <n v="318"/>
    <n v="114"/>
    <x v="130"/>
    <m/>
    <m/>
    <m/>
  </r>
  <r>
    <x v="4"/>
    <d v="2024-01-24T00:00:00"/>
    <m/>
    <s v="11h36m"/>
    <n v="696"/>
    <s v="6h5m"/>
    <n v="365"/>
    <n v="103"/>
    <x v="118"/>
    <m/>
    <m/>
    <m/>
  </r>
  <r>
    <x v="4"/>
    <d v="2024-01-25T00:00:00"/>
    <m/>
    <s v="5h13m"/>
    <n v="313"/>
    <s v="2h6m"/>
    <n v="126"/>
    <n v="173"/>
    <x v="130"/>
    <m/>
    <m/>
    <m/>
  </r>
  <r>
    <x v="4"/>
    <d v="2024-01-26T00:00:00"/>
    <m/>
    <s v="3h56m"/>
    <n v="236"/>
    <s v="2h13m"/>
    <n v="133"/>
    <n v="93"/>
    <x v="133"/>
    <m/>
    <m/>
    <m/>
  </r>
  <r>
    <x v="4"/>
    <d v="2024-01-27T00:00:00"/>
    <m/>
    <s v="8h10m"/>
    <n v="490"/>
    <s v="3h50m"/>
    <n v="230"/>
    <n v="80"/>
    <x v="134"/>
    <m/>
    <m/>
    <m/>
  </r>
  <r>
    <x v="4"/>
    <d v="2024-01-28T00:00:00"/>
    <m/>
    <s v="7h44m"/>
    <n v="464"/>
    <s v="3h17m"/>
    <n v="197"/>
    <n v="82"/>
    <x v="135"/>
    <m/>
    <m/>
    <m/>
  </r>
  <r>
    <x v="4"/>
    <d v="2024-01-29T00:00:00"/>
    <m/>
    <s v="15h45m"/>
    <n v="945"/>
    <s v="9h21m"/>
    <n v="561"/>
    <n v="74"/>
    <x v="136"/>
    <m/>
    <m/>
    <m/>
  </r>
  <r>
    <x v="4"/>
    <d v="2024-01-30T00:00:00"/>
    <m/>
    <s v="5h40m"/>
    <n v="340"/>
    <s v="3h26m"/>
    <n v="206"/>
    <n v="163"/>
    <x v="130"/>
    <m/>
    <m/>
    <m/>
  </r>
  <r>
    <x v="4"/>
    <d v="2024-01-31T00:00:00"/>
    <m/>
    <s v="8h25m"/>
    <n v="505"/>
    <s v="4h58m"/>
    <n v="298"/>
    <n v="98"/>
    <x v="137"/>
    <m/>
    <m/>
    <m/>
  </r>
  <r>
    <x v="4"/>
    <d v="2024-02-01T00:00:00"/>
    <m/>
    <s v="3h36m"/>
    <n v="216"/>
    <s v="4h20m"/>
    <n v="260"/>
    <s v="NA"/>
    <x v="138"/>
    <m/>
    <m/>
    <m/>
  </r>
  <r>
    <x v="4"/>
    <d v="2024-02-02T00:00:00"/>
    <m/>
    <s v="8h44m"/>
    <n v="524"/>
    <s v="9h21m"/>
    <n v="561"/>
    <s v="NA"/>
    <x v="138"/>
    <m/>
    <m/>
    <m/>
  </r>
  <r>
    <x v="4"/>
    <d v="2024-02-03T00:00:00"/>
    <m/>
    <s v="4h34m"/>
    <n v="274"/>
    <s v="4h47m"/>
    <n v="287"/>
    <n v="72"/>
    <x v="139"/>
    <m/>
    <m/>
    <m/>
  </r>
  <r>
    <x v="4"/>
    <d v="2024-02-04T00:00:00"/>
    <m/>
    <s v="11h53m"/>
    <n v="713"/>
    <s v="4h58m"/>
    <n v="298"/>
    <n v="73"/>
    <x v="140"/>
    <m/>
    <m/>
    <m/>
  </r>
  <r>
    <x v="4"/>
    <d v="2024-02-05T00:00:00"/>
    <m/>
    <s v="8h26m"/>
    <n v="506"/>
    <s v="5h0m"/>
    <n v="300"/>
    <n v="152"/>
    <x v="141"/>
    <m/>
    <m/>
    <m/>
  </r>
  <r>
    <x v="4"/>
    <d v="2024-02-06T00:00:00"/>
    <m/>
    <s v="8h49m"/>
    <n v="529"/>
    <s v="4h16m"/>
    <n v="256"/>
    <n v="114"/>
    <x v="130"/>
    <m/>
    <m/>
    <m/>
  </r>
  <r>
    <x v="4"/>
    <d v="2024-02-07T00:00:00"/>
    <m/>
    <s v="8h1m"/>
    <n v="481"/>
    <s v="4h48m"/>
    <n v="288"/>
    <n v="186"/>
    <x v="16"/>
    <m/>
    <m/>
    <m/>
  </r>
  <r>
    <x v="4"/>
    <d v="2024-02-08T00:00:00"/>
    <m/>
    <s v="7h12m"/>
    <n v="432"/>
    <s v="3h54m"/>
    <n v="234"/>
    <n v="158"/>
    <x v="130"/>
    <m/>
    <m/>
    <m/>
  </r>
  <r>
    <x v="4"/>
    <d v="2024-02-09T00:00:00"/>
    <m/>
    <s v="7h24m"/>
    <n v="444"/>
    <s v="5h38m"/>
    <n v="338"/>
    <n v="107"/>
    <x v="142"/>
    <m/>
    <m/>
    <m/>
  </r>
  <r>
    <x v="4"/>
    <d v="2024-02-10T00:00:00"/>
    <m/>
    <s v="3h26m"/>
    <n v="206"/>
    <s v="2h4m"/>
    <n v="124"/>
    <n v="107"/>
    <x v="143"/>
    <m/>
    <m/>
    <m/>
  </r>
  <r>
    <x v="4"/>
    <d v="2024-02-11T00:00:00"/>
    <m/>
    <s v="5h51m"/>
    <n v="351"/>
    <s v="3h12m"/>
    <n v="192"/>
    <n v="67"/>
    <x v="48"/>
    <m/>
    <m/>
    <m/>
  </r>
  <r>
    <x v="4"/>
    <d v="2024-02-12T00:00:00"/>
    <m/>
    <s v="10h54m"/>
    <n v="654"/>
    <s v="4h57m"/>
    <n v="297"/>
    <n v="76"/>
    <x v="144"/>
    <m/>
    <m/>
    <m/>
  </r>
  <r>
    <x v="4"/>
    <d v="2024-02-13T00:00:00"/>
    <m/>
    <s v="8h53m"/>
    <n v="533"/>
    <s v="3h46m"/>
    <n v="226"/>
    <n v="122"/>
    <x v="130"/>
    <m/>
    <m/>
    <m/>
  </r>
  <r>
    <x v="4"/>
    <d v="2024-02-14T00:00:00"/>
    <m/>
    <s v="7h4m"/>
    <n v="424"/>
    <s v="3h7m"/>
    <n v="187"/>
    <n v="121"/>
    <x v="145"/>
    <m/>
    <m/>
    <m/>
  </r>
  <r>
    <x v="4"/>
    <d v="2024-02-15T00:00:00"/>
    <m/>
    <s v="7h14m"/>
    <n v="434"/>
    <s v="4h22m"/>
    <n v="262"/>
    <n v="131"/>
    <x v="130"/>
    <m/>
    <m/>
    <m/>
  </r>
  <r>
    <x v="4"/>
    <d v="2024-02-16T00:00:00"/>
    <m/>
    <s v="9h56m"/>
    <n v="596"/>
    <s v="5h26m"/>
    <n v="326"/>
    <n v="128"/>
    <x v="146"/>
    <m/>
    <m/>
    <m/>
  </r>
  <r>
    <x v="4"/>
    <d v="2024-02-17T00:00:00"/>
    <m/>
    <s v="10h9m"/>
    <n v="609"/>
    <s v="7h23m"/>
    <n v="443"/>
    <n v="94"/>
    <x v="147"/>
    <m/>
    <m/>
    <m/>
  </r>
  <r>
    <x v="4"/>
    <d v="2024-02-18T00:00:00"/>
    <m/>
    <s v="6h45m"/>
    <n v="405"/>
    <s v="3h22m"/>
    <n v="202"/>
    <n v="97"/>
    <x v="148"/>
    <m/>
    <m/>
    <m/>
  </r>
  <r>
    <x v="4"/>
    <d v="2024-02-19T00:00:00"/>
    <m/>
    <s v="8h9m"/>
    <n v="489"/>
    <s v="5h1m"/>
    <n v="301"/>
    <n v="118"/>
    <x v="149"/>
    <m/>
    <m/>
    <m/>
  </r>
  <r>
    <x v="4"/>
    <d v="2024-02-20T00:00:00"/>
    <m/>
    <s v="9h21m"/>
    <n v="561"/>
    <s v="5h22m"/>
    <n v="322"/>
    <n v="129"/>
    <x v="150"/>
    <m/>
    <m/>
    <m/>
  </r>
  <r>
    <x v="4"/>
    <d v="2024-02-21T00:00:00"/>
    <m/>
    <s v="7h3m"/>
    <n v="423"/>
    <s v="4h30m"/>
    <n v="270"/>
    <n v="121"/>
    <x v="151"/>
    <m/>
    <m/>
    <m/>
  </r>
  <r>
    <x v="4"/>
    <d v="2024-02-22T00:00:00"/>
    <m/>
    <s v="8h36m"/>
    <n v="516"/>
    <s v="3h43m"/>
    <n v="223"/>
    <n v="130"/>
    <x v="150"/>
    <m/>
    <m/>
    <m/>
  </r>
  <r>
    <x v="4"/>
    <d v="2024-02-23T00:00:00"/>
    <m/>
    <s v="6h52m"/>
    <n v="412"/>
    <s v="3h29m"/>
    <n v="209"/>
    <n v="107"/>
    <x v="152"/>
    <m/>
    <m/>
    <m/>
  </r>
  <r>
    <x v="4"/>
    <d v="2024-02-24T00:00:00"/>
    <m/>
    <s v="6h19m"/>
    <n v="379"/>
    <s v="3h12m"/>
    <n v="192"/>
    <n v="80"/>
    <x v="49"/>
    <m/>
    <m/>
    <m/>
  </r>
  <r>
    <x v="4"/>
    <d v="2024-02-25T00:00:00"/>
    <m/>
    <s v="6h31m"/>
    <n v="391"/>
    <s v="3h5m"/>
    <n v="185"/>
    <n v="127"/>
    <x v="153"/>
    <m/>
    <m/>
    <m/>
  </r>
  <r>
    <x v="4"/>
    <d v="2024-02-26T00:00:00"/>
    <m/>
    <s v="5h7m"/>
    <n v="307"/>
    <s v="2h28m"/>
    <n v="148"/>
    <n v="144"/>
    <x v="154"/>
    <m/>
    <m/>
    <m/>
  </r>
  <r>
    <x v="4"/>
    <d v="2024-02-27T00:00:00"/>
    <m/>
    <s v="2h27m"/>
    <n v="147"/>
    <s v="1h14m"/>
    <n v="74"/>
    <n v="102"/>
    <x v="155"/>
    <m/>
    <m/>
    <m/>
  </r>
  <r>
    <x v="4"/>
    <d v="2024-02-28T00:00:00"/>
    <m/>
    <s v="2h23m"/>
    <n v="143"/>
    <s v="1h19m"/>
    <n v="79"/>
    <n v="93"/>
    <x v="156"/>
    <m/>
    <m/>
    <m/>
  </r>
  <r>
    <x v="4"/>
    <d v="2024-02-29T00:00:00"/>
    <m/>
    <s v="2h10m"/>
    <n v="70"/>
    <s v="45m"/>
    <n v="45"/>
    <n v="75"/>
    <x v="153"/>
    <m/>
    <m/>
    <m/>
  </r>
  <r>
    <x v="4"/>
    <d v="2024-03-01T00:00:00"/>
    <m/>
    <s v="6h29m"/>
    <n v="389"/>
    <s v="2h12m"/>
    <n v="132"/>
    <n v="165"/>
    <x v="148"/>
    <m/>
    <m/>
    <m/>
  </r>
  <r>
    <x v="4"/>
    <d v="2024-03-02T00:00:00"/>
    <m/>
    <s v="3h31m"/>
    <n v="211"/>
    <s v="1h40m"/>
    <n v="100"/>
    <n v="77"/>
    <x v="157"/>
    <m/>
    <m/>
    <m/>
  </r>
  <r>
    <x v="4"/>
    <d v="2024-03-03T00:00:00"/>
    <m/>
    <s v="3h33m"/>
    <n v="213"/>
    <s v="1h4m"/>
    <n v="64"/>
    <n v="131"/>
    <x v="158"/>
    <m/>
    <m/>
    <m/>
  </r>
  <r>
    <x v="4"/>
    <d v="2024-03-04T00:00:00"/>
    <m/>
    <s v="5h22m"/>
    <n v="322"/>
    <s v="2h24m"/>
    <n v="144"/>
    <n v="131"/>
    <x v="159"/>
    <m/>
    <m/>
    <m/>
  </r>
  <r>
    <x v="4"/>
    <d v="2024-03-05T00:00:00"/>
    <m/>
    <s v="7h7m"/>
    <n v="427"/>
    <s v="3h1m"/>
    <n v="181"/>
    <n v="125"/>
    <x v="160"/>
    <m/>
    <m/>
    <m/>
  </r>
  <r>
    <x v="4"/>
    <d v="2024-03-06T00:00:00"/>
    <m/>
    <s v="10h59m"/>
    <n v="659"/>
    <s v="3h43m"/>
    <n v="223"/>
    <n v="78"/>
    <x v="161"/>
    <m/>
    <m/>
    <m/>
  </r>
  <r>
    <x v="4"/>
    <d v="2024-03-07T00:00:00"/>
    <m/>
    <s v="6h28m"/>
    <n v="388"/>
    <s v="3h54m"/>
    <n v="234"/>
    <n v="132"/>
    <x v="50"/>
    <m/>
    <m/>
    <m/>
  </r>
  <r>
    <x v="4"/>
    <d v="2024-03-08T00:00:00"/>
    <m/>
    <s v="7h47m"/>
    <n v="467"/>
    <s v="3h58m"/>
    <n v="238"/>
    <n v="99"/>
    <x v="162"/>
    <m/>
    <m/>
    <m/>
  </r>
  <r>
    <x v="4"/>
    <d v="2024-03-09T00:00:00"/>
    <m/>
    <s v="5h13m"/>
    <n v="313"/>
    <s v="2h52m"/>
    <n v="172"/>
    <n v="81"/>
    <x v="163"/>
    <m/>
    <m/>
    <m/>
  </r>
  <r>
    <x v="4"/>
    <d v="2024-03-10T00:00:00"/>
    <m/>
    <s v="2h53m"/>
    <n v="173"/>
    <s v="1h24m"/>
    <n v="84"/>
    <n v="89"/>
    <x v="164"/>
    <m/>
    <m/>
    <m/>
  </r>
  <r>
    <x v="4"/>
    <d v="2024-03-11T00:00:00"/>
    <m/>
    <s v="9h26m"/>
    <n v="566"/>
    <s v="4h3m"/>
    <n v="243"/>
    <n v="89"/>
    <x v="161"/>
    <m/>
    <m/>
    <m/>
  </r>
  <r>
    <x v="4"/>
    <d v="2024-03-12T00:00:00"/>
    <m/>
    <s v="11h31m"/>
    <n v="691"/>
    <s v="5h35m"/>
    <n v="335"/>
    <n v="122"/>
    <x v="70"/>
    <m/>
    <m/>
    <m/>
  </r>
  <r>
    <x v="4"/>
    <d v="2024-03-13T00:00:00"/>
    <m/>
    <s v="8h19m"/>
    <n v="499"/>
    <s v="4h13m"/>
    <n v="253"/>
    <n v="108"/>
    <x v="165"/>
    <m/>
    <m/>
    <m/>
  </r>
  <r>
    <x v="4"/>
    <d v="2024-03-14T00:00:00"/>
    <m/>
    <s v="7h21m"/>
    <n v="441"/>
    <s v="4h48m"/>
    <n v="288"/>
    <n v="113"/>
    <x v="166"/>
    <m/>
    <m/>
    <m/>
  </r>
  <r>
    <x v="4"/>
    <d v="2024-03-15T00:00:00"/>
    <m/>
    <s v="6h32m"/>
    <n v="392"/>
    <s v="4h37m"/>
    <n v="277"/>
    <n v="103"/>
    <x v="162"/>
    <m/>
    <m/>
    <m/>
  </r>
  <r>
    <x v="4"/>
    <d v="2024-03-16T00:00:00"/>
    <m/>
    <s v="4h31m"/>
    <n v="271"/>
    <s v="2h2m"/>
    <n v="122"/>
    <n v="91"/>
    <x v="33"/>
    <m/>
    <m/>
    <m/>
  </r>
  <r>
    <x v="4"/>
    <d v="2024-03-17T00:00:00"/>
    <m/>
    <s v="7h13m"/>
    <n v="433"/>
    <s v="4h38m"/>
    <n v="278"/>
    <n v="46"/>
    <x v="167"/>
    <m/>
    <m/>
    <m/>
  </r>
  <r>
    <x v="4"/>
    <d v="2024-03-18T00:00:00"/>
    <m/>
    <s v="10h53m"/>
    <n v="653"/>
    <s v="5h53m"/>
    <n v="353"/>
    <n v="84"/>
    <x v="21"/>
    <m/>
    <m/>
    <m/>
  </r>
  <r>
    <x v="4"/>
    <d v="2024-03-19T00:00:00"/>
    <m/>
    <s v="7h39m"/>
    <n v="459"/>
    <s v="3h28m"/>
    <n v="208"/>
    <n v="128"/>
    <x v="150"/>
    <m/>
    <m/>
    <m/>
  </r>
  <r>
    <x v="4"/>
    <d v="2024-03-20T00:00:00"/>
    <m/>
    <s v="9h8m"/>
    <n v="548"/>
    <s v="3h12m"/>
    <n v="192"/>
    <n v="98"/>
    <x v="103"/>
    <m/>
    <m/>
    <m/>
  </r>
  <r>
    <x v="4"/>
    <d v="2024-03-21T00:00:00"/>
    <m/>
    <s v="6h22m"/>
    <n v="382"/>
    <s v="3h41m"/>
    <n v="221"/>
    <n v="144"/>
    <x v="150"/>
    <m/>
    <m/>
    <m/>
  </r>
  <r>
    <x v="4"/>
    <d v="2024-03-22T00:00:00"/>
    <m/>
    <s v="5h59m"/>
    <n v="359"/>
    <s v="4h2m"/>
    <n v="242"/>
    <n v="116"/>
    <x v="166"/>
    <m/>
    <m/>
    <m/>
  </r>
  <r>
    <x v="4"/>
    <d v="2024-03-23T00:00:00"/>
    <m/>
    <s v="5h52m"/>
    <n v="352"/>
    <s v="2h2m"/>
    <n v="122"/>
    <n v="97"/>
    <x v="168"/>
    <m/>
    <m/>
    <m/>
  </r>
  <r>
    <x v="4"/>
    <d v="2024-03-24T00:00:00"/>
    <m/>
    <s v="4h17m"/>
    <n v="257"/>
    <s v="3h11m"/>
    <n v="191"/>
    <n v="121"/>
    <x v="103"/>
    <m/>
    <m/>
    <m/>
  </r>
  <r>
    <x v="4"/>
    <d v="2024-03-25T00:00:00"/>
    <m/>
    <s v="8h20m"/>
    <n v="500"/>
    <s v="4h17m"/>
    <n v="257"/>
    <n v="63"/>
    <x v="169"/>
    <m/>
    <m/>
    <m/>
  </r>
  <r>
    <x v="4"/>
    <d v="2024-03-26T00:00:00"/>
    <m/>
    <s v="9h4m"/>
    <n v="544"/>
    <s v="6h16m"/>
    <n v="376"/>
    <n v="114"/>
    <x v="150"/>
    <m/>
    <m/>
    <m/>
  </r>
  <r>
    <x v="4"/>
    <d v="2024-03-27T00:00:00"/>
    <m/>
    <s v="9h5m"/>
    <n v="545"/>
    <s v="5h47m"/>
    <n v="347"/>
    <n v="148"/>
    <x v="170"/>
    <m/>
    <m/>
    <n v="0"/>
  </r>
  <r>
    <x v="4"/>
    <d v="2024-03-28T00:00:00"/>
    <m/>
    <s v="10h"/>
    <n v="600"/>
    <s v="6h5m"/>
    <n v="365"/>
    <n v="122"/>
    <x v="166"/>
    <m/>
    <m/>
    <n v="0"/>
  </r>
  <r>
    <x v="4"/>
    <d v="2024-03-29T00:00:00"/>
    <m/>
    <s v="7h56m"/>
    <n v="476"/>
    <s v="4h7m"/>
    <n v="247"/>
    <n v="80"/>
    <x v="20"/>
    <m/>
    <m/>
    <n v="0"/>
  </r>
  <r>
    <x v="4"/>
    <d v="2024-03-30T00:00:00"/>
    <m/>
    <s v="8h33m"/>
    <n v="513"/>
    <s v="5h53m"/>
    <n v="353"/>
    <n v="76"/>
    <x v="171"/>
    <m/>
    <m/>
    <n v="0"/>
  </r>
  <r>
    <x v="4"/>
    <d v="2024-03-31T00:00:00"/>
    <m/>
    <s v="8h27m"/>
    <n v="507"/>
    <s v="5h3m"/>
    <n v="303"/>
    <n v="67"/>
    <x v="52"/>
    <m/>
    <m/>
    <n v="0"/>
  </r>
  <r>
    <x v="4"/>
    <d v="2024-04-01T00:00:00"/>
    <m/>
    <s v="10h41m"/>
    <n v="641"/>
    <s v="4h44m"/>
    <n v="284"/>
    <n v="76"/>
    <x v="17"/>
    <m/>
    <m/>
    <n v="0"/>
  </r>
  <r>
    <x v="4"/>
    <d v="2024-04-02T00:00:00"/>
    <m/>
    <s v="10h11m"/>
    <n v="611"/>
    <s v="3h43m"/>
    <n v="223"/>
    <n v="54"/>
    <x v="150"/>
    <m/>
    <m/>
    <n v="0"/>
  </r>
  <r>
    <x v="5"/>
    <d v="2023-12-24T00:00:00"/>
    <m/>
    <s v="4h51m"/>
    <n v="291"/>
    <s v="2h11m"/>
    <n v="131"/>
    <n v="58"/>
    <x v="172"/>
    <m/>
    <m/>
    <m/>
  </r>
  <r>
    <x v="5"/>
    <d v="2023-12-25T00:00:00"/>
    <m/>
    <s v="4h33m"/>
    <n v="273"/>
    <s v="1h2m"/>
    <n v="62"/>
    <n v="74"/>
    <x v="173"/>
    <m/>
    <m/>
    <m/>
  </r>
  <r>
    <x v="5"/>
    <d v="2023-12-26T00:00:00"/>
    <m/>
    <s v="6h14m"/>
    <n v="374"/>
    <s v="1h26m"/>
    <n v="86"/>
    <n v="50"/>
    <x v="174"/>
    <m/>
    <m/>
    <m/>
  </r>
  <r>
    <x v="5"/>
    <d v="2023-12-27T00:00:00"/>
    <m/>
    <s v="10h34m"/>
    <n v="634"/>
    <s v="2h27m"/>
    <n v="147"/>
    <n v="97"/>
    <x v="175"/>
    <m/>
    <m/>
    <m/>
  </r>
  <r>
    <x v="5"/>
    <d v="2023-12-28T00:00:00"/>
    <m/>
    <s v="9h54m"/>
    <n v="594"/>
    <s v="2h1m"/>
    <n v="121"/>
    <n v="53"/>
    <x v="176"/>
    <m/>
    <m/>
    <m/>
  </r>
  <r>
    <x v="5"/>
    <d v="2023-12-29T00:00:00"/>
    <m/>
    <s v="10h22m"/>
    <n v="622"/>
    <s v="2h16m"/>
    <n v="136"/>
    <n v="34"/>
    <x v="177"/>
    <m/>
    <m/>
    <m/>
  </r>
  <r>
    <x v="5"/>
    <d v="2023-12-30T00:00:00"/>
    <m/>
    <s v="7h44m"/>
    <n v="464"/>
    <s v="1h45m"/>
    <n v="105"/>
    <n v="53"/>
    <x v="178"/>
    <m/>
    <m/>
    <m/>
  </r>
  <r>
    <x v="5"/>
    <d v="2023-12-31T00:00:00"/>
    <m/>
    <s v="5h36m"/>
    <n v="336"/>
    <s v="2h7m"/>
    <n v="127"/>
    <n v="87"/>
    <x v="101"/>
    <m/>
    <m/>
    <m/>
  </r>
  <r>
    <x v="5"/>
    <d v="2024-01-01T00:00:00"/>
    <m/>
    <s v="7h56m"/>
    <n v="476"/>
    <s v="3h03m"/>
    <n v="183"/>
    <n v="31"/>
    <x v="179"/>
    <m/>
    <m/>
    <m/>
  </r>
  <r>
    <x v="5"/>
    <d v="2024-01-02T00:00:00"/>
    <m/>
    <s v="6h9m"/>
    <n v="369"/>
    <s v="1h43m"/>
    <n v="103"/>
    <n v="51"/>
    <x v="180"/>
    <m/>
    <m/>
    <m/>
  </r>
  <r>
    <x v="5"/>
    <d v="2024-01-03T00:00:00"/>
    <m/>
    <s v="6h14m"/>
    <n v="374"/>
    <s v="2h24m"/>
    <n v="144"/>
    <n v="54"/>
    <x v="171"/>
    <m/>
    <m/>
    <m/>
  </r>
  <r>
    <x v="5"/>
    <d v="2024-01-04T00:00:00"/>
    <m/>
    <s v="9h46m"/>
    <n v="586"/>
    <s v="4h23m"/>
    <n v="263"/>
    <n v="43"/>
    <x v="181"/>
    <m/>
    <m/>
    <m/>
  </r>
  <r>
    <x v="5"/>
    <d v="2024-01-05T00:00:00"/>
    <m/>
    <s v="13h41m"/>
    <n v="821"/>
    <s v="6h23m"/>
    <n v="383"/>
    <n v="79"/>
    <x v="182"/>
    <m/>
    <m/>
    <m/>
  </r>
  <r>
    <x v="5"/>
    <d v="2024-01-06T00:00:00"/>
    <m/>
    <s v="1h50m"/>
    <n v="110"/>
    <s v="0h40m"/>
    <n v="40"/>
    <n v="110"/>
    <x v="183"/>
    <m/>
    <m/>
    <m/>
  </r>
  <r>
    <x v="5"/>
    <d v="2024-01-07T00:00:00"/>
    <m/>
    <s v="8h1m"/>
    <n v="481"/>
    <s v="3h11m"/>
    <n v="191"/>
    <n v="73"/>
    <x v="184"/>
    <m/>
    <m/>
    <m/>
  </r>
  <r>
    <x v="5"/>
    <d v="2024-01-08T00:00:00"/>
    <m/>
    <s v="9h9m"/>
    <n v="549"/>
    <s v="2h50m"/>
    <n v="170"/>
    <n v="90"/>
    <x v="185"/>
    <m/>
    <m/>
    <m/>
  </r>
  <r>
    <x v="5"/>
    <d v="2024-01-09T00:00:00"/>
    <m/>
    <s v="7h30m"/>
    <n v="450"/>
    <s v="2h49m"/>
    <n v="169"/>
    <n v="42"/>
    <x v="186"/>
    <m/>
    <m/>
    <m/>
  </r>
  <r>
    <x v="5"/>
    <d v="2024-01-10T00:00:00"/>
    <m/>
    <s v="9h4m"/>
    <n v="544"/>
    <s v="3h13m"/>
    <n v="193"/>
    <n v="65"/>
    <x v="187"/>
    <m/>
    <m/>
    <m/>
  </r>
  <r>
    <x v="5"/>
    <d v="2024-01-11T00:00:00"/>
    <m/>
    <s v="9h32m"/>
    <n v="572"/>
    <s v="3h9m"/>
    <n v="189"/>
    <n v="90"/>
    <x v="188"/>
    <m/>
    <m/>
    <m/>
  </r>
  <r>
    <x v="5"/>
    <d v="2024-01-12T00:00:00"/>
    <m/>
    <s v="8h14m"/>
    <n v="494"/>
    <s v="2h42m"/>
    <n v="162"/>
    <n v="108"/>
    <x v="189"/>
    <m/>
    <m/>
    <m/>
  </r>
  <r>
    <x v="5"/>
    <d v="2024-01-13T00:00:00"/>
    <m/>
    <s v="5h22m"/>
    <n v="322"/>
    <s v="1h47m"/>
    <n v="107"/>
    <n v="93"/>
    <x v="190"/>
    <m/>
    <m/>
    <m/>
  </r>
  <r>
    <x v="5"/>
    <d v="2024-01-14T00:00:00"/>
    <m/>
    <s v="8h2m"/>
    <n v="482"/>
    <s v="3h7m"/>
    <n v="187"/>
    <n v="65"/>
    <x v="191"/>
    <m/>
    <m/>
    <m/>
  </r>
  <r>
    <x v="5"/>
    <d v="2024-01-15T00:00:00"/>
    <m/>
    <s v="12h23m"/>
    <n v="743"/>
    <s v="3h14m"/>
    <n v="194"/>
    <n v="74"/>
    <x v="192"/>
    <m/>
    <m/>
    <m/>
  </r>
  <r>
    <x v="5"/>
    <d v="2024-01-16T00:00:00"/>
    <m/>
    <s v="8h33m"/>
    <n v="513"/>
    <s v="1h44m"/>
    <n v="104"/>
    <n v="152"/>
    <x v="188"/>
    <m/>
    <m/>
    <m/>
  </r>
  <r>
    <x v="5"/>
    <d v="2024-01-17T00:00:00"/>
    <m/>
    <s v="8h7m"/>
    <n v="487"/>
    <s v="0h56m"/>
    <n v="56"/>
    <n v="53"/>
    <x v="193"/>
    <m/>
    <m/>
    <m/>
  </r>
  <r>
    <x v="5"/>
    <d v="2024-01-18T00:00:00"/>
    <m/>
    <s v="10h5m"/>
    <n v="605"/>
    <s v="2h16m"/>
    <n v="136"/>
    <n v="92"/>
    <x v="188"/>
    <m/>
    <m/>
    <m/>
  </r>
  <r>
    <x v="5"/>
    <d v="2024-01-19T00:00:00"/>
    <m/>
    <s v="12h14m"/>
    <n v="734"/>
    <s v="3h19m"/>
    <n v="199"/>
    <n v="117"/>
    <x v="47"/>
    <m/>
    <m/>
    <m/>
  </r>
  <r>
    <x v="5"/>
    <d v="2024-01-20T00:00:00"/>
    <m/>
    <s v="5h50m"/>
    <n v="350"/>
    <s v="1h44m"/>
    <n v="104"/>
    <n v="77"/>
    <x v="191"/>
    <m/>
    <m/>
    <m/>
  </r>
  <r>
    <x v="5"/>
    <d v="2024-01-21T00:00:00"/>
    <m/>
    <s v="10h16m"/>
    <n v="616"/>
    <s v="1h4m"/>
    <n v="64"/>
    <n v="77"/>
    <x v="152"/>
    <m/>
    <m/>
    <m/>
  </r>
  <r>
    <x v="5"/>
    <d v="2024-01-22T00:00:00"/>
    <m/>
    <s v="6h49m"/>
    <n v="409"/>
    <s v="1h23m"/>
    <n v="83"/>
    <n v="118"/>
    <x v="188"/>
    <m/>
    <m/>
    <m/>
  </r>
  <r>
    <x v="5"/>
    <d v="2024-01-23T00:00:00"/>
    <m/>
    <s v="4h2m"/>
    <n v="242"/>
    <s v="2h19m"/>
    <n v="139"/>
    <n v="135"/>
    <x v="194"/>
    <m/>
    <m/>
    <m/>
  </r>
  <r>
    <x v="5"/>
    <d v="2024-01-24T00:00:00"/>
    <m/>
    <s v="7h47m"/>
    <n v="467"/>
    <s v="1h23m"/>
    <n v="83"/>
    <n v="117"/>
    <x v="25"/>
    <m/>
    <m/>
    <m/>
  </r>
  <r>
    <x v="5"/>
    <d v="2024-01-25T00:00:00"/>
    <m/>
    <s v="3h13m"/>
    <n v="193"/>
    <s v="1h23m"/>
    <n v="83"/>
    <n v="158"/>
    <x v="25"/>
    <m/>
    <m/>
    <m/>
  </r>
  <r>
    <x v="5"/>
    <d v="2024-01-26T00:00:00"/>
    <m/>
    <s v="9h7m"/>
    <n v="547"/>
    <s v="1h32m"/>
    <n v="92"/>
    <n v="74"/>
    <x v="195"/>
    <m/>
    <m/>
    <m/>
  </r>
  <r>
    <x v="5"/>
    <d v="2024-01-27T00:00:00"/>
    <m/>
    <s v="5h34m"/>
    <n v="334"/>
    <s v="2h37m"/>
    <n v="157"/>
    <n v="60"/>
    <x v="42"/>
    <m/>
    <m/>
    <m/>
  </r>
  <r>
    <x v="5"/>
    <d v="2024-01-28T00:00:00"/>
    <m/>
    <s v="5h39m"/>
    <n v="339"/>
    <s v="3h28m"/>
    <n v="208"/>
    <n v="86"/>
    <x v="196"/>
    <m/>
    <m/>
    <m/>
  </r>
  <r>
    <x v="5"/>
    <d v="2024-01-29T00:00:00"/>
    <m/>
    <s v="4h39m"/>
    <n v="279"/>
    <s v="1h8m"/>
    <n v="68"/>
    <n v="108"/>
    <x v="197"/>
    <m/>
    <m/>
    <m/>
  </r>
  <r>
    <x v="5"/>
    <d v="2024-01-30T00:00:00"/>
    <m/>
    <s v="3h21m"/>
    <n v="201"/>
    <s v="1h36m"/>
    <n v="96"/>
    <n v="186"/>
    <x v="30"/>
    <m/>
    <m/>
    <m/>
  </r>
  <r>
    <x v="5"/>
    <d v="2024-01-31T00:00:00"/>
    <m/>
    <s v="10h13m"/>
    <n v="613"/>
    <s v="1h9m"/>
    <n v="69"/>
    <n v="99"/>
    <x v="52"/>
    <m/>
    <m/>
    <m/>
  </r>
  <r>
    <x v="5"/>
    <d v="2024-02-01T00:00:00"/>
    <m/>
    <s v="3h45m"/>
    <n v="225"/>
    <s v="1h11m"/>
    <n v="71"/>
    <n v="146"/>
    <x v="198"/>
    <m/>
    <m/>
    <m/>
  </r>
  <r>
    <x v="5"/>
    <d v="2024-02-02T00:00:00"/>
    <m/>
    <s v="7h29m"/>
    <n v="449"/>
    <s v="1h1m"/>
    <n v="61"/>
    <n v="66"/>
    <x v="52"/>
    <m/>
    <m/>
    <m/>
  </r>
  <r>
    <x v="5"/>
    <d v="2024-02-03T00:00:00"/>
    <m/>
    <s v="7h53m"/>
    <n v="473"/>
    <s v="2h14m"/>
    <n v="134"/>
    <n v="160"/>
    <x v="52"/>
    <m/>
    <m/>
    <m/>
  </r>
  <r>
    <x v="5"/>
    <d v="2024-02-04T00:00:00"/>
    <m/>
    <s v="7h3m"/>
    <n v="423"/>
    <s v="1h25m"/>
    <n v="85"/>
    <n v="101"/>
    <x v="199"/>
    <m/>
    <m/>
    <m/>
  </r>
  <r>
    <x v="5"/>
    <d v="2024-02-05T00:00:00"/>
    <m/>
    <s v="5h56m"/>
    <n v="356"/>
    <s v="2h6m"/>
    <n v="126"/>
    <n v="157"/>
    <x v="52"/>
    <m/>
    <m/>
    <m/>
  </r>
  <r>
    <x v="5"/>
    <d v="2024-02-06T00:00:00"/>
    <m/>
    <s v="7h22m"/>
    <n v="442"/>
    <s v="2h45m"/>
    <n v="165"/>
    <n v="157"/>
    <x v="160"/>
    <m/>
    <m/>
    <m/>
  </r>
  <r>
    <x v="5"/>
    <d v="2024-02-07T00:00:00"/>
    <m/>
    <s v="5h22m"/>
    <n v="322"/>
    <s v="2h13m"/>
    <n v="133"/>
    <n v="142"/>
    <x v="52"/>
    <m/>
    <m/>
    <m/>
  </r>
  <r>
    <x v="5"/>
    <d v="2024-02-08T00:00:00"/>
    <m/>
    <s v="5h37m"/>
    <n v="337"/>
    <s v="1h37m"/>
    <n v="97"/>
    <n v="203"/>
    <x v="200"/>
    <m/>
    <m/>
    <m/>
  </r>
  <r>
    <x v="5"/>
    <d v="2024-02-09T00:00:00"/>
    <m/>
    <s v="5h53m"/>
    <n v="353"/>
    <s v="3h29m"/>
    <n v="209"/>
    <n v="241"/>
    <x v="201"/>
    <m/>
    <m/>
    <m/>
  </r>
  <r>
    <x v="5"/>
    <d v="2024-02-10T00:00:00"/>
    <m/>
    <s v="6h30m"/>
    <n v="390"/>
    <s v="2h15m"/>
    <n v="135"/>
    <n v="181"/>
    <x v="202"/>
    <m/>
    <m/>
    <m/>
  </r>
  <r>
    <x v="5"/>
    <d v="2024-02-11T00:00:00"/>
    <m/>
    <s v="6h59m"/>
    <n v="419"/>
    <s v="1h1m"/>
    <n v="61"/>
    <n v="109"/>
    <x v="203"/>
    <m/>
    <m/>
    <m/>
  </r>
  <r>
    <x v="5"/>
    <d v="2024-02-12T00:00:00"/>
    <m/>
    <s v="10h41m"/>
    <n v="641"/>
    <s v="1h55m"/>
    <n v="115"/>
    <n v="124"/>
    <x v="204"/>
    <m/>
    <m/>
    <m/>
  </r>
  <r>
    <x v="5"/>
    <d v="2024-02-13T00:00:00"/>
    <m/>
    <s v="6h14m"/>
    <n v="374"/>
    <s v="1h29m"/>
    <n v="89"/>
    <n v="145"/>
    <x v="27"/>
    <m/>
    <m/>
    <m/>
  </r>
  <r>
    <x v="5"/>
    <d v="2024-02-14T00:00:00"/>
    <m/>
    <s v="7h32m"/>
    <n v="452"/>
    <s v="1h34m"/>
    <n v="94"/>
    <n v="74"/>
    <x v="161"/>
    <m/>
    <m/>
    <m/>
  </r>
  <r>
    <x v="5"/>
    <d v="2024-02-15T00:00:00"/>
    <m/>
    <s v="6h58m"/>
    <n v="418"/>
    <s v="1h29m"/>
    <n v="89"/>
    <n v="58"/>
    <x v="27"/>
    <m/>
    <m/>
    <m/>
  </r>
  <r>
    <x v="5"/>
    <d v="2024-02-16T00:00:00"/>
    <m/>
    <s v="3h25m"/>
    <n v="205"/>
    <s v="2h53m"/>
    <n v="173"/>
    <n v="114"/>
    <x v="128"/>
    <m/>
    <m/>
    <m/>
  </r>
  <r>
    <x v="5"/>
    <d v="2024-02-17T00:00:00"/>
    <m/>
    <s v="7h43m"/>
    <n v="463"/>
    <s v="1h21m"/>
    <n v="81"/>
    <n v="145"/>
    <x v="205"/>
    <m/>
    <m/>
    <m/>
  </r>
  <r>
    <x v="5"/>
    <d v="2024-02-18T00:00:00"/>
    <m/>
    <s v="6h31m"/>
    <n v="391"/>
    <s v="1h43m"/>
    <n v="103"/>
    <n v="176"/>
    <x v="189"/>
    <m/>
    <m/>
    <m/>
  </r>
  <r>
    <x v="5"/>
    <d v="2024-02-19T00:00:00"/>
    <m/>
    <s v="6h53m"/>
    <n v="413"/>
    <s v="2h19m"/>
    <n v="139"/>
    <n v="129"/>
    <x v="189"/>
    <m/>
    <m/>
    <m/>
  </r>
  <r>
    <x v="5"/>
    <d v="2024-02-20T00:00:00"/>
    <m/>
    <s v="4h42m"/>
    <n v="282"/>
    <s v="2h34m"/>
    <n v="154"/>
    <n v="145"/>
    <x v="27"/>
    <m/>
    <m/>
    <m/>
  </r>
  <r>
    <x v="5"/>
    <d v="2024-02-21T00:00:00"/>
    <m/>
    <s v="7h24m"/>
    <n v="444"/>
    <s v="2h04m"/>
    <n v="124"/>
    <n v="132"/>
    <x v="144"/>
    <m/>
    <m/>
    <m/>
  </r>
  <r>
    <x v="5"/>
    <d v="2024-02-22T00:00:00"/>
    <m/>
    <s v="8h21m"/>
    <n v="501"/>
    <s v="2h21m"/>
    <n v="141"/>
    <n v="79"/>
    <x v="27"/>
    <m/>
    <m/>
    <m/>
  </r>
  <r>
    <x v="5"/>
    <d v="2024-02-23T00:00:00"/>
    <m/>
    <s v="6h05m"/>
    <n v="365"/>
    <s v="1h57m"/>
    <n v="117"/>
    <n v="58"/>
    <x v="206"/>
    <m/>
    <m/>
    <m/>
  </r>
  <r>
    <x v="5"/>
    <d v="2024-02-24T00:00:00"/>
    <m/>
    <s v="6h12m"/>
    <n v="372"/>
    <s v="1h09m"/>
    <n v="69"/>
    <n v="97"/>
    <x v="206"/>
    <m/>
    <m/>
    <m/>
  </r>
  <r>
    <x v="5"/>
    <d v="2024-02-25T00:00:00"/>
    <m/>
    <s v="5h43m"/>
    <n v="343"/>
    <s v="1h30m"/>
    <n v="90"/>
    <n v="138"/>
    <x v="207"/>
    <m/>
    <m/>
    <m/>
  </r>
  <r>
    <x v="5"/>
    <d v="2024-02-26T00:00:00"/>
    <m/>
    <s v="7h23m"/>
    <n v="443"/>
    <s v="1h51m"/>
    <n v="111"/>
    <n v="79"/>
    <x v="208"/>
    <m/>
    <m/>
    <m/>
  </r>
  <r>
    <x v="5"/>
    <d v="2024-02-27T00:00:00"/>
    <m/>
    <s v="4h59m"/>
    <n v="299"/>
    <s v="1h59m"/>
    <n v="119"/>
    <n v="184"/>
    <x v="27"/>
    <m/>
    <m/>
    <m/>
  </r>
  <r>
    <x v="5"/>
    <d v="2024-02-28T00:00:00"/>
    <m/>
    <s v="5h4m"/>
    <n v="304"/>
    <s v="2h28m"/>
    <n v="148"/>
    <n v="123"/>
    <x v="209"/>
    <m/>
    <m/>
    <m/>
  </r>
  <r>
    <x v="5"/>
    <d v="2024-02-29T00:00:00"/>
    <m/>
    <s v="9h20m"/>
    <n v="560"/>
    <s v="2h32m"/>
    <n v="152"/>
    <n v="76"/>
    <x v="210"/>
    <m/>
    <m/>
    <m/>
  </r>
  <r>
    <x v="5"/>
    <d v="2024-03-01T00:00:00"/>
    <m/>
    <s v="6h17m"/>
    <n v="377"/>
    <s v="2h7m"/>
    <n v="127"/>
    <n v="183"/>
    <x v="211"/>
    <m/>
    <m/>
    <m/>
  </r>
  <r>
    <x v="5"/>
    <d v="2024-03-02T00:00:00"/>
    <m/>
    <s v="7h12m"/>
    <n v="432"/>
    <s v="1h22m"/>
    <n v="82"/>
    <n v="150"/>
    <x v="52"/>
    <m/>
    <m/>
    <m/>
  </r>
  <r>
    <x v="5"/>
    <d v="2024-03-03T00:00:00"/>
    <m/>
    <s v="5h6m"/>
    <n v="306"/>
    <s v="1h8m"/>
    <n v="68"/>
    <n v="105"/>
    <x v="212"/>
    <m/>
    <m/>
    <m/>
  </r>
  <r>
    <x v="5"/>
    <d v="2024-03-04T00:00:00"/>
    <m/>
    <s v="9h9m"/>
    <n v="549"/>
    <s v="2h23m"/>
    <n v="143"/>
    <n v="240"/>
    <x v="9"/>
    <m/>
    <m/>
    <m/>
  </r>
  <r>
    <x v="5"/>
    <d v="2024-03-05T00:00:00"/>
    <m/>
    <s v="5h25m"/>
    <n v="325"/>
    <s v="1h41m"/>
    <n v="101"/>
    <n v="112"/>
    <x v="27"/>
    <m/>
    <m/>
    <m/>
  </r>
  <r>
    <x v="5"/>
    <d v="2024-03-06T00:00:00"/>
    <m/>
    <s v="11h6m"/>
    <n v="666"/>
    <s v="3h3m"/>
    <n v="183"/>
    <n v="102"/>
    <x v="206"/>
    <m/>
    <m/>
    <m/>
  </r>
  <r>
    <x v="5"/>
    <d v="2024-03-07T00:00:00"/>
    <m/>
    <s v="5h38m"/>
    <n v="338"/>
    <s v="1h59m"/>
    <n v="119"/>
    <n v="256"/>
    <x v="27"/>
    <m/>
    <m/>
    <m/>
  </r>
  <r>
    <x v="5"/>
    <d v="2024-03-08T00:00:00"/>
    <m/>
    <s v="6h57m"/>
    <n v="417"/>
    <s v="1h13m"/>
    <n v="73"/>
    <n v="88"/>
    <x v="37"/>
    <m/>
    <m/>
    <m/>
  </r>
  <r>
    <x v="5"/>
    <d v="2024-03-09T00:00:00"/>
    <m/>
    <s v="6h22m"/>
    <n v="382"/>
    <s v="52m"/>
    <n v="52"/>
    <n v="108"/>
    <x v="213"/>
    <m/>
    <m/>
    <m/>
  </r>
  <r>
    <x v="5"/>
    <d v="2024-03-10T00:00:00"/>
    <m/>
    <s v="7h58m"/>
    <n v="478"/>
    <s v="1h42m"/>
    <n v="102"/>
    <n v="88"/>
    <x v="214"/>
    <m/>
    <m/>
    <m/>
  </r>
  <r>
    <x v="5"/>
    <d v="2024-03-11T00:00:00"/>
    <m/>
    <s v="11h6m"/>
    <n v="666"/>
    <s v="3h11m"/>
    <n v="191"/>
    <n v="111"/>
    <x v="12"/>
    <m/>
    <m/>
    <m/>
  </r>
  <r>
    <x v="5"/>
    <d v="2024-03-12T00:00:00"/>
    <m/>
    <s v="7h27m"/>
    <n v="447"/>
    <s v="1h31m"/>
    <n v="91"/>
    <n v="111"/>
    <x v="27"/>
    <m/>
    <m/>
    <m/>
  </r>
  <r>
    <x v="5"/>
    <d v="2024-03-13T00:00:00"/>
    <m/>
    <s v="8h10m"/>
    <n v="490"/>
    <s v="1h23m"/>
    <n v="83"/>
    <n v="114"/>
    <x v="166"/>
    <m/>
    <m/>
    <m/>
  </r>
  <r>
    <x v="5"/>
    <d v="2024-03-14T00:00:00"/>
    <m/>
    <s v="6h59m"/>
    <n v="419"/>
    <s v="1h28m"/>
    <n v="88"/>
    <n v="128"/>
    <x v="215"/>
    <m/>
    <m/>
    <m/>
  </r>
  <r>
    <x v="5"/>
    <d v="2024-03-15T00:00:00"/>
    <m/>
    <s v="5h"/>
    <n v="300"/>
    <s v="1h51m"/>
    <n v="111"/>
    <n v="120"/>
    <x v="216"/>
    <m/>
    <m/>
    <m/>
  </r>
  <r>
    <x v="5"/>
    <d v="2024-03-16T00:00:00"/>
    <m/>
    <s v="8h57m"/>
    <n v="537"/>
    <s v="1h38m"/>
    <n v="98"/>
    <n v="77"/>
    <x v="217"/>
    <m/>
    <m/>
    <m/>
  </r>
  <r>
    <x v="5"/>
    <d v="2024-03-17T00:00:00"/>
    <m/>
    <s v="9h16m"/>
    <n v="556"/>
    <s v="2h15m"/>
    <n v="135"/>
    <n v="71"/>
    <x v="36"/>
    <m/>
    <m/>
    <m/>
  </r>
  <r>
    <x v="5"/>
    <d v="2024-03-18T00:00:00"/>
    <m/>
    <s v="11h24m"/>
    <n v="684"/>
    <s v="3h39m"/>
    <n v="219"/>
    <n v="48"/>
    <x v="47"/>
    <m/>
    <m/>
    <m/>
  </r>
  <r>
    <x v="5"/>
    <d v="2024-03-19T00:00:00"/>
    <m/>
    <s v="8h33m"/>
    <n v="513"/>
    <s v="3h37m"/>
    <n v="217"/>
    <n v="175"/>
    <x v="27"/>
    <m/>
    <m/>
    <m/>
  </r>
  <r>
    <x v="5"/>
    <d v="2024-03-20T00:00:00"/>
    <m/>
    <s v="7h0m"/>
    <n v="420"/>
    <s v="1h44m"/>
    <n v="104"/>
    <n v="107"/>
    <x v="218"/>
    <m/>
    <m/>
    <m/>
  </r>
  <r>
    <x v="5"/>
    <d v="2024-03-21T00:00:00"/>
    <m/>
    <s v="6h47m"/>
    <n v="407"/>
    <s v="2h33m"/>
    <n v="153"/>
    <n v="128"/>
    <x v="27"/>
    <m/>
    <m/>
    <m/>
  </r>
  <r>
    <x v="5"/>
    <d v="2024-03-22T00:00:00"/>
    <m/>
    <s v="9h25m"/>
    <n v="565"/>
    <s v="1h28m"/>
    <n v="88"/>
    <n v="55"/>
    <x v="219"/>
    <m/>
    <m/>
    <m/>
  </r>
  <r>
    <x v="5"/>
    <d v="2024-03-23T00:00:00"/>
    <m/>
    <s v="6h2m"/>
    <n v="362"/>
    <s v="1h36m"/>
    <n v="96"/>
    <n v="61"/>
    <x v="21"/>
    <m/>
    <m/>
    <m/>
  </r>
  <r>
    <x v="5"/>
    <d v="2024-03-24T00:00:00"/>
    <m/>
    <s v="6h42m"/>
    <n v="402"/>
    <s v="1h27m"/>
    <n v="87"/>
    <n v="75"/>
    <x v="201"/>
    <m/>
    <m/>
    <m/>
  </r>
  <r>
    <x v="5"/>
    <d v="2024-03-25T00:00:00"/>
    <m/>
    <s v="7h53m"/>
    <n v="473"/>
    <s v="3h54m"/>
    <n v="234"/>
    <n v="58"/>
    <x v="217"/>
    <m/>
    <m/>
    <m/>
  </r>
  <r>
    <x v="5"/>
    <d v="2024-03-26T00:00:00"/>
    <m/>
    <s v="4h31m"/>
    <n v="271"/>
    <s v="3h9m"/>
    <n v="189"/>
    <n v="134"/>
    <x v="27"/>
    <m/>
    <m/>
    <m/>
  </r>
  <r>
    <x v="5"/>
    <d v="2024-03-27T00:00:00"/>
    <m/>
    <s v="6h44m"/>
    <n v="404"/>
    <s v="1h30m"/>
    <n v="90"/>
    <n v="93"/>
    <x v="161"/>
    <m/>
    <m/>
    <m/>
  </r>
  <r>
    <x v="5"/>
    <d v="2024-03-28T00:00:00"/>
    <m/>
    <s v="3h57m"/>
    <n v="237"/>
    <s v="2h41m"/>
    <n v="161"/>
    <n v="162"/>
    <x v="27"/>
    <m/>
    <m/>
    <m/>
  </r>
  <r>
    <x v="5"/>
    <d v="2024-03-29T00:00:00"/>
    <m/>
    <s v="3h35m"/>
    <n v="215"/>
    <s v="1h56m"/>
    <n v="116"/>
    <n v="94"/>
    <x v="220"/>
    <m/>
    <m/>
    <n v="0"/>
  </r>
  <r>
    <x v="5"/>
    <d v="2024-03-30T00:00:00"/>
    <m/>
    <s v="2h50m"/>
    <n v="170"/>
    <s v="1h19m"/>
    <n v="79"/>
    <n v="109"/>
    <x v="221"/>
    <m/>
    <m/>
    <n v="1"/>
  </r>
  <r>
    <x v="5"/>
    <d v="2024-03-31T00:00:00"/>
    <m/>
    <s v="4h14m"/>
    <n v="254"/>
    <s v="2h22m"/>
    <n v="142"/>
    <n v="46"/>
    <x v="50"/>
    <m/>
    <m/>
    <n v="0"/>
  </r>
  <r>
    <x v="5"/>
    <d v="2024-04-01T00:00:00"/>
    <m/>
    <s v="3h50m"/>
    <n v="230"/>
    <s v="2h18m"/>
    <n v="138"/>
    <n v="65"/>
    <x v="50"/>
    <m/>
    <m/>
    <n v="0"/>
  </r>
  <r>
    <x v="5"/>
    <d v="2024-04-02T00:00:00"/>
    <m/>
    <s v="3h10m"/>
    <n v="190"/>
    <s v="1h50m"/>
    <n v="110"/>
    <n v="52"/>
    <x v="27"/>
    <m/>
    <m/>
    <n v="1"/>
  </r>
  <r>
    <x v="5"/>
    <d v="2024-04-03T00:00:00"/>
    <m/>
    <s v="3h28m"/>
    <n v="208"/>
    <s v="2h7m"/>
    <n v="127"/>
    <n v="67"/>
    <x v="206"/>
    <m/>
    <m/>
    <n v="0"/>
  </r>
  <r>
    <x v="5"/>
    <d v="2024-04-04T00:00:00"/>
    <m/>
    <s v="3h47m"/>
    <n v="227"/>
    <s v="2h14m"/>
    <n v="134"/>
    <n v="147"/>
    <x v="27"/>
    <m/>
    <m/>
    <n v="0"/>
  </r>
  <r>
    <x v="5"/>
    <d v="2024-04-05T00:00:00"/>
    <m/>
    <s v="5h47m"/>
    <n v="347"/>
    <s v="1h12m"/>
    <n v="72"/>
    <n v="38"/>
    <x v="222"/>
    <m/>
    <m/>
    <n v="0"/>
  </r>
  <r>
    <x v="6"/>
    <d v="2024-03-27T00:00:00"/>
    <m/>
    <s v="6h20m"/>
    <n v="380"/>
    <s v="4h44m"/>
    <n v="284"/>
    <n v="103"/>
    <x v="223"/>
    <m/>
    <m/>
    <n v="0"/>
  </r>
  <r>
    <x v="6"/>
    <d v="2024-03-28T00:00:00"/>
    <m/>
    <s v="5h3m"/>
    <n v="303"/>
    <s v="3h14m"/>
    <n v="194"/>
    <n v="81"/>
    <x v="116"/>
    <m/>
    <m/>
    <n v="0"/>
  </r>
  <r>
    <x v="6"/>
    <d v="2024-03-29T00:00:00"/>
    <m/>
    <s v="5h24m"/>
    <n v="204"/>
    <s v="4h1m"/>
    <n v="241"/>
    <n v="97"/>
    <x v="224"/>
    <m/>
    <m/>
    <n v="0"/>
  </r>
  <r>
    <x v="6"/>
    <d v="2024-03-30T00:00:00"/>
    <m/>
    <s v="6h40m"/>
    <n v="400"/>
    <s v="4h12m"/>
    <n v="252"/>
    <n v="89"/>
    <x v="225"/>
    <m/>
    <m/>
    <n v="0"/>
  </r>
  <r>
    <x v="6"/>
    <d v="2024-03-31T00:00:00"/>
    <m/>
    <s v="6h2m"/>
    <n v="362"/>
    <s v="4h15m"/>
    <n v="255"/>
    <n v="88"/>
    <x v="161"/>
    <m/>
    <m/>
    <n v="0"/>
  </r>
  <r>
    <x v="6"/>
    <d v="2024-04-01T00:00:00"/>
    <m/>
    <s v="5h10m"/>
    <n v="310"/>
    <s v="3h58m"/>
    <n v="238"/>
    <n v="95"/>
    <x v="226"/>
    <m/>
    <m/>
    <n v="0"/>
  </r>
  <r>
    <x v="6"/>
    <d v="2024-04-02T00:00:00"/>
    <m/>
    <s v="5h49m"/>
    <n v="349"/>
    <s v="3h39m"/>
    <n v="219"/>
    <n v="93"/>
    <x v="227"/>
    <m/>
    <m/>
    <n v="0"/>
  </r>
  <r>
    <x v="7"/>
    <d v="2024-03-27T00:00:00"/>
    <m/>
    <s v="4h46m"/>
    <n v="286"/>
    <s v="27m"/>
    <n v="27"/>
    <n v="82"/>
    <x v="117"/>
    <m/>
    <m/>
    <n v="0"/>
  </r>
  <r>
    <x v="7"/>
    <d v="2024-03-28T00:00:00"/>
    <m/>
    <s v="3h54m"/>
    <n v="234"/>
    <s v="15m"/>
    <n v="15"/>
    <n v="61"/>
    <x v="85"/>
    <m/>
    <m/>
    <n v="0"/>
  </r>
  <r>
    <x v="7"/>
    <d v="2024-03-29T00:00:00"/>
    <m/>
    <s v="3h19m"/>
    <n v="199"/>
    <s v="1h32m"/>
    <n v="92"/>
    <n v="133"/>
    <x v="116"/>
    <m/>
    <m/>
    <n v="1"/>
  </r>
  <r>
    <x v="7"/>
    <d v="2024-03-30T00:00:00"/>
    <m/>
    <s v="55m"/>
    <n v="55"/>
    <s v="8m"/>
    <n v="8"/>
    <n v="28"/>
    <x v="122"/>
    <m/>
    <m/>
    <n v="1"/>
  </r>
  <r>
    <x v="7"/>
    <d v="2024-03-31T00:00:00"/>
    <m/>
    <s v="2h32m"/>
    <n v="152"/>
    <s v="6m"/>
    <n v="6"/>
    <n v="36"/>
    <x v="228"/>
    <m/>
    <m/>
    <n v="1"/>
  </r>
  <r>
    <x v="7"/>
    <d v="2024-04-01T00:00:00"/>
    <m/>
    <s v="2h12m"/>
    <n v="132"/>
    <s v="4m"/>
    <n v="4"/>
    <n v="40"/>
    <x v="117"/>
    <m/>
    <m/>
    <n v="1"/>
  </r>
  <r>
    <x v="7"/>
    <d v="2024-04-02T00:00:00"/>
    <m/>
    <s v="3h1m"/>
    <n v="181"/>
    <s v="21m"/>
    <n v="21"/>
    <d v="1900-03-01T00:00:00"/>
    <x v="229"/>
    <m/>
    <m/>
    <n v="1"/>
  </r>
  <r>
    <x v="8"/>
    <d v="2024-01-14T00:00:00"/>
    <m/>
    <s v="3h53m"/>
    <m/>
    <s v="2h31m"/>
    <m/>
    <n v="67"/>
    <x v="230"/>
    <m/>
    <m/>
    <m/>
  </r>
  <r>
    <x v="8"/>
    <d v="2024-01-15T00:00:00"/>
    <m/>
    <s v="2h47m"/>
    <m/>
    <s v="1h50m"/>
    <m/>
    <n v="73"/>
    <x v="231"/>
    <m/>
    <m/>
    <m/>
  </r>
  <r>
    <x v="8"/>
    <d v="2024-01-16T00:00:00"/>
    <m/>
    <s v="2h42m"/>
    <m/>
    <s v="1h10m"/>
    <m/>
    <n v="106"/>
    <x v="232"/>
    <m/>
    <m/>
    <m/>
  </r>
  <r>
    <x v="8"/>
    <d v="2024-01-17T00:00:00"/>
    <m/>
    <s v="3h38m"/>
    <m/>
    <s v="1h48m"/>
    <m/>
    <n v="123"/>
    <x v="233"/>
    <m/>
    <m/>
    <m/>
  </r>
  <r>
    <x v="8"/>
    <d v="2024-01-18T00:00:00"/>
    <m/>
    <s v="3h16m"/>
    <m/>
    <s v="1h28m"/>
    <m/>
    <n v="88"/>
    <x v="234"/>
    <m/>
    <m/>
    <m/>
  </r>
  <r>
    <x v="8"/>
    <d v="2024-01-19T00:00:00"/>
    <m/>
    <s v="4h39m"/>
    <m/>
    <s v="2h43m"/>
    <m/>
    <n v="104"/>
    <x v="235"/>
    <m/>
    <m/>
    <m/>
  </r>
  <r>
    <x v="8"/>
    <d v="2024-01-20T00:00:00"/>
    <m/>
    <s v="5h23m"/>
    <m/>
    <s v="3h16m"/>
    <m/>
    <n v="97"/>
    <x v="236"/>
    <m/>
    <m/>
    <m/>
  </r>
  <r>
    <x v="8"/>
    <d v="2024-01-21T00:00:00"/>
    <m/>
    <s v="5h23m"/>
    <m/>
    <s v="3h22m"/>
    <m/>
    <n v="52"/>
    <x v="237"/>
    <m/>
    <m/>
    <m/>
  </r>
  <r>
    <x v="8"/>
    <d v="2024-01-22T00:00:00"/>
    <m/>
    <s v="2h32m"/>
    <m/>
    <s v="1h1m"/>
    <m/>
    <n v="82"/>
    <x v="238"/>
    <m/>
    <m/>
    <m/>
  </r>
  <r>
    <x v="8"/>
    <d v="2024-01-23T00:00:00"/>
    <m/>
    <s v="1h55m"/>
    <m/>
    <s v="1h3m"/>
    <m/>
    <n v="124"/>
    <x v="239"/>
    <m/>
    <m/>
    <m/>
  </r>
  <r>
    <x v="8"/>
    <d v="2024-01-24T00:00:00"/>
    <m/>
    <s v="2h31m"/>
    <m/>
    <s v="56m"/>
    <m/>
    <n v="109"/>
    <x v="240"/>
    <m/>
    <m/>
    <m/>
  </r>
  <r>
    <x v="8"/>
    <d v="2024-01-25T00:00:00"/>
    <m/>
    <s v="3h12m"/>
    <m/>
    <s v="1h30m"/>
    <m/>
    <n v="109"/>
    <x v="239"/>
    <m/>
    <m/>
    <m/>
  </r>
  <r>
    <x v="8"/>
    <d v="2024-01-26T00:00:00"/>
    <m/>
    <s v="3h12m"/>
    <m/>
    <s v="2h27m"/>
    <m/>
    <n v="140"/>
    <x v="241"/>
    <m/>
    <m/>
    <m/>
  </r>
  <r>
    <x v="8"/>
    <d v="2024-01-27T00:00:00"/>
    <m/>
    <s v="2h45m"/>
    <m/>
    <s v="1h21m"/>
    <m/>
    <n v="89"/>
    <x v="242"/>
    <m/>
    <m/>
    <m/>
  </r>
  <r>
    <x v="8"/>
    <d v="2024-01-28T00:00:00"/>
    <m/>
    <s v="2h39m"/>
    <m/>
    <s v="1h15m"/>
    <m/>
    <n v="70"/>
    <x v="243"/>
    <m/>
    <m/>
    <m/>
  </r>
  <r>
    <x v="8"/>
    <d v="2024-01-29T00:00:00"/>
    <m/>
    <s v="3h00m"/>
    <m/>
    <s v="1h15m"/>
    <m/>
    <n v="113"/>
    <x v="244"/>
    <m/>
    <m/>
    <m/>
  </r>
  <r>
    <x v="8"/>
    <d v="2024-01-30T00:00:00"/>
    <m/>
    <s v="4h44m"/>
    <m/>
    <s v="2h23m"/>
    <m/>
    <n v="232"/>
    <x v="245"/>
    <m/>
    <m/>
    <m/>
  </r>
  <r>
    <x v="8"/>
    <d v="2024-01-31T00:00:00"/>
    <m/>
    <s v="6h6m"/>
    <m/>
    <s v="1h47m"/>
    <m/>
    <n v="129"/>
    <x v="246"/>
    <m/>
    <m/>
    <m/>
  </r>
  <r>
    <x v="8"/>
    <d v="2024-02-01T00:00:00"/>
    <m/>
    <s v="5h33m"/>
    <m/>
    <s v="3h2m"/>
    <m/>
    <n v="110"/>
    <x v="245"/>
    <m/>
    <m/>
    <m/>
  </r>
  <r>
    <x v="8"/>
    <d v="2024-02-02T00:00:00"/>
    <m/>
    <s v="4h53m"/>
    <m/>
    <s v="2h26m"/>
    <m/>
    <n v="147"/>
    <x v="246"/>
    <m/>
    <m/>
    <m/>
  </r>
  <r>
    <x v="8"/>
    <d v="2024-02-03T00:00:00"/>
    <m/>
    <s v="4h52m"/>
    <m/>
    <s v="2h30m"/>
    <m/>
    <n v="44"/>
    <x v="247"/>
    <m/>
    <m/>
    <m/>
  </r>
  <r>
    <x v="8"/>
    <d v="2024-02-04T00:00:00"/>
    <m/>
    <s v="6h9m"/>
    <m/>
    <s v="3h44m"/>
    <m/>
    <n v="81"/>
    <x v="248"/>
    <m/>
    <m/>
    <m/>
  </r>
  <r>
    <x v="8"/>
    <d v="2024-02-05T00:00:00"/>
    <m/>
    <s v="3h17m"/>
    <m/>
    <s v="1h41m"/>
    <m/>
    <n v="151"/>
    <x v="233"/>
    <m/>
    <m/>
    <m/>
  </r>
  <r>
    <x v="8"/>
    <d v="2024-02-06T00:00:00"/>
    <m/>
    <s v="4h43m"/>
    <m/>
    <s v="2h6m"/>
    <m/>
    <n v="132"/>
    <x v="249"/>
    <m/>
    <m/>
    <m/>
  </r>
  <r>
    <x v="8"/>
    <d v="2024-02-07T00:00:00"/>
    <m/>
    <s v="3h36m"/>
    <m/>
    <s v="1h39m"/>
    <m/>
    <n v="115"/>
    <x v="250"/>
    <m/>
    <m/>
    <m/>
  </r>
  <r>
    <x v="8"/>
    <d v="2024-02-08T00:00:00"/>
    <m/>
    <s v="5h6m"/>
    <m/>
    <s v="3h2m"/>
    <m/>
    <n v="139"/>
    <x v="251"/>
    <m/>
    <m/>
    <m/>
  </r>
  <r>
    <x v="8"/>
    <d v="2024-02-09T00:00:00"/>
    <m/>
    <s v="4h8m"/>
    <m/>
    <s v="2h51m"/>
    <m/>
    <n v="171"/>
    <x v="233"/>
    <m/>
    <m/>
    <m/>
  </r>
  <r>
    <x v="8"/>
    <d v="2024-02-10T00:00:00"/>
    <m/>
    <s v="9h39m"/>
    <m/>
    <s v="4h"/>
    <m/>
    <n v="91"/>
    <x v="252"/>
    <m/>
    <m/>
    <m/>
  </r>
  <r>
    <x v="8"/>
    <d v="2024-02-11T00:00:00"/>
    <m/>
    <s v="5h23m"/>
    <m/>
    <s v="2h46m"/>
    <m/>
    <n v="91"/>
    <x v="253"/>
    <m/>
    <m/>
    <m/>
  </r>
  <r>
    <x v="8"/>
    <d v="2024-02-12T00:00:00"/>
    <m/>
    <s v="4h50m"/>
    <m/>
    <s v="2h20m"/>
    <m/>
    <n v="132"/>
    <x v="254"/>
    <m/>
    <m/>
    <m/>
  </r>
  <r>
    <x v="8"/>
    <d v="2024-02-13T00:00:00"/>
    <m/>
    <s v="5h44m"/>
    <m/>
    <s v="1h44m"/>
    <m/>
    <n v="117"/>
    <x v="251"/>
    <m/>
    <m/>
    <m/>
  </r>
  <r>
    <x v="8"/>
    <d v="2024-02-14T00:00:00"/>
    <m/>
    <s v="5h40m"/>
    <m/>
    <s v="2h28m"/>
    <m/>
    <n v="133"/>
    <x v="254"/>
    <m/>
    <m/>
    <m/>
  </r>
  <r>
    <x v="8"/>
    <d v="2024-02-15T00:00:00"/>
    <m/>
    <s v="6h44m"/>
    <m/>
    <s v="3h29m"/>
    <m/>
    <n v="99"/>
    <x v="239"/>
    <m/>
    <m/>
    <m/>
  </r>
  <r>
    <x v="8"/>
    <d v="2024-02-16T00:00:00"/>
    <m/>
    <s v="6h10m"/>
    <m/>
    <s v="2h9m"/>
    <m/>
    <n v="128"/>
    <x v="255"/>
    <m/>
    <m/>
    <m/>
  </r>
  <r>
    <x v="8"/>
    <d v="2024-02-17T00:00:00"/>
    <m/>
    <s v="6h28m"/>
    <m/>
    <s v="1h52m"/>
    <m/>
    <n v="89"/>
    <x v="256"/>
    <m/>
    <m/>
    <m/>
  </r>
  <r>
    <x v="8"/>
    <d v="2024-02-18T00:00:00"/>
    <m/>
    <s v="6h17m"/>
    <m/>
    <s v="2h53m"/>
    <m/>
    <n v="96"/>
    <x v="257"/>
    <m/>
    <m/>
    <m/>
  </r>
  <r>
    <x v="8"/>
    <d v="2024-02-19T00:00:00"/>
    <m/>
    <s v="6h22m"/>
    <m/>
    <s v="3h6m"/>
    <m/>
    <n v="133"/>
    <x v="258"/>
    <m/>
    <m/>
    <m/>
  </r>
  <r>
    <x v="8"/>
    <d v="2024-02-20T00:00:00"/>
    <m/>
    <s v="5h5m"/>
    <m/>
    <s v="2h"/>
    <m/>
    <n v="137"/>
    <x v="259"/>
    <m/>
    <m/>
    <m/>
  </r>
  <r>
    <x v="8"/>
    <d v="2024-02-21T00:00:00"/>
    <m/>
    <s v="5h24m"/>
    <m/>
    <s v="2h48m"/>
    <m/>
    <n v="99"/>
    <x v="254"/>
    <m/>
    <m/>
    <m/>
  </r>
  <r>
    <x v="8"/>
    <d v="2024-02-22T00:00:00"/>
    <m/>
    <s v="3h37m"/>
    <m/>
    <s v="1h38m"/>
    <m/>
    <n v="74"/>
    <x v="260"/>
    <m/>
    <m/>
    <m/>
  </r>
  <r>
    <x v="8"/>
    <d v="2024-02-23T00:00:00"/>
    <m/>
    <s v="6h27m"/>
    <m/>
    <s v="4h7m"/>
    <m/>
    <n v="165"/>
    <x v="261"/>
    <m/>
    <m/>
    <m/>
  </r>
  <r>
    <x v="8"/>
    <d v="2024-02-24T00:00:00"/>
    <m/>
    <s v="5h25m"/>
    <m/>
    <s v="2h31m"/>
    <m/>
    <n v="130"/>
    <x v="262"/>
    <m/>
    <m/>
    <m/>
  </r>
  <r>
    <x v="8"/>
    <d v="2024-02-25T00:00:00"/>
    <m/>
    <s v="5h10m"/>
    <m/>
    <s v="2h23m"/>
    <m/>
    <n v="108"/>
    <x v="263"/>
    <m/>
    <m/>
    <m/>
  </r>
  <r>
    <x v="8"/>
    <d v="2024-02-26T00:00:00"/>
    <m/>
    <s v="4h23m"/>
    <m/>
    <s v="1h45m"/>
    <m/>
    <n v="102"/>
    <x v="264"/>
    <m/>
    <m/>
    <m/>
  </r>
  <r>
    <x v="8"/>
    <d v="2024-02-27T00:00:00"/>
    <m/>
    <s v="4h56m"/>
    <m/>
    <s v="1h56m"/>
    <m/>
    <n v="115"/>
    <x v="255"/>
    <m/>
    <m/>
    <m/>
  </r>
  <r>
    <x v="8"/>
    <d v="2024-02-28T00:00:00"/>
    <m/>
    <s v="4h46m"/>
    <m/>
    <s v="2h21m"/>
    <m/>
    <n v="95"/>
    <x v="265"/>
    <m/>
    <m/>
    <m/>
  </r>
  <r>
    <x v="8"/>
    <d v="2024-02-29T00:00:00"/>
    <m/>
    <s v="5h23m"/>
    <m/>
    <s v="1h13m"/>
    <m/>
    <n v="86"/>
    <x v="266"/>
    <m/>
    <m/>
    <m/>
  </r>
  <r>
    <x v="8"/>
    <d v="2024-03-01T00:00:00"/>
    <m/>
    <s v="3h56m"/>
    <m/>
    <s v="1h26m"/>
    <m/>
    <n v="66"/>
    <x v="267"/>
    <m/>
    <m/>
    <m/>
  </r>
  <r>
    <x v="8"/>
    <d v="2024-03-02T00:00:00"/>
    <m/>
    <s v="2h24m"/>
    <m/>
    <s v="32m"/>
    <m/>
    <n v="35"/>
    <x v="268"/>
    <m/>
    <m/>
    <m/>
  </r>
  <r>
    <x v="8"/>
    <d v="2024-03-03T00:00:00"/>
    <m/>
    <s v="5h31m"/>
    <m/>
    <s v="1h21m"/>
    <m/>
    <n v="67"/>
    <x v="269"/>
    <m/>
    <m/>
    <m/>
  </r>
  <r>
    <x v="8"/>
    <d v="2024-03-04T00:00:00"/>
    <m/>
    <s v="6h21m"/>
    <m/>
    <s v="2h26m"/>
    <m/>
    <n v="68"/>
    <x v="233"/>
    <m/>
    <m/>
    <m/>
  </r>
  <r>
    <x v="8"/>
    <d v="2024-03-05T00:00:00"/>
    <m/>
    <s v="7h18m"/>
    <m/>
    <s v="2h43m"/>
    <m/>
    <n v="114"/>
    <x v="270"/>
    <m/>
    <m/>
    <m/>
  </r>
  <r>
    <x v="8"/>
    <d v="2024-03-06T00:00:00"/>
    <m/>
    <s v="5h4m"/>
    <m/>
    <s v="1h56m"/>
    <m/>
    <n v="122"/>
    <x v="271"/>
    <m/>
    <m/>
    <m/>
  </r>
  <r>
    <x v="8"/>
    <d v="2024-03-07T00:00:00"/>
    <m/>
    <s v="7h55m"/>
    <m/>
    <s v="2h"/>
    <m/>
    <n v="81"/>
    <x v="272"/>
    <m/>
    <m/>
    <m/>
  </r>
  <r>
    <x v="8"/>
    <d v="2024-03-08T00:00:00"/>
    <m/>
    <s v="6h6m"/>
    <m/>
    <s v="3h38m"/>
    <m/>
    <n v="124"/>
    <x v="273"/>
    <m/>
    <m/>
    <m/>
  </r>
  <r>
    <x v="8"/>
    <d v="2024-03-09T00:00:00"/>
    <m/>
    <s v="7h43m"/>
    <m/>
    <s v="2h46m"/>
    <m/>
    <n v="69"/>
    <x v="273"/>
    <m/>
    <m/>
    <m/>
  </r>
  <r>
    <x v="8"/>
    <d v="2024-03-10T00:00:00"/>
    <m/>
    <s v="5h15m"/>
    <m/>
    <s v="1h47m"/>
    <m/>
    <n v="73"/>
    <x v="273"/>
    <m/>
    <m/>
    <m/>
  </r>
  <r>
    <x v="8"/>
    <d v="2024-03-11T00:00:00"/>
    <m/>
    <s v="6h31m"/>
    <m/>
    <s v="3h3m"/>
    <m/>
    <n v="124"/>
    <x v="248"/>
    <m/>
    <m/>
    <m/>
  </r>
  <r>
    <x v="8"/>
    <d v="2024-03-12T00:00:00"/>
    <m/>
    <s v="7h20m"/>
    <m/>
    <s v="2h37m"/>
    <m/>
    <n v="120"/>
    <x v="274"/>
    <m/>
    <m/>
    <m/>
  </r>
  <r>
    <x v="8"/>
    <d v="2024-03-13T00:00:00"/>
    <m/>
    <s v="5h17m"/>
    <m/>
    <s v="1h28m"/>
    <m/>
    <n v="97"/>
    <x v="235"/>
    <m/>
    <m/>
    <m/>
  </r>
  <r>
    <x v="8"/>
    <d v="2024-03-14T00:00:00"/>
    <m/>
    <s v="4h37m"/>
    <m/>
    <s v="1h49m"/>
    <m/>
    <n v="135"/>
    <x v="275"/>
    <m/>
    <m/>
    <m/>
  </r>
  <r>
    <x v="8"/>
    <d v="2024-03-15T00:00:00"/>
    <m/>
    <s v="3h45m"/>
    <m/>
    <s v="1h57m"/>
    <m/>
    <n v="181"/>
    <x v="246"/>
    <m/>
    <m/>
    <m/>
  </r>
  <r>
    <x v="8"/>
    <d v="2024-03-16T00:00:00"/>
    <m/>
    <s v="3h9m"/>
    <m/>
    <s v="1h1m"/>
    <m/>
    <n v="34"/>
    <x v="253"/>
    <m/>
    <m/>
    <m/>
  </r>
  <r>
    <x v="8"/>
    <d v="2024-03-17T00:00:00"/>
    <m/>
    <s v="6h33m"/>
    <m/>
    <s v="2h10m"/>
    <m/>
    <n v="81"/>
    <x v="276"/>
    <m/>
    <m/>
    <m/>
  </r>
  <r>
    <x v="8"/>
    <d v="2024-03-18T00:00:00"/>
    <m/>
    <s v="5h47m"/>
    <m/>
    <s v="41m"/>
    <m/>
    <n v="50"/>
    <x v="233"/>
    <m/>
    <m/>
    <m/>
  </r>
  <r>
    <x v="8"/>
    <d v="2024-03-19T00:00:00"/>
    <m/>
    <s v="6h43m"/>
    <m/>
    <s v="2h29m"/>
    <m/>
    <n v="78"/>
    <x v="277"/>
    <m/>
    <m/>
    <m/>
  </r>
  <r>
    <x v="8"/>
    <d v="2024-03-20T00:00:00"/>
    <m/>
    <s v="3h14m"/>
    <m/>
    <s v="56m"/>
    <m/>
    <n v="110"/>
    <x v="243"/>
    <m/>
    <m/>
    <m/>
  </r>
  <r>
    <x v="8"/>
    <d v="2024-03-21T00:00:00"/>
    <m/>
    <s v="8h43m"/>
    <m/>
    <s v="3h35m"/>
    <m/>
    <n v="118"/>
    <x v="259"/>
    <m/>
    <m/>
    <m/>
  </r>
  <r>
    <x v="8"/>
    <d v="2024-03-22T00:00:00"/>
    <m/>
    <s v="6h55m"/>
    <m/>
    <s v="2h5m"/>
    <m/>
    <n v="121"/>
    <x v="278"/>
    <m/>
    <m/>
    <m/>
  </r>
  <r>
    <x v="8"/>
    <d v="2024-03-23T00:00:00"/>
    <m/>
    <s v="6h9m"/>
    <m/>
    <s v="2h48m"/>
    <m/>
    <n v="48"/>
    <x v="279"/>
    <m/>
    <m/>
    <m/>
  </r>
  <r>
    <x v="8"/>
    <d v="2024-03-24T00:00:00"/>
    <m/>
    <s v="4h26m"/>
    <m/>
    <s v="2h16m"/>
    <m/>
    <n v="86"/>
    <x v="236"/>
    <m/>
    <m/>
    <m/>
  </r>
  <r>
    <x v="8"/>
    <d v="2024-03-25T00:00:00"/>
    <m/>
    <s v="6h40m"/>
    <m/>
    <s v="2h10m"/>
    <m/>
    <n v="121"/>
    <x v="233"/>
    <m/>
    <m/>
    <m/>
  </r>
  <r>
    <x v="8"/>
    <d v="2024-03-26T00:00:00"/>
    <m/>
    <s v="3h46m"/>
    <m/>
    <s v="1h14m"/>
    <m/>
    <n v="133"/>
    <x v="259"/>
    <m/>
    <m/>
    <m/>
  </r>
  <r>
    <x v="8"/>
    <d v="2024-03-27T00:00:00"/>
    <m/>
    <s v="2h5m"/>
    <m/>
    <s v="1h10m"/>
    <m/>
    <n v="129"/>
    <x v="238"/>
    <m/>
    <m/>
    <m/>
  </r>
  <r>
    <x v="8"/>
    <d v="2024-03-28T00:00:00"/>
    <m/>
    <s v="1h36m"/>
    <m/>
    <s v="23m"/>
    <m/>
    <n v="119"/>
    <x v="280"/>
    <m/>
    <m/>
    <m/>
  </r>
  <r>
    <x v="8"/>
    <d v="2024-03-29T00:00:00"/>
    <m/>
    <s v="2h57m"/>
    <m/>
    <s v="1h16m"/>
    <m/>
    <n v="103"/>
    <x v="235"/>
    <m/>
    <m/>
    <m/>
  </r>
  <r>
    <x v="8"/>
    <d v="2024-03-30T00:00:00"/>
    <m/>
    <s v="1h39m"/>
    <m/>
    <s v="33m"/>
    <m/>
    <n v="37"/>
    <x v="273"/>
    <m/>
    <m/>
    <m/>
  </r>
  <r>
    <x v="8"/>
    <d v="2024-03-31T00:00:00"/>
    <m/>
    <s v="1h16m"/>
    <m/>
    <s v="11m"/>
    <m/>
    <n v="49"/>
    <x v="281"/>
    <m/>
    <m/>
    <m/>
  </r>
  <r>
    <x v="8"/>
    <d v="2024-04-01T00:00:00"/>
    <m/>
    <s v="3h27m"/>
    <m/>
    <s v="1h33m"/>
    <m/>
    <n v="79"/>
    <x v="282"/>
    <m/>
    <m/>
    <m/>
  </r>
  <r>
    <x v="8"/>
    <d v="2024-04-02T00:00:00"/>
    <m/>
    <s v="1h5m"/>
    <m/>
    <s v="26m"/>
    <m/>
    <n v="46"/>
    <x v="248"/>
    <m/>
    <m/>
    <m/>
  </r>
  <r>
    <x v="8"/>
    <d v="2024-04-03T00:00:00"/>
    <m/>
    <s v="1h37m"/>
    <m/>
    <s v="31m"/>
    <m/>
    <n v="64"/>
    <x v="247"/>
    <m/>
    <m/>
    <m/>
  </r>
  <r>
    <x v="8"/>
    <d v="2024-04-04T00:00:00"/>
    <m/>
    <s v="2h25m"/>
    <m/>
    <s v="53m"/>
    <m/>
    <n v="56"/>
    <x v="283"/>
    <m/>
    <m/>
    <m/>
  </r>
  <r>
    <x v="9"/>
    <s v="1/1/2024"/>
    <m/>
    <s v="10h49m"/>
    <n v="649"/>
    <s v="4h31m"/>
    <n v="271"/>
    <n v="94"/>
    <x v="189"/>
    <n v="0.417565485362096"/>
    <n v="6.90425531914894"/>
    <m/>
  </r>
  <r>
    <x v="9"/>
    <s v="1/2/2024"/>
    <m/>
    <s v="7h48m"/>
    <n v="468"/>
    <s v="4h36m"/>
    <n v="276"/>
    <n v="92"/>
    <x v="206"/>
    <n v="0.58974358974359"/>
    <n v="5.08695652173913"/>
    <m/>
  </r>
  <r>
    <x v="9"/>
    <s v="1/3/2024"/>
    <m/>
    <s v="10h39m"/>
    <n v="639"/>
    <s v="6h33m"/>
    <n v="393"/>
    <n v="92"/>
    <x v="284"/>
    <n v="0.615023474178404"/>
    <n v="6.94565217391304"/>
    <m/>
  </r>
  <r>
    <x v="9"/>
    <s v="1/4/2024"/>
    <m/>
    <s v="10h28m"/>
    <n v="628"/>
    <s v="5h39m"/>
    <n v="339"/>
    <n v="115"/>
    <x v="285"/>
    <n v="0.539808917197452"/>
    <n v="5.46086956521739"/>
    <m/>
  </r>
  <r>
    <x v="9"/>
    <s v="1/5/2024"/>
    <m/>
    <s v="11h41m"/>
    <n v="701"/>
    <s v="6h37m"/>
    <n v="397"/>
    <n v="90"/>
    <x v="286"/>
    <n v="0.566333808844508"/>
    <n v="7.78888888888889"/>
    <m/>
  </r>
  <r>
    <x v="9"/>
    <s v="1/6/2024"/>
    <m/>
    <s v="7h58m"/>
    <n v="478"/>
    <s v="4h22m"/>
    <n v="262"/>
    <n v="123"/>
    <x v="287"/>
    <n v="0.548117154811716"/>
    <n v="3.88617886178862"/>
    <m/>
  </r>
  <r>
    <x v="9"/>
    <s v="1/7/2024"/>
    <m/>
    <s v="10h4m"/>
    <n v="604"/>
    <s v="5h58m"/>
    <n v="358"/>
    <n v="98"/>
    <x v="288"/>
    <n v="0.59271523178808"/>
    <n v="6.16326530612245"/>
    <m/>
  </r>
  <r>
    <x v="9"/>
    <s v="1/8/2024"/>
    <m/>
    <s v="11h41m"/>
    <n v="701"/>
    <s v="6h49m"/>
    <n v="409"/>
    <n v="114"/>
    <x v="143"/>
    <n v="0.583452211126962"/>
    <n v="6.14912280701754"/>
    <m/>
  </r>
  <r>
    <x v="9"/>
    <s v="1/9/2024"/>
    <m/>
    <s v="11h14m"/>
    <n v="674"/>
    <s v="7h13m"/>
    <n v="433"/>
    <n v="138"/>
    <x v="289"/>
    <n v="0.642433234421365"/>
    <n v="4.88405797101449"/>
    <m/>
  </r>
  <r>
    <x v="9"/>
    <s v="1/10/2024"/>
    <m/>
    <s v="7h40m"/>
    <n v="460"/>
    <s v="4h51m"/>
    <n v="291"/>
    <n v="163"/>
    <x v="290"/>
    <n v="0.632608695652174"/>
    <n v="2.82208588957055"/>
    <m/>
  </r>
  <r>
    <x v="9"/>
    <s v="1/11/2024"/>
    <m/>
    <s v="9h18m"/>
    <n v="558"/>
    <s v="6h9m"/>
    <n v="369"/>
    <n v="214"/>
    <x v="150"/>
    <n v="0.661290322580645"/>
    <n v="2.60747663551402"/>
    <m/>
  </r>
  <r>
    <x v="9"/>
    <s v="1/12/2024"/>
    <m/>
    <s v="9h24m"/>
    <n v="564"/>
    <s v="7h34m"/>
    <n v="454"/>
    <n v="79"/>
    <x v="291"/>
    <n v="0.804964539007092"/>
    <n v="7.13924050632911"/>
    <m/>
  </r>
  <r>
    <x v="9"/>
    <s v="1/13/2024"/>
    <m/>
    <s v="10h35m"/>
    <n v="635"/>
    <s v="6h58m"/>
    <n v="418"/>
    <n v="145"/>
    <x v="292"/>
    <n v="0.658267716535433"/>
    <n v="4.37931034482759"/>
    <m/>
  </r>
  <r>
    <x v="9"/>
    <s v="1/14/2024"/>
    <m/>
    <s v="8h58m"/>
    <n v="538"/>
    <s v="5h52m"/>
    <n v="352"/>
    <n v="148"/>
    <x v="293"/>
    <n v="0.654275092936803"/>
    <n v="3.63513513513514"/>
    <m/>
  </r>
  <r>
    <x v="9"/>
    <s v="1/15/2024"/>
    <m/>
    <s v="9h51m"/>
    <n v="591"/>
    <s v="6h44m"/>
    <n v="404"/>
    <n v="91"/>
    <x v="130"/>
    <n v="0.683587140439932"/>
    <n v="6.4945054945055"/>
    <m/>
  </r>
  <r>
    <x v="9"/>
    <s v="1/16/2024"/>
    <m/>
    <s v="6h20m"/>
    <n v="380"/>
    <s v="4h12m"/>
    <n v="252"/>
    <n v="196"/>
    <x v="150"/>
    <n v="0.663157894736842"/>
    <n v="1.93877551020408"/>
    <m/>
  </r>
  <r>
    <x v="9"/>
    <s v="1/17/2024"/>
    <m/>
    <s v="8h31m"/>
    <n v="511"/>
    <s v="5h31m"/>
    <n v="331"/>
    <n v="251"/>
    <x v="294"/>
    <n v="0.647749510763209"/>
    <n v="2.03585657370518"/>
    <m/>
  </r>
  <r>
    <x v="9"/>
    <s v="1/18/2024"/>
    <m/>
    <s v="6h18m"/>
    <n v="378"/>
    <s v="4h51m"/>
    <n v="291"/>
    <n v="218"/>
    <x v="27"/>
    <n v="0.76984126984127"/>
    <n v="1.73394495412844"/>
    <m/>
  </r>
  <r>
    <x v="9"/>
    <s v="1/19/2024"/>
    <m/>
    <s v="13h51m"/>
    <n v="831"/>
    <s v="6h58m"/>
    <n v="418"/>
    <n v="114"/>
    <x v="295"/>
    <n v="0.503008423586041"/>
    <n v="7.28947368421053"/>
    <m/>
  </r>
  <r>
    <x v="9"/>
    <s v="1/20/2024"/>
    <m/>
    <s v="10h23m"/>
    <n v="623"/>
    <s v="4h52m"/>
    <n v="292"/>
    <n v="161"/>
    <x v="137"/>
    <n v="0.468699839486356"/>
    <n v="3.8695652173913"/>
    <m/>
  </r>
  <r>
    <x v="9"/>
    <s v="1/21/2024"/>
    <m/>
    <s v="12h45m"/>
    <n v="765"/>
    <s v="3h20m"/>
    <n v="200"/>
    <n v="90"/>
    <x v="191"/>
    <n v="0.261437908496732"/>
    <n v="8.5"/>
    <m/>
  </r>
  <r>
    <x v="9"/>
    <s v="1/22/2024"/>
    <m/>
    <s v="5h46m"/>
    <n v="346"/>
    <s v="3h8m"/>
    <n v="188"/>
    <n v="195"/>
    <x v="296"/>
    <n v="0.543352601156069"/>
    <n v="1.77435897435897"/>
    <m/>
  </r>
  <r>
    <x v="9"/>
    <s v="1/23/2024"/>
    <m/>
    <s v="7h46m"/>
    <n v="466"/>
    <s v="4h14m"/>
    <n v="254"/>
    <n v="189"/>
    <x v="297"/>
    <n v="0.545064377682403"/>
    <n v="2.46560846560847"/>
    <m/>
  </r>
  <r>
    <x v="9"/>
    <s v="1/24/2024"/>
    <m/>
    <s v="10h1m"/>
    <n v="601"/>
    <s v="5h23m"/>
    <n v="323"/>
    <n v="182"/>
    <x v="298"/>
    <n v="0.537437603993344"/>
    <n v="3.3021978021978"/>
    <m/>
  </r>
  <r>
    <x v="9"/>
    <s v="1/25/2024"/>
    <m/>
    <s v="10h8m"/>
    <n v="608"/>
    <s v="6h54m"/>
    <n v="414"/>
    <n v="208"/>
    <x v="299"/>
    <n v="0.680921052631579"/>
    <n v="2.92307692307692"/>
    <m/>
  </r>
  <r>
    <x v="9"/>
    <s v="1/26/2024"/>
    <m/>
    <s v="10h57m"/>
    <n v="657"/>
    <s v="5h50m"/>
    <n v="300"/>
    <n v="147"/>
    <x v="300"/>
    <n v="0.532724505327245"/>
    <n v="4.46938775510204"/>
    <m/>
  </r>
  <r>
    <x v="9"/>
    <s v="1/27/2024"/>
    <m/>
    <s v="10h22m"/>
    <n v="622"/>
    <s v="6h50m"/>
    <n v="410"/>
    <n v="66"/>
    <x v="301"/>
    <n v="0.659163987138264"/>
    <n v="9.42424242424242"/>
    <m/>
  </r>
  <r>
    <x v="9"/>
    <s v="1/28/2024"/>
    <m/>
    <s v="11h31m"/>
    <n v="691"/>
    <s v="7h10m"/>
    <n v="430"/>
    <n v="83"/>
    <x v="40"/>
    <n v="0.622286541244573"/>
    <n v="8.32530120481928"/>
    <m/>
  </r>
  <r>
    <x v="9"/>
    <s v="1/29/2024"/>
    <m/>
    <s v="10h28m"/>
    <n v="628"/>
    <s v="5h54m"/>
    <n v="354"/>
    <n v="166"/>
    <x v="302"/>
    <n v="0.563694267515924"/>
    <n v="3.78313253012048"/>
    <m/>
  </r>
  <r>
    <x v="9"/>
    <s v="1/30/2024"/>
    <m/>
    <s v="8h47m"/>
    <n v="527"/>
    <s v="4h43m"/>
    <n v="283"/>
    <n v="155"/>
    <x v="150"/>
    <n v="0.537001897533207"/>
    <n v="3.4"/>
    <m/>
  </r>
  <r>
    <x v="9"/>
    <s v="1/31/2024"/>
    <m/>
    <s v="7h52m"/>
    <n v="472"/>
    <s v="5h12m"/>
    <n v="312"/>
    <n v="231"/>
    <x v="108"/>
    <n v="0.661016949152542"/>
    <n v="2.04329004329004"/>
    <m/>
  </r>
  <r>
    <x v="9"/>
    <s v="2/1/2024"/>
    <m/>
    <s v="7h54m"/>
    <n v="474"/>
    <s v="6h1m"/>
    <n v="361"/>
    <n v="159"/>
    <x v="303"/>
    <n v="0.761603375527426"/>
    <n v="2.9811320754717"/>
    <m/>
  </r>
  <r>
    <x v="9"/>
    <s v="2/2/2024"/>
    <m/>
    <s v="9h7m"/>
    <n v="547"/>
    <s v="4h17m"/>
    <n v="257"/>
    <n v="117"/>
    <x v="304"/>
    <n v="0.469835466179159"/>
    <n v="4.67521367521368"/>
    <m/>
  </r>
  <r>
    <x v="9"/>
    <s v="2/3/2024"/>
    <m/>
    <s v="8h42m"/>
    <n v="522"/>
    <s v="4h3m"/>
    <n v="243"/>
    <n v="149"/>
    <x v="305"/>
    <n v="0.46551724137931"/>
    <n v="3.50335570469799"/>
    <m/>
  </r>
  <r>
    <x v="9"/>
    <s v="2/4/2024"/>
    <m/>
    <s v="6h27m"/>
    <n v="387"/>
    <s v="3h43m"/>
    <n v="223"/>
    <n v="176"/>
    <x v="301"/>
    <n v="0.576227390180879"/>
    <n v="2.19886363636364"/>
    <m/>
  </r>
  <r>
    <x v="9"/>
    <s v="2/5/2024"/>
    <m/>
    <s v="8h13m"/>
    <n v="493"/>
    <s v="4h9m"/>
    <n v="249"/>
    <n v="202"/>
    <x v="298"/>
    <n v="0.505070993914807"/>
    <n v="2.44059405940594"/>
    <m/>
  </r>
  <r>
    <x v="9"/>
    <s v="2/6/2024"/>
    <m/>
    <s v="8h27m"/>
    <n v="507"/>
    <s v="4h34m"/>
    <n v="274"/>
    <n v="232"/>
    <x v="27"/>
    <n v="0.54043392504931"/>
    <n v="2.18534482758621"/>
    <m/>
  </r>
  <r>
    <x v="9"/>
    <s v="2/7/2024"/>
    <m/>
    <s v="10h42m"/>
    <n v="642"/>
    <s v="5h0m"/>
    <n v="300"/>
    <n v="197"/>
    <x v="198"/>
    <n v="0.467289719626168"/>
    <n v="3.25888324873097"/>
    <m/>
  </r>
  <r>
    <x v="9"/>
    <s v="2/8/2024"/>
    <m/>
    <s v="11h7m"/>
    <n v="667"/>
    <s v="6h32m"/>
    <n v="392"/>
    <n v="180"/>
    <x v="298"/>
    <n v="0.587706146926537"/>
    <n v="3.70555555555556"/>
    <m/>
  </r>
  <r>
    <x v="9"/>
    <s v="2/9/2024"/>
    <m/>
    <s v="7h28m"/>
    <n v="448"/>
    <s v="6h19m"/>
    <n v="379"/>
    <n v="290"/>
    <x v="131"/>
    <n v="0.845982142857143"/>
    <n v="1.5448275862069"/>
    <m/>
  </r>
  <r>
    <x v="9"/>
    <s v="2/10/2024"/>
    <m/>
    <s v="12h13m"/>
    <n v="733"/>
    <s v="5h35m"/>
    <n v="335"/>
    <n v="106"/>
    <x v="47"/>
    <n v="0.457025920873124"/>
    <n v="6.91509433962264"/>
    <m/>
  </r>
  <r>
    <x v="9"/>
    <s v="2/11/2024"/>
    <m/>
    <s v="14h2m"/>
    <n v="842"/>
    <s v="7h39m"/>
    <n v="459"/>
    <n v="57"/>
    <x v="300"/>
    <n v="0.545130641330166"/>
    <n v="14.7719298245614"/>
    <m/>
  </r>
  <r>
    <x v="9"/>
    <s v="2/12/2024"/>
    <m/>
    <s v="13h1m"/>
    <n v="781"/>
    <s v="8h21m"/>
    <n v="501"/>
    <n v="143"/>
    <x v="306"/>
    <n v="0.641485275288092"/>
    <n v="5.46153846153846"/>
    <m/>
  </r>
  <r>
    <x v="9"/>
    <s v="2/13/2024"/>
    <m/>
    <s v="8h47m"/>
    <n v="527"/>
    <s v="5h31m"/>
    <n v="331"/>
    <n v="190"/>
    <x v="307"/>
    <n v="0.628083491461101"/>
    <n v="2.77368421052632"/>
    <m/>
  </r>
  <r>
    <x v="9"/>
    <s v="2/14/2024"/>
    <m/>
    <s v="9h40m"/>
    <n v="580"/>
    <s v="5h44m"/>
    <n v="344"/>
    <n v="146"/>
    <x v="297"/>
    <n v="0.593103448275862"/>
    <n v="3.97260273972603"/>
    <m/>
  </r>
  <r>
    <x v="9"/>
    <s v="2/15/2024"/>
    <m/>
    <s v="10h13m"/>
    <n v="613"/>
    <s v="6h20m"/>
    <n v="380"/>
    <n v="90"/>
    <x v="302"/>
    <n v="0.619902120717781"/>
    <n v="6.81111111111111"/>
    <m/>
  </r>
  <r>
    <x v="9"/>
    <s v="2/16/2024"/>
    <m/>
    <s v="7h44m"/>
    <n v="464"/>
    <s v="6h13m"/>
    <n v="373"/>
    <n v="105"/>
    <x v="301"/>
    <n v="0.803879310344828"/>
    <n v="4.41904761904762"/>
    <m/>
  </r>
  <r>
    <x v="9"/>
    <s v="2/17/2024"/>
    <m/>
    <s v="8h12m"/>
    <n v="492"/>
    <s v="4h16m"/>
    <n v="256"/>
    <n v="144"/>
    <x v="308"/>
    <n v="0.520325203252033"/>
    <n v="3.41666666666667"/>
    <m/>
  </r>
  <r>
    <x v="9"/>
    <s v="2/18/2024"/>
    <m/>
    <s v="11h12m"/>
    <n v="672"/>
    <s v="8h54m"/>
    <n v="534"/>
    <n v="199"/>
    <x v="193"/>
    <n v="0.794642857142857"/>
    <n v="3.37688442211055"/>
    <m/>
  </r>
  <r>
    <x v="9"/>
    <s v="2/19/2024"/>
    <m/>
    <s v="10h2m"/>
    <n v="602"/>
    <s v="7h44m"/>
    <n v="464"/>
    <n v="83"/>
    <x v="27"/>
    <n v="0.770764119601329"/>
    <n v="7.25301204819277"/>
    <m/>
  </r>
  <r>
    <x v="9"/>
    <s v="2/20/2024"/>
    <m/>
    <s v="10h56m"/>
    <n v="656"/>
    <s v="6h17m"/>
    <n v="377"/>
    <n v="97"/>
    <x v="309"/>
    <n v="0.57469512195122"/>
    <n v="6.76288659793814"/>
    <m/>
  </r>
  <r>
    <x v="9"/>
    <s v="2/21/2024"/>
    <m/>
    <s v="9h12m"/>
    <n v="552"/>
    <s v="8h11m"/>
    <n v="491"/>
    <n v="81"/>
    <x v="306"/>
    <n v="0.889492753623188"/>
    <n v="6.81481481481482"/>
    <m/>
  </r>
  <r>
    <x v="9"/>
    <s v="2/22/2024"/>
    <m/>
    <s v="11h13m"/>
    <n v="673"/>
    <s v="8h57m"/>
    <n v="537"/>
    <n v="147"/>
    <x v="2"/>
    <n v="0.797919762258544"/>
    <n v="4.57823129251701"/>
    <m/>
  </r>
  <r>
    <x v="9"/>
    <s v="2/23/2024"/>
    <m/>
    <s v="10h16m"/>
    <n v="616"/>
    <s v="4h16m"/>
    <n v="256"/>
    <n v="66"/>
    <x v="196"/>
    <n v="0.415584415584416"/>
    <n v="9.33333333333333"/>
    <m/>
  </r>
  <r>
    <x v="9"/>
    <s v="2/24/2024"/>
    <m/>
    <s v="8h52m"/>
    <n v="532"/>
    <s v="6h14m"/>
    <n v="374"/>
    <n v="87"/>
    <x v="20"/>
    <n v="0.703007518796993"/>
    <n v="6.11494252873563"/>
    <m/>
  </r>
  <r>
    <x v="9"/>
    <s v="2/25/2024"/>
    <m/>
    <s v="9h11m"/>
    <n v="551"/>
    <s v="5h17m"/>
    <n v="317"/>
    <n v="86"/>
    <x v="37"/>
    <n v="0.575317604355717"/>
    <n v="6.40697674418605"/>
    <m/>
  </r>
  <r>
    <x v="9"/>
    <s v="2/26/2024"/>
    <m/>
    <s v="13h2m"/>
    <n v="782"/>
    <s v="9h18m"/>
    <n v="558"/>
    <n v="71"/>
    <x v="2"/>
    <n v="0.713554987212276"/>
    <n v="11.0140845070423"/>
    <m/>
  </r>
  <r>
    <x v="9"/>
    <s v="2/27/2024"/>
    <m/>
    <s v="9h22m"/>
    <n v="562"/>
    <s v="7h22m"/>
    <n v="442"/>
    <n v="172"/>
    <x v="306"/>
    <n v="0.786476868327402"/>
    <n v="3.26744186046512"/>
    <m/>
  </r>
  <r>
    <x v="9"/>
    <s v="2/28/2024"/>
    <m/>
    <s v="9h55m"/>
    <n v="595"/>
    <s v="6h45m"/>
    <n v="405"/>
    <n v="163"/>
    <x v="208"/>
    <n v="0.680672268907563"/>
    <n v="3.65030674846626"/>
    <m/>
  </r>
  <r>
    <x v="9"/>
    <s v="2/29/2024"/>
    <m/>
    <s v="8h56m"/>
    <n v="536"/>
    <s v="4h18m"/>
    <n v="258"/>
    <n v="91"/>
    <x v="108"/>
    <n v="0.48134328358209"/>
    <n v="5.89010989010989"/>
    <m/>
  </r>
  <r>
    <x v="9"/>
    <s v="3/1/2024"/>
    <m/>
    <s v="12h13m"/>
    <n v="733"/>
    <s v="9h15m"/>
    <n v="555"/>
    <n v="99"/>
    <x v="310"/>
    <n v="0.757162346521146"/>
    <n v="7.4040404040404"/>
    <m/>
  </r>
  <r>
    <x v="9"/>
    <s v="3/2/2024"/>
    <m/>
    <s v="12h56m"/>
    <n v="776"/>
    <s v="10h14m"/>
    <n v="614"/>
    <n v="157"/>
    <x v="151"/>
    <n v="0.791237113402062"/>
    <n v="4.94267515923567"/>
    <m/>
  </r>
  <r>
    <x v="9"/>
    <s v="3/3/2024"/>
    <m/>
    <s v="9h3m"/>
    <n v="543"/>
    <s v="6h13m"/>
    <n v="373"/>
    <n v="67"/>
    <x v="206"/>
    <n v="0.686924493554328"/>
    <n v="8.1044776119403"/>
    <m/>
  </r>
  <r>
    <x v="9"/>
    <s v="3/4/2024"/>
    <m/>
    <s v="10h19m"/>
    <n v="619"/>
    <s v="7h13m"/>
    <n v="433"/>
    <n v="69"/>
    <x v="27"/>
    <n v="0.69951534733441"/>
    <n v="8.97101449275362"/>
    <m/>
  </r>
  <r>
    <x v="9"/>
    <s v="3/5/2024"/>
    <m/>
    <s v="6h44m"/>
    <n v="404"/>
    <s v="4h30m"/>
    <n v="270"/>
    <n v="112"/>
    <x v="299"/>
    <n v="0.668316831683168"/>
    <n v="3.60714285714286"/>
    <m/>
  </r>
  <r>
    <x v="9"/>
    <s v="3/6/2024"/>
    <m/>
    <s v="11h8m"/>
    <n v="668"/>
    <s v="6h52m"/>
    <n v="412"/>
    <n v="139"/>
    <x v="14"/>
    <n v="0.616766467065868"/>
    <n v="4.80575539568345"/>
    <m/>
  </r>
  <r>
    <x v="9"/>
    <s v="3/7/2024"/>
    <m/>
    <s v="11h24m"/>
    <n v="684"/>
    <s v="5h55m"/>
    <n v="355"/>
    <n v="204"/>
    <x v="2"/>
    <n v="0.519005847953216"/>
    <n v="3.35294117647059"/>
    <m/>
  </r>
  <r>
    <x v="9"/>
    <s v="3/8/2024"/>
    <m/>
    <s v="10h26m"/>
    <n v="626"/>
    <s v="5h58m"/>
    <n v="358"/>
    <n v="124"/>
    <x v="128"/>
    <n v="0.571884984025559"/>
    <n v="5.04838709677419"/>
    <m/>
  </r>
  <r>
    <x v="9"/>
    <s v="3/9/2024"/>
    <m/>
    <s v="12h0m"/>
    <n v="720"/>
    <s v="8h49m"/>
    <n v="529"/>
    <n v="95"/>
    <x v="304"/>
    <n v="0.734722222222222"/>
    <n v="7.57894736842105"/>
    <m/>
  </r>
  <r>
    <x v="9"/>
    <s v="3/10/2024"/>
    <m/>
    <s v="13h28m"/>
    <n v="808"/>
    <s v="7h44m"/>
    <n v="464"/>
    <n v="94"/>
    <x v="47"/>
    <n v="0.574257425742574"/>
    <n v="8.59574468085106"/>
    <m/>
  </r>
  <r>
    <x v="9"/>
    <s v="3/11/2024"/>
    <m/>
    <s v="11h20m"/>
    <n v="680"/>
    <s v="6h40m"/>
    <n v="400"/>
    <n v="202"/>
    <x v="30"/>
    <n v="0.588235294117647"/>
    <n v="3.36633663366337"/>
    <m/>
  </r>
  <r>
    <x v="9"/>
    <s v="3/12/2024"/>
    <m/>
    <s v="11h9m"/>
    <n v="669"/>
    <s v="7h41m"/>
    <n v="461"/>
    <n v="193"/>
    <x v="307"/>
    <n v="0.689088191330344"/>
    <n v="3.46632124352332"/>
    <m/>
  </r>
  <r>
    <x v="9"/>
    <s v="3/13/2024"/>
    <m/>
    <s v="8h54m"/>
    <n v="534"/>
    <s v="5h16m"/>
    <n v="316"/>
    <n v="238"/>
    <x v="311"/>
    <n v="0.591760299625468"/>
    <n v="2.2436974789916"/>
    <m/>
  </r>
  <r>
    <x v="9"/>
    <s v="3/14/2024"/>
    <m/>
    <s v="11h29m"/>
    <n v="689"/>
    <s v="9h20m"/>
    <n v="560"/>
    <n v="219"/>
    <x v="312"/>
    <n v="0.812772133526851"/>
    <n v="3.14611872146119"/>
    <m/>
  </r>
  <r>
    <x v="9"/>
    <s v="3/15/2024"/>
    <m/>
    <s v="8h9m"/>
    <n v="489"/>
    <s v="5h45m"/>
    <n v="345"/>
    <n v="170"/>
    <x v="312"/>
    <n v="0.705521472392638"/>
    <n v="2.87647058823529"/>
    <m/>
  </r>
  <r>
    <x v="9"/>
    <s v="3/16/2024"/>
    <m/>
    <s v="10h25m"/>
    <n v="625"/>
    <s v="8h48m"/>
    <n v="528"/>
    <n v="82"/>
    <x v="151"/>
    <n v="0.8448"/>
    <n v="7.6219512195122"/>
    <m/>
  </r>
  <r>
    <x v="9"/>
    <s v="3/17/2024"/>
    <m/>
    <s v="10h50m"/>
    <n v="650"/>
    <s v="8h25m"/>
    <n v="505"/>
    <n v="120"/>
    <x v="304"/>
    <n v="0.776923076923077"/>
    <n v="5.41666666666667"/>
    <m/>
  </r>
  <r>
    <x v="9"/>
    <s v="3/18/2024"/>
    <m/>
    <s v="12h2m"/>
    <n v="722"/>
    <s v="7h10m"/>
    <n v="430"/>
    <n v="128"/>
    <x v="313"/>
    <n v="0.595567867036011"/>
    <n v="5.640625"/>
    <m/>
  </r>
  <r>
    <x v="9"/>
    <s v="3/19/2024"/>
    <m/>
    <s v="10h21m"/>
    <n v="621"/>
    <s v="7h8m"/>
    <n v="428"/>
    <n v="195"/>
    <x v="299"/>
    <n v="0.689210950080515"/>
    <n v="3.18461538461538"/>
    <m/>
  </r>
  <r>
    <x v="9"/>
    <s v="3/20/2024"/>
    <m/>
    <s v="10h23m"/>
    <n v="623"/>
    <s v="8h13m"/>
    <n v="493"/>
    <n v="163"/>
    <x v="30"/>
    <n v="0.791332263242376"/>
    <n v="3.82208588957055"/>
    <m/>
  </r>
  <r>
    <x v="9"/>
    <s v="3/21/2024"/>
    <m/>
    <s v="10h47m"/>
    <n v="647"/>
    <s v="7h4m"/>
    <n v="424"/>
    <n v="179"/>
    <x v="314"/>
    <n v="0.655332302936631"/>
    <n v="3.6145251396648"/>
    <m/>
  </r>
  <r>
    <x v="9"/>
    <s v="3/22/2024"/>
    <m/>
    <s v="9h30m"/>
    <n v="570"/>
    <s v="7h7m"/>
    <n v="427"/>
    <n v="135"/>
    <x v="9"/>
    <n v="0.749122807017544"/>
    <n v="4.22222222222222"/>
    <m/>
  </r>
  <r>
    <x v="9"/>
    <s v="3/23/2024"/>
    <m/>
    <s v="10h27m"/>
    <n v="627"/>
    <s v="5h5m"/>
    <n v="305"/>
    <n v="130"/>
    <x v="152"/>
    <n v="0.486443381180223"/>
    <n v="4.82307692307692"/>
    <m/>
  </r>
  <r>
    <x v="9"/>
    <s v="3/24/2024"/>
    <m/>
    <s v="9h57m"/>
    <n v="597"/>
    <s v="3h59m"/>
    <n v="239"/>
    <n v="114"/>
    <x v="20"/>
    <n v="0.400335008375209"/>
    <n v="5.23684210526316"/>
    <m/>
  </r>
  <r>
    <x v="9"/>
    <s v="3/25/2024"/>
    <m/>
    <s v="6h49m"/>
    <n v="409"/>
    <s v="4h39m"/>
    <n v="279"/>
    <n v="209"/>
    <x v="84"/>
    <n v="0.682151589242054"/>
    <n v="1.95693779904306"/>
    <m/>
  </r>
  <r>
    <x v="9"/>
    <s v="3/26/2024"/>
    <m/>
    <s v="11h22m"/>
    <n v="682"/>
    <s v="6h36m"/>
    <n v="396"/>
    <n v="227"/>
    <x v="312"/>
    <n v="0.580645161290323"/>
    <n v="3.00440528634361"/>
    <m/>
  </r>
  <r>
    <x v="9"/>
    <s v="3/27/2024"/>
    <m/>
    <s v="10h32m"/>
    <n v="632"/>
    <s v="5h59m"/>
    <n v="359"/>
    <n v="184"/>
    <x v="315"/>
    <n v="0.568037974683544"/>
    <n v="3.43478260869565"/>
    <n v="0"/>
  </r>
  <r>
    <x v="9"/>
    <s v="3/28/2024"/>
    <m/>
    <s v="9h29m"/>
    <n v="569"/>
    <s v="7h26m"/>
    <n v="446"/>
    <n v="176"/>
    <x v="307"/>
    <n v="0.783831282952548"/>
    <n v="3.23295454545455"/>
    <n v="0"/>
  </r>
  <r>
    <x v="9"/>
    <s v="3/29/2024"/>
    <m/>
    <s v="9h23m"/>
    <n v="563"/>
    <s v="4h57m"/>
    <n v="297"/>
    <n v="189"/>
    <x v="35"/>
    <n v="0.52753108348135"/>
    <n v="2.97883597883598"/>
    <n v="0"/>
  </r>
  <r>
    <x v="9"/>
    <s v="3/30/2024"/>
    <m/>
    <s v="12h5m"/>
    <n v="725"/>
    <s v="6h2m"/>
    <n v="362"/>
    <n v="65"/>
    <x v="203"/>
    <n v="0.499310344827586"/>
    <n v="11.1538461538462"/>
    <n v="0"/>
  </r>
  <r>
    <x v="9"/>
    <s v="3/31/2024"/>
    <m/>
    <s v="8h57m"/>
    <n v="537"/>
    <s v="7h10m"/>
    <n v="430"/>
    <n v="193"/>
    <x v="288"/>
    <n v="0.80074487895717"/>
    <n v="2.78238341968912"/>
    <n v="0"/>
  </r>
  <r>
    <x v="9"/>
    <s v="4/1/2024"/>
    <m/>
    <s v="10h23m"/>
    <n v="623"/>
    <s v="5h25m"/>
    <n v="325"/>
    <n v="221"/>
    <x v="298"/>
    <n v="0.521669341894061"/>
    <n v="2.81900452488688"/>
    <n v="0"/>
  </r>
  <r>
    <x v="9"/>
    <s v="4/2/2024"/>
    <m/>
    <s v="10h9m"/>
    <n v="609"/>
    <s v="4h29m"/>
    <n v="269"/>
    <n v="141"/>
    <x v="84"/>
    <n v="0.441707717569787"/>
    <n v="4.31914893617021"/>
    <n v="0"/>
  </r>
  <r>
    <x v="10"/>
    <s v="3/27/2024"/>
    <m/>
    <n v="2"/>
    <n v="160"/>
    <n v="0.63"/>
    <n v="38"/>
    <n v="88"/>
    <x v="82"/>
    <m/>
    <m/>
    <n v="1"/>
  </r>
  <r>
    <x v="10"/>
    <s v="3/28/2024"/>
    <m/>
    <n v="1.77"/>
    <n v="106"/>
    <n v="0.683"/>
    <n v="41"/>
    <n v="141"/>
    <x v="82"/>
    <m/>
    <m/>
    <n v="1"/>
  </r>
  <r>
    <x v="10"/>
    <s v="3/29/2024"/>
    <m/>
    <n v="2.22"/>
    <n v="133"/>
    <n v="0.8"/>
    <n v="48"/>
    <n v="137"/>
    <x v="82"/>
    <m/>
    <m/>
    <n v="1"/>
  </r>
  <r>
    <x v="10"/>
    <s v="3/30/2024"/>
    <m/>
    <n v="2.5"/>
    <n v="150"/>
    <n v="1.3"/>
    <n v="78"/>
    <n v="108"/>
    <x v="82"/>
    <m/>
    <m/>
    <n v="1"/>
  </r>
  <r>
    <x v="10"/>
    <s v="3/31/2024"/>
    <m/>
    <n v="2.58"/>
    <n v="155"/>
    <n v="1"/>
    <n v="60"/>
    <n v="120"/>
    <x v="82"/>
    <m/>
    <m/>
    <n v="1"/>
  </r>
  <r>
    <x v="10"/>
    <s v="4/1/2024"/>
    <m/>
    <n v="3.5"/>
    <n v="210"/>
    <n v="1.5"/>
    <n v="90"/>
    <n v="160"/>
    <x v="82"/>
    <m/>
    <m/>
    <n v="1"/>
  </r>
  <r>
    <x v="10"/>
    <s v="4/2/2024"/>
    <m/>
    <n v="1.733"/>
    <n v="104"/>
    <n v="0.63"/>
    <n v="38"/>
    <n v="128"/>
    <x v="82"/>
    <m/>
    <m/>
    <n v="1"/>
  </r>
  <r>
    <x v="11"/>
    <d v="2023-12-31T00:00:00"/>
    <m/>
    <s v="29min"/>
    <n v="29"/>
    <s v="18min"/>
    <n v="18"/>
    <n v="23"/>
    <x v="121"/>
    <m/>
    <m/>
    <m/>
  </r>
  <r>
    <x v="11"/>
    <d v="2024-01-01T00:00:00"/>
    <m/>
    <s v="30min"/>
    <n v="30"/>
    <s v="24min"/>
    <n v="24"/>
    <n v="13"/>
    <x v="316"/>
    <m/>
    <m/>
    <m/>
  </r>
  <r>
    <x v="11"/>
    <d v="2024-01-02T00:00:00"/>
    <m/>
    <s v="1h43min"/>
    <n v="103"/>
    <s v="1h25min"/>
    <n v="85"/>
    <n v="50"/>
    <x v="317"/>
    <m/>
    <m/>
    <m/>
  </r>
  <r>
    <x v="11"/>
    <d v="2024-01-03T00:00:00"/>
    <m/>
    <s v="1h9min"/>
    <n v="69"/>
    <s v="9min"/>
    <n v="9"/>
    <n v="39"/>
    <x v="2"/>
    <m/>
    <m/>
    <m/>
  </r>
  <r>
    <x v="11"/>
    <d v="2024-01-04T00:00:00"/>
    <m/>
    <s v="57min"/>
    <n v="57"/>
    <s v="34min"/>
    <n v="34"/>
    <n v="35"/>
    <x v="50"/>
    <m/>
    <m/>
    <m/>
  </r>
  <r>
    <x v="11"/>
    <d v="2024-01-05T00:00:00"/>
    <m/>
    <s v="1h9min"/>
    <n v="69"/>
    <s v="3min"/>
    <n v="3"/>
    <n v="54"/>
    <x v="50"/>
    <m/>
    <m/>
    <m/>
  </r>
  <r>
    <x v="11"/>
    <d v="2024-01-06T00:00:00"/>
    <m/>
    <s v="55min"/>
    <n v="55"/>
    <s v="20min"/>
    <n v="20"/>
    <n v="49"/>
    <x v="318"/>
    <m/>
    <m/>
    <m/>
  </r>
  <r>
    <x v="11"/>
    <d v="2024-01-07T00:00:00"/>
    <m/>
    <s v="1h25min"/>
    <n v="85"/>
    <s v="1min"/>
    <n v="1"/>
    <n v="34"/>
    <x v="319"/>
    <m/>
    <m/>
    <m/>
  </r>
  <r>
    <x v="11"/>
    <d v="2024-01-08T00:00:00"/>
    <m/>
    <s v="50min"/>
    <n v="50"/>
    <s v="27min"/>
    <n v="27"/>
    <n v="54"/>
    <x v="320"/>
    <m/>
    <m/>
    <m/>
  </r>
  <r>
    <x v="11"/>
    <d v="2024-01-09T00:00:00"/>
    <m/>
    <s v="42min"/>
    <n v="42"/>
    <s v="23min"/>
    <n v="23"/>
    <n v="49"/>
    <x v="226"/>
    <m/>
    <m/>
    <m/>
  </r>
  <r>
    <x v="11"/>
    <d v="2024-01-10T00:00:00"/>
    <m/>
    <s v="1h6min"/>
    <n v="66"/>
    <s v="45min"/>
    <n v="45"/>
    <n v="72"/>
    <x v="27"/>
    <m/>
    <m/>
    <m/>
  </r>
  <r>
    <x v="11"/>
    <d v="2024-01-11T00:00:00"/>
    <m/>
    <s v="2h6min"/>
    <n v="126"/>
    <s v="50min"/>
    <n v="50"/>
    <n v="102"/>
    <x v="321"/>
    <m/>
    <m/>
    <m/>
  </r>
  <r>
    <x v="11"/>
    <d v="2024-01-12T00:00:00"/>
    <m/>
    <s v="30min"/>
    <n v="30"/>
    <s v="16min"/>
    <n v="16"/>
    <n v="37"/>
    <x v="322"/>
    <m/>
    <m/>
    <m/>
  </r>
  <r>
    <x v="11"/>
    <d v="2024-01-13T00:00:00"/>
    <m/>
    <s v="2h9min"/>
    <n v="129"/>
    <s v="22min"/>
    <n v="22"/>
    <n v="35"/>
    <x v="323"/>
    <m/>
    <m/>
    <m/>
  </r>
  <r>
    <x v="11"/>
    <d v="2024-01-14T00:00:00"/>
    <m/>
    <s v="25min"/>
    <n v="25"/>
    <s v="7min"/>
    <n v="7"/>
    <n v="27"/>
    <x v="226"/>
    <m/>
    <m/>
    <m/>
  </r>
  <r>
    <x v="11"/>
    <d v="2024-01-15T00:00:00"/>
    <m/>
    <s v="2h26min"/>
    <n v="146"/>
    <s v="44min"/>
    <n v="44"/>
    <n v="89"/>
    <x v="324"/>
    <m/>
    <m/>
    <m/>
  </r>
  <r>
    <x v="11"/>
    <d v="2024-01-16T00:00:00"/>
    <m/>
    <s v="2h24min"/>
    <n v="144"/>
    <s v="1h3min"/>
    <n v="63"/>
    <n v="86"/>
    <x v="317"/>
    <m/>
    <m/>
    <m/>
  </r>
  <r>
    <x v="11"/>
    <d v="2024-01-17T00:00:00"/>
    <m/>
    <s v="2h43min"/>
    <n v="163"/>
    <s v="1h32min"/>
    <n v="92"/>
    <n v="72"/>
    <x v="296"/>
    <m/>
    <m/>
    <m/>
  </r>
  <r>
    <x v="11"/>
    <d v="2024-01-18T00:00:00"/>
    <m/>
    <s v="23min"/>
    <n v="23"/>
    <s v="9min"/>
    <n v="9"/>
    <n v="40"/>
    <x v="325"/>
    <m/>
    <m/>
    <m/>
  </r>
  <r>
    <x v="11"/>
    <d v="2024-01-19T00:00:00"/>
    <m/>
    <s v="31min"/>
    <n v="31"/>
    <s v="3min"/>
    <n v="3"/>
    <n v="38"/>
    <x v="326"/>
    <m/>
    <m/>
    <m/>
  </r>
  <r>
    <x v="11"/>
    <d v="2024-01-20T00:00:00"/>
    <m/>
    <s v="2h4min"/>
    <n v="124"/>
    <s v="22min"/>
    <n v="22"/>
    <n v="27"/>
    <x v="127"/>
    <m/>
    <m/>
    <m/>
  </r>
  <r>
    <x v="11"/>
    <d v="2024-01-21T00:00:00"/>
    <m/>
    <s v="3h42min"/>
    <n v="222"/>
    <s v="39min"/>
    <n v="39"/>
    <n v="57"/>
    <x v="122"/>
    <m/>
    <m/>
    <m/>
  </r>
  <r>
    <x v="11"/>
    <d v="2024-01-22T00:00:00"/>
    <m/>
    <s v="2h32min"/>
    <n v="152"/>
    <s v="1h37min"/>
    <n v="97"/>
    <n v="82"/>
    <x v="302"/>
    <m/>
    <m/>
    <m/>
  </r>
  <r>
    <x v="11"/>
    <d v="2024-01-23T00:00:00"/>
    <m/>
    <s v="4h5min"/>
    <n v="245"/>
    <s v="2h45min"/>
    <n v="165"/>
    <n v="75"/>
    <x v="327"/>
    <m/>
    <m/>
    <m/>
  </r>
  <r>
    <x v="11"/>
    <d v="2024-01-24T00:00:00"/>
    <m/>
    <s v="1h34min"/>
    <n v="94"/>
    <s v="1h22min"/>
    <n v="82"/>
    <n v="70"/>
    <x v="93"/>
    <m/>
    <m/>
    <m/>
  </r>
  <r>
    <x v="11"/>
    <d v="2024-01-25T00:00:00"/>
    <m/>
    <s v="1h26min"/>
    <n v="86"/>
    <s v="58min"/>
    <n v="58"/>
    <n v="65"/>
    <x v="126"/>
    <m/>
    <m/>
    <m/>
  </r>
  <r>
    <x v="11"/>
    <d v="2024-01-26T00:00:00"/>
    <m/>
    <s v="5h33min"/>
    <n v="333"/>
    <s v="2h19min"/>
    <n v="139"/>
    <n v="72"/>
    <x v="31"/>
    <m/>
    <m/>
    <m/>
  </r>
  <r>
    <x v="11"/>
    <d v="2024-01-27T00:00:00"/>
    <m/>
    <s v="59min"/>
    <n v="59"/>
    <s v="22min"/>
    <n v="22"/>
    <n v="34"/>
    <x v="328"/>
    <m/>
    <m/>
    <m/>
  </r>
  <r>
    <x v="11"/>
    <d v="2024-01-28T00:00:00"/>
    <m/>
    <s v="26min"/>
    <n v="26"/>
    <s v="15min"/>
    <n v="15"/>
    <n v="31"/>
    <x v="86"/>
    <m/>
    <m/>
    <m/>
  </r>
  <r>
    <x v="11"/>
    <d v="2024-01-29T00:00:00"/>
    <m/>
    <s v="2h12min"/>
    <n v="132"/>
    <s v="23min"/>
    <n v="23"/>
    <n v="76"/>
    <x v="329"/>
    <m/>
    <m/>
    <m/>
  </r>
  <r>
    <x v="11"/>
    <d v="2024-01-30T00:00:00"/>
    <m/>
    <s v="1h34min"/>
    <n v="94"/>
    <s v="37min"/>
    <n v="37"/>
    <n v="85"/>
    <x v="215"/>
    <m/>
    <m/>
    <m/>
  </r>
  <r>
    <x v="11"/>
    <d v="2024-01-31T00:00:00"/>
    <m/>
    <s v="53min"/>
    <n v="53"/>
    <s v="38min"/>
    <n v="38"/>
    <n v="57"/>
    <x v="229"/>
    <m/>
    <m/>
    <m/>
  </r>
  <r>
    <x v="11"/>
    <d v="2024-02-01T00:00:00"/>
    <m/>
    <s v="1h10min"/>
    <n v="70"/>
    <s v="24min"/>
    <n v="24"/>
    <n v="84"/>
    <x v="125"/>
    <m/>
    <m/>
    <m/>
  </r>
  <r>
    <x v="11"/>
    <d v="2024-02-02T00:00:00"/>
    <m/>
    <s v="43min"/>
    <n v="43"/>
    <s v="23min"/>
    <n v="23"/>
    <n v="43"/>
    <x v="27"/>
    <m/>
    <m/>
    <m/>
  </r>
  <r>
    <x v="11"/>
    <d v="2024-02-03T00:00:00"/>
    <m/>
    <s v="33min"/>
    <n v="33"/>
    <s v="14min"/>
    <n v="14"/>
    <n v="20"/>
    <x v="330"/>
    <m/>
    <m/>
    <m/>
  </r>
  <r>
    <x v="11"/>
    <d v="2024-02-04T00:00:00"/>
    <m/>
    <s v="6min"/>
    <n v="6"/>
    <s v="1min"/>
    <n v="1"/>
    <n v="23"/>
    <x v="70"/>
    <m/>
    <m/>
    <m/>
  </r>
  <r>
    <x v="11"/>
    <d v="2024-02-05T00:00:00"/>
    <m/>
    <s v="26min"/>
    <n v="26"/>
    <s v="14min"/>
    <n v="14"/>
    <n v="59"/>
    <x v="27"/>
    <m/>
    <m/>
    <m/>
  </r>
  <r>
    <x v="11"/>
    <d v="2024-02-06T00:00:00"/>
    <m/>
    <s v="1h29min"/>
    <n v="89"/>
    <s v="1h16min"/>
    <n v="76"/>
    <n v="63"/>
    <x v="88"/>
    <m/>
    <m/>
    <m/>
  </r>
  <r>
    <x v="11"/>
    <d v="2024-02-07T00:00:00"/>
    <m/>
    <s v="33min"/>
    <n v="33"/>
    <s v="20min"/>
    <n v="20"/>
    <n v="70"/>
    <x v="115"/>
    <m/>
    <m/>
    <m/>
  </r>
  <r>
    <x v="11"/>
    <d v="2024-02-08T00:00:00"/>
    <m/>
    <s v="2h"/>
    <n v="120"/>
    <s v="1h27min"/>
    <n v="87"/>
    <n v="78"/>
    <x v="331"/>
    <m/>
    <m/>
    <m/>
  </r>
  <r>
    <x v="11"/>
    <d v="2024-02-09T00:00:00"/>
    <m/>
    <s v="1h7min"/>
    <n v="67"/>
    <s v="41min"/>
    <n v="41"/>
    <n v="87"/>
    <x v="59"/>
    <m/>
    <m/>
    <m/>
  </r>
  <r>
    <x v="11"/>
    <d v="2024-02-10T00:00:00"/>
    <m/>
    <s v="1h14min"/>
    <n v="74"/>
    <s v="56min"/>
    <n v="56"/>
    <n v="34"/>
    <x v="332"/>
    <m/>
    <m/>
    <m/>
  </r>
  <r>
    <x v="11"/>
    <d v="2024-02-11T00:00:00"/>
    <m/>
    <s v="50min"/>
    <n v="50"/>
    <s v="27min"/>
    <n v="27"/>
    <n v="34"/>
    <x v="67"/>
    <m/>
    <m/>
    <m/>
  </r>
  <r>
    <x v="11"/>
    <d v="2024-02-12T00:00:00"/>
    <m/>
    <s v="1h31min"/>
    <n v="91"/>
    <s v="1h2min"/>
    <n v="62"/>
    <n v="66"/>
    <x v="27"/>
    <m/>
    <m/>
    <m/>
  </r>
  <r>
    <x v="11"/>
    <d v="2024-02-13T00:00:00"/>
    <m/>
    <s v="2h3min"/>
    <n v="123"/>
    <s v="1h8min"/>
    <n v="68"/>
    <n v="43"/>
    <x v="103"/>
    <m/>
    <m/>
    <m/>
  </r>
  <r>
    <x v="11"/>
    <d v="2024-02-14T00:00:00"/>
    <m/>
    <s v="33min"/>
    <n v="33"/>
    <s v="20min"/>
    <n v="20"/>
    <n v="70"/>
    <x v="115"/>
    <m/>
    <m/>
    <m/>
  </r>
  <r>
    <x v="11"/>
    <d v="2024-02-15T00:00:00"/>
    <m/>
    <s v="1h26min"/>
    <n v="86"/>
    <s v="58min"/>
    <n v="58"/>
    <n v="65"/>
    <x v="312"/>
    <m/>
    <m/>
    <m/>
  </r>
  <r>
    <x v="11"/>
    <d v="2024-02-16T00:00:00"/>
    <m/>
    <s v="1h8min"/>
    <n v="68"/>
    <s v="50min"/>
    <n v="50"/>
    <n v="65"/>
    <x v="7"/>
    <m/>
    <m/>
    <m/>
  </r>
  <r>
    <x v="11"/>
    <d v="2024-02-17T00:00:00"/>
    <m/>
    <s v="2h9min"/>
    <n v="129"/>
    <s v="22min"/>
    <n v="22"/>
    <n v="35"/>
    <x v="323"/>
    <m/>
    <m/>
    <m/>
  </r>
  <r>
    <x v="11"/>
    <d v="2024-02-18T00:00:00"/>
    <m/>
    <s v="3h42min"/>
    <n v="222"/>
    <s v="39min"/>
    <n v="39"/>
    <n v="57"/>
    <x v="122"/>
    <m/>
    <m/>
    <m/>
  </r>
  <r>
    <x v="11"/>
    <d v="2024-02-19T00:00:00"/>
    <m/>
    <s v="2h26min"/>
    <n v="146"/>
    <s v="44min"/>
    <n v="44"/>
    <n v="89"/>
    <x v="324"/>
    <m/>
    <m/>
    <m/>
  </r>
  <r>
    <x v="11"/>
    <d v="2024-02-20T00:00:00"/>
    <m/>
    <s v="4h5min"/>
    <n v="245"/>
    <s v="2h45min"/>
    <n v="165"/>
    <n v="75"/>
    <x v="327"/>
    <m/>
    <m/>
    <m/>
  </r>
  <r>
    <x v="11"/>
    <d v="2024-02-21T00:00:00"/>
    <m/>
    <s v="2h51min"/>
    <n v="171"/>
    <s v="1h21min"/>
    <n v="81"/>
    <n v="46"/>
    <x v="52"/>
    <m/>
    <m/>
    <m/>
  </r>
  <r>
    <x v="11"/>
    <d v="2024-02-22T00:00:00"/>
    <m/>
    <s v="42min"/>
    <n v="42"/>
    <s v="15min"/>
    <n v="15"/>
    <n v="61"/>
    <x v="333"/>
    <m/>
    <m/>
    <m/>
  </r>
  <r>
    <x v="11"/>
    <d v="2024-02-23T00:00:00"/>
    <m/>
    <s v="31min"/>
    <n v="31"/>
    <s v="3min"/>
    <n v="3"/>
    <n v="38"/>
    <x v="326"/>
    <m/>
    <m/>
    <m/>
  </r>
  <r>
    <x v="11"/>
    <d v="2024-02-24T00:00:00"/>
    <m/>
    <s v="59min"/>
    <n v="59"/>
    <s v="22min"/>
    <n v="22"/>
    <n v="34"/>
    <x v="328"/>
    <m/>
    <m/>
    <m/>
  </r>
  <r>
    <x v="11"/>
    <d v="2024-02-25T00:00:00"/>
    <m/>
    <s v="26min"/>
    <n v="26"/>
    <s v="9min"/>
    <n v="9"/>
    <n v="21"/>
    <x v="28"/>
    <m/>
    <m/>
    <m/>
  </r>
  <r>
    <x v="11"/>
    <d v="2024-02-26T00:00:00"/>
    <m/>
    <s v="2h32min"/>
    <n v="152"/>
    <s v="1h37min"/>
    <n v="97"/>
    <n v="82"/>
    <x v="302"/>
    <m/>
    <m/>
    <m/>
  </r>
  <r>
    <x v="11"/>
    <d v="2024-02-27T00:00:00"/>
    <m/>
    <s v="2h54min"/>
    <n v="174"/>
    <s v="1h8min"/>
    <n v="68"/>
    <n v="80"/>
    <x v="334"/>
    <m/>
    <m/>
    <m/>
  </r>
  <r>
    <x v="11"/>
    <d v="2024-02-28T00:00:00"/>
    <m/>
    <s v="2h43min"/>
    <n v="163"/>
    <s v="1h32min"/>
    <n v="92"/>
    <n v="72"/>
    <x v="296"/>
    <m/>
    <m/>
    <m/>
  </r>
  <r>
    <x v="11"/>
    <d v="2024-02-29T00:00:00"/>
    <m/>
    <s v="1h10min"/>
    <n v="70"/>
    <s v="24min"/>
    <n v="24"/>
    <n v="84"/>
    <x v="27"/>
    <m/>
    <m/>
    <m/>
  </r>
  <r>
    <x v="11"/>
    <d v="2024-03-01T00:00:00"/>
    <m/>
    <s v="43min"/>
    <n v="43"/>
    <s v="23min"/>
    <n v="23"/>
    <n v="43"/>
    <x v="27"/>
    <m/>
    <m/>
    <m/>
  </r>
  <r>
    <x v="11"/>
    <d v="2024-03-02T00:00:00"/>
    <m/>
    <s v="1h14min"/>
    <n v="74"/>
    <s v="56min"/>
    <n v="56"/>
    <n v="34"/>
    <x v="332"/>
    <m/>
    <m/>
    <m/>
  </r>
  <r>
    <x v="11"/>
    <d v="2024-03-03T00:00:00"/>
    <m/>
    <s v="26min"/>
    <n v="26"/>
    <s v="9min"/>
    <n v="9"/>
    <n v="21"/>
    <x v="28"/>
    <m/>
    <m/>
    <m/>
  </r>
  <r>
    <x v="11"/>
    <d v="2024-03-04T00:00:00"/>
    <m/>
    <s v="1h8min"/>
    <n v="68"/>
    <s v="52min"/>
    <n v="52"/>
    <n v="54"/>
    <x v="118"/>
    <m/>
    <m/>
    <m/>
  </r>
  <r>
    <x v="11"/>
    <d v="2024-03-05T00:00:00"/>
    <m/>
    <s v="2h24min"/>
    <n v="144"/>
    <s v="1h3min"/>
    <n v="63"/>
    <n v="86"/>
    <x v="317"/>
    <m/>
    <m/>
    <m/>
  </r>
  <r>
    <x v="11"/>
    <d v="2024-03-06T00:00:00"/>
    <m/>
    <s v="57min"/>
    <n v="57"/>
    <s v="19min"/>
    <n v="19"/>
    <n v="57"/>
    <x v="333"/>
    <m/>
    <m/>
    <m/>
  </r>
  <r>
    <x v="11"/>
    <d v="2024-03-07T00:00:00"/>
    <m/>
    <s v="1h26min"/>
    <n v="86"/>
    <s v="58min"/>
    <n v="58"/>
    <n v="65"/>
    <x v="126"/>
    <m/>
    <m/>
    <m/>
  </r>
  <r>
    <x v="11"/>
    <d v="2024-03-08T00:00:00"/>
    <m/>
    <s v="43min"/>
    <n v="43"/>
    <s v="23min"/>
    <n v="23"/>
    <n v="43"/>
    <x v="27"/>
    <m/>
    <m/>
    <m/>
  </r>
  <r>
    <x v="11"/>
    <d v="2024-03-09T00:00:00"/>
    <m/>
    <s v="1h13min"/>
    <n v="73"/>
    <s v="1h10min"/>
    <n v="70"/>
    <n v="21"/>
    <x v="19"/>
    <m/>
    <m/>
    <m/>
  </r>
  <r>
    <x v="11"/>
    <d v="2024-03-10T00:00:00"/>
    <m/>
    <s v="10min"/>
    <n v="10"/>
    <s v="2min"/>
    <n v="2"/>
    <n v="26"/>
    <x v="28"/>
    <m/>
    <m/>
    <m/>
  </r>
  <r>
    <x v="11"/>
    <d v="2024-03-11T00:00:00"/>
    <m/>
    <s v="2h11min"/>
    <n v="131"/>
    <s v="1h46min"/>
    <n v="106"/>
    <n v="67"/>
    <x v="335"/>
    <m/>
    <m/>
    <m/>
  </r>
  <r>
    <x v="11"/>
    <d v="2024-03-12T00:00:00"/>
    <m/>
    <s v="26min"/>
    <n v="26"/>
    <s v="21min"/>
    <n v="21"/>
    <n v="76"/>
    <x v="160"/>
    <m/>
    <m/>
    <m/>
  </r>
  <r>
    <x v="11"/>
    <d v="2024-03-13T00:00:00"/>
    <m/>
    <s v="58min"/>
    <n v="58"/>
    <s v="34min"/>
    <n v="34"/>
    <n v="80"/>
    <x v="227"/>
    <m/>
    <m/>
    <m/>
  </r>
  <r>
    <x v="11"/>
    <d v="2024-03-14T00:00:00"/>
    <m/>
    <s v="1h28min"/>
    <n v="88"/>
    <s v="43min"/>
    <n v="43"/>
    <n v="87"/>
    <x v="336"/>
    <m/>
    <m/>
    <m/>
  </r>
  <r>
    <x v="11"/>
    <d v="2024-03-15T00:00:00"/>
    <m/>
    <s v="1h8min"/>
    <n v="68"/>
    <s v="50min"/>
    <n v="50"/>
    <n v="65"/>
    <x v="7"/>
    <m/>
    <m/>
    <m/>
  </r>
  <r>
    <x v="11"/>
    <d v="2024-03-16T00:00:00"/>
    <m/>
    <s v="1h2min"/>
    <n v="62"/>
    <s v="48min"/>
    <n v="48"/>
    <n v="30"/>
    <x v="337"/>
    <m/>
    <m/>
    <m/>
  </r>
  <r>
    <x v="11"/>
    <d v="2024-03-17T00:00:00"/>
    <m/>
    <s v="36min"/>
    <n v="36"/>
    <s v="28min"/>
    <n v="28"/>
    <n v="44"/>
    <x v="70"/>
    <m/>
    <m/>
    <m/>
  </r>
  <r>
    <x v="11"/>
    <d v="2024-03-18T00:00:00"/>
    <m/>
    <s v="56min"/>
    <n v="56"/>
    <s v="26min"/>
    <n v="26"/>
    <n v="62"/>
    <x v="338"/>
    <m/>
    <m/>
    <m/>
  </r>
  <r>
    <x v="11"/>
    <d v="2024-03-19T00:00:00"/>
    <m/>
    <s v="1h25min"/>
    <n v="85"/>
    <s v="62min"/>
    <n v="62"/>
    <n v="65"/>
    <x v="84"/>
    <m/>
    <m/>
    <m/>
  </r>
  <r>
    <x v="11"/>
    <d v="2024-03-20T00:00:00"/>
    <m/>
    <s v="57min"/>
    <n v="57"/>
    <s v="19min"/>
    <n v="19"/>
    <n v="57"/>
    <x v="333"/>
    <m/>
    <m/>
    <m/>
  </r>
  <r>
    <x v="11"/>
    <d v="2024-03-21T00:00:00"/>
    <m/>
    <s v="2h41min"/>
    <n v="161"/>
    <s v="2h17min"/>
    <n v="137"/>
    <n v="71"/>
    <x v="118"/>
    <m/>
    <m/>
    <m/>
  </r>
  <r>
    <x v="11"/>
    <d v="2024-03-22T00:00:00"/>
    <m/>
    <s v="2h7min"/>
    <n v="127"/>
    <s v="1h26min"/>
    <n v="86"/>
    <n v="82"/>
    <x v="334"/>
    <m/>
    <m/>
    <m/>
  </r>
  <r>
    <x v="11"/>
    <d v="2024-03-23T00:00:00"/>
    <m/>
    <s v="1h13min"/>
    <n v="73"/>
    <s v="1h10min"/>
    <n v="70"/>
    <n v="21"/>
    <x v="19"/>
    <m/>
    <m/>
    <m/>
  </r>
  <r>
    <x v="11"/>
    <d v="2024-03-24T00:00:00"/>
    <m/>
    <s v="53min"/>
    <n v="53"/>
    <s v="32min"/>
    <n v="32"/>
    <n v="73"/>
    <x v="24"/>
    <m/>
    <m/>
    <m/>
  </r>
  <r>
    <x v="11"/>
    <d v="2024-03-25T00:00:00"/>
    <m/>
    <s v="1h8min"/>
    <n v="68"/>
    <s v="52min"/>
    <n v="52"/>
    <n v="54"/>
    <x v="118"/>
    <m/>
    <m/>
    <m/>
  </r>
  <r>
    <x v="11"/>
    <d v="2024-03-26T00:00:00"/>
    <m/>
    <s v="2h54min"/>
    <n v="174"/>
    <s v="1h8min"/>
    <n v="68"/>
    <n v="80"/>
    <x v="334"/>
    <m/>
    <m/>
    <m/>
  </r>
  <r>
    <x v="11"/>
    <d v="2024-03-27T00:00:00"/>
    <m/>
    <s v="2h51min"/>
    <n v="171"/>
    <s v="1h21min"/>
    <n v="81"/>
    <n v="46"/>
    <x v="327"/>
    <m/>
    <m/>
    <m/>
  </r>
  <r>
    <x v="11"/>
    <d v="2024-03-28T00:00:00"/>
    <m/>
    <s v="42min"/>
    <n v="42"/>
    <s v="15min"/>
    <n v="15"/>
    <n v="61"/>
    <x v="333"/>
    <m/>
    <m/>
    <m/>
  </r>
  <r>
    <x v="11"/>
    <d v="2024-03-29T00:00:00"/>
    <m/>
    <s v="1h33min"/>
    <n v="93"/>
    <s v="55min"/>
    <n v="55"/>
    <n v="57"/>
    <x v="334"/>
    <m/>
    <m/>
    <m/>
  </r>
  <r>
    <x v="11"/>
    <d v="2024-03-30T00:00:00"/>
    <m/>
    <s v="14min"/>
    <n v="14"/>
    <s v="4min"/>
    <n v="4"/>
    <n v="24"/>
    <x v="19"/>
    <m/>
    <m/>
    <m/>
  </r>
  <r>
    <x v="11"/>
    <d v="2024-03-31T00:00:00"/>
    <m/>
    <s v="2h"/>
    <n v="120"/>
    <s v="37min"/>
    <n v="37"/>
    <n v="59"/>
    <x v="334"/>
    <m/>
    <m/>
    <m/>
  </r>
  <r>
    <x v="11"/>
    <d v="2024-04-01T00:00:00"/>
    <m/>
    <s v="24min"/>
    <n v="24"/>
    <s v="8min"/>
    <n v="8"/>
    <n v="58"/>
    <x v="24"/>
    <m/>
    <m/>
    <m/>
  </r>
  <r>
    <x v="11"/>
    <d v="2024-04-02T00:00:00"/>
    <m/>
    <s v="1h29min"/>
    <n v="89"/>
    <s v="49min"/>
    <n v="49"/>
    <n v="51"/>
    <x v="27"/>
    <m/>
    <m/>
    <m/>
  </r>
  <r>
    <x v="11"/>
    <d v="2024-04-03T00:00:00"/>
    <m/>
    <s v="52min"/>
    <n v="52"/>
    <s v="27min"/>
    <n v="27"/>
    <n v="40"/>
    <x v="339"/>
    <m/>
    <m/>
    <m/>
  </r>
  <r>
    <x v="11"/>
    <d v="2024-04-04T00:00:00"/>
    <m/>
    <s v="46min"/>
    <n v="46"/>
    <s v="38min"/>
    <n v="38"/>
    <n v="54"/>
    <x v="160"/>
    <m/>
    <m/>
    <m/>
  </r>
  <r>
    <x v="11"/>
    <d v="2024-04-05T00:00:00"/>
    <m/>
    <s v="1h16min"/>
    <n v="76"/>
    <s v="11min"/>
    <n v="11"/>
    <n v="55"/>
    <x v="160"/>
    <m/>
    <m/>
    <m/>
  </r>
  <r>
    <x v="12"/>
    <d v="2023-12-24T00:00:00"/>
    <m/>
    <s v="9h18m"/>
    <n v="558"/>
    <s v="2h8m"/>
    <n v="122"/>
    <n v="115"/>
    <x v="340"/>
    <n v="0.2186379928"/>
    <n v="4.852173913"/>
    <m/>
  </r>
  <r>
    <x v="12"/>
    <d v="2023-12-25T00:00:00"/>
    <m/>
    <s v="3h5m"/>
    <n v="185"/>
    <s v="1h"/>
    <n v="60"/>
    <n v="109"/>
    <x v="341"/>
    <n v="0.3243243243"/>
    <n v="1.697247706"/>
    <m/>
  </r>
  <r>
    <x v="12"/>
    <d v="2023-12-26T00:00:00"/>
    <m/>
    <s v="6h25m"/>
    <n v="385"/>
    <s v="1h45m"/>
    <n v="105"/>
    <n v="93"/>
    <x v="180"/>
    <n v="0.2727272727"/>
    <n v="4.139784946"/>
    <m/>
  </r>
  <r>
    <x v="12"/>
    <d v="2023-12-27T00:00:00"/>
    <m/>
    <s v="4h9m"/>
    <n v="249"/>
    <s v="1h7m"/>
    <n v="67"/>
    <n v="74"/>
    <x v="342"/>
    <n v="0.2690763052"/>
    <n v="3.364864865"/>
    <m/>
  </r>
  <r>
    <x v="12"/>
    <d v="2023-12-28T00:00:00"/>
    <m/>
    <s v="5h40m"/>
    <n v="340"/>
    <s v="2h"/>
    <n v="120"/>
    <n v="89"/>
    <x v="343"/>
    <n v="0.3529411765"/>
    <n v="3.820224719"/>
    <m/>
  </r>
  <r>
    <x v="12"/>
    <d v="2023-12-29T00:00:00"/>
    <m/>
    <s v="6h18m"/>
    <n v="378"/>
    <s v="2h25m"/>
    <n v="145"/>
    <n v="94"/>
    <x v="344"/>
    <n v="0.3835978836"/>
    <n v="4.021276596"/>
    <m/>
  </r>
  <r>
    <x v="12"/>
    <d v="2023-12-30T00:00:00"/>
    <m/>
    <s v="4h49m"/>
    <n v="289"/>
    <s v="3h27m"/>
    <n v="207"/>
    <n v="147"/>
    <x v="181"/>
    <n v="0.7162629758"/>
    <n v="1.965986395"/>
    <m/>
  </r>
  <r>
    <x v="12"/>
    <d v="2023-12-31T00:00:00"/>
    <m/>
    <s v="4h19m"/>
    <n v="259"/>
    <s v="2h26m"/>
    <n v="146"/>
    <n v="159"/>
    <x v="345"/>
    <n v="0.5637065637"/>
    <n v="1.628930818"/>
    <m/>
  </r>
  <r>
    <x v="12"/>
    <d v="2024-01-01T00:00:00"/>
    <m/>
    <s v="5h13m"/>
    <n v="313"/>
    <s v="3h26m"/>
    <n v="206"/>
    <n v="97"/>
    <x v="48"/>
    <n v="0.6581469649"/>
    <n v="3.226804124"/>
    <m/>
  </r>
  <r>
    <x v="12"/>
    <d v="2024-01-02T00:00:00"/>
    <m/>
    <s v="3h36m"/>
    <n v="216"/>
    <s v="1h39m"/>
    <n v="99"/>
    <n v="91"/>
    <x v="346"/>
    <n v="0.4583333333"/>
    <n v="2.373626374"/>
    <m/>
  </r>
  <r>
    <x v="12"/>
    <d v="2024-01-03T00:00:00"/>
    <m/>
    <s v="3h"/>
    <n v="180"/>
    <s v="1h31m"/>
    <n v="91"/>
    <n v="111"/>
    <x v="175"/>
    <n v="0.5055555556"/>
    <n v="1.621621622"/>
    <m/>
  </r>
  <r>
    <x v="12"/>
    <d v="2024-01-04T00:00:00"/>
    <m/>
    <s v="5h46m"/>
    <n v="346"/>
    <s v="2h43m"/>
    <n v="163"/>
    <n v="101"/>
    <x v="340"/>
    <n v="0.4710982659"/>
    <n v="3.425742574"/>
    <m/>
  </r>
  <r>
    <x v="12"/>
    <d v="2024-01-05T00:00:00"/>
    <m/>
    <s v="6h21m"/>
    <n v="381"/>
    <s v="1h51m"/>
    <n v="111"/>
    <n v="103"/>
    <x v="347"/>
    <n v="0.2913385827"/>
    <n v="3.699029126"/>
    <m/>
  </r>
  <r>
    <x v="12"/>
    <d v="2024-01-06T00:00:00"/>
    <m/>
    <s v="8h36m"/>
    <n v="516"/>
    <s v="4h34m"/>
    <n v="274"/>
    <n v="102"/>
    <x v="348"/>
    <n v="0.5310077519"/>
    <n v="5.058823529"/>
    <m/>
  </r>
  <r>
    <x v="12"/>
    <d v="2024-01-07T00:00:00"/>
    <m/>
    <s v="3h58m"/>
    <n v="238"/>
    <s v="1h57m"/>
    <n v="117"/>
    <n v="90"/>
    <x v="48"/>
    <n v="0.4915966387"/>
    <n v="2.644444444"/>
    <m/>
  </r>
  <r>
    <x v="12"/>
    <d v="2024-01-08T00:00:00"/>
    <m/>
    <s v="4h7m"/>
    <n v="247"/>
    <s v="2h56m"/>
    <n v="176"/>
    <n v="110"/>
    <x v="347"/>
    <n v="0.7125506073"/>
    <n v="2.245454545"/>
    <m/>
  </r>
  <r>
    <x v="12"/>
    <d v="2024-01-09T00:00:00"/>
    <m/>
    <s v="9h22m"/>
    <n v="562"/>
    <s v="3h33m"/>
    <n v="213"/>
    <n v="82"/>
    <x v="347"/>
    <n v="0.3790035587"/>
    <n v="6.853658537"/>
    <m/>
  </r>
  <r>
    <x v="12"/>
    <d v="2024-01-10T00:00:00"/>
    <m/>
    <s v="9h58m"/>
    <n v="598"/>
    <s v="2h30m"/>
    <n v="150"/>
    <n v="123"/>
    <x v="349"/>
    <n v="0.2508361204"/>
    <n v="4.861788618"/>
    <m/>
  </r>
  <r>
    <x v="12"/>
    <d v="2024-01-11T00:00:00"/>
    <m/>
    <s v="4h12m"/>
    <n v="252"/>
    <s v="1h15m"/>
    <n v="75"/>
    <n v="100"/>
    <x v="350"/>
    <n v="0.2976190476"/>
    <n v="2.52"/>
    <m/>
  </r>
  <r>
    <x v="12"/>
    <d v="2024-01-12T00:00:00"/>
    <m/>
    <s v="4h2m"/>
    <n v="242"/>
    <s v="1h59m"/>
    <n v="119"/>
    <n v="92"/>
    <x v="344"/>
    <n v="0.4917355372"/>
    <n v="2.630434783"/>
    <m/>
  </r>
  <r>
    <x v="12"/>
    <d v="2024-01-13T00:00:00"/>
    <m/>
    <s v="2h58m"/>
    <n v="178"/>
    <s v="1h5m"/>
    <n v="65"/>
    <n v="110"/>
    <x v="164"/>
    <n v="0.3651685393"/>
    <n v="1.618181818"/>
    <m/>
  </r>
  <r>
    <x v="12"/>
    <d v="2024-01-14T00:00:00"/>
    <m/>
    <s v="5h12m"/>
    <n v="312"/>
    <s v="1h22m"/>
    <n v="82"/>
    <n v="129"/>
    <x v="351"/>
    <n v="0.2628205128"/>
    <n v="2.418604651"/>
    <m/>
  </r>
  <r>
    <x v="12"/>
    <d v="2024-01-15T00:00:00"/>
    <m/>
    <s v="4h2m"/>
    <n v="242"/>
    <s v="2h12m"/>
    <n v="132"/>
    <n v="96"/>
    <x v="164"/>
    <n v="0.5454545455"/>
    <n v="2.520833333"/>
    <m/>
  </r>
  <r>
    <x v="12"/>
    <d v="2024-01-16T00:00:00"/>
    <m/>
    <s v="4h50m"/>
    <n v="290"/>
    <s v="2h59m"/>
    <n v="179"/>
    <n v="80"/>
    <x v="352"/>
    <n v="0.6172413793"/>
    <n v="3.625"/>
    <m/>
  </r>
  <r>
    <x v="12"/>
    <d v="2024-01-17T00:00:00"/>
    <m/>
    <s v="5h3m"/>
    <n v="303"/>
    <s v="1h53m"/>
    <n v="113"/>
    <n v="102"/>
    <x v="353"/>
    <n v="0.3729372937"/>
    <n v="2.970588235"/>
    <m/>
  </r>
  <r>
    <x v="12"/>
    <d v="2024-01-18T00:00:00"/>
    <m/>
    <s v="3h44m"/>
    <n v="224"/>
    <s v="1h50m"/>
    <n v="110"/>
    <n v="94"/>
    <x v="188"/>
    <n v="0.4910714286"/>
    <n v="2.382978723"/>
    <m/>
  </r>
  <r>
    <x v="12"/>
    <d v="2024-01-19T00:00:00"/>
    <m/>
    <s v="5h41m"/>
    <n v="341"/>
    <s v="3h24m"/>
    <n v="204"/>
    <n v="92"/>
    <x v="354"/>
    <n v="0.5982404692"/>
    <n v="3.706521739"/>
    <m/>
  </r>
  <r>
    <x v="12"/>
    <d v="2024-01-20T00:00:00"/>
    <m/>
    <s v="4h46m"/>
    <n v="286"/>
    <s v="2h22m"/>
    <n v="142"/>
    <n v="105"/>
    <x v="355"/>
    <n v="0.4965034965"/>
    <n v="2.723809524"/>
    <m/>
  </r>
  <r>
    <x v="12"/>
    <d v="2024-01-21T00:00:00"/>
    <m/>
    <s v="4h5m"/>
    <n v="245"/>
    <s v="2h13m"/>
    <n v="133"/>
    <n v="187"/>
    <x v="356"/>
    <n v="0.5428571429"/>
    <n v="1.310160428"/>
    <m/>
  </r>
  <r>
    <x v="12"/>
    <d v="2024-01-22T00:00:00"/>
    <m/>
    <s v="4h33m"/>
    <n v="273"/>
    <s v="3h2m"/>
    <n v="182"/>
    <n v="146"/>
    <x v="31"/>
    <n v="0.6666666667"/>
    <n v="1.869863014"/>
    <m/>
  </r>
  <r>
    <x v="12"/>
    <d v="2024-01-23T00:00:00"/>
    <m/>
    <s v="5h23m"/>
    <n v="323"/>
    <s v="1h50m"/>
    <n v="110"/>
    <n v="101"/>
    <x v="188"/>
    <n v="0.3405572755"/>
    <n v="3.198019802"/>
    <m/>
  </r>
  <r>
    <x v="12"/>
    <d v="2024-01-24T00:00:00"/>
    <m/>
    <s v="4h43m"/>
    <n v="283"/>
    <s v="2h19m"/>
    <n v="139"/>
    <n v="93"/>
    <x v="357"/>
    <n v="0.4911660777"/>
    <n v="3.043010753"/>
    <m/>
  </r>
  <r>
    <x v="12"/>
    <d v="2024-01-25T00:00:00"/>
    <m/>
    <s v="3h52m"/>
    <n v="232"/>
    <s v="1h49m"/>
    <n v="109"/>
    <n v="91"/>
    <x v="358"/>
    <n v="0.4698275862"/>
    <n v="2.549450549"/>
    <m/>
  </r>
  <r>
    <x v="12"/>
    <d v="2024-01-26T00:00:00"/>
    <m/>
    <s v="5h17m"/>
    <n v="317"/>
    <s v="2h34m"/>
    <n v="154"/>
    <n v="117"/>
    <x v="359"/>
    <n v="0.4858044164"/>
    <n v="2.709401709"/>
    <m/>
  </r>
  <r>
    <x v="12"/>
    <d v="2024-01-27T00:00:00"/>
    <m/>
    <s v="4h54m"/>
    <n v="294"/>
    <s v="2h3m"/>
    <n v="123"/>
    <n v="121"/>
    <x v="360"/>
    <n v="0.4183673469"/>
    <n v="2.429752066"/>
    <m/>
  </r>
  <r>
    <x v="12"/>
    <d v="2024-01-28T00:00:00"/>
    <m/>
    <s v="3h15m"/>
    <n v="195"/>
    <s v="2h20m"/>
    <n v="140"/>
    <n v="115"/>
    <x v="361"/>
    <n v="0.7179487179"/>
    <n v="1.695652174"/>
    <m/>
  </r>
  <r>
    <x v="12"/>
    <d v="2024-01-29T00:00:00"/>
    <m/>
    <s v="6h38m"/>
    <n v="398"/>
    <s v="31m"/>
    <n v="31"/>
    <n v="30"/>
    <x v="362"/>
    <n v="0.07788944724"/>
    <n v="13.26666667"/>
    <m/>
  </r>
  <r>
    <x v="12"/>
    <d v="2024-01-30T00:00:00"/>
    <m/>
    <s v="10h16m"/>
    <n v="616"/>
    <s v="1h32m"/>
    <n v="92"/>
    <n v="113"/>
    <x v="363"/>
    <n v="0.1493506494"/>
    <n v="5.451327434"/>
    <m/>
  </r>
  <r>
    <x v="12"/>
    <d v="2024-01-31T00:00:00"/>
    <m/>
    <s v="4h55m"/>
    <n v="295"/>
    <s v="1h53m"/>
    <n v="113"/>
    <n v="100"/>
    <x v="364"/>
    <n v="0.3830508475"/>
    <n v="2.95"/>
    <m/>
  </r>
  <r>
    <x v="12"/>
    <d v="2024-02-01T00:00:00"/>
    <m/>
    <s v="2h20m"/>
    <n v="140"/>
    <s v="1h8m"/>
    <n v="68"/>
    <n v="118"/>
    <x v="317"/>
    <n v="0.4857142857"/>
    <n v="1.186440678"/>
    <m/>
  </r>
  <r>
    <x v="12"/>
    <d v="2024-02-02T00:00:00"/>
    <m/>
    <s v="3h34m"/>
    <n v="214"/>
    <s v="2h21m"/>
    <n v="141"/>
    <n v="91"/>
    <x v="175"/>
    <n v="0.6588785047"/>
    <n v="2.351648352"/>
    <m/>
  </r>
  <r>
    <x v="12"/>
    <d v="2024-02-03T00:00:00"/>
    <m/>
    <s v="3h24m"/>
    <n v="204"/>
    <s v="2h16m"/>
    <n v="136"/>
    <n v="109"/>
    <x v="178"/>
    <n v="0.6666666667"/>
    <n v="1.871559633"/>
    <m/>
  </r>
  <r>
    <x v="12"/>
    <d v="2024-02-04T00:00:00"/>
    <m/>
    <s v="5h21m"/>
    <n v="321"/>
    <s v="2h2m"/>
    <n v="122"/>
    <n v="81"/>
    <x v="365"/>
    <n v="0.3800623053"/>
    <n v="3.962962963"/>
    <m/>
  </r>
  <r>
    <x v="12"/>
    <d v="2024-02-05T00:00:00"/>
    <m/>
    <s v="4h59m"/>
    <n v="299"/>
    <s v="1h54m"/>
    <n v="114"/>
    <n v="122"/>
    <x v="181"/>
    <n v="0.381270903"/>
    <n v="2.450819672"/>
    <m/>
  </r>
  <r>
    <x v="12"/>
    <d v="2024-02-06T00:00:00"/>
    <m/>
    <s v="8h12m"/>
    <n v="492"/>
    <s v="2h51m"/>
    <n v="171"/>
    <n v="121"/>
    <x v="366"/>
    <n v="0.3475609756"/>
    <n v="4.066115702"/>
    <m/>
  </r>
  <r>
    <x v="12"/>
    <d v="2024-02-07T00:00:00"/>
    <m/>
    <s v="2h15m"/>
    <n v="135"/>
    <s v="1h10m"/>
    <n v="70"/>
    <n v="132"/>
    <x v="367"/>
    <n v="0.5185185185"/>
    <n v="1.022727273"/>
    <m/>
  </r>
  <r>
    <x v="12"/>
    <d v="2024-02-08T00:00:00"/>
    <m/>
    <s v="3h8m"/>
    <n v="188"/>
    <s v="1h47m"/>
    <n v="107"/>
    <n v="176"/>
    <x v="347"/>
    <n v="0.5691489362"/>
    <n v="1.068181818"/>
    <m/>
  </r>
  <r>
    <x v="12"/>
    <d v="2024-02-09T00:00:00"/>
    <m/>
    <s v="2h30m"/>
    <n v="150"/>
    <s v="1h5m"/>
    <n v="65"/>
    <n v="154"/>
    <x v="353"/>
    <n v="0.4333333333"/>
    <n v="0.974025974"/>
    <m/>
  </r>
  <r>
    <x v="12"/>
    <d v="2024-02-10T00:00:00"/>
    <m/>
    <s v="2h36m"/>
    <n v="156"/>
    <s v="1h56m"/>
    <n v="116"/>
    <n v="121"/>
    <x v="368"/>
    <n v="0.7435897436"/>
    <n v="1.289256198"/>
    <m/>
  </r>
  <r>
    <x v="12"/>
    <d v="2024-02-11T00:00:00"/>
    <m/>
    <s v="3h40m"/>
    <n v="220"/>
    <s v="2h34m"/>
    <n v="154"/>
    <n v="168"/>
    <x v="369"/>
    <n v="0.7"/>
    <n v="1.30952381"/>
    <m/>
  </r>
  <r>
    <x v="12"/>
    <d v="2024-02-12T00:00:00"/>
    <m/>
    <s v="3h27m"/>
    <n v="207"/>
    <s v="1h43m"/>
    <n v="103"/>
    <n v="137"/>
    <x v="290"/>
    <n v="0.4975845411"/>
    <n v="1.510948905"/>
    <m/>
  </r>
  <r>
    <x v="12"/>
    <d v="2024-02-13T00:00:00"/>
    <m/>
    <s v="6h52"/>
    <n v="412"/>
    <s v="1h42m"/>
    <n v="102"/>
    <n v="101"/>
    <x v="53"/>
    <n v="0.2475728155"/>
    <n v="4.079207921"/>
    <m/>
  </r>
  <r>
    <x v="12"/>
    <d v="2024-02-14T00:00:00"/>
    <m/>
    <s v="3h1m"/>
    <n v="181"/>
    <s v="1h43m"/>
    <n v="103"/>
    <n v="128"/>
    <x v="30"/>
    <n v="0.5690607735"/>
    <n v="1.4140625"/>
    <m/>
  </r>
  <r>
    <x v="12"/>
    <d v="2024-02-15T00:00:00"/>
    <m/>
    <s v="5h7m"/>
    <n v="307"/>
    <s v="2h12m"/>
    <n v="132"/>
    <n v="95"/>
    <x v="370"/>
    <n v="0.4299674267"/>
    <n v="3.231578947"/>
    <m/>
  </r>
  <r>
    <x v="12"/>
    <d v="2024-02-16T00:00:00"/>
    <m/>
    <s v="4h22m"/>
    <n v="262"/>
    <s v="1h48m"/>
    <n v="108"/>
    <n v="113"/>
    <x v="344"/>
    <n v="0.4122137405"/>
    <n v="2.318584071"/>
    <m/>
  </r>
  <r>
    <x v="12"/>
    <d v="2024-02-17T00:00:00"/>
    <m/>
    <s v="4h15m"/>
    <n v="255"/>
    <s v="2h5m"/>
    <n v="125"/>
    <n v="105"/>
    <x v="180"/>
    <n v="0.4901960784"/>
    <n v="2.428571429"/>
    <m/>
  </r>
  <r>
    <x v="12"/>
    <d v="2024-02-18T00:00:00"/>
    <m/>
    <s v="5h9m"/>
    <n v="309"/>
    <s v="2h30m"/>
    <n v="150"/>
    <n v="101"/>
    <x v="348"/>
    <n v="0.4854368932"/>
    <n v="3.059405941"/>
    <m/>
  </r>
  <r>
    <x v="12"/>
    <d v="2024-02-19T00:00:00"/>
    <m/>
    <s v="3h45m"/>
    <n v="225"/>
    <s v="1h20m"/>
    <n v="80"/>
    <n v="129"/>
    <x v="354"/>
    <n v="0.3555555556"/>
    <n v="1.744186047"/>
    <m/>
  </r>
  <r>
    <x v="12"/>
    <d v="2024-02-20T00:00:00"/>
    <m/>
    <s v="4h31m"/>
    <n v="271"/>
    <s v="2h3m"/>
    <n v="123"/>
    <n v="106"/>
    <x v="353"/>
    <n v="0.4538745387"/>
    <n v="2.556603774"/>
    <m/>
  </r>
  <r>
    <x v="12"/>
    <d v="2024-02-21T00:00:00"/>
    <m/>
    <s v="5h3m"/>
    <n v="303"/>
    <s v="2h15m"/>
    <n v="135"/>
    <n v="188"/>
    <x v="371"/>
    <n v="0.4455445545"/>
    <n v="1.611702128"/>
    <m/>
  </r>
  <r>
    <x v="12"/>
    <d v="2024-02-22T00:00:00"/>
    <m/>
    <s v="3h54m"/>
    <n v="234"/>
    <s v="1h55m"/>
    <n v="115"/>
    <n v="141"/>
    <x v="340"/>
    <n v="0.4914529915"/>
    <n v="1.659574468"/>
    <m/>
  </r>
  <r>
    <x v="12"/>
    <d v="2024-02-23T00:00:00"/>
    <m/>
    <s v="4h23m"/>
    <n v="263"/>
    <s v="2h30m"/>
    <n v="150"/>
    <n v="150"/>
    <x v="164"/>
    <n v="0.5703422053"/>
    <n v="1.753333333"/>
    <m/>
  </r>
  <r>
    <x v="12"/>
    <d v="2024-02-24T00:00:00"/>
    <m/>
    <s v="3h29m"/>
    <n v="209"/>
    <s v="1h14m"/>
    <n v="74"/>
    <n v="123"/>
    <x v="372"/>
    <n v="0.3540669856"/>
    <n v="1.699186992"/>
    <m/>
  </r>
  <r>
    <x v="12"/>
    <d v="2024-02-25T00:00:00"/>
    <m/>
    <s v="5h1m"/>
    <n v="301"/>
    <s v="2h10m"/>
    <n v="130"/>
    <n v="121"/>
    <x v="373"/>
    <n v="0.4318936877"/>
    <n v="2.487603306"/>
    <m/>
  </r>
  <r>
    <x v="12"/>
    <d v="2024-02-26T00:00:00"/>
    <m/>
    <s v="4h17m"/>
    <n v="257"/>
    <s v="1h48m"/>
    <n v="108"/>
    <n v="114"/>
    <x v="365"/>
    <n v="0.420233463"/>
    <n v="2.254385965"/>
    <m/>
  </r>
  <r>
    <x v="12"/>
    <d v="2024-02-27T00:00:00"/>
    <m/>
    <s v="3h38m"/>
    <n v="218"/>
    <s v="1h45m"/>
    <n v="105"/>
    <n v="119"/>
    <x v="181"/>
    <n v="0.4816513761"/>
    <n v="1.831932773"/>
    <m/>
  </r>
  <r>
    <x v="12"/>
    <d v="2024-02-28T00:00:00"/>
    <m/>
    <s v="4h29m"/>
    <n v="269"/>
    <s v="1h55m"/>
    <n v="115"/>
    <n v="117"/>
    <x v="348"/>
    <n v="0.4275092937"/>
    <n v="2.299145299"/>
    <m/>
  </r>
  <r>
    <x v="12"/>
    <d v="2024-02-29T00:00:00"/>
    <m/>
    <s v="5h12m"/>
    <n v="312"/>
    <s v="2h10m"/>
    <n v="130"/>
    <n v="131"/>
    <x v="178"/>
    <n v="0.4166666667"/>
    <n v="2.381679389"/>
    <m/>
  </r>
  <r>
    <x v="12"/>
    <d v="2024-03-01T00:00:00"/>
    <m/>
    <s v="3h59m"/>
    <n v="239"/>
    <s v="1h58m"/>
    <n v="118"/>
    <n v="125"/>
    <x v="359"/>
    <n v="0.4937238494"/>
    <n v="1.912"/>
    <m/>
  </r>
  <r>
    <x v="12"/>
    <d v="2024-03-02T00:00:00"/>
    <m/>
    <s v="4h33m"/>
    <n v="273"/>
    <s v="1h45m"/>
    <n v="105"/>
    <n v="111"/>
    <x v="374"/>
    <n v="0.3846153846"/>
    <n v="2.459459459"/>
    <m/>
  </r>
  <r>
    <x v="12"/>
    <d v="2024-03-03T00:00:00"/>
    <m/>
    <s v="5h24m"/>
    <n v="324"/>
    <s v="2h7m"/>
    <n v="127"/>
    <n v="102"/>
    <x v="101"/>
    <n v="0.3919753086"/>
    <n v="3.176470588"/>
    <m/>
  </r>
  <r>
    <x v="12"/>
    <d v="2024-03-04T00:00:00"/>
    <m/>
    <s v="3h58m"/>
    <n v="238"/>
    <s v="1h35m"/>
    <n v="95"/>
    <n v="127"/>
    <x v="370"/>
    <n v="0.3991596639"/>
    <n v="1.874015748"/>
    <m/>
  </r>
  <r>
    <x v="12"/>
    <d v="2024-03-05T00:00:00"/>
    <m/>
    <s v="5h10m"/>
    <n v="310"/>
    <s v="2h15m"/>
    <n v="135"/>
    <n v="129"/>
    <x v="375"/>
    <n v="0.435483871"/>
    <n v="2.403100775"/>
    <m/>
  </r>
  <r>
    <x v="12"/>
    <d v="2024-03-06T00:00:00"/>
    <m/>
    <s v="4h14m"/>
    <n v="254"/>
    <s v="1h54m"/>
    <n v="114"/>
    <n v="138"/>
    <x v="376"/>
    <n v="0.4488188976"/>
    <n v="1.84057971"/>
    <m/>
  </r>
  <r>
    <x v="12"/>
    <d v="2024-03-07T00:00:00"/>
    <m/>
    <s v="3h49m"/>
    <n v="229"/>
    <s v="1h41m"/>
    <n v="101"/>
    <n v="132"/>
    <x v="377"/>
    <n v="0.4410480349"/>
    <n v="1.734848485"/>
    <m/>
  </r>
  <r>
    <x v="12"/>
    <d v="2024-03-08T00:00:00"/>
    <m/>
    <s v="4h5m"/>
    <n v="245"/>
    <s v="1h58m"/>
    <n v="118"/>
    <n v="147"/>
    <x v="202"/>
    <n v="0.4816326531"/>
    <n v="1.666666667"/>
    <m/>
  </r>
  <r>
    <x v="12"/>
    <d v="2024-03-09T00:00:00"/>
    <m/>
    <s v="5h8m"/>
    <n v="308"/>
    <s v="2h20m"/>
    <n v="140"/>
    <n v="125"/>
    <x v="328"/>
    <n v="0.4545454545"/>
    <n v="2.464"/>
    <m/>
  </r>
  <r>
    <x v="12"/>
    <d v="2024-03-10T00:00:00"/>
    <m/>
    <s v="3h36m"/>
    <n v="216"/>
    <s v="1h10m"/>
    <n v="70"/>
    <n v="141"/>
    <x v="378"/>
    <n v="0.3240740741"/>
    <n v="1.531914894"/>
    <m/>
  </r>
  <r>
    <x v="12"/>
    <d v="2024-03-11T00:00:00"/>
    <m/>
    <s v="4h43m"/>
    <n v="283"/>
    <s v="1h57m"/>
    <n v="117"/>
    <n v="130"/>
    <x v="377"/>
    <n v="0.4134275618"/>
    <n v="2.176923077"/>
    <m/>
  </r>
  <r>
    <x v="12"/>
    <d v="2024-03-12T00:00:00"/>
    <m/>
    <s v="4h51m"/>
    <n v="291"/>
    <s v="1h39m"/>
    <n v="99"/>
    <n v="115"/>
    <x v="379"/>
    <n v="0.3402061856"/>
    <n v="2.530434783"/>
    <m/>
  </r>
  <r>
    <x v="12"/>
    <d v="2024-03-13T00:00:00"/>
    <m/>
    <s v="5h27m"/>
    <n v="327"/>
    <s v="2h16m"/>
    <n v="136"/>
    <n v="123"/>
    <x v="359"/>
    <n v="0.4159021407"/>
    <n v="2.658536585"/>
    <m/>
  </r>
  <r>
    <x v="12"/>
    <d v="2024-03-14T00:00:00"/>
    <m/>
    <s v="3h54m"/>
    <n v="234"/>
    <s v="1h44m"/>
    <n v="104"/>
    <n v="117"/>
    <x v="345"/>
    <n v="0.4444444444"/>
    <n v="2"/>
    <m/>
  </r>
  <r>
    <x v="12"/>
    <d v="2024-03-15T00:00:00"/>
    <m/>
    <s v="4h29m"/>
    <n v="269"/>
    <s v="2h3m"/>
    <n v="123"/>
    <n v="132"/>
    <x v="380"/>
    <n v="0.4572490706"/>
    <n v="2.037878788"/>
    <m/>
  </r>
  <r>
    <x v="12"/>
    <d v="2024-03-16T00:00:00"/>
    <m/>
    <s v="3h45m"/>
    <n v="225"/>
    <s v="1h40m"/>
    <n v="100"/>
    <n v="139"/>
    <x v="381"/>
    <n v="0.4444444444"/>
    <n v="1.618705036"/>
    <m/>
  </r>
  <r>
    <x v="12"/>
    <d v="2024-03-17T00:00:00"/>
    <m/>
    <s v="5h7m"/>
    <n v="307"/>
    <s v="2h7m"/>
    <n v="127"/>
    <n v="124"/>
    <x v="382"/>
    <n v="0.4136807818"/>
    <n v="2.475806452"/>
    <m/>
  </r>
  <r>
    <x v="12"/>
    <d v="2024-03-18T00:00:00"/>
    <m/>
    <s v="4h21m"/>
    <n v="261"/>
    <s v="1h49m"/>
    <n v="109"/>
    <n v="134"/>
    <x v="383"/>
    <n v="0.4176245211"/>
    <n v="1.947761194"/>
    <m/>
  </r>
  <r>
    <x v="12"/>
    <d v="2024-03-19T00:00:00"/>
    <m/>
    <s v="4h12m"/>
    <n v="252"/>
    <s v="1h55m"/>
    <n v="115"/>
    <n v="142"/>
    <x v="357"/>
    <n v="0.4563492063"/>
    <n v="1.774647887"/>
    <m/>
  </r>
  <r>
    <x v="12"/>
    <d v="2024-03-20T00:00:00"/>
    <m/>
    <s v="3h53m"/>
    <n v="233"/>
    <s v="1h42m"/>
    <n v="102"/>
    <n v="136"/>
    <x v="384"/>
    <n v="0.4377682403"/>
    <n v="1.713235294"/>
    <m/>
  </r>
  <r>
    <x v="12"/>
    <d v="2024-03-21T00:00:00"/>
    <m/>
    <s v="5h3m"/>
    <n v="303"/>
    <s v="2h5m"/>
    <n v="125"/>
    <n v="128"/>
    <x v="385"/>
    <n v="0.4125412541"/>
    <n v="2.3671875"/>
    <m/>
  </r>
  <r>
    <x v="12"/>
    <d v="2024-03-22T00:00:00"/>
    <m/>
    <s v="4h31m"/>
    <n v="271"/>
    <s v="2h2m"/>
    <n v="122"/>
    <n v="118"/>
    <x v="178"/>
    <n v="0.4501845018"/>
    <n v="2.296610169"/>
    <m/>
  </r>
  <r>
    <x v="12"/>
    <d v="2024-03-23T00:00:00"/>
    <m/>
    <s v="4h17m"/>
    <n v="257"/>
    <s v="1h59m"/>
    <n v="119"/>
    <n v="130"/>
    <x v="348"/>
    <n v="0.4630350195"/>
    <n v="1.976923077"/>
    <m/>
  </r>
  <r>
    <x v="12"/>
    <d v="2024-03-24T00:00:00"/>
    <m/>
    <s v="5h12m"/>
    <n v="312"/>
    <s v="1h59m"/>
    <n v="119"/>
    <n v="136"/>
    <x v="386"/>
    <n v="0.3814102564"/>
    <n v="2.294117647"/>
    <m/>
  </r>
  <r>
    <x v="12"/>
    <d v="2024-03-25T00:00:00"/>
    <m/>
    <s v="4h49m"/>
    <n v="289"/>
    <s v="1h51m"/>
    <n v="111"/>
    <n v="140"/>
    <x v="353"/>
    <n v="0.384083045"/>
    <n v="2.064285714"/>
    <m/>
  </r>
  <r>
    <x v="12"/>
    <d v="2024-03-26T00:00:00"/>
    <m/>
    <s v="3h58m"/>
    <n v="238"/>
    <s v="1h39m"/>
    <n v="99"/>
    <n v="142"/>
    <x v="341"/>
    <n v="0.4159663866"/>
    <n v="1.676056338"/>
    <m/>
  </r>
  <r>
    <x v="12"/>
    <d v="2024-03-27T00:00:00"/>
    <m/>
    <s v="4h32m"/>
    <n v="272"/>
    <s v="1h48m"/>
    <n v="108"/>
    <n v="138"/>
    <x v="383"/>
    <n v="0.3970588235"/>
    <n v="1.971014493"/>
    <m/>
  </r>
  <r>
    <x v="12"/>
    <d v="2024-03-28T00:00:00"/>
    <m/>
    <s v="5h5m"/>
    <n v="305"/>
    <s v="2h10m"/>
    <n v="130"/>
    <n v="142"/>
    <x v="164"/>
    <n v="0.4262295082"/>
    <n v="2.147887324"/>
    <m/>
  </r>
  <r>
    <x v="12"/>
    <d v="2024-03-29T00:00:00"/>
    <m/>
    <s v="3h44m"/>
    <n v="224"/>
    <s v="1h37m"/>
    <n v="97"/>
    <n v="129"/>
    <x v="387"/>
    <n v="0.4330357143"/>
    <n v="1.736434109"/>
    <m/>
  </r>
  <r>
    <x v="12"/>
    <d v="2024-03-30T00:00:00"/>
    <m/>
    <s v="4h18m"/>
    <n v="258"/>
    <s v="1h57m"/>
    <n v="117"/>
    <n v="137"/>
    <x v="48"/>
    <n v="0.4534883721"/>
    <n v="1.883211679"/>
    <m/>
  </r>
  <r>
    <x v="12"/>
    <d v="2024-03-31T00:00:00"/>
    <m/>
    <s v="4h55m"/>
    <n v="295"/>
    <s v="1h53m"/>
    <n v="113"/>
    <n v="135"/>
    <x v="372"/>
    <n v="0.3830508475"/>
    <n v="2.185185185"/>
    <m/>
  </r>
  <r>
    <x v="12"/>
    <d v="2024-04-01T00:00:00"/>
    <m/>
    <s v="5h11m"/>
    <n v="311"/>
    <s v="2h3m"/>
    <n v="123"/>
    <n v="129"/>
    <x v="388"/>
    <n v="0.3954983923"/>
    <n v="2.410852713"/>
    <m/>
  </r>
  <r>
    <x v="12"/>
    <d v="2024-04-02T00:00:00"/>
    <m/>
    <s v="3h58m"/>
    <n v="238"/>
    <s v="1h44m"/>
    <n v="104"/>
    <n v="141"/>
    <x v="389"/>
    <n v="0.4369747899"/>
    <n v="1.687943262"/>
    <m/>
  </r>
  <r>
    <x v="12"/>
    <d v="2024-04-03T00:00:00"/>
    <m/>
    <s v="4h32m"/>
    <n v="272"/>
    <s v="2h5m"/>
    <n v="125"/>
    <n v="136"/>
    <x v="390"/>
    <n v="0.4595588235"/>
    <n v="2"/>
    <m/>
  </r>
  <r>
    <x v="13"/>
    <s v="1/4/2024"/>
    <m/>
    <s v="7h28m"/>
    <n v="448"/>
    <s v="3h30m"/>
    <n v="210"/>
    <n v="78"/>
    <x v="27"/>
    <m/>
    <m/>
    <m/>
  </r>
  <r>
    <x v="13"/>
    <s v="1/5/2024"/>
    <m/>
    <s v="8h10m"/>
    <n v="490"/>
    <s v="4h25m"/>
    <n v="265"/>
    <n v="60"/>
    <x v="30"/>
    <m/>
    <m/>
    <m/>
  </r>
  <r>
    <x v="13"/>
    <s v="1/6/2024"/>
    <m/>
    <s v="9h24m"/>
    <n v="564"/>
    <s v="5h25m"/>
    <n v="325"/>
    <n v="62"/>
    <x v="118"/>
    <m/>
    <m/>
    <m/>
  </r>
  <r>
    <x v="13"/>
    <s v="1/7/2024"/>
    <m/>
    <s v="10h27m"/>
    <n v="627"/>
    <s v="6h9m"/>
    <n v="369"/>
    <n v="50"/>
    <x v="29"/>
    <m/>
    <m/>
    <m/>
  </r>
  <r>
    <x v="13"/>
    <s v="1/8/2024"/>
    <m/>
    <s v="9h45m"/>
    <n v="585"/>
    <s v="5h59m"/>
    <n v="359"/>
    <n v="44"/>
    <x v="52"/>
    <m/>
    <m/>
    <m/>
  </r>
  <r>
    <x v="13"/>
    <s v="1/9/2024"/>
    <m/>
    <s v="10h16m"/>
    <n v="616"/>
    <s v="5h6m"/>
    <n v="306"/>
    <n v="70"/>
    <x v="334"/>
    <m/>
    <m/>
    <m/>
  </r>
  <r>
    <x v="13"/>
    <s v="1/10/2024"/>
    <m/>
    <s v="4h30m"/>
    <n v="270"/>
    <s v="2h2m"/>
    <n v="122"/>
    <n v="130"/>
    <x v="334"/>
    <m/>
    <m/>
    <m/>
  </r>
  <r>
    <x v="13"/>
    <s v="1/11/2024"/>
    <m/>
    <s v="6h45m"/>
    <n v="525"/>
    <s v="4h5m"/>
    <n v="245"/>
    <n v="89"/>
    <x v="1"/>
    <m/>
    <m/>
    <m/>
  </r>
  <r>
    <x v="13"/>
    <s v="1/12/2024"/>
    <m/>
    <s v="5h17m"/>
    <n v="317"/>
    <s v="3h46m"/>
    <n v="226"/>
    <n v="110"/>
    <x v="391"/>
    <m/>
    <m/>
    <m/>
  </r>
  <r>
    <x v="13"/>
    <s v="1/13/2024"/>
    <m/>
    <s v="6h40m"/>
    <n v="400"/>
    <s v="3h17m"/>
    <n v="197"/>
    <n v="158"/>
    <x v="317"/>
    <m/>
    <m/>
    <m/>
  </r>
  <r>
    <x v="13"/>
    <s v="1/14/2024"/>
    <m/>
    <s v="6h28m"/>
    <n v="388"/>
    <s v="3h28m"/>
    <n v="208"/>
    <n v="99"/>
    <x v="30"/>
    <m/>
    <m/>
    <m/>
  </r>
  <r>
    <x v="13"/>
    <s v="1/15/2024"/>
    <m/>
    <s v="7h2m"/>
    <n v="422"/>
    <s v="4h34m"/>
    <n v="274"/>
    <n v="86"/>
    <x v="313"/>
    <m/>
    <m/>
    <m/>
  </r>
  <r>
    <x v="13"/>
    <s v="1/16/2024"/>
    <m/>
    <s v="6h24m"/>
    <n v="384"/>
    <s v="3h25m"/>
    <n v="205"/>
    <n v="75"/>
    <x v="392"/>
    <m/>
    <m/>
    <m/>
  </r>
  <r>
    <x v="13"/>
    <s v="1/17/2024"/>
    <m/>
    <s v="7h27m"/>
    <n v="447"/>
    <s v="4h9m"/>
    <n v="249"/>
    <n v="123"/>
    <x v="1"/>
    <m/>
    <m/>
    <m/>
  </r>
  <r>
    <x v="13"/>
    <s v="1/18/2024"/>
    <m/>
    <s v="6h45m"/>
    <n v="405"/>
    <s v="2h59m"/>
    <n v="179"/>
    <n v="191"/>
    <x v="30"/>
    <m/>
    <m/>
    <m/>
  </r>
  <r>
    <x v="13"/>
    <s v="1/19/2024"/>
    <m/>
    <s v="6h16m"/>
    <n v="376"/>
    <s v="4h6m"/>
    <n v="246"/>
    <n v="61"/>
    <x v="334"/>
    <m/>
    <m/>
    <m/>
  </r>
  <r>
    <x v="13"/>
    <s v="1/20/2024"/>
    <m/>
    <s v="7h34m"/>
    <n v="454"/>
    <s v="5h2m"/>
    <n v="302"/>
    <n v="118"/>
    <x v="334"/>
    <m/>
    <m/>
    <m/>
  </r>
  <r>
    <x v="13"/>
    <s v="1/21/2024"/>
    <m/>
    <s v="8h30m"/>
    <n v="510"/>
    <s v="4h5m"/>
    <n v="245"/>
    <n v="73"/>
    <x v="1"/>
    <m/>
    <m/>
    <m/>
  </r>
  <r>
    <x v="13"/>
    <s v="1/22/2024"/>
    <m/>
    <s v="6h17m"/>
    <n v="377"/>
    <s v="3h46m"/>
    <n v="226"/>
    <n v="81"/>
    <x v="391"/>
    <m/>
    <m/>
    <m/>
  </r>
  <r>
    <x v="13"/>
    <s v="1/23/2024"/>
    <m/>
    <s v="4h40m"/>
    <n v="280"/>
    <s v="3h17m"/>
    <n v="197"/>
    <n v="166"/>
    <x v="317"/>
    <m/>
    <m/>
    <m/>
  </r>
  <r>
    <x v="13"/>
    <s v="1/24/2024"/>
    <m/>
    <s v="7h28m"/>
    <n v="448"/>
    <s v="5h28m"/>
    <n v="328"/>
    <n v="160"/>
    <x v="30"/>
    <m/>
    <m/>
    <m/>
  </r>
  <r>
    <x v="13"/>
    <s v="1/25/2024"/>
    <m/>
    <s v="3h2m"/>
    <n v="182"/>
    <s v="2h34m"/>
    <n v="154"/>
    <n v="158"/>
    <x v="313"/>
    <m/>
    <m/>
    <m/>
  </r>
  <r>
    <x v="13"/>
    <s v="1/26/2024"/>
    <m/>
    <s v="8h23m"/>
    <n v="503"/>
    <s v="6h30m"/>
    <n v="390"/>
    <n v="92"/>
    <x v="393"/>
    <m/>
    <m/>
    <m/>
  </r>
  <r>
    <x v="13"/>
    <s v="1/27/2024"/>
    <m/>
    <s v="7h24m"/>
    <n v="444"/>
    <s v="2h52h"/>
    <n v="172"/>
    <n v="75"/>
    <x v="392"/>
    <m/>
    <m/>
    <m/>
  </r>
  <r>
    <x v="13"/>
    <s v="1/28/2024"/>
    <m/>
    <s v="7h24m"/>
    <n v="444"/>
    <s v="4h9m"/>
    <n v="249"/>
    <n v="123"/>
    <x v="1"/>
    <m/>
    <m/>
    <m/>
  </r>
  <r>
    <x v="13"/>
    <s v="1/29/2024"/>
    <m/>
    <s v="7h27m"/>
    <n v="447"/>
    <s v="3h59m"/>
    <n v="239"/>
    <n v="88"/>
    <x v="394"/>
    <m/>
    <m/>
    <m/>
  </r>
  <r>
    <x v="13"/>
    <s v="1/30/2024"/>
    <m/>
    <s v="7h10m"/>
    <n v="430"/>
    <s v="5h2m"/>
    <n v="302"/>
    <n v="123"/>
    <x v="30"/>
    <m/>
    <m/>
    <m/>
  </r>
  <r>
    <x v="13"/>
    <s v="1/31/2024"/>
    <m/>
    <s v="8h25m"/>
    <n v="505"/>
    <s v="3h20m"/>
    <n v="200"/>
    <n v="138"/>
    <x v="30"/>
    <m/>
    <m/>
    <m/>
  </r>
  <r>
    <x v="13"/>
    <s v="2/1/2024"/>
    <m/>
    <s v="5h37m"/>
    <n v="337"/>
    <s v="3h7m"/>
    <n v="187"/>
    <n v="219"/>
    <x v="73"/>
    <m/>
    <m/>
    <m/>
  </r>
  <r>
    <x v="13"/>
    <s v="2/2/2024"/>
    <m/>
    <s v="5h9m"/>
    <n v="309"/>
    <s v="4h22m"/>
    <n v="262"/>
    <n v="144"/>
    <x v="334"/>
    <m/>
    <m/>
    <m/>
  </r>
  <r>
    <x v="13"/>
    <s v="2/3/2024"/>
    <m/>
    <s v="6h39m"/>
    <n v="399"/>
    <s v="3h41m"/>
    <n v="221"/>
    <n v="104"/>
    <x v="115"/>
    <m/>
    <m/>
    <m/>
  </r>
  <r>
    <x v="13"/>
    <s v="2/4/2024"/>
    <m/>
    <s v="7h22m"/>
    <n v="442"/>
    <s v="4h13m"/>
    <n v="253"/>
    <n v="80"/>
    <x v="30"/>
    <m/>
    <m/>
    <m/>
  </r>
  <r>
    <x v="13"/>
    <s v="2/5/2024"/>
    <m/>
    <s v="5h51m"/>
    <n v="351"/>
    <s v="3h18m"/>
    <n v="198"/>
    <n v="141"/>
    <x v="30"/>
    <m/>
    <m/>
    <m/>
  </r>
  <r>
    <x v="13"/>
    <s v="2/6/2024"/>
    <m/>
    <s v="5h9m"/>
    <n v="309"/>
    <s v="3h12m"/>
    <n v="192"/>
    <n v="113"/>
    <x v="1"/>
    <m/>
    <m/>
    <m/>
  </r>
  <r>
    <x v="13"/>
    <s v="2/7/2024"/>
    <m/>
    <s v="6h52m"/>
    <n v="412"/>
    <s v="4h43m"/>
    <n v="283"/>
    <n v="108"/>
    <x v="7"/>
    <m/>
    <m/>
    <m/>
  </r>
  <r>
    <x v="13"/>
    <s v="2/8/2024"/>
    <m/>
    <s v="6h49m"/>
    <n v="409"/>
    <s v="4h51m"/>
    <n v="291"/>
    <n v="179"/>
    <x v="1"/>
    <m/>
    <m/>
    <m/>
  </r>
  <r>
    <x v="13"/>
    <s v="2/9/2024"/>
    <m/>
    <s v="7h55m"/>
    <n v="475"/>
    <s v="3h52m"/>
    <n v="232"/>
    <n v="156"/>
    <x v="30"/>
    <m/>
    <m/>
    <m/>
  </r>
  <r>
    <x v="13"/>
    <s v="2/10/2024"/>
    <m/>
    <s v="11h1m"/>
    <n v="661"/>
    <s v="7h14m"/>
    <n v="434"/>
    <n v="68"/>
    <x v="294"/>
    <m/>
    <m/>
    <m/>
  </r>
  <r>
    <x v="13"/>
    <s v="2/11/2024"/>
    <m/>
    <s v="8h19m"/>
    <n v="499"/>
    <s v="3h36m"/>
    <n v="216"/>
    <n v="84"/>
    <x v="395"/>
    <m/>
    <m/>
    <m/>
  </r>
  <r>
    <x v="13"/>
    <s v="2/12/2024"/>
    <m/>
    <s v="5h52m"/>
    <n v="352"/>
    <s v="3h47m"/>
    <n v="227"/>
    <n v="101"/>
    <x v="396"/>
    <m/>
    <m/>
    <m/>
  </r>
  <r>
    <x v="13"/>
    <s v="2/13/2024"/>
    <m/>
    <s v="8h15m"/>
    <n v="495"/>
    <s v="4h3m"/>
    <n v="243"/>
    <n v="144"/>
    <x v="30"/>
    <m/>
    <m/>
    <m/>
  </r>
  <r>
    <x v="13"/>
    <s v="2/14/2024"/>
    <m/>
    <s v="6h12m"/>
    <n v="372"/>
    <s v="3h5m"/>
    <n v="185"/>
    <n v="130"/>
    <x v="30"/>
    <m/>
    <m/>
    <m/>
  </r>
  <r>
    <x v="13"/>
    <s v="2/15/2024"/>
    <m/>
    <s v="7h22m"/>
    <n v="442"/>
    <s v="4h2m"/>
    <n v="242"/>
    <n v="110"/>
    <x v="30"/>
    <m/>
    <m/>
    <m/>
  </r>
  <r>
    <x v="13"/>
    <s v="2/16/2024"/>
    <m/>
    <s v="7h45m"/>
    <n v="465"/>
    <s v="4h11m"/>
    <n v="251"/>
    <n v="99"/>
    <x v="30"/>
    <m/>
    <m/>
    <m/>
  </r>
  <r>
    <x v="13"/>
    <s v="2/17/2024"/>
    <m/>
    <s v="8h30m"/>
    <n v="510"/>
    <s v="5h2m"/>
    <n v="302"/>
    <n v="79"/>
    <x v="30"/>
    <m/>
    <m/>
    <m/>
  </r>
  <r>
    <x v="13"/>
    <s v="2/18/2024"/>
    <m/>
    <s v="8h50m"/>
    <n v="530"/>
    <s v="5h30m"/>
    <n v="390"/>
    <n v="123"/>
    <x v="52"/>
    <m/>
    <m/>
    <m/>
  </r>
  <r>
    <x v="13"/>
    <s v="2/19/2024"/>
    <m/>
    <s v="6h23m"/>
    <n v="383"/>
    <s v="3h56m"/>
    <n v="236"/>
    <n v="99"/>
    <x v="29"/>
    <m/>
    <m/>
    <m/>
  </r>
  <r>
    <x v="13"/>
    <s v="2/20/2024"/>
    <m/>
    <s v="6h49m"/>
    <n v="409"/>
    <s v="3h50m"/>
    <n v="230"/>
    <n v="89"/>
    <x v="29"/>
    <m/>
    <m/>
    <m/>
  </r>
  <r>
    <x v="13"/>
    <s v="2/21/2024"/>
    <m/>
    <s v="5h41m"/>
    <n v="341"/>
    <s v="2h45m"/>
    <n v="165"/>
    <n v="143"/>
    <x v="390"/>
    <m/>
    <m/>
    <m/>
  </r>
  <r>
    <x v="13"/>
    <s v="2/22/2024"/>
    <m/>
    <s v="6h1m"/>
    <n v="361"/>
    <s v="3h33m"/>
    <n v="213"/>
    <n v="120"/>
    <x v="29"/>
    <m/>
    <m/>
    <m/>
  </r>
  <r>
    <x v="13"/>
    <s v="2/23/2024"/>
    <m/>
    <s v="7h20m"/>
    <n v="440"/>
    <s v="4h52m"/>
    <n v="292"/>
    <n v="97"/>
    <x v="29"/>
    <m/>
    <m/>
    <m/>
  </r>
  <r>
    <x v="13"/>
    <s v="2/24/2024"/>
    <m/>
    <s v="8h20m"/>
    <n v="500"/>
    <s v="6h2m"/>
    <n v="362"/>
    <n v="99"/>
    <x v="91"/>
    <m/>
    <m/>
    <m/>
  </r>
  <r>
    <x v="13"/>
    <s v="2/25/2024"/>
    <m/>
    <s v="7h20m"/>
    <n v="440"/>
    <s v="3h22m"/>
    <n v="202"/>
    <n v="101"/>
    <x v="397"/>
    <m/>
    <m/>
    <m/>
  </r>
  <r>
    <x v="13"/>
    <s v="2/26/2024"/>
    <m/>
    <s v="5h21m"/>
    <n v="321"/>
    <s v="2h59m"/>
    <n v="179"/>
    <n v="76"/>
    <x v="29"/>
    <m/>
    <m/>
    <m/>
  </r>
  <r>
    <x v="13"/>
    <s v="2/27/2024"/>
    <m/>
    <s v="6h21m"/>
    <n v="381"/>
    <s v="3h19m"/>
    <n v="199"/>
    <n v="85"/>
    <x v="29"/>
    <m/>
    <m/>
    <m/>
  </r>
  <r>
    <x v="13"/>
    <s v="2/28/2024"/>
    <m/>
    <s v="6h38m"/>
    <n v="398"/>
    <s v="4h20m"/>
    <n v="260"/>
    <n v="88"/>
    <x v="29"/>
    <m/>
    <m/>
    <m/>
  </r>
  <r>
    <x v="13"/>
    <s v="2/29/2024"/>
    <m/>
    <s v="5h20m"/>
    <n v="320"/>
    <s v="3h45m"/>
    <n v="225"/>
    <n v="73"/>
    <x v="29"/>
    <m/>
    <m/>
    <m/>
  </r>
  <r>
    <x v="13"/>
    <s v="3/1/2024"/>
    <m/>
    <s v="8h30m"/>
    <n v="510"/>
    <s v="5h3m"/>
    <n v="303"/>
    <n v="134"/>
    <x v="29"/>
    <m/>
    <m/>
    <m/>
  </r>
  <r>
    <x v="13"/>
    <s v="3/2/2024"/>
    <m/>
    <s v="7h40m"/>
    <n v="460"/>
    <s v="4h45m"/>
    <n v="285"/>
    <n v="88"/>
    <x v="334"/>
    <m/>
    <m/>
    <m/>
  </r>
  <r>
    <x v="13"/>
    <s v="3/3/2024"/>
    <m/>
    <s v="6h44m"/>
    <n v="404"/>
    <s v="4h2m"/>
    <n v="242"/>
    <n v="113"/>
    <x v="121"/>
    <m/>
    <m/>
    <m/>
  </r>
  <r>
    <x v="13"/>
    <s v="3/4/2024"/>
    <m/>
    <s v="6h1m"/>
    <n v="361"/>
    <s v="3h40m"/>
    <n v="220"/>
    <n v="133"/>
    <x v="29"/>
    <m/>
    <m/>
    <m/>
  </r>
  <r>
    <x v="13"/>
    <s v=" 3/5/2024"/>
    <m/>
    <s v="5h45m"/>
    <n v="345"/>
    <s v="3h20m"/>
    <n v="200"/>
    <n v="124"/>
    <x v="334"/>
    <m/>
    <m/>
    <m/>
  </r>
  <r>
    <x v="13"/>
    <s v="3/6/2024"/>
    <m/>
    <s v="6h33m"/>
    <n v="393"/>
    <s v="4h21m"/>
    <n v="261"/>
    <n v="107"/>
    <x v="398"/>
    <m/>
    <m/>
    <m/>
  </r>
  <r>
    <x v="13"/>
    <s v="3/7/2024"/>
    <m/>
    <s v="5h21m"/>
    <n v="321"/>
    <s v="3h12m"/>
    <n v="192"/>
    <n v="102"/>
    <x v="29"/>
    <m/>
    <m/>
    <m/>
  </r>
  <r>
    <x v="13"/>
    <s v="3/8/2024"/>
    <m/>
    <s v="6h50m"/>
    <n v="410"/>
    <s v="1h59m"/>
    <n v="119"/>
    <n v="96"/>
    <x v="399"/>
    <m/>
    <m/>
    <m/>
  </r>
  <r>
    <x v="13"/>
    <s v="3/9/2024"/>
    <m/>
    <s v="7h1m"/>
    <n v="421"/>
    <s v="3h47m"/>
    <n v="227"/>
    <n v="94"/>
    <x v="29"/>
    <m/>
    <m/>
    <m/>
  </r>
  <r>
    <x v="13"/>
    <s v="3/10/2024"/>
    <m/>
    <s v="6h45m"/>
    <n v="405"/>
    <s v="3h50m"/>
    <n v="230"/>
    <n v="112"/>
    <x v="27"/>
    <m/>
    <m/>
    <m/>
  </r>
  <r>
    <x v="13"/>
    <s v="3/11/2024"/>
    <m/>
    <s v="5h6m"/>
    <n v="306"/>
    <s v="2h58m"/>
    <n v="178"/>
    <n v="90"/>
    <x v="27"/>
    <m/>
    <m/>
    <m/>
  </r>
  <r>
    <x v="13"/>
    <s v="3/12/2024"/>
    <m/>
    <s v="5h59m"/>
    <n v="359"/>
    <s v="3h1m"/>
    <n v="181"/>
    <n v="104"/>
    <x v="29"/>
    <m/>
    <m/>
    <m/>
  </r>
  <r>
    <x v="13"/>
    <s v="3/13/2024"/>
    <m/>
    <s v="6h7m"/>
    <n v="367"/>
    <s v="3h57m"/>
    <n v="237"/>
    <n v="105"/>
    <x v="127"/>
    <m/>
    <m/>
    <m/>
  </r>
  <r>
    <x v="13"/>
    <s v="3/14/2024"/>
    <m/>
    <s v="5h30m"/>
    <n v="330"/>
    <s v="2h7m"/>
    <n v="127"/>
    <n v="94"/>
    <x v="399"/>
    <m/>
    <m/>
    <m/>
  </r>
  <r>
    <x v="13"/>
    <s v="3/15/2024"/>
    <m/>
    <s v="7h43m"/>
    <n v="463"/>
    <s v="4h30m"/>
    <n v="270"/>
    <n v="76"/>
    <x v="29"/>
    <m/>
    <m/>
    <m/>
  </r>
  <r>
    <x v="13"/>
    <s v="3/16/2024"/>
    <m/>
    <s v="6h3m"/>
    <n v="363"/>
    <s v="3h44m"/>
    <n v="224"/>
    <n v="94"/>
    <x v="338"/>
    <m/>
    <m/>
    <m/>
  </r>
  <r>
    <x v="13"/>
    <s v="3/17/2024"/>
    <m/>
    <s v="6h46m"/>
    <n v="406"/>
    <s v="3h44m"/>
    <n v="224"/>
    <n v="93"/>
    <x v="334"/>
    <m/>
    <m/>
    <m/>
  </r>
  <r>
    <x v="13"/>
    <s v="3/18/2024"/>
    <m/>
    <s v="5h20m"/>
    <n v="320"/>
    <s v="2h55m"/>
    <n v="175"/>
    <n v="120"/>
    <x v="27"/>
    <m/>
    <m/>
    <m/>
  </r>
  <r>
    <x v="13"/>
    <s v="3/19/2024"/>
    <m/>
    <s v="5h11m"/>
    <n v="311"/>
    <s v="3h30m"/>
    <n v="210"/>
    <n v="77"/>
    <x v="27"/>
    <m/>
    <m/>
    <m/>
  </r>
  <r>
    <x v="13"/>
    <s v="3/20/2024"/>
    <m/>
    <s v="5h50m"/>
    <n v="350"/>
    <s v="2h25m"/>
    <n v="145"/>
    <n v="93"/>
    <x v="29"/>
    <m/>
    <m/>
    <m/>
  </r>
  <r>
    <x v="13"/>
    <s v="3/21/2024"/>
    <m/>
    <s v="6h2m"/>
    <n v="362"/>
    <s v="3h46m"/>
    <n v="226"/>
    <n v="125"/>
    <x v="27"/>
    <m/>
    <m/>
    <m/>
  </r>
  <r>
    <x v="13"/>
    <s v="3/22/2024"/>
    <m/>
    <s v="7h9m"/>
    <n v="429"/>
    <s v="4h52m"/>
    <n v="292"/>
    <n v="105"/>
    <x v="29"/>
    <m/>
    <m/>
    <m/>
  </r>
  <r>
    <x v="13"/>
    <s v="3/23/2024"/>
    <m/>
    <s v="8h22m"/>
    <n v="502"/>
    <s v="4h30m"/>
    <n v="270"/>
    <n v="75"/>
    <x v="400"/>
    <m/>
    <m/>
    <m/>
  </r>
  <r>
    <x v="13"/>
    <s v="3/24/2024"/>
    <m/>
    <s v="7h10m"/>
    <n v="430"/>
    <s v="3h43m"/>
    <n v="223"/>
    <n v="92"/>
    <x v="401"/>
    <m/>
    <m/>
    <m/>
  </r>
  <r>
    <x v="13"/>
    <s v="3/25/2024"/>
    <m/>
    <s v="6h10m"/>
    <n v="370"/>
    <s v="3h45m"/>
    <n v="225"/>
    <n v="98"/>
    <x v="334"/>
    <m/>
    <m/>
    <m/>
  </r>
  <r>
    <x v="13"/>
    <s v="3/26/2024"/>
    <m/>
    <s v="5h7m"/>
    <n v="307"/>
    <s v="3h20m"/>
    <n v="200"/>
    <n v="110"/>
    <x v="402"/>
    <m/>
    <m/>
    <m/>
  </r>
  <r>
    <x v="13"/>
    <s v="3/27/2024"/>
    <m/>
    <s v="1h45m"/>
    <n v="105"/>
    <s v="1h30m"/>
    <n v="90"/>
    <n v="12"/>
    <x v="29"/>
    <m/>
    <m/>
    <s v="Success"/>
  </r>
  <r>
    <x v="13"/>
    <s v="3/28/2024"/>
    <m/>
    <s v="3h40m"/>
    <n v="220"/>
    <s v="2h45m"/>
    <n v="165"/>
    <n v="60"/>
    <x v="29"/>
    <m/>
    <m/>
    <s v="Fail"/>
  </r>
  <r>
    <x v="13"/>
    <s v="3/29/2024"/>
    <m/>
    <s v="4h30m"/>
    <n v="270"/>
    <s v="3h50m"/>
    <n v="230"/>
    <n v="70"/>
    <x v="403"/>
    <m/>
    <m/>
    <s v="Fail"/>
  </r>
  <r>
    <x v="13"/>
    <s v="3/30/2024"/>
    <m/>
    <s v="1h2m"/>
    <n v="62"/>
    <s v="0h48m"/>
    <n v="48"/>
    <n v="50"/>
    <x v="27"/>
    <m/>
    <m/>
    <s v="Success"/>
  </r>
  <r>
    <x v="13"/>
    <s v="3/31/2024"/>
    <m/>
    <s v="2h6m"/>
    <n v="126"/>
    <s v="1h45m"/>
    <n v="105"/>
    <n v="54"/>
    <x v="334"/>
    <m/>
    <m/>
    <s v="Fail"/>
  </r>
  <r>
    <x v="13"/>
    <s v="4/1/2024"/>
    <m/>
    <s v="2h2m"/>
    <n v="122"/>
    <s v="1h4m"/>
    <n v="64"/>
    <n v="80"/>
    <x v="29"/>
    <m/>
    <m/>
    <s v="Fail"/>
  </r>
  <r>
    <x v="13"/>
    <s v="4/2/2024"/>
    <m/>
    <s v="1h10m"/>
    <n v="70"/>
    <s v="0h9m"/>
    <n v="49"/>
    <n v="76"/>
    <x v="29"/>
    <m/>
    <m/>
    <s v="Fail"/>
  </r>
  <r>
    <x v="14"/>
    <s v="12/24/2023"/>
    <m/>
    <s v="5h48m"/>
    <n v="348"/>
    <s v="2h24m"/>
    <n v="144"/>
    <n v="118"/>
    <x v="121"/>
    <m/>
    <m/>
    <m/>
  </r>
  <r>
    <x v="14"/>
    <s v="12/25/2023"/>
    <m/>
    <s v="5h54m"/>
    <n v="354"/>
    <s v="2h49m"/>
    <n v="169"/>
    <n v="119"/>
    <x v="83"/>
    <m/>
    <m/>
    <m/>
  </r>
  <r>
    <x v="14"/>
    <s v="12/26/2023"/>
    <m/>
    <s v="7h3m"/>
    <n v="423"/>
    <s v="2h37m"/>
    <n v="157"/>
    <n v="130"/>
    <x v="404"/>
    <m/>
    <m/>
    <m/>
  </r>
  <r>
    <x v="14"/>
    <s v="12/27/2023"/>
    <m/>
    <s v="7h14m"/>
    <n v="434"/>
    <s v="2h49m"/>
    <n v="169"/>
    <n v="120"/>
    <x v="90"/>
    <m/>
    <m/>
    <m/>
  </r>
  <r>
    <x v="14"/>
    <s v="12/28/2023"/>
    <m/>
    <s v="5h49m"/>
    <n v="349"/>
    <s v="2h57m"/>
    <n v="177"/>
    <n v="167"/>
    <x v="405"/>
    <m/>
    <m/>
    <m/>
  </r>
  <r>
    <x v="14"/>
    <s v="12/29/2023"/>
    <m/>
    <s v="6h29m"/>
    <n v="389"/>
    <s v="2h1m"/>
    <n v="121"/>
    <n v="100"/>
    <x v="405"/>
    <m/>
    <m/>
    <m/>
  </r>
  <r>
    <x v="14"/>
    <s v="12/30/2023"/>
    <m/>
    <s v="7h17m"/>
    <n v="437"/>
    <s v="3h12m"/>
    <n v="192"/>
    <n v="121"/>
    <x v="117"/>
    <m/>
    <m/>
    <m/>
  </r>
  <r>
    <x v="14"/>
    <s v="12/31/2023"/>
    <m/>
    <s v="9h15m"/>
    <n v="555"/>
    <s v="4h9m"/>
    <n v="249"/>
    <n v="152"/>
    <x v="120"/>
    <m/>
    <m/>
    <m/>
  </r>
  <r>
    <x v="14"/>
    <s v="1/1/2024"/>
    <m/>
    <s v="7h57m"/>
    <n v="477"/>
    <s v="3h26m"/>
    <n v="206"/>
    <n v="103"/>
    <x v="115"/>
    <m/>
    <m/>
    <m/>
  </r>
  <r>
    <x v="14"/>
    <s v="1/2/2024"/>
    <m/>
    <s v="7h47m"/>
    <n v="467"/>
    <s v="4h2m"/>
    <n v="242"/>
    <n v="200"/>
    <x v="115"/>
    <m/>
    <m/>
    <m/>
  </r>
  <r>
    <x v="14"/>
    <s v="1/3/2024"/>
    <m/>
    <s v="6h29m"/>
    <n v="389"/>
    <s v="2h42m"/>
    <n v="162"/>
    <n v="124"/>
    <x v="406"/>
    <m/>
    <m/>
    <m/>
  </r>
  <r>
    <x v="14"/>
    <s v="1/4/2024"/>
    <m/>
    <s v="7h34m"/>
    <n v="454"/>
    <s v="2h39m"/>
    <n v="159"/>
    <n v="145"/>
    <x v="88"/>
    <m/>
    <m/>
    <m/>
  </r>
  <r>
    <x v="14"/>
    <s v="1/5/2024"/>
    <m/>
    <s v="11h48m"/>
    <n v="708"/>
    <s v="7h8m"/>
    <n v="428"/>
    <n v="119"/>
    <x v="121"/>
    <m/>
    <m/>
    <m/>
  </r>
  <r>
    <x v="14"/>
    <s v="1/6/2024"/>
    <m/>
    <s v="5h53m"/>
    <n v="353"/>
    <s v="2h44m"/>
    <n v="164"/>
    <n v="157"/>
    <x v="117"/>
    <m/>
    <m/>
    <m/>
  </r>
  <r>
    <x v="14"/>
    <s v="1/7/2024"/>
    <m/>
    <s v="6h7m"/>
    <n v="367"/>
    <s v="3h15m"/>
    <n v="195"/>
    <n v="150"/>
    <x v="83"/>
    <m/>
    <m/>
    <m/>
  </r>
  <r>
    <x v="14"/>
    <s v="1/8/2024"/>
    <m/>
    <s v="4h41m"/>
    <n v="281"/>
    <s v="2h16m"/>
    <n v="136"/>
    <n v="132"/>
    <x v="83"/>
    <m/>
    <m/>
    <m/>
  </r>
  <r>
    <x v="14"/>
    <s v="1/9/2024"/>
    <m/>
    <s v="6h34m"/>
    <n v="394"/>
    <s v="2h37m"/>
    <n v="157"/>
    <n v="142"/>
    <x v="115"/>
    <m/>
    <m/>
    <m/>
  </r>
  <r>
    <x v="14"/>
    <s v="1/10/2024"/>
    <m/>
    <s v="4h55m"/>
    <n v="295"/>
    <s v="1h27m"/>
    <n v="87"/>
    <n v="122"/>
    <x v="93"/>
    <m/>
    <m/>
    <m/>
  </r>
  <r>
    <x v="14"/>
    <s v="1/11/2024"/>
    <m/>
    <s v="5h54m"/>
    <n v="354"/>
    <s v="2h42m"/>
    <n v="162"/>
    <n v="128"/>
    <x v="86"/>
    <m/>
    <m/>
    <m/>
  </r>
  <r>
    <x v="14"/>
    <s v="1/12/2024"/>
    <m/>
    <s v="8h22m"/>
    <n v="502"/>
    <s v="2h43m"/>
    <n v="163"/>
    <n v="105"/>
    <x v="94"/>
    <m/>
    <m/>
    <m/>
  </r>
  <r>
    <x v="14"/>
    <s v="1/13/2024"/>
    <m/>
    <s v="6h49m"/>
    <n v="409"/>
    <s v="3h17m"/>
    <n v="197"/>
    <n v="78"/>
    <x v="407"/>
    <m/>
    <m/>
    <m/>
  </r>
  <r>
    <x v="14"/>
    <s v="1/14/2024"/>
    <m/>
    <s v="2h37m"/>
    <n v="157"/>
    <s v="2h7m"/>
    <n v="127"/>
    <m/>
    <x v="82"/>
    <m/>
    <m/>
    <m/>
  </r>
  <r>
    <x v="14"/>
    <s v="1/15/2024"/>
    <m/>
    <s v="7h48m"/>
    <n v="468"/>
    <s v="2h40m"/>
    <n v="160"/>
    <n v="154"/>
    <x v="228"/>
    <m/>
    <m/>
    <m/>
  </r>
  <r>
    <x v="14"/>
    <s v="1/16/2024"/>
    <m/>
    <s v="7h48m"/>
    <n v="468"/>
    <s v="2h15m"/>
    <n v="135"/>
    <n v="113"/>
    <x v="117"/>
    <m/>
    <m/>
    <m/>
  </r>
  <r>
    <x v="14"/>
    <s v="1/17/2024"/>
    <m/>
    <s v="6h40m"/>
    <n v="400"/>
    <s v="2h17m"/>
    <n v="137"/>
    <n v="149"/>
    <x v="86"/>
    <m/>
    <m/>
    <m/>
  </r>
  <r>
    <x v="14"/>
    <s v="1/18/2024"/>
    <m/>
    <s v="6h16m"/>
    <n v="376"/>
    <s v="1h57m"/>
    <n v="117"/>
    <n v="121"/>
    <x v="125"/>
    <m/>
    <m/>
    <m/>
  </r>
  <r>
    <x v="14"/>
    <s v="1/19/2024"/>
    <m/>
    <s v="7h29m"/>
    <n v="449"/>
    <s v="2h30m"/>
    <n v="150"/>
    <n v="179"/>
    <x v="408"/>
    <m/>
    <m/>
    <m/>
  </r>
  <r>
    <x v="14"/>
    <s v="1/20/2024"/>
    <m/>
    <s v="6h5m"/>
    <n v="365"/>
    <s v="2h37m"/>
    <n v="157"/>
    <n v="138"/>
    <x v="92"/>
    <m/>
    <m/>
    <m/>
  </r>
  <r>
    <x v="14"/>
    <d v="2024-01-21T00:00:00"/>
    <m/>
    <s v="7h6m"/>
    <n v="426"/>
    <s v="3h35m"/>
    <n v="215"/>
    <n v="151"/>
    <x v="409"/>
    <m/>
    <m/>
    <m/>
  </r>
  <r>
    <x v="14"/>
    <d v="2024-01-22T00:00:00"/>
    <m/>
    <s v="4h28m"/>
    <n v="268"/>
    <s v="2h3m"/>
    <n v="123"/>
    <n v="121"/>
    <x v="27"/>
    <m/>
    <m/>
    <m/>
  </r>
  <r>
    <x v="14"/>
    <d v="2024-01-23T00:00:00"/>
    <m/>
    <s v="5h52m"/>
    <n v="352"/>
    <s v="3h26m"/>
    <n v="206"/>
    <n v="141"/>
    <x v="27"/>
    <m/>
    <m/>
    <m/>
  </r>
  <r>
    <x v="14"/>
    <d v="2024-01-24T00:00:00"/>
    <m/>
    <s v="4h19m"/>
    <n v="259"/>
    <s v="2h32m"/>
    <n v="152"/>
    <n v="103"/>
    <x v="331"/>
    <m/>
    <m/>
    <m/>
  </r>
  <r>
    <x v="14"/>
    <d v="2024-01-25T00:00:00"/>
    <m/>
    <s v="5h56m"/>
    <n v="356"/>
    <s v="3h27m"/>
    <n v="207"/>
    <n v="155"/>
    <x v="215"/>
    <m/>
    <m/>
    <m/>
  </r>
  <r>
    <x v="14"/>
    <d v="2024-01-26T00:00:00"/>
    <m/>
    <s v="7h18m"/>
    <n v="438"/>
    <s v="3h59m"/>
    <n v="239"/>
    <n v="136"/>
    <x v="167"/>
    <m/>
    <m/>
    <m/>
  </r>
  <r>
    <x v="14"/>
    <d v="2024-01-27T00:00:00"/>
    <m/>
    <s v="5h45m"/>
    <n v="345"/>
    <s v="1h37m"/>
    <n v="97"/>
    <n v="118"/>
    <x v="15"/>
    <m/>
    <m/>
    <m/>
  </r>
  <r>
    <x v="14"/>
    <d v="2024-01-28T00:00:00"/>
    <m/>
    <s v="7h48m"/>
    <n v="468"/>
    <s v="4h33m"/>
    <n v="273"/>
    <n v="96"/>
    <x v="43"/>
    <m/>
    <m/>
    <m/>
  </r>
  <r>
    <x v="14"/>
    <d v="2024-01-29T00:00:00"/>
    <m/>
    <s v="4h51m"/>
    <n v="291"/>
    <s v="1h6m"/>
    <n v="66"/>
    <n v="111"/>
    <x v="299"/>
    <m/>
    <m/>
    <m/>
  </r>
  <r>
    <x v="14"/>
    <d v="2024-01-30T00:00:00"/>
    <m/>
    <s v="4h9m"/>
    <n v="249"/>
    <s v="1h30m"/>
    <n v="90"/>
    <n v="105"/>
    <x v="410"/>
    <m/>
    <m/>
    <m/>
  </r>
  <r>
    <x v="14"/>
    <d v="2024-01-31T00:00:00"/>
    <m/>
    <s v="5h58m"/>
    <n v="358"/>
    <s v="1h55m"/>
    <n v="115"/>
    <n v="124"/>
    <x v="411"/>
    <m/>
    <m/>
    <m/>
  </r>
  <r>
    <x v="14"/>
    <d v="2024-02-01T00:00:00"/>
    <m/>
    <s v="5h30m"/>
    <n v="330"/>
    <s v="1h53m"/>
    <n v="113"/>
    <n v="158"/>
    <x v="412"/>
    <m/>
    <m/>
    <m/>
  </r>
  <r>
    <x v="14"/>
    <d v="2024-02-02T00:00:00"/>
    <m/>
    <s v="5h41m"/>
    <n v="341"/>
    <s v="1h41m"/>
    <n v="101"/>
    <n v="104"/>
    <x v="170"/>
    <m/>
    <m/>
    <m/>
  </r>
  <r>
    <x v="14"/>
    <d v="2024-02-03T00:00:00"/>
    <m/>
    <s v="5h5m"/>
    <n v="305"/>
    <s v="1h26m"/>
    <n v="86"/>
    <n v="109"/>
    <x v="413"/>
    <m/>
    <m/>
    <m/>
  </r>
  <r>
    <x v="14"/>
    <d v="2024-02-04T00:00:00"/>
    <m/>
    <s v="5h38m"/>
    <n v="338"/>
    <s v="1h27m"/>
    <n v="87"/>
    <n v="106"/>
    <x v="135"/>
    <m/>
    <m/>
    <m/>
  </r>
  <r>
    <x v="14"/>
    <d v="2024-02-05T00:00:00"/>
    <m/>
    <s v="3h34m"/>
    <n v="214"/>
    <s v="1h45m"/>
    <n v="105"/>
    <n v="88"/>
    <x v="140"/>
    <m/>
    <m/>
    <m/>
  </r>
  <r>
    <x v="14"/>
    <d v="2024-02-06T00:00:00"/>
    <m/>
    <s v="4h22m"/>
    <n v="262"/>
    <s v="2h29m"/>
    <n v="149"/>
    <n v="163"/>
    <x v="29"/>
    <m/>
    <m/>
    <m/>
  </r>
  <r>
    <x v="14"/>
    <d v="2024-02-07T00:00:00"/>
    <m/>
    <s v="4h6m"/>
    <n v="246"/>
    <s v="2h22m"/>
    <n v="142"/>
    <n v="124"/>
    <x v="290"/>
    <m/>
    <m/>
    <m/>
  </r>
  <r>
    <x v="14"/>
    <d v="2024-02-08T00:00:00"/>
    <m/>
    <s v="5h37m"/>
    <n v="337"/>
    <s v="3h3m"/>
    <n v="183"/>
    <n v="170"/>
    <x v="293"/>
    <m/>
    <m/>
    <m/>
  </r>
  <r>
    <x v="14"/>
    <d v="2024-02-09T00:00:00"/>
    <m/>
    <s v="6h10m"/>
    <n v="370"/>
    <s v="3h1m"/>
    <n v="181"/>
    <n v="169"/>
    <x v="223"/>
    <m/>
    <m/>
    <m/>
  </r>
  <r>
    <x v="14"/>
    <d v="2024-02-10T00:00:00"/>
    <m/>
    <s v="7h36m"/>
    <n v="456"/>
    <s v="3h30m"/>
    <n v="210"/>
    <n v="124"/>
    <x v="24"/>
    <m/>
    <m/>
    <m/>
  </r>
  <r>
    <x v="14"/>
    <d v="2024-02-11T00:00:00"/>
    <m/>
    <s v="3h53m"/>
    <n v="233"/>
    <s v="1h33m"/>
    <n v="93"/>
    <n v="107"/>
    <x v="414"/>
    <m/>
    <m/>
    <m/>
  </r>
  <r>
    <x v="14"/>
    <d v="2024-02-12T00:00:00"/>
    <m/>
    <s v="4h39m"/>
    <n v="279"/>
    <s v="1h21m"/>
    <n v="81"/>
    <n v="106"/>
    <x v="415"/>
    <m/>
    <m/>
    <m/>
  </r>
  <r>
    <x v="14"/>
    <d v="2024-02-13T00:00:00"/>
    <m/>
    <s v="5h"/>
    <n v="300"/>
    <s v="2h41m"/>
    <n v="161"/>
    <n v="112"/>
    <x v="29"/>
    <m/>
    <m/>
    <m/>
  </r>
  <r>
    <x v="14"/>
    <d v="2024-03-03T00:00:00"/>
    <m/>
    <s v="4h6m"/>
    <n v="246"/>
    <s v="1h45m"/>
    <n v="105"/>
    <n v="96"/>
    <x v="309"/>
    <m/>
    <m/>
    <m/>
  </r>
  <r>
    <x v="14"/>
    <d v="2024-03-04T00:00:00"/>
    <m/>
    <s v="4h52m"/>
    <n v="292"/>
    <s v="2h40m"/>
    <n v="160"/>
    <n v="130"/>
    <x v="27"/>
    <m/>
    <m/>
    <m/>
  </r>
  <r>
    <x v="14"/>
    <d v="2024-03-05T00:00:00"/>
    <m/>
    <s v="4h31m"/>
    <n v="271"/>
    <s v="2h31m"/>
    <n v="151"/>
    <n v="159"/>
    <x v="2"/>
    <m/>
    <m/>
    <m/>
  </r>
  <r>
    <x v="14"/>
    <d v="2024-03-06T00:00:00"/>
    <m/>
    <s v="3h44m"/>
    <n v="224"/>
    <s v="0h55m"/>
    <n v="55"/>
    <n v="101"/>
    <x v="27"/>
    <m/>
    <m/>
    <m/>
  </r>
  <r>
    <x v="14"/>
    <d v="2024-03-07T00:00:00"/>
    <m/>
    <s v="4h52m"/>
    <n v="292"/>
    <s v="1h27m"/>
    <n v="87"/>
    <n v="99"/>
    <x v="2"/>
    <m/>
    <m/>
    <m/>
  </r>
  <r>
    <x v="14"/>
    <d v="2024-03-08T00:00:00"/>
    <m/>
    <s v="4h49m"/>
    <n v="289"/>
    <s v="2h32m"/>
    <n v="152"/>
    <n v="109"/>
    <x v="110"/>
    <m/>
    <m/>
    <m/>
  </r>
  <r>
    <x v="14"/>
    <d v="2024-03-09T00:00:00"/>
    <m/>
    <s v="4h7m"/>
    <n v="247"/>
    <s v="1h29m"/>
    <n v="89"/>
    <n v="89"/>
    <x v="35"/>
    <m/>
    <m/>
    <m/>
  </r>
  <r>
    <x v="14"/>
    <d v="2024-03-10T00:00:00"/>
    <m/>
    <s v="4h13m"/>
    <n v="253"/>
    <s v="1h24m"/>
    <n v="84"/>
    <n v="65"/>
    <x v="416"/>
    <m/>
    <m/>
    <m/>
  </r>
  <r>
    <x v="14"/>
    <d v="2024-03-11T00:00:00"/>
    <m/>
    <s v="4h18m"/>
    <n v="258"/>
    <s v="2h58m"/>
    <n v="178"/>
    <n v="137"/>
    <x v="327"/>
    <m/>
    <m/>
    <m/>
  </r>
  <r>
    <x v="14"/>
    <d v="2024-03-12T00:00:00"/>
    <m/>
    <s v="5h46m"/>
    <n v="346"/>
    <s v="1h48m"/>
    <n v="108"/>
    <n v="145"/>
    <x v="290"/>
    <m/>
    <m/>
    <m/>
  </r>
  <r>
    <x v="14"/>
    <d v="2024-03-13T00:00:00"/>
    <m/>
    <s v="4h5m"/>
    <n v="245"/>
    <s v="1h56m"/>
    <n v="116"/>
    <n v="127"/>
    <x v="227"/>
    <m/>
    <m/>
    <m/>
  </r>
  <r>
    <x v="14"/>
    <d v="2024-03-14T00:00:00"/>
    <m/>
    <s v="4h20m"/>
    <n v="260"/>
    <s v="1h43m"/>
    <n v="103"/>
    <n v="135"/>
    <x v="417"/>
    <m/>
    <m/>
    <m/>
  </r>
  <r>
    <x v="14"/>
    <d v="2024-03-15T00:00:00"/>
    <m/>
    <s v="5h40m"/>
    <n v="340"/>
    <s v="3h20m"/>
    <n v="200"/>
    <n v="103"/>
    <x v="418"/>
    <m/>
    <m/>
    <m/>
  </r>
  <r>
    <x v="14"/>
    <d v="2024-03-16T00:00:00"/>
    <m/>
    <s v="3h50m"/>
    <n v="230"/>
    <s v="2h34m"/>
    <n v="154"/>
    <n v="95"/>
    <x v="419"/>
    <m/>
    <m/>
    <m/>
  </r>
  <r>
    <x v="14"/>
    <d v="2024-03-17T00:00:00"/>
    <m/>
    <s v="5h26m"/>
    <n v="326"/>
    <s v="3h30m"/>
    <n v="210"/>
    <n v="110"/>
    <x v="420"/>
    <m/>
    <m/>
    <m/>
  </r>
  <r>
    <x v="14"/>
    <d v="2024-03-18T00:00:00"/>
    <m/>
    <s v="3h10m"/>
    <n v="190"/>
    <s v="1h26m"/>
    <n v="86"/>
    <n v="92"/>
    <x v="2"/>
    <m/>
    <m/>
    <m/>
  </r>
  <r>
    <x v="14"/>
    <d v="2024-03-19T00:00:00"/>
    <m/>
    <s v="4h14m"/>
    <n v="254"/>
    <s v="2h9m"/>
    <n v="129"/>
    <n v="96"/>
    <x v="0"/>
    <m/>
    <m/>
    <m/>
  </r>
  <r>
    <x v="14"/>
    <d v="2024-03-20T00:00:00"/>
    <m/>
    <s v="3h29m"/>
    <n v="209"/>
    <s v="2h13m"/>
    <n v="133"/>
    <n v="92"/>
    <x v="421"/>
    <m/>
    <m/>
    <m/>
  </r>
  <r>
    <x v="14"/>
    <d v="2024-03-21T00:00:00"/>
    <m/>
    <s v="3h58m"/>
    <n v="238"/>
    <s v="1h32m"/>
    <n v="92"/>
    <n v="97"/>
    <x v="422"/>
    <m/>
    <m/>
    <m/>
  </r>
  <r>
    <x v="14"/>
    <d v="2024-03-22T00:00:00"/>
    <m/>
    <s v="5h15m"/>
    <n v="315"/>
    <s v="2h44m"/>
    <n v="164"/>
    <n v="101"/>
    <x v="52"/>
    <m/>
    <m/>
    <m/>
  </r>
  <r>
    <x v="14"/>
    <d v="2024-03-23T00:00:00"/>
    <m/>
    <s v="7h32m"/>
    <n v="452"/>
    <s v="4h16m"/>
    <n v="256"/>
    <n v="128"/>
    <x v="128"/>
    <m/>
    <m/>
    <m/>
  </r>
  <r>
    <x v="14"/>
    <d v="2024-03-24T00:00:00"/>
    <m/>
    <s v="4h50m"/>
    <n v="290"/>
    <s v="2h56m"/>
    <n v="176"/>
    <n v="122"/>
    <x v="423"/>
    <m/>
    <m/>
    <m/>
  </r>
  <r>
    <x v="14"/>
    <d v="2024-03-25T00:00:00"/>
    <m/>
    <s v="4h12m"/>
    <n v="252"/>
    <s v="2h11m"/>
    <n v="131"/>
    <n v="124"/>
    <x v="293"/>
    <m/>
    <m/>
    <m/>
  </r>
  <r>
    <x v="14"/>
    <d v="2024-03-26T00:00:00"/>
    <m/>
    <s v="4h17m"/>
    <n v="257"/>
    <s v="1h58m"/>
    <n v="118"/>
    <n v="144"/>
    <x v="132"/>
    <m/>
    <m/>
    <m/>
  </r>
  <r>
    <x v="14"/>
    <d v="2024-03-27T00:00:00"/>
    <m/>
    <s v="3h11m"/>
    <n v="191"/>
    <s v="1h16m"/>
    <n v="76"/>
    <n v="73"/>
    <x v="0"/>
    <m/>
    <m/>
    <m/>
  </r>
  <r>
    <x v="14"/>
    <d v="2024-03-28T00:00:00"/>
    <m/>
    <s v="2h41m"/>
    <n v="161"/>
    <s v="1h37m"/>
    <n v="97"/>
    <n v="64"/>
    <x v="415"/>
    <m/>
    <m/>
    <m/>
  </r>
  <r>
    <x v="14"/>
    <d v="2024-03-29T00:00:00"/>
    <m/>
    <s v="4h34m"/>
    <n v="274"/>
    <s v="2h31m"/>
    <n v="151"/>
    <n v="64"/>
    <x v="291"/>
    <m/>
    <m/>
    <m/>
  </r>
  <r>
    <x v="14"/>
    <d v="2024-03-30T00:00:00"/>
    <m/>
    <s v="3h49m"/>
    <n v="229"/>
    <s v="2h25m"/>
    <n v="145"/>
    <n v="57"/>
    <x v="318"/>
    <m/>
    <m/>
    <m/>
  </r>
  <r>
    <x v="14"/>
    <d v="2024-03-31T00:00:00"/>
    <m/>
    <s v="2h39m"/>
    <n v="159"/>
    <s v="1h50m"/>
    <n v="110"/>
    <n v="50"/>
    <x v="287"/>
    <m/>
    <m/>
    <m/>
  </r>
  <r>
    <x v="14"/>
    <d v="2024-04-01T00:00:00"/>
    <m/>
    <s v="3h23m"/>
    <n v="203"/>
    <s v="1h27m"/>
    <n v="87"/>
    <n v="45"/>
    <x v="42"/>
    <m/>
    <m/>
    <m/>
  </r>
  <r>
    <x v="14"/>
    <d v="2024-04-02T00:00:00"/>
    <m/>
    <s v="4h56m"/>
    <n v="296"/>
    <s v="2h51m"/>
    <n v="171"/>
    <n v="43"/>
    <x v="326"/>
    <m/>
    <m/>
    <m/>
  </r>
  <r>
    <x v="15"/>
    <d v="2023-12-24T00:00:00"/>
    <m/>
    <s v="1h3m"/>
    <n v="63"/>
    <s v="0m"/>
    <n v="0"/>
    <n v="4"/>
    <x v="138"/>
    <m/>
    <m/>
    <s v="NA"/>
  </r>
  <r>
    <x v="15"/>
    <d v="2023-12-25T00:00:00"/>
    <m/>
    <s v="1h19m"/>
    <n v="79"/>
    <s v="0m"/>
    <n v="0"/>
    <n v="4"/>
    <x v="138"/>
    <m/>
    <m/>
    <s v="NA"/>
  </r>
  <r>
    <x v="15"/>
    <d v="2023-12-26T00:00:00"/>
    <m/>
    <s v="0h37m"/>
    <n v="37"/>
    <s v="0m"/>
    <n v="0"/>
    <n v="4"/>
    <x v="138"/>
    <m/>
    <m/>
    <s v="NA"/>
  </r>
  <r>
    <x v="15"/>
    <d v="2023-12-27T00:00:00"/>
    <m/>
    <s v="0h29m"/>
    <n v="29"/>
    <s v="0m"/>
    <n v="0"/>
    <n v="4"/>
    <x v="138"/>
    <m/>
    <m/>
    <s v="NA"/>
  </r>
  <r>
    <x v="15"/>
    <d v="2023-12-28T00:00:00"/>
    <m/>
    <s v="0h57m"/>
    <n v="57"/>
    <s v="0m"/>
    <n v="0"/>
    <n v="4"/>
    <x v="138"/>
    <m/>
    <m/>
    <s v="NA"/>
  </r>
  <r>
    <x v="15"/>
    <d v="2023-12-29T00:00:00"/>
    <m/>
    <s v="1h20m"/>
    <n v="80"/>
    <s v="0m"/>
    <n v="0"/>
    <n v="9"/>
    <x v="138"/>
    <m/>
    <m/>
    <s v="NA"/>
  </r>
  <r>
    <x v="15"/>
    <d v="2023-12-30T00:00:00"/>
    <m/>
    <s v="1h38m"/>
    <n v="98"/>
    <s v="1m"/>
    <n v="1"/>
    <n v="4"/>
    <x v="138"/>
    <m/>
    <m/>
    <s v="NA"/>
  </r>
  <r>
    <x v="15"/>
    <d v="2023-12-31T00:00:00"/>
    <m/>
    <s v="1h10m"/>
    <n v="70"/>
    <s v="2m"/>
    <n v="2"/>
    <n v="6"/>
    <x v="138"/>
    <m/>
    <m/>
    <s v="NA"/>
  </r>
  <r>
    <x v="15"/>
    <d v="2024-01-01T00:00:00"/>
    <m/>
    <s v="1h0m"/>
    <n v="60"/>
    <s v="0m"/>
    <n v="0"/>
    <n v="4"/>
    <x v="138"/>
    <m/>
    <m/>
    <s v="NA"/>
  </r>
  <r>
    <x v="15"/>
    <d v="2024-01-02T00:00:00"/>
    <m/>
    <s v="0h19m"/>
    <n v="19"/>
    <s v="0m"/>
    <n v="0"/>
    <n v="4"/>
    <x v="138"/>
    <m/>
    <m/>
    <s v="NA"/>
  </r>
  <r>
    <x v="15"/>
    <d v="2024-01-03T00:00:00"/>
    <m/>
    <s v="1h8m"/>
    <n v="68"/>
    <s v="0m"/>
    <n v="0"/>
    <n v="4"/>
    <x v="138"/>
    <m/>
    <m/>
    <s v="NA"/>
  </r>
  <r>
    <x v="15"/>
    <d v="2024-01-04T00:00:00"/>
    <m/>
    <s v="1h19m"/>
    <n v="79"/>
    <s v="0m"/>
    <n v="0"/>
    <n v="7"/>
    <x v="138"/>
    <m/>
    <m/>
    <s v="NA"/>
  </r>
  <r>
    <x v="15"/>
    <d v="2024-01-05T00:00:00"/>
    <m/>
    <s v="1h35m"/>
    <n v="95"/>
    <s v="30m"/>
    <n v="30"/>
    <n v="6"/>
    <x v="138"/>
    <m/>
    <m/>
    <s v="NA"/>
  </r>
  <r>
    <x v="15"/>
    <d v="2024-01-06T00:00:00"/>
    <m/>
    <s v="3h08m"/>
    <n v="188"/>
    <s v="5m"/>
    <n v="5"/>
    <n v="5"/>
    <x v="138"/>
    <m/>
    <m/>
    <s v="NA"/>
  </r>
  <r>
    <x v="15"/>
    <d v="2024-01-07T00:00:00"/>
    <m/>
    <s v="0h35m"/>
    <n v="35"/>
    <s v="0m"/>
    <n v="0"/>
    <n v="4"/>
    <x v="138"/>
    <m/>
    <m/>
    <s v="NA"/>
  </r>
  <r>
    <x v="15"/>
    <d v="2024-01-08T00:00:00"/>
    <m/>
    <s v="2h13m"/>
    <n v="133"/>
    <s v="0m"/>
    <n v="0"/>
    <n v="4"/>
    <x v="138"/>
    <m/>
    <m/>
    <s v="NA"/>
  </r>
  <r>
    <x v="15"/>
    <d v="2024-01-09T00:00:00"/>
    <m/>
    <s v="1h59m"/>
    <n v="119"/>
    <s v="0m"/>
    <n v="0"/>
    <n v="10"/>
    <x v="138"/>
    <m/>
    <m/>
    <s v="NA"/>
  </r>
  <r>
    <x v="15"/>
    <d v="2024-01-10T00:00:00"/>
    <m/>
    <s v="1h29m"/>
    <n v="89"/>
    <s v="0m"/>
    <n v="0"/>
    <n v="8"/>
    <x v="138"/>
    <m/>
    <m/>
    <s v="NA"/>
  </r>
  <r>
    <x v="15"/>
    <d v="2024-01-11T00:00:00"/>
    <m/>
    <s v="2h0m"/>
    <n v="120"/>
    <s v="1m"/>
    <n v="1"/>
    <n v="5"/>
    <x v="138"/>
    <m/>
    <m/>
    <s v="NA"/>
  </r>
  <r>
    <x v="15"/>
    <d v="2024-01-12T00:00:00"/>
    <m/>
    <s v="1h14m"/>
    <n v="74"/>
    <s v="1m"/>
    <n v="1"/>
    <n v="6"/>
    <x v="138"/>
    <m/>
    <m/>
    <s v="NA"/>
  </r>
  <r>
    <x v="15"/>
    <d v="2024-01-13T00:00:00"/>
    <m/>
    <s v="0h41m"/>
    <n v="41"/>
    <s v="1m"/>
    <n v="1"/>
    <n v="7"/>
    <x v="138"/>
    <m/>
    <m/>
    <s v="NA"/>
  </r>
  <r>
    <x v="15"/>
    <d v="2024-01-14T00:00:00"/>
    <m/>
    <s v="1h34m"/>
    <n v="94"/>
    <s v="6m"/>
    <n v="6"/>
    <n v="3"/>
    <x v="138"/>
    <m/>
    <m/>
    <s v="NA"/>
  </r>
  <r>
    <x v="15"/>
    <d v="2024-01-15T00:00:00"/>
    <m/>
    <s v="2h2m"/>
    <n v="122"/>
    <s v="0m"/>
    <n v="0"/>
    <n v="4"/>
    <x v="138"/>
    <m/>
    <m/>
    <s v="NA"/>
  </r>
  <r>
    <x v="15"/>
    <d v="2024-01-16T00:00:00"/>
    <m/>
    <s v="1h0m"/>
    <n v="60"/>
    <s v="1m"/>
    <n v="1"/>
    <n v="3"/>
    <x v="138"/>
    <m/>
    <m/>
    <s v="NA"/>
  </r>
  <r>
    <x v="15"/>
    <d v="2024-01-17T00:00:00"/>
    <m/>
    <s v="2h2m"/>
    <n v="122"/>
    <s v="0m"/>
    <n v="0"/>
    <n v="6"/>
    <x v="138"/>
    <m/>
    <m/>
    <s v="NA"/>
  </r>
  <r>
    <x v="15"/>
    <d v="2024-01-18T00:00:00"/>
    <m/>
    <s v="0h37m"/>
    <n v="37"/>
    <s v="6m"/>
    <n v="6"/>
    <n v="2"/>
    <x v="138"/>
    <m/>
    <m/>
    <s v="NA"/>
  </r>
  <r>
    <x v="15"/>
    <d v="2024-01-19T00:00:00"/>
    <m/>
    <s v="1h17m"/>
    <n v="77"/>
    <s v="0m"/>
    <n v="0"/>
    <n v="4"/>
    <x v="138"/>
    <m/>
    <m/>
    <s v="NA"/>
  </r>
  <r>
    <x v="15"/>
    <d v="2024-01-20T00:00:00"/>
    <m/>
    <s v="1h0m"/>
    <n v="60"/>
    <s v="0m"/>
    <n v="0"/>
    <n v="3"/>
    <x v="138"/>
    <m/>
    <m/>
    <s v="NA"/>
  </r>
  <r>
    <x v="15"/>
    <d v="2024-01-21T00:00:00"/>
    <m/>
    <s v="1h53m"/>
    <n v="113"/>
    <s v="15m"/>
    <n v="15"/>
    <n v="5"/>
    <x v="138"/>
    <m/>
    <m/>
    <s v="NA"/>
  </r>
  <r>
    <x v="15"/>
    <d v="2024-01-22T00:00:00"/>
    <m/>
    <s v="2h22m"/>
    <n v="142"/>
    <s v="0m"/>
    <n v="0"/>
    <n v="4"/>
    <x v="138"/>
    <m/>
    <m/>
    <s v="NA"/>
  </r>
  <r>
    <x v="15"/>
    <d v="2024-01-23T00:00:00"/>
    <m/>
    <s v="0h28m"/>
    <n v="28"/>
    <s v="4m"/>
    <n v="4"/>
    <n v="15"/>
    <x v="138"/>
    <m/>
    <m/>
    <s v="NA"/>
  </r>
  <r>
    <x v="15"/>
    <d v="2024-01-24T00:00:00"/>
    <m/>
    <s v="2h41m"/>
    <n v="161"/>
    <s v="23m"/>
    <n v="23"/>
    <n v="15"/>
    <x v="138"/>
    <m/>
    <m/>
    <s v="NA"/>
  </r>
  <r>
    <x v="15"/>
    <d v="2024-01-25T00:00:00"/>
    <m/>
    <s v="0h6m"/>
    <n v="6"/>
    <s v="4m"/>
    <n v="4"/>
    <n v="7"/>
    <x v="138"/>
    <m/>
    <m/>
    <s v="NA"/>
  </r>
  <r>
    <x v="15"/>
    <d v="2024-01-26T00:00:00"/>
    <m/>
    <s v="1h18m"/>
    <n v="78"/>
    <s v="0m"/>
    <n v="0"/>
    <n v="3"/>
    <x v="138"/>
    <m/>
    <m/>
    <s v="NA"/>
  </r>
  <r>
    <x v="15"/>
    <d v="2024-01-27T00:00:00"/>
    <m/>
    <s v="0h54m"/>
    <n v="54"/>
    <s v="0m"/>
    <n v="0"/>
    <n v="5"/>
    <x v="138"/>
    <m/>
    <m/>
    <s v="NA"/>
  </r>
  <r>
    <x v="15"/>
    <d v="2024-01-28T00:00:00"/>
    <m/>
    <s v="0h52m"/>
    <n v="52"/>
    <s v="0m"/>
    <n v="0"/>
    <n v="4"/>
    <x v="138"/>
    <m/>
    <m/>
    <s v="NA"/>
  </r>
  <r>
    <x v="15"/>
    <d v="2024-01-29T00:00:00"/>
    <m/>
    <s v="0h31m"/>
    <n v="31"/>
    <s v="2m"/>
    <n v="2"/>
    <n v="4"/>
    <x v="138"/>
    <m/>
    <m/>
    <s v="NA"/>
  </r>
  <r>
    <x v="15"/>
    <d v="2024-01-30T00:00:00"/>
    <m/>
    <s v="0h37m"/>
    <n v="37"/>
    <s v="3m"/>
    <n v="3"/>
    <n v="14"/>
    <x v="138"/>
    <m/>
    <m/>
    <s v="NA"/>
  </r>
  <r>
    <x v="15"/>
    <d v="2024-01-31T00:00:00"/>
    <m/>
    <s v="1h56m"/>
    <n v="116"/>
    <s v="21m"/>
    <n v="21"/>
    <n v="13"/>
    <x v="138"/>
    <m/>
    <m/>
    <s v="NA"/>
  </r>
  <r>
    <x v="15"/>
    <d v="2024-02-01T00:00:00"/>
    <m/>
    <s v="0h36m"/>
    <n v="36"/>
    <s v="0m"/>
    <n v="0"/>
    <n v="6"/>
    <x v="138"/>
    <m/>
    <m/>
    <s v="NA"/>
  </r>
  <r>
    <x v="15"/>
    <d v="2024-02-02T00:00:00"/>
    <m/>
    <s v="1h21m"/>
    <n v="81"/>
    <s v="0m"/>
    <n v="0"/>
    <n v="3"/>
    <x v="138"/>
    <m/>
    <m/>
    <s v="NA"/>
  </r>
  <r>
    <x v="15"/>
    <d v="2024-02-03T00:00:00"/>
    <m/>
    <s v="1h2m"/>
    <n v="62"/>
    <s v="0m"/>
    <n v="0"/>
    <n v="4"/>
    <x v="138"/>
    <m/>
    <m/>
    <s v="NA"/>
  </r>
  <r>
    <x v="15"/>
    <d v="2024-02-04T00:00:00"/>
    <m/>
    <s v="1h7m"/>
    <n v="67"/>
    <s v="3m"/>
    <n v="3"/>
    <n v="4"/>
    <x v="138"/>
    <m/>
    <m/>
    <s v="NA"/>
  </r>
  <r>
    <x v="15"/>
    <d v="2024-02-05T00:00:00"/>
    <m/>
    <s v="0h35m"/>
    <n v="35"/>
    <s v="0m"/>
    <n v="0"/>
    <n v="4"/>
    <x v="138"/>
    <m/>
    <m/>
    <s v="NA"/>
  </r>
  <r>
    <x v="15"/>
    <d v="2024-02-06T00:00:00"/>
    <m/>
    <s v="0h57m"/>
    <n v="57"/>
    <s v="0m"/>
    <n v="0"/>
    <n v="5"/>
    <x v="138"/>
    <m/>
    <m/>
    <s v="NA"/>
  </r>
  <r>
    <x v="15"/>
    <d v="2024-02-07T00:00:00"/>
    <m/>
    <s v="2h44m"/>
    <n v="164"/>
    <s v="0m"/>
    <n v="0"/>
    <n v="10"/>
    <x v="138"/>
    <m/>
    <m/>
    <s v="NA"/>
  </r>
  <r>
    <x v="15"/>
    <d v="2024-02-08T00:00:00"/>
    <m/>
    <s v="0h48m"/>
    <n v="48"/>
    <s v="36m"/>
    <n v="36"/>
    <n v="16"/>
    <x v="138"/>
    <m/>
    <m/>
    <s v="NA"/>
  </r>
  <r>
    <x v="15"/>
    <d v="2024-02-09T00:00:00"/>
    <m/>
    <s v="1h1m"/>
    <n v="61"/>
    <s v="0m"/>
    <n v="0"/>
    <n v="5"/>
    <x v="138"/>
    <m/>
    <m/>
    <s v="NA"/>
  </r>
  <r>
    <x v="15"/>
    <d v="2024-02-10T00:00:00"/>
    <m/>
    <s v="1h0m"/>
    <n v="60"/>
    <s v="5m"/>
    <n v="5"/>
    <n v="8"/>
    <x v="138"/>
    <m/>
    <m/>
    <s v="NA"/>
  </r>
  <r>
    <x v="15"/>
    <d v="2024-02-11T00:00:00"/>
    <m/>
    <s v="0h40m"/>
    <n v="40"/>
    <s v="0m"/>
    <n v="0"/>
    <n v="6"/>
    <x v="138"/>
    <m/>
    <m/>
    <s v="NA"/>
  </r>
  <r>
    <x v="15"/>
    <d v="2024-02-12T00:00:00"/>
    <m/>
    <s v="3h31m"/>
    <n v="211"/>
    <s v="2h30m"/>
    <n v="150"/>
    <n v="15"/>
    <x v="138"/>
    <m/>
    <m/>
    <s v="NA"/>
  </r>
  <r>
    <x v="15"/>
    <d v="2024-02-13T00:00:00"/>
    <m/>
    <s v="0h6m"/>
    <n v="6"/>
    <s v="2m"/>
    <n v="2"/>
    <n v="6"/>
    <x v="138"/>
    <m/>
    <m/>
    <s v="NA"/>
  </r>
  <r>
    <x v="15"/>
    <d v="2024-02-14T00:00:00"/>
    <m/>
    <s v="1h8m"/>
    <n v="68"/>
    <s v="34m"/>
    <n v="34"/>
    <n v="5"/>
    <x v="138"/>
    <m/>
    <m/>
    <s v="NA"/>
  </r>
  <r>
    <x v="15"/>
    <d v="2024-02-15T00:00:00"/>
    <m/>
    <s v="0h52m"/>
    <n v="52"/>
    <s v="3m"/>
    <n v="3"/>
    <n v="9"/>
    <x v="138"/>
    <m/>
    <m/>
    <s v="NA"/>
  </r>
  <r>
    <x v="15"/>
    <d v="2024-02-16T00:00:00"/>
    <m/>
    <s v="1h56m"/>
    <n v="116"/>
    <s v="8m"/>
    <n v="8"/>
    <n v="10"/>
    <x v="138"/>
    <m/>
    <m/>
    <s v="NA"/>
  </r>
  <r>
    <x v="15"/>
    <d v="2024-02-17T00:00:00"/>
    <m/>
    <s v="0h31m"/>
    <n v="31"/>
    <s v="4m"/>
    <n v="4"/>
    <n v="7"/>
    <x v="138"/>
    <m/>
    <m/>
    <s v="NA"/>
  </r>
  <r>
    <x v="15"/>
    <d v="2024-02-18T00:00:00"/>
    <m/>
    <s v="0h42m"/>
    <n v="42"/>
    <s v="0m"/>
    <n v="0"/>
    <n v="6"/>
    <x v="138"/>
    <m/>
    <m/>
    <s v="NA"/>
  </r>
  <r>
    <x v="15"/>
    <d v="2024-02-19T00:00:00"/>
    <m/>
    <s v="1h56m"/>
    <n v="116"/>
    <s v="0m"/>
    <n v="0"/>
    <n v="13"/>
    <x v="138"/>
    <m/>
    <m/>
    <s v="NA"/>
  </r>
  <r>
    <x v="15"/>
    <d v="2024-02-20T00:00:00"/>
    <m/>
    <s v="1h1m"/>
    <n v="61"/>
    <s v="0m"/>
    <n v="0"/>
    <n v="9"/>
    <x v="138"/>
    <m/>
    <m/>
    <s v="NA"/>
  </r>
  <r>
    <x v="15"/>
    <d v="2024-02-21T00:00:00"/>
    <m/>
    <s v="0h31m"/>
    <n v="31"/>
    <s v="2m"/>
    <n v="2"/>
    <n v="6"/>
    <x v="138"/>
    <m/>
    <m/>
    <s v="NA"/>
  </r>
  <r>
    <x v="15"/>
    <d v="2024-02-22T00:00:00"/>
    <m/>
    <s v="2h53m"/>
    <n v="173"/>
    <s v="2m"/>
    <n v="2"/>
    <n v="15"/>
    <x v="138"/>
    <m/>
    <m/>
    <s v="NA"/>
  </r>
  <r>
    <x v="15"/>
    <d v="2024-02-23T00:00:00"/>
    <m/>
    <s v="0h48m"/>
    <n v="48"/>
    <s v="10m"/>
    <n v="10"/>
    <n v="4"/>
    <x v="138"/>
    <m/>
    <m/>
    <s v="NA"/>
  </r>
  <r>
    <x v="15"/>
    <d v="2024-02-24T00:00:00"/>
    <m/>
    <s v="0h36m"/>
    <n v="36"/>
    <s v="0m"/>
    <n v="0"/>
    <n v="5"/>
    <x v="138"/>
    <m/>
    <m/>
    <s v="NA"/>
  </r>
  <r>
    <x v="15"/>
    <d v="2024-02-25T00:00:00"/>
    <m/>
    <s v="0h36m"/>
    <n v="36"/>
    <s v="0m"/>
    <n v="0"/>
    <n v="6"/>
    <x v="138"/>
    <m/>
    <m/>
    <s v="NA"/>
  </r>
  <r>
    <x v="15"/>
    <d v="2024-02-26T00:00:00"/>
    <m/>
    <s v="0h20m"/>
    <n v="20"/>
    <s v="0m"/>
    <n v="0"/>
    <n v="8"/>
    <x v="138"/>
    <m/>
    <m/>
    <s v="NA"/>
  </r>
  <r>
    <x v="15"/>
    <d v="2024-02-27T00:00:00"/>
    <m/>
    <s v="0h18m"/>
    <n v="18"/>
    <s v="0m"/>
    <n v="0"/>
    <n v="5"/>
    <x v="138"/>
    <m/>
    <m/>
    <s v="NA"/>
  </r>
  <r>
    <x v="15"/>
    <d v="2024-02-28T00:00:00"/>
    <m/>
    <s v="1h0m"/>
    <n v="60"/>
    <s v="0m"/>
    <n v="0"/>
    <n v="7"/>
    <x v="138"/>
    <m/>
    <m/>
    <s v="NA"/>
  </r>
  <r>
    <x v="15"/>
    <d v="2024-02-29T00:00:00"/>
    <m/>
    <s v="0h15m"/>
    <n v="15"/>
    <s v="0m"/>
    <n v="0"/>
    <n v="6"/>
    <x v="138"/>
    <m/>
    <m/>
    <s v="NA"/>
  </r>
  <r>
    <x v="15"/>
    <d v="2024-03-01T00:00:00"/>
    <m/>
    <s v="0h30m"/>
    <n v="30"/>
    <s v="0m"/>
    <n v="0"/>
    <n v="5"/>
    <x v="138"/>
    <m/>
    <m/>
    <s v="NA"/>
  </r>
  <r>
    <x v="15"/>
    <d v="2024-03-02T00:00:00"/>
    <m/>
    <s v="1h2m"/>
    <n v="62"/>
    <s v="0m"/>
    <n v="0"/>
    <n v="4"/>
    <x v="138"/>
    <m/>
    <m/>
    <s v="NA"/>
  </r>
  <r>
    <x v="15"/>
    <d v="2024-03-03T00:00:00"/>
    <m/>
    <s v="1h36m"/>
    <n v="96"/>
    <s v="35m"/>
    <n v="35"/>
    <n v="6"/>
    <x v="138"/>
    <m/>
    <m/>
    <s v="NA"/>
  </r>
  <r>
    <x v="15"/>
    <d v="2024-03-04T00:00:00"/>
    <m/>
    <s v="1h11m"/>
    <n v="71"/>
    <s v="0m"/>
    <n v="0"/>
    <n v="9"/>
    <x v="138"/>
    <m/>
    <m/>
    <s v="NA"/>
  </r>
  <r>
    <x v="15"/>
    <d v="2024-03-05T00:00:00"/>
    <m/>
    <s v="0h18m"/>
    <n v="18"/>
    <s v="3m"/>
    <n v="3"/>
    <n v="7"/>
    <x v="138"/>
    <m/>
    <m/>
    <s v="NA"/>
  </r>
  <r>
    <x v="15"/>
    <d v="2024-03-06T00:00:00"/>
    <m/>
    <s v="0h52m"/>
    <n v="52"/>
    <s v="1m"/>
    <n v="1"/>
    <n v="7"/>
    <x v="138"/>
    <m/>
    <m/>
    <s v="NA"/>
  </r>
  <r>
    <x v="15"/>
    <d v="2024-03-07T00:00:00"/>
    <m/>
    <s v="0h47m"/>
    <n v="47"/>
    <s v="4m"/>
    <n v="4"/>
    <n v="7"/>
    <x v="138"/>
    <m/>
    <m/>
    <s v="NA"/>
  </r>
  <r>
    <x v="15"/>
    <d v="2024-03-08T00:00:00"/>
    <m/>
    <s v="3h34m"/>
    <n v="214"/>
    <s v="1h25m"/>
    <n v="85"/>
    <n v="22"/>
    <x v="138"/>
    <m/>
    <m/>
    <s v="NA"/>
  </r>
  <r>
    <x v="15"/>
    <d v="2024-03-09T00:00:00"/>
    <m/>
    <s v="2h34m"/>
    <n v="154"/>
    <s v="24m"/>
    <n v="24"/>
    <n v="8"/>
    <x v="138"/>
    <m/>
    <m/>
    <s v="NA"/>
  </r>
  <r>
    <x v="15"/>
    <d v="2024-03-10T00:00:00"/>
    <m/>
    <s v="1h15m"/>
    <n v="75"/>
    <s v="0m"/>
    <n v="0"/>
    <n v="6"/>
    <x v="138"/>
    <m/>
    <m/>
    <s v="NA"/>
  </r>
  <r>
    <x v="15"/>
    <d v="2024-03-11T00:00:00"/>
    <m/>
    <s v="1h6m"/>
    <n v="66"/>
    <s v="17m"/>
    <n v="17"/>
    <n v="18"/>
    <x v="138"/>
    <m/>
    <m/>
    <s v="NA"/>
  </r>
  <r>
    <x v="15"/>
    <d v="2024-03-12T00:00:00"/>
    <m/>
    <s v="3h36m"/>
    <n v="216"/>
    <s v="2h12m"/>
    <n v="132"/>
    <n v="32"/>
    <x v="138"/>
    <m/>
    <m/>
    <s v="NA"/>
  </r>
  <r>
    <x v="15"/>
    <d v="2024-03-13T00:00:00"/>
    <m/>
    <s v="2h1m"/>
    <n v="121"/>
    <s v="2m"/>
    <n v="2"/>
    <n v="8"/>
    <x v="138"/>
    <m/>
    <m/>
    <s v="NA"/>
  </r>
  <r>
    <x v="15"/>
    <d v="2024-03-14T00:00:00"/>
    <m/>
    <s v="2h24m"/>
    <n v="144"/>
    <s v="39m"/>
    <n v="39"/>
    <n v="12"/>
    <x v="138"/>
    <m/>
    <m/>
    <s v="NA"/>
  </r>
  <r>
    <x v="15"/>
    <d v="2024-03-15T00:00:00"/>
    <m/>
    <s v="1h15m"/>
    <n v="75"/>
    <s v="0m"/>
    <n v="0"/>
    <n v="7"/>
    <x v="138"/>
    <m/>
    <m/>
    <s v="NA"/>
  </r>
  <r>
    <x v="15"/>
    <d v="2024-03-16T00:00:00"/>
    <m/>
    <s v="1h55m"/>
    <n v="115"/>
    <s v="0m"/>
    <n v="0"/>
    <n v="7"/>
    <x v="138"/>
    <m/>
    <m/>
    <s v="NA"/>
  </r>
  <r>
    <x v="15"/>
    <d v="2024-03-17T00:00:00"/>
    <m/>
    <s v="1h15m"/>
    <n v="75"/>
    <s v="0m"/>
    <n v="0"/>
    <n v="6"/>
    <x v="138"/>
    <m/>
    <m/>
    <s v="NA"/>
  </r>
  <r>
    <x v="15"/>
    <d v="2024-03-18T00:00:00"/>
    <m/>
    <s v="1h6m"/>
    <n v="66"/>
    <s v="17m"/>
    <n v="17"/>
    <n v="7"/>
    <x v="138"/>
    <m/>
    <m/>
    <s v="NA"/>
  </r>
  <r>
    <x v="15"/>
    <d v="2024-03-19T00:00:00"/>
    <m/>
    <s v="3h36m"/>
    <n v="216"/>
    <s v="2h12m"/>
    <n v="82"/>
    <n v="18"/>
    <x v="138"/>
    <m/>
    <m/>
    <s v="NA"/>
  </r>
  <r>
    <x v="15"/>
    <d v="2024-03-20T00:00:00"/>
    <m/>
    <s v="2h1m"/>
    <n v="121"/>
    <s v="2m"/>
    <n v="2"/>
    <n v="12"/>
    <x v="138"/>
    <m/>
    <m/>
    <s v="NA"/>
  </r>
  <r>
    <x v="15"/>
    <d v="2024-03-21T00:00:00"/>
    <m/>
    <s v="2h24m"/>
    <n v="144"/>
    <s v="39m"/>
    <n v="39"/>
    <n v="9"/>
    <x v="138"/>
    <m/>
    <m/>
    <s v="NA"/>
  </r>
  <r>
    <x v="15"/>
    <d v="2024-03-22T00:00:00"/>
    <m/>
    <s v="1h15m"/>
    <n v="75"/>
    <s v="0m"/>
    <n v="0"/>
    <n v="3"/>
    <x v="138"/>
    <m/>
    <m/>
    <s v="NA"/>
  </r>
  <r>
    <x v="15"/>
    <d v="2024-03-23T00:00:00"/>
    <m/>
    <s v="1h55m"/>
    <n v="115"/>
    <s v="0m"/>
    <n v="0"/>
    <n v="6"/>
    <x v="138"/>
    <m/>
    <m/>
    <s v="NA"/>
  </r>
  <r>
    <x v="15"/>
    <d v="2024-03-24T00:00:00"/>
    <m/>
    <s v="1h15m"/>
    <n v="75"/>
    <s v="8m"/>
    <n v="8"/>
    <n v="7"/>
    <x v="138"/>
    <m/>
    <m/>
    <s v="NA"/>
  </r>
  <r>
    <x v="15"/>
    <d v="2024-03-25T00:00:00"/>
    <m/>
    <s v="1h16m"/>
    <n v="63"/>
    <s v="29m"/>
    <n v="29"/>
    <n v="18"/>
    <x v="138"/>
    <m/>
    <m/>
    <s v="NA"/>
  </r>
  <r>
    <x v="15"/>
    <d v="2024-03-26T00:00:00"/>
    <m/>
    <s v="2h0m"/>
    <n v="120"/>
    <s v="1h15m"/>
    <n v="75"/>
    <n v="16"/>
    <x v="138"/>
    <m/>
    <m/>
    <s v="NA"/>
  </r>
  <r>
    <x v="15"/>
    <d v="2024-03-27T00:00:00"/>
    <m/>
    <s v="2h0m"/>
    <n v="120"/>
    <s v="1h1m"/>
    <n v="61"/>
    <n v="23"/>
    <x v="138"/>
    <m/>
    <m/>
    <n v="1"/>
  </r>
  <r>
    <x v="15"/>
    <d v="2024-03-28T00:00:00"/>
    <m/>
    <s v="1h4m"/>
    <n v="64"/>
    <s v="36m"/>
    <n v="36"/>
    <n v="11"/>
    <x v="138"/>
    <m/>
    <m/>
    <n v="1"/>
  </r>
  <r>
    <x v="15"/>
    <d v="2024-03-29T00:00:00"/>
    <m/>
    <s v="1h9m"/>
    <n v="69"/>
    <s v="19m"/>
    <n v="19"/>
    <n v="6"/>
    <x v="138"/>
    <m/>
    <m/>
    <n v="1"/>
  </r>
  <r>
    <x v="15"/>
    <d v="2024-03-30T00:00:00"/>
    <m/>
    <s v="1h7m"/>
    <n v="67"/>
    <s v="0m"/>
    <n v="0"/>
    <n v="6"/>
    <x v="138"/>
    <m/>
    <m/>
    <n v="1"/>
  </r>
  <r>
    <x v="15"/>
    <d v="2024-03-31T00:00:00"/>
    <m/>
    <s v="1h32m"/>
    <n v="92"/>
    <s v="13m"/>
    <n v="13"/>
    <n v="8"/>
    <x v="138"/>
    <m/>
    <m/>
    <n v="1"/>
  </r>
  <r>
    <x v="15"/>
    <d v="2024-04-01T00:00:00"/>
    <m/>
    <s v="2h17m"/>
    <n v="137"/>
    <s v="1h47m"/>
    <n v="107"/>
    <n v="21"/>
    <x v="138"/>
    <m/>
    <m/>
    <n v="1"/>
  </r>
  <r>
    <x v="15"/>
    <d v="2024-04-02T00:00:00"/>
    <m/>
    <s v="1h45m"/>
    <n v="105"/>
    <s v="1h"/>
    <n v="60"/>
    <n v="38"/>
    <x v="138"/>
    <m/>
    <m/>
    <n v="1"/>
  </r>
  <r>
    <x v="16"/>
    <d v="2024-01-14T00:00:00"/>
    <m/>
    <s v="7h43m"/>
    <n v="463"/>
    <s v="6h31m"/>
    <n v="391"/>
    <n v="124"/>
    <x v="424"/>
    <m/>
    <n v="3.73387096774194"/>
    <m/>
  </r>
  <r>
    <x v="16"/>
    <d v="2024-01-15T00:00:00"/>
    <m/>
    <s v="9h42m"/>
    <n v="582"/>
    <s v="8h24m"/>
    <n v="504"/>
    <n v="83"/>
    <x v="425"/>
    <m/>
    <n v="7.01204819277109"/>
    <m/>
  </r>
  <r>
    <x v="16"/>
    <d v="2024-01-16T00:00:00"/>
    <m/>
    <s v="11h0m"/>
    <n v="660"/>
    <s v="6h37m"/>
    <n v="397"/>
    <n v="60"/>
    <x v="160"/>
    <m/>
    <n v="11"/>
    <m/>
  </r>
  <r>
    <x v="16"/>
    <d v="2024-01-17T00:00:00"/>
    <m/>
    <s v="7h56m"/>
    <n v="476"/>
    <s v="5h8m"/>
    <n v="308"/>
    <n v="122"/>
    <x v="30"/>
    <m/>
    <n v="3.9016393442623"/>
    <m/>
  </r>
  <r>
    <x v="16"/>
    <d v="2024-01-18T00:00:00"/>
    <m/>
    <s v="7h41m"/>
    <n v="461"/>
    <s v="4h43m"/>
    <n v="283"/>
    <n v="97"/>
    <x v="160"/>
    <m/>
    <n v="4.75257731958763"/>
    <m/>
  </r>
  <r>
    <x v="16"/>
    <d v="2024-01-19T00:00:00"/>
    <m/>
    <s v="12h25m"/>
    <n v="745"/>
    <s v="10h48m"/>
    <n v="648"/>
    <n v="141"/>
    <x v="27"/>
    <m/>
    <n v="5.28368794326241"/>
    <m/>
  </r>
  <r>
    <x v="16"/>
    <d v="2024-01-20T00:00:00"/>
    <m/>
    <s v="10h12m"/>
    <n v="612"/>
    <s v="8h3m"/>
    <n v="483"/>
    <n v="45"/>
    <x v="106"/>
    <m/>
    <n v="13.6"/>
    <m/>
  </r>
  <r>
    <x v="16"/>
    <d v="2024-01-21T00:00:00"/>
    <m/>
    <s v="4h49m"/>
    <n v="289"/>
    <s v="3h37m"/>
    <n v="217"/>
    <n v="112"/>
    <x v="150"/>
    <m/>
    <n v="2.58035714285714"/>
    <m/>
  </r>
  <r>
    <x v="16"/>
    <d v="2024-01-22T00:00:00"/>
    <m/>
    <s v="11h14m"/>
    <n v="674"/>
    <s v="10h8m"/>
    <n v="608"/>
    <n v="63"/>
    <x v="31"/>
    <m/>
    <n v="10.6984126984127"/>
    <m/>
  </r>
  <r>
    <x v="16"/>
    <d v="2024-01-23T00:00:00"/>
    <m/>
    <s v="9h3m"/>
    <n v="543"/>
    <s v="6h37m"/>
    <n v="397"/>
    <n v="114"/>
    <x v="160"/>
    <m/>
    <n v="4.76315789473684"/>
    <m/>
  </r>
  <r>
    <x v="16"/>
    <d v="2024-01-24T00:00:00"/>
    <m/>
    <s v="14h13m"/>
    <n v="853"/>
    <s v="7h14m"/>
    <n v="434"/>
    <n v="141"/>
    <x v="426"/>
    <m/>
    <n v="6.04964539007092"/>
    <m/>
  </r>
  <r>
    <x v="16"/>
    <d v="2024-01-25T00:00:00"/>
    <m/>
    <s v="4h8m"/>
    <n v="248"/>
    <s v="2h24m"/>
    <n v="144"/>
    <n v="133"/>
    <x v="312"/>
    <m/>
    <n v="1.86466165413534"/>
    <m/>
  </r>
  <r>
    <x v="16"/>
    <d v="2024-01-26T00:00:00"/>
    <m/>
    <s v="14h18m"/>
    <n v="858"/>
    <s v="10h30m"/>
    <n v="630"/>
    <n v="142"/>
    <x v="326"/>
    <m/>
    <n v="6.04225352112676"/>
    <m/>
  </r>
  <r>
    <x v="16"/>
    <d v="2024-01-27T00:00:00"/>
    <m/>
    <s v="11h40m"/>
    <n v="700"/>
    <s v="7h24m"/>
    <n v="444"/>
    <n v="63"/>
    <x v="70"/>
    <m/>
    <n v="11.1111111111111"/>
    <m/>
  </r>
  <r>
    <x v="16"/>
    <d v="2024-01-28T00:00:00"/>
    <m/>
    <s v="6h55m"/>
    <n v="415"/>
    <s v="3h49m"/>
    <n v="229"/>
    <n v="123"/>
    <x v="427"/>
    <m/>
    <n v="3.3739837398374"/>
    <m/>
  </r>
  <r>
    <x v="16"/>
    <d v="2024-01-29T00:00:00"/>
    <m/>
    <s v="9h58m"/>
    <n v="598"/>
    <s v="7h20m"/>
    <n v="440"/>
    <n v="107"/>
    <x v="428"/>
    <m/>
    <n v="5.58878504672897"/>
    <m/>
  </r>
  <r>
    <x v="16"/>
    <d v="2024-01-30T00:00:00"/>
    <m/>
    <s v="5h58m"/>
    <n v="358"/>
    <s v="4h59m"/>
    <n v="299"/>
    <n v="113"/>
    <x v="334"/>
    <m/>
    <n v="3.16814159292035"/>
    <m/>
  </r>
  <r>
    <x v="16"/>
    <d v="2024-01-31T00:00:00"/>
    <m/>
    <s v="5h45m"/>
    <n v="345"/>
    <s v="4h21m"/>
    <n v="261"/>
    <n v="64"/>
    <x v="326"/>
    <m/>
    <n v="5.390625"/>
    <m/>
  </r>
  <r>
    <x v="16"/>
    <d v="2024-02-01T00:00:00"/>
    <m/>
    <s v="6h31m"/>
    <n v="391"/>
    <s v="4h25m"/>
    <n v="265"/>
    <n v="160"/>
    <x v="309"/>
    <m/>
    <n v="2.44375"/>
    <m/>
  </r>
  <r>
    <x v="16"/>
    <d v="2024-02-02T00:00:00"/>
    <m/>
    <s v="6h19m"/>
    <n v="379"/>
    <s v="5h2m"/>
    <n v="302"/>
    <n v="144"/>
    <x v="52"/>
    <m/>
    <n v="2.63194444444444"/>
    <m/>
  </r>
  <r>
    <x v="16"/>
    <d v="2024-02-03T00:00:00"/>
    <m/>
    <s v="6h57m"/>
    <n v="417"/>
    <s v="4h12m"/>
    <n v="252"/>
    <n v="274"/>
    <x v="0"/>
    <m/>
    <n v="1.52189781021898"/>
    <m/>
  </r>
  <r>
    <x v="16"/>
    <d v="2024-02-04T00:00:00"/>
    <m/>
    <s v="8h14m"/>
    <n v="494"/>
    <s v="6h25m"/>
    <n v="385"/>
    <n v="102"/>
    <x v="410"/>
    <m/>
    <n v="4.84313725490196"/>
    <m/>
  </r>
  <r>
    <x v="16"/>
    <d v="2024-02-05T00:00:00"/>
    <m/>
    <s v="7h34m"/>
    <n v="454"/>
    <s v="6h50m"/>
    <n v="410"/>
    <n v="123"/>
    <x v="27"/>
    <m/>
    <n v="3.69105691056911"/>
    <m/>
  </r>
  <r>
    <x v="16"/>
    <d v="2024-02-06T00:00:00"/>
    <m/>
    <s v="8h24m"/>
    <n v="504"/>
    <s v="6h3m"/>
    <n v="363"/>
    <n v="89"/>
    <x v="334"/>
    <m/>
    <n v="5.66292134831461"/>
    <m/>
  </r>
  <r>
    <x v="16"/>
    <d v="2024-02-07T00:00:00"/>
    <m/>
    <s v="7h40m"/>
    <n v="460"/>
    <s v="4h59m"/>
    <n v="299"/>
    <n v="155"/>
    <x v="429"/>
    <m/>
    <n v="2.96774193548387"/>
    <m/>
  </r>
  <r>
    <x v="16"/>
    <d v="2024-02-08T00:00:00"/>
    <m/>
    <s v="11h30m"/>
    <n v="690"/>
    <s v="7h55m"/>
    <n v="475"/>
    <n v="189"/>
    <x v="334"/>
    <m/>
    <n v="3.65079365079365"/>
    <m/>
  </r>
  <r>
    <x v="16"/>
    <d v="2024-02-09T00:00:00"/>
    <m/>
    <s v="4h34m"/>
    <n v="274"/>
    <s v="3h7m"/>
    <n v="187"/>
    <n v="113"/>
    <x v="430"/>
    <m/>
    <n v="2.42477876106195"/>
    <m/>
  </r>
  <r>
    <x v="16"/>
    <d v="2024-02-10T00:00:00"/>
    <m/>
    <s v="7h32m"/>
    <n v="452"/>
    <s v="6h27m"/>
    <n v="387"/>
    <n v="187"/>
    <x v="428"/>
    <m/>
    <n v="2.41711229946524"/>
    <m/>
  </r>
  <r>
    <x v="16"/>
    <d v="2024-02-11T00:00:00"/>
    <m/>
    <s v="5h11m"/>
    <n v="311"/>
    <s v="3h52m"/>
    <n v="232"/>
    <n v="186"/>
    <x v="431"/>
    <m/>
    <n v="1.67204301075269"/>
    <m/>
  </r>
  <r>
    <x v="16"/>
    <d v="2024-02-12T00:00:00"/>
    <m/>
    <s v="8h30m"/>
    <n v="510"/>
    <s v="3h22m"/>
    <n v="202"/>
    <n v="117"/>
    <x v="432"/>
    <m/>
    <n v="4.35897435897436"/>
    <m/>
  </r>
  <r>
    <x v="16"/>
    <d v="2024-02-13T00:00:00"/>
    <m/>
    <s v="8h7m"/>
    <n v="487"/>
    <s v="4h33m"/>
    <n v="273"/>
    <n v="118"/>
    <x v="429"/>
    <m/>
    <n v="4.1271186440678"/>
    <m/>
  </r>
  <r>
    <x v="16"/>
    <d v="2024-02-14T00:00:00"/>
    <m/>
    <s v="7h34m"/>
    <n v="454"/>
    <s v="5h20m"/>
    <n v="320"/>
    <n v="102"/>
    <x v="313"/>
    <m/>
    <n v="4.45098039215686"/>
    <m/>
  </r>
  <r>
    <x v="16"/>
    <d v="2024-02-15T00:00:00"/>
    <m/>
    <s v="11h25m"/>
    <n v="685"/>
    <s v="8h32m"/>
    <n v="512"/>
    <n v="100"/>
    <x v="27"/>
    <m/>
    <n v="6.85"/>
    <m/>
  </r>
  <r>
    <x v="16"/>
    <d v="2024-02-16T00:00:00"/>
    <m/>
    <s v="6h23m"/>
    <n v="383"/>
    <s v="3h40m"/>
    <n v="220"/>
    <n v="90"/>
    <x v="160"/>
    <m/>
    <n v="4.25555555555556"/>
    <m/>
  </r>
  <r>
    <x v="16"/>
    <d v="2024-02-17T00:00:00"/>
    <m/>
    <s v="6h31m"/>
    <n v="391"/>
    <s v="2h50m"/>
    <n v="170"/>
    <n v="78"/>
    <x v="309"/>
    <m/>
    <n v="5.01282051282051"/>
    <m/>
  </r>
  <r>
    <x v="16"/>
    <d v="2024-02-18T00:00:00"/>
    <m/>
    <s v="5h30m"/>
    <n v="330"/>
    <s v="2h01m"/>
    <n v="121"/>
    <n v="65"/>
    <x v="27"/>
    <m/>
    <n v="5.07692307692308"/>
    <m/>
  </r>
  <r>
    <x v="16"/>
    <d v="2024-02-19T00:00:00"/>
    <m/>
    <s v="6h57m"/>
    <n v="417"/>
    <s v="2h40m"/>
    <n v="160"/>
    <n v="47"/>
    <x v="334"/>
    <m/>
    <n v="8.87234042553192"/>
    <m/>
  </r>
  <r>
    <x v="16"/>
    <d v="2024-02-20T00:00:00"/>
    <m/>
    <s v="8h14m"/>
    <n v="494"/>
    <s v="4h30m"/>
    <n v="270"/>
    <n v="110"/>
    <x v="199"/>
    <m/>
    <n v="4.49090909090909"/>
    <m/>
  </r>
  <r>
    <x v="16"/>
    <d v="2024-02-21T00:00:00"/>
    <m/>
    <s v="7h34m"/>
    <n v="454"/>
    <s v="4h0m"/>
    <n v="240"/>
    <n v="90"/>
    <x v="70"/>
    <m/>
    <n v="5.04444444444444"/>
    <m/>
  </r>
  <r>
    <x v="16"/>
    <d v="2024-02-22T00:00:00"/>
    <m/>
    <s v="8h15m"/>
    <n v="495"/>
    <s v="5h10m"/>
    <n v="310"/>
    <n v="123"/>
    <x v="433"/>
    <m/>
    <n v="4.02439024390244"/>
    <m/>
  </r>
  <r>
    <x v="16"/>
    <d v="2024-02-23T00:00:00"/>
    <m/>
    <s v="7h40m"/>
    <n v="460"/>
    <s v="3h10m"/>
    <n v="190"/>
    <n v="45"/>
    <x v="148"/>
    <m/>
    <n v="10.2222222222222"/>
    <m/>
  </r>
  <r>
    <x v="16"/>
    <d v="2024-02-24T00:00:00"/>
    <m/>
    <s v="8h57m"/>
    <n v="537"/>
    <s v="5h05m"/>
    <n v="305"/>
    <n v="75"/>
    <x v="116"/>
    <m/>
    <n v="7.16"/>
    <m/>
  </r>
  <r>
    <x v="16"/>
    <d v="2024-02-25T00:00:00"/>
    <m/>
    <s v="13h14m"/>
    <n v="794"/>
    <s v="7h50m"/>
    <n v="470"/>
    <n v="120"/>
    <x v="20"/>
    <m/>
    <n v="6.61666666666667"/>
    <m/>
  </r>
  <r>
    <x v="16"/>
    <d v="2024-02-26T00:00:00"/>
    <m/>
    <s v="4h23m"/>
    <n v="263"/>
    <s v="1h50m"/>
    <n v="110"/>
    <n v="43"/>
    <x v="116"/>
    <m/>
    <n v="6.11627906976744"/>
    <m/>
  </r>
  <r>
    <x v="16"/>
    <d v="2024-02-27T00:00:00"/>
    <m/>
    <s v="6h52m"/>
    <n v="412"/>
    <s v="2h30m"/>
    <n v="150"/>
    <n v="59"/>
    <x v="434"/>
    <m/>
    <n v="6.98305084745763"/>
    <m/>
  </r>
  <r>
    <x v="16"/>
    <d v="2024-02-28T00:00:00"/>
    <m/>
    <s v="6h39m"/>
    <n v="399"/>
    <s v="4h15m"/>
    <n v="255"/>
    <n v="82"/>
    <x v="130"/>
    <m/>
    <n v="4.86585365853659"/>
    <m/>
  </r>
  <r>
    <x v="16"/>
    <d v="2024-02-29T00:00:00"/>
    <m/>
    <s v="8h48m"/>
    <n v="528"/>
    <s v="3h20m"/>
    <n v="200"/>
    <n v="88"/>
    <x v="52"/>
    <m/>
    <n v="6"/>
    <m/>
  </r>
  <r>
    <x v="16"/>
    <d v="2024-03-01T00:00:00"/>
    <m/>
    <s v="7h34m"/>
    <n v="454"/>
    <s v="3h01m"/>
    <n v="181"/>
    <n v="75"/>
    <x v="2"/>
    <m/>
    <n v="6.05333333333333"/>
    <m/>
  </r>
  <r>
    <x v="16"/>
    <d v="2024-03-02T00:00:00"/>
    <m/>
    <s v="7h21m"/>
    <n v="441"/>
    <s v="4h18m"/>
    <n v="258"/>
    <n v="59"/>
    <x v="27"/>
    <m/>
    <n v="7.47457627118644"/>
    <m/>
  </r>
  <r>
    <x v="16"/>
    <d v="2024-03-03T00:00:00"/>
    <m/>
    <s v="12h9m"/>
    <n v="729"/>
    <s v="7h9m"/>
    <n v="429"/>
    <n v="95"/>
    <x v="335"/>
    <m/>
    <n v="7.67368421052632"/>
    <m/>
  </r>
  <r>
    <x v="16"/>
    <d v="2024-03-04T00:00:00"/>
    <m/>
    <s v="6h10m"/>
    <n v="370"/>
    <s v="4h11m"/>
    <n v="251"/>
    <n v="120"/>
    <x v="312"/>
    <m/>
    <n v="3.08333333333333"/>
    <m/>
  </r>
  <r>
    <x v="16"/>
    <d v="2024-03-05T00:00:00"/>
    <m/>
    <s v="4h22m"/>
    <n v="262"/>
    <s v="3h15m"/>
    <n v="195"/>
    <n v="132"/>
    <x v="312"/>
    <m/>
    <n v="1.98484848484849"/>
    <m/>
  </r>
  <r>
    <x v="16"/>
    <d v="2024-03-06T00:00:00"/>
    <m/>
    <s v="5h55m"/>
    <n v="355"/>
    <s v="3h31m"/>
    <n v="211"/>
    <n v="126"/>
    <x v="329"/>
    <m/>
    <n v="2.81746031746032"/>
    <m/>
  </r>
  <r>
    <x v="16"/>
    <d v="2024-03-07T00:00:00"/>
    <m/>
    <s v="6h23m"/>
    <n v="383"/>
    <s v="3h6m"/>
    <n v="186"/>
    <n v="157"/>
    <x v="319"/>
    <m/>
    <n v="2.43949044585987"/>
    <m/>
  </r>
  <r>
    <x v="16"/>
    <d v="2024-03-08T00:00:00"/>
    <m/>
    <s v="11h8m"/>
    <n v="668"/>
    <s v="6h47m"/>
    <n v="407"/>
    <n v="148"/>
    <x v="14"/>
    <m/>
    <n v="4.51351351351351"/>
    <m/>
  </r>
  <r>
    <x v="16"/>
    <d v="2024-03-09T00:00:00"/>
    <m/>
    <s v="13h53m"/>
    <n v="833"/>
    <s v="8h30m"/>
    <n v="510"/>
    <n v="100"/>
    <x v="27"/>
    <m/>
    <n v="8.33"/>
    <m/>
  </r>
  <r>
    <x v="16"/>
    <d v="2024-03-10T00:00:00"/>
    <m/>
    <s v="9h3m"/>
    <n v="543"/>
    <s v="5h27m"/>
    <n v="327"/>
    <n v="64"/>
    <x v="30"/>
    <m/>
    <n v="8.484375"/>
    <m/>
  </r>
  <r>
    <x v="16"/>
    <d v="2024-03-11T00:00:00"/>
    <m/>
    <s v="8h57m"/>
    <n v="537"/>
    <s v="6h19m"/>
    <n v="379"/>
    <n v="104"/>
    <x v="116"/>
    <m/>
    <n v="5.16346153846154"/>
    <m/>
  </r>
  <r>
    <x v="16"/>
    <d v="2024-03-12T00:00:00"/>
    <m/>
    <s v="5h23m"/>
    <n v="323"/>
    <s v="2h34m"/>
    <n v="154"/>
    <n v="91"/>
    <x v="334"/>
    <m/>
    <n v="3.54945054945055"/>
    <m/>
  </r>
  <r>
    <x v="16"/>
    <d v="2024-03-13T00:00:00"/>
    <m/>
    <s v="6h0m"/>
    <n v="360"/>
    <s v="2h59m"/>
    <n v="179"/>
    <n v="97"/>
    <x v="52"/>
    <m/>
    <n v="3.71134020618557"/>
    <m/>
  </r>
  <r>
    <x v="16"/>
    <d v="2024-03-14T00:00:00"/>
    <m/>
    <s v="6h18m"/>
    <n v="378"/>
    <s v="2h59m"/>
    <n v="179"/>
    <n v="148"/>
    <x v="334"/>
    <m/>
    <n v="2.55405405405405"/>
    <m/>
  </r>
  <r>
    <x v="16"/>
    <d v="2024-03-15T00:00:00"/>
    <m/>
    <s v="6h52m"/>
    <n v="412"/>
    <s v="4h23m"/>
    <n v="263"/>
    <n v="184"/>
    <x v="435"/>
    <m/>
    <n v="2.23913043478261"/>
    <m/>
  </r>
  <r>
    <x v="16"/>
    <d v="2024-03-16T00:00:00"/>
    <m/>
    <s v="8h13m"/>
    <n v="493"/>
    <s v="3h54m"/>
    <n v="234"/>
    <n v="197"/>
    <x v="44"/>
    <m/>
    <n v="2.50253807106599"/>
    <m/>
  </r>
  <r>
    <x v="16"/>
    <d v="2024-03-17T00:00:00"/>
    <m/>
    <s v="8h48m"/>
    <n v="528"/>
    <s v="5h17m"/>
    <n v="317"/>
    <n v="118"/>
    <x v="436"/>
    <m/>
    <n v="4.47457627118644"/>
    <m/>
  </r>
  <r>
    <x v="16"/>
    <d v="2024-03-18T00:00:00"/>
    <m/>
    <s v="7h34m"/>
    <n v="454"/>
    <s v="3h52m"/>
    <n v="232"/>
    <n v="90"/>
    <x v="30"/>
    <m/>
    <n v="5.04444444444444"/>
    <m/>
  </r>
  <r>
    <x v="16"/>
    <d v="2024-03-19T00:00:00"/>
    <m/>
    <s v="7h21m"/>
    <n v="441"/>
    <s v="4h28m"/>
    <n v="268"/>
    <n v="168"/>
    <x v="290"/>
    <m/>
    <n v="2.625"/>
    <m/>
  </r>
  <r>
    <x v="16"/>
    <d v="2024-03-20T00:00:00"/>
    <m/>
    <s v="9h34m"/>
    <n v="574"/>
    <s v="4h10m"/>
    <n v="250"/>
    <n v="110"/>
    <x v="360"/>
    <m/>
    <n v="5.21818181818182"/>
    <m/>
  </r>
  <r>
    <x v="16"/>
    <d v="2024-03-21T00:00:00"/>
    <m/>
    <s v="5h7m"/>
    <n v="307"/>
    <s v="2h1m"/>
    <n v="121"/>
    <n v="185"/>
    <x v="160"/>
    <m/>
    <n v="1.65945945945946"/>
    <m/>
  </r>
  <r>
    <x v="16"/>
    <d v="2024-03-22T00:00:00"/>
    <m/>
    <s v="6h19m"/>
    <n v="379"/>
    <s v="2h49m"/>
    <n v="169"/>
    <n v="130"/>
    <x v="3"/>
    <m/>
    <n v="2.91538461538462"/>
    <m/>
  </r>
  <r>
    <x v="16"/>
    <d v="2024-03-23T00:00:00"/>
    <m/>
    <s v="6h59m"/>
    <n v="419"/>
    <s v="2h44m"/>
    <n v="164"/>
    <n v="154"/>
    <x v="430"/>
    <m/>
    <n v="2.72077922077922"/>
    <m/>
  </r>
  <r>
    <x v="16"/>
    <d v="2024-03-24T00:00:00"/>
    <m/>
    <s v="6h46m"/>
    <n v="406"/>
    <s v="3h24m"/>
    <n v="204"/>
    <n v="110"/>
    <x v="310"/>
    <m/>
    <n v="3.69090909090909"/>
    <m/>
  </r>
  <r>
    <x v="16"/>
    <d v="2024-03-25T00:00:00"/>
    <m/>
    <s v="7h38m"/>
    <n v="458"/>
    <s v="4h25m"/>
    <n v="265"/>
    <n v="143"/>
    <x v="437"/>
    <m/>
    <n v="3.2027972027972"/>
    <m/>
  </r>
  <r>
    <x v="16"/>
    <d v="2024-03-26T00:00:00"/>
    <m/>
    <s v="6h3m"/>
    <n v="363"/>
    <s v="2h59m"/>
    <n v="179"/>
    <n v="101"/>
    <x v="62"/>
    <m/>
    <n v="3.59405940594059"/>
    <m/>
  </r>
  <r>
    <x v="16"/>
    <d v="2024-03-27T00:00:00"/>
    <m/>
    <s v="5h59m"/>
    <n v="359"/>
    <s v="3h48m"/>
    <n v="228"/>
    <n v="119"/>
    <x v="438"/>
    <m/>
    <n v="3.01680672268908"/>
    <s v="N"/>
  </r>
  <r>
    <x v="16"/>
    <d v="2024-03-28T00:00:00"/>
    <m/>
    <s v="6h27m"/>
    <n v="387"/>
    <s v="4h13m"/>
    <n v="253"/>
    <n v="109"/>
    <x v="2"/>
    <m/>
    <n v="3.55045871559633"/>
    <s v="N"/>
  </r>
  <r>
    <x v="16"/>
    <d v="2024-03-29T00:00:00"/>
    <m/>
    <s v="6h18m"/>
    <n v="378"/>
    <s v="3h37m"/>
    <n v="217"/>
    <n v="84"/>
    <x v="439"/>
    <m/>
    <n v="4.5"/>
    <s v="N"/>
  </r>
  <r>
    <x v="16"/>
    <d v="2024-03-30T00:00:00"/>
    <m/>
    <s v="7h22m"/>
    <n v="442"/>
    <s v="2h59m"/>
    <n v="179"/>
    <n v="134"/>
    <x v="312"/>
    <m/>
    <n v="3.29850746268657"/>
    <s v="N"/>
  </r>
  <r>
    <x v="16"/>
    <d v="2024-03-31T00:00:00"/>
    <m/>
    <s v="6h55m"/>
    <n v="415"/>
    <s v="4h45m"/>
    <n v="285"/>
    <n v="92"/>
    <x v="301"/>
    <m/>
    <n v="4.51086956521739"/>
    <s v="N"/>
  </r>
  <r>
    <x v="16"/>
    <d v="2024-04-01T00:00:00"/>
    <m/>
    <s v="6h13m"/>
    <n v="373"/>
    <s v="4h25m"/>
    <n v="265"/>
    <n v="86"/>
    <x v="412"/>
    <m/>
    <n v="4.33720930232558"/>
    <s v="N"/>
  </r>
  <r>
    <x v="16"/>
    <d v="2024-04-02T00:00:00"/>
    <m/>
    <s v="6h3m"/>
    <n v="363"/>
    <s v="2h59m"/>
    <n v="179"/>
    <n v="107"/>
    <x v="298"/>
    <m/>
    <n v="3.39252336448598"/>
    <s v="N"/>
  </r>
  <r>
    <x v="17"/>
    <d v="2024-01-01T00:00:00"/>
    <m/>
    <m/>
    <n v="606"/>
    <m/>
    <n v="295"/>
    <n v="68"/>
    <x v="424"/>
    <n v="0.486798679867987"/>
    <n v="8.91176470588235"/>
    <m/>
  </r>
  <r>
    <x v="17"/>
    <d v="2024-01-02T00:00:00"/>
    <m/>
    <m/>
    <n v="619"/>
    <m/>
    <n v="338"/>
    <n v="75"/>
    <x v="440"/>
    <n v="0.546042003231018"/>
    <n v="8.25333333333333"/>
    <m/>
  </r>
  <r>
    <x v="17"/>
    <d v="2024-01-03T00:00:00"/>
    <m/>
    <m/>
    <n v="580"/>
    <m/>
    <n v="326"/>
    <n v="99"/>
    <x v="362"/>
    <n v="0.562068965517241"/>
    <n v="5.85858585858586"/>
    <m/>
  </r>
  <r>
    <x v="17"/>
    <d v="2024-01-04T00:00:00"/>
    <m/>
    <m/>
    <n v="480"/>
    <m/>
    <n v="206"/>
    <n v="97"/>
    <x v="417"/>
    <n v="0.429166666666667"/>
    <n v="4.94845360824742"/>
    <m/>
  </r>
  <r>
    <x v="17"/>
    <d v="2024-01-05T00:00:00"/>
    <m/>
    <m/>
    <n v="599"/>
    <m/>
    <n v="242"/>
    <n v="160"/>
    <x v="441"/>
    <n v="0.404006677796327"/>
    <n v="3.74375"/>
    <m/>
  </r>
  <r>
    <x v="17"/>
    <d v="2024-01-06T00:00:00"/>
    <m/>
    <m/>
    <n v="620"/>
    <m/>
    <n v="313"/>
    <n v="98"/>
    <x v="442"/>
    <n v="0.504838709677419"/>
    <n v="6.3265306122449"/>
    <m/>
  </r>
  <r>
    <x v="17"/>
    <d v="2024-01-07T00:00:00"/>
    <m/>
    <m/>
    <n v="660"/>
    <m/>
    <n v="339"/>
    <n v="34"/>
    <x v="441"/>
    <n v="0.513636363636364"/>
    <n v="19.4117647058824"/>
    <m/>
  </r>
  <r>
    <x v="17"/>
    <d v="2024-01-08T00:00:00"/>
    <m/>
    <m/>
    <n v="509"/>
    <m/>
    <n v="280"/>
    <n v="200"/>
    <x v="137"/>
    <n v="0.550098231827112"/>
    <n v="2.545"/>
    <m/>
  </r>
  <r>
    <x v="17"/>
    <d v="2024-01-09T00:00:00"/>
    <m/>
    <m/>
    <n v="640"/>
    <m/>
    <n v="353"/>
    <n v="93"/>
    <x v="144"/>
    <n v="0.5515625"/>
    <n v="6.88172043010753"/>
    <m/>
  </r>
  <r>
    <x v="17"/>
    <d v="2024-01-10T00:00:00"/>
    <m/>
    <m/>
    <n v="391"/>
    <m/>
    <n v="186"/>
    <n v="97"/>
    <x v="339"/>
    <n v="0.475703324808184"/>
    <n v="4.03092783505155"/>
    <m/>
  </r>
  <r>
    <x v="17"/>
    <d v="2024-01-11T00:00:00"/>
    <m/>
    <m/>
    <n v="446"/>
    <m/>
    <n v="174"/>
    <n v="68"/>
    <x v="2"/>
    <n v="0.390134529147982"/>
    <n v="6.55882352941177"/>
    <m/>
  </r>
  <r>
    <x v="17"/>
    <d v="2024-01-12T00:00:00"/>
    <m/>
    <m/>
    <n v="468"/>
    <m/>
    <n v="204"/>
    <n v="108"/>
    <x v="114"/>
    <n v="0.435897435897436"/>
    <n v="4.33333333333333"/>
    <m/>
  </r>
  <r>
    <x v="17"/>
    <d v="2024-01-13T00:00:00"/>
    <m/>
    <m/>
    <n v="305"/>
    <m/>
    <n v="168"/>
    <n v="151"/>
    <x v="424"/>
    <n v="0.550819672131148"/>
    <n v="2.01986754966887"/>
    <m/>
  </r>
  <r>
    <x v="17"/>
    <d v="2024-01-14T00:00:00"/>
    <m/>
    <m/>
    <n v="293"/>
    <m/>
    <n v="156"/>
    <n v="136"/>
    <x v="106"/>
    <n v="0.532423208191126"/>
    <n v="2.15441176470588"/>
    <m/>
  </r>
  <r>
    <x v="17"/>
    <d v="2024-01-15T00:00:00"/>
    <m/>
    <m/>
    <n v="507"/>
    <m/>
    <n v="290"/>
    <n v="51"/>
    <x v="114"/>
    <n v="0.571992110453649"/>
    <n v="9.94117647058824"/>
    <m/>
  </r>
  <r>
    <x v="17"/>
    <d v="2024-01-16T00:00:00"/>
    <m/>
    <m/>
    <n v="492"/>
    <m/>
    <n v="192"/>
    <n v="118"/>
    <x v="313"/>
    <n v="0.390243902439024"/>
    <n v="4.16949152542373"/>
    <m/>
  </r>
  <r>
    <x v="17"/>
    <d v="2024-01-17T00:00:00"/>
    <m/>
    <m/>
    <n v="469"/>
    <m/>
    <n v="248"/>
    <n v="63"/>
    <x v="0"/>
    <n v="0.528784648187633"/>
    <n v="7.44444444444445"/>
    <m/>
  </r>
  <r>
    <x v="17"/>
    <d v="2024-01-18T00:00:00"/>
    <m/>
    <m/>
    <n v="389"/>
    <m/>
    <n v="280"/>
    <n v="111"/>
    <x v="107"/>
    <n v="0.719794344473008"/>
    <n v="3.5045045045045"/>
    <m/>
  </r>
  <r>
    <x v="17"/>
    <d v="2024-01-19T00:00:00"/>
    <m/>
    <m/>
    <n v="416"/>
    <m/>
    <n v="235"/>
    <n v="89"/>
    <x v="114"/>
    <n v="0.564903846153846"/>
    <n v="4.67415730337079"/>
    <m/>
  </r>
  <r>
    <x v="17"/>
    <d v="2024-01-20T00:00:00"/>
    <m/>
    <m/>
    <n v="431"/>
    <m/>
    <n v="237"/>
    <n v="126"/>
    <x v="52"/>
    <n v="0.549883990719258"/>
    <n v="3.42063492063492"/>
    <m/>
  </r>
  <r>
    <x v="17"/>
    <d v="2024-01-21T00:00:00"/>
    <m/>
    <m/>
    <n v="552"/>
    <m/>
    <n v="373"/>
    <n v="68"/>
    <x v="424"/>
    <n v="0.675724637681159"/>
    <n v="8.11764705882353"/>
    <m/>
  </r>
  <r>
    <x v="17"/>
    <d v="2024-01-22T00:00:00"/>
    <m/>
    <m/>
    <n v="466"/>
    <m/>
    <n v="302"/>
    <n v="104"/>
    <x v="339"/>
    <n v="0.648068669527897"/>
    <n v="4.48076923076923"/>
    <m/>
  </r>
  <r>
    <x v="17"/>
    <d v="2024-01-23T00:00:00"/>
    <m/>
    <m/>
    <n v="374"/>
    <m/>
    <n v="207"/>
    <n v="91"/>
    <x v="107"/>
    <n v="0.553475935828877"/>
    <n v="4.10989010989011"/>
    <m/>
  </r>
  <r>
    <x v="17"/>
    <d v="2024-01-24T00:00:00"/>
    <m/>
    <m/>
    <n v="461"/>
    <m/>
    <n v="309"/>
    <n v="66"/>
    <x v="339"/>
    <n v="0.670281995661605"/>
    <n v="6.98484848484849"/>
    <m/>
  </r>
  <r>
    <x v="17"/>
    <d v="2024-01-25T00:00:00"/>
    <m/>
    <m/>
    <n v="431"/>
    <m/>
    <n v="247"/>
    <n v="123"/>
    <x v="107"/>
    <n v="0.57308584686775"/>
    <n v="3.50406504065041"/>
    <m/>
  </r>
  <r>
    <x v="17"/>
    <d v="2024-01-26T00:00:00"/>
    <m/>
    <m/>
    <n v="508"/>
    <m/>
    <n v="181"/>
    <n v="80"/>
    <x v="107"/>
    <n v="0.356299212598425"/>
    <n v="6.35"/>
    <m/>
  </r>
  <r>
    <x v="17"/>
    <d v="2024-01-27T00:00:00"/>
    <m/>
    <m/>
    <n v="418"/>
    <m/>
    <n v="280"/>
    <n v="80"/>
    <x v="107"/>
    <n v="0.669856459330144"/>
    <n v="5.225"/>
    <m/>
  </r>
  <r>
    <x v="17"/>
    <d v="2024-01-28T00:00:00"/>
    <m/>
    <m/>
    <n v="404"/>
    <m/>
    <n v="263"/>
    <n v="92"/>
    <x v="114"/>
    <n v="0.650990099009901"/>
    <n v="4.39130434782609"/>
    <m/>
  </r>
  <r>
    <x v="17"/>
    <d v="2024-01-29T00:00:00"/>
    <m/>
    <m/>
    <n v="531"/>
    <m/>
    <n v="396"/>
    <n v="73"/>
    <x v="19"/>
    <n v="0.745762711864407"/>
    <n v="7.27397260273973"/>
    <m/>
  </r>
  <r>
    <x v="17"/>
    <d v="2024-01-30T00:00:00"/>
    <m/>
    <m/>
    <n v="368"/>
    <m/>
    <n v="168"/>
    <n v="103"/>
    <x v="2"/>
    <n v="0.456521739130435"/>
    <n v="3.57281553398058"/>
    <m/>
  </r>
  <r>
    <x v="17"/>
    <d v="2024-01-31T00:00:00"/>
    <m/>
    <m/>
    <n v="448"/>
    <m/>
    <n v="409"/>
    <n v="87"/>
    <x v="78"/>
    <n v="0.912946428571429"/>
    <n v="5.14942528735632"/>
    <m/>
  </r>
  <r>
    <x v="17"/>
    <d v="2024-02-01T00:00:00"/>
    <m/>
    <m/>
    <n v="516"/>
    <m/>
    <n v="310"/>
    <n v="116"/>
    <x v="160"/>
    <n v="0.60077519379845"/>
    <n v="4.44827586206897"/>
    <m/>
  </r>
  <r>
    <x v="17"/>
    <d v="2024-02-02T00:00:00"/>
    <m/>
    <m/>
    <n v="240"/>
    <m/>
    <n v="60"/>
    <n v="68"/>
    <x v="106"/>
    <n v="0.25"/>
    <n v="3.52941176470588"/>
    <m/>
  </r>
  <r>
    <x v="17"/>
    <d v="2024-02-03T00:00:00"/>
    <m/>
    <m/>
    <n v="445"/>
    <m/>
    <n v="272"/>
    <n v="95"/>
    <x v="144"/>
    <n v="0.61123595505618"/>
    <n v="4.68421052631579"/>
    <m/>
  </r>
  <r>
    <x v="17"/>
    <d v="2024-02-04T00:00:00"/>
    <m/>
    <m/>
    <n v="179"/>
    <m/>
    <n v="88"/>
    <n v="88"/>
    <x v="114"/>
    <n v="0.491620111731844"/>
    <n v="2.03409090909091"/>
    <m/>
  </r>
  <r>
    <x v="17"/>
    <d v="2024-02-05T00:00:00"/>
    <m/>
    <m/>
    <n v="448"/>
    <m/>
    <n v="297"/>
    <n v="84"/>
    <x v="2"/>
    <n v="0.662946428571429"/>
    <n v="5.33333333333333"/>
    <m/>
  </r>
  <r>
    <x v="17"/>
    <d v="2024-02-06T00:00:00"/>
    <m/>
    <m/>
    <n v="522"/>
    <m/>
    <n v="255"/>
    <n v="85"/>
    <x v="426"/>
    <n v="0.488505747126437"/>
    <n v="6.14117647058824"/>
    <m/>
  </r>
  <r>
    <x v="17"/>
    <d v="2024-02-07T00:00:00"/>
    <m/>
    <m/>
    <n v="509"/>
    <m/>
    <n v="264"/>
    <n v="80"/>
    <x v="160"/>
    <n v="0.518664047151277"/>
    <n v="6.3625"/>
    <m/>
  </r>
  <r>
    <x v="17"/>
    <d v="2024-02-08T00:00:00"/>
    <m/>
    <m/>
    <n v="563"/>
    <m/>
    <n v="359"/>
    <n v="62"/>
    <x v="160"/>
    <n v="0.63765541740675"/>
    <n v="9.08064516129032"/>
    <m/>
  </r>
  <r>
    <x v="17"/>
    <d v="2024-02-09T00:00:00"/>
    <m/>
    <m/>
    <n v="359"/>
    <m/>
    <n v="246"/>
    <n v="114"/>
    <x v="160"/>
    <n v="0.685236768802228"/>
    <n v="3.14912280701754"/>
    <m/>
  </r>
  <r>
    <x v="17"/>
    <d v="2024-02-10T00:00:00"/>
    <m/>
    <m/>
    <n v="308"/>
    <m/>
    <n v="98"/>
    <n v="98"/>
    <x v="160"/>
    <n v="0.318181818181818"/>
    <n v="3.14285714285714"/>
    <m/>
  </r>
  <r>
    <x v="17"/>
    <d v="2024-02-11T00:00:00"/>
    <m/>
    <m/>
    <n v="289"/>
    <m/>
    <n v="61"/>
    <n v="73"/>
    <x v="107"/>
    <n v="0.211072664359862"/>
    <n v="3.95890410958904"/>
    <m/>
  </r>
  <r>
    <x v="17"/>
    <d v="2024-02-12T00:00:00"/>
    <m/>
    <m/>
    <n v="555"/>
    <m/>
    <n v="352"/>
    <n v="75"/>
    <x v="107"/>
    <n v="0.634234234234234"/>
    <n v="7.4"/>
    <m/>
  </r>
  <r>
    <x v="17"/>
    <d v="2024-02-13T00:00:00"/>
    <m/>
    <m/>
    <n v="581"/>
    <m/>
    <n v="329"/>
    <n v="58"/>
    <x v="443"/>
    <n v="0.566265060240964"/>
    <n v="10.0172413793103"/>
    <m/>
  </r>
  <r>
    <x v="17"/>
    <d v="2024-02-14T00:00:00"/>
    <m/>
    <m/>
    <n v="534.5"/>
    <m/>
    <n v="381"/>
    <n v="78"/>
    <x v="329"/>
    <n v="0.712815715622077"/>
    <n v="6.8525641025641"/>
    <m/>
  </r>
  <r>
    <x v="17"/>
    <d v="2024-02-15T00:00:00"/>
    <m/>
    <m/>
    <n v="620"/>
    <m/>
    <n v="442"/>
    <n v="75"/>
    <x v="130"/>
    <n v="0.712903225806452"/>
    <n v="8.26666666666667"/>
    <m/>
  </r>
  <r>
    <x v="17"/>
    <d v="2024-02-16T00:00:00"/>
    <m/>
    <m/>
    <n v="550.5"/>
    <m/>
    <n v="282"/>
    <n v="104"/>
    <x v="415"/>
    <n v="0.512261580381471"/>
    <n v="5.29326923076923"/>
    <m/>
  </r>
  <r>
    <x v="17"/>
    <d v="2024-02-17T00:00:00"/>
    <m/>
    <m/>
    <n v="604"/>
    <m/>
    <n v="412"/>
    <n v="86"/>
    <x v="19"/>
    <n v="0.682119205298013"/>
    <n v="7.02325581395349"/>
    <m/>
  </r>
  <r>
    <x v="17"/>
    <d v="2024-02-18T00:00:00"/>
    <m/>
    <m/>
    <n v="637"/>
    <m/>
    <n v="370"/>
    <n v="96"/>
    <x v="306"/>
    <n v="0.580847723704867"/>
    <n v="6.63541666666667"/>
    <m/>
  </r>
  <r>
    <x v="17"/>
    <d v="2024-02-19T00:00:00"/>
    <m/>
    <m/>
    <n v="559"/>
    <m/>
    <n v="333"/>
    <n v="67"/>
    <x v="342"/>
    <n v="0.595706618962433"/>
    <n v="8.34328358208955"/>
    <m/>
  </r>
  <r>
    <x v="17"/>
    <d v="2024-02-20T00:00:00"/>
    <m/>
    <m/>
    <n v="546.5"/>
    <m/>
    <n v="371"/>
    <n v="88"/>
    <x v="14"/>
    <n v="0.678865507776761"/>
    <n v="6.21022727272727"/>
    <m/>
  </r>
  <r>
    <x v="17"/>
    <d v="2024-02-21T00:00:00"/>
    <m/>
    <m/>
    <n v="324"/>
    <m/>
    <n v="158"/>
    <n v="72"/>
    <x v="116"/>
    <n v="0.487654320987654"/>
    <n v="4.5"/>
    <m/>
  </r>
  <r>
    <x v="17"/>
    <d v="2024-02-22T00:00:00"/>
    <m/>
    <m/>
    <n v="521"/>
    <m/>
    <n v="336"/>
    <n v="85"/>
    <x v="444"/>
    <n v="0.644913627639156"/>
    <n v="6.12941176470588"/>
    <m/>
  </r>
  <r>
    <x v="17"/>
    <d v="2024-02-23T00:00:00"/>
    <m/>
    <m/>
    <n v="593.5"/>
    <m/>
    <n v="350"/>
    <n v="85"/>
    <x v="214"/>
    <n v="0.58972198820556"/>
    <n v="6.98235294117647"/>
    <m/>
  </r>
  <r>
    <x v="17"/>
    <d v="2024-02-24T00:00:00"/>
    <m/>
    <m/>
    <n v="617"/>
    <m/>
    <n v="339"/>
    <n v="85"/>
    <x v="306"/>
    <n v="0.549432739059968"/>
    <n v="7.25882352941177"/>
    <m/>
  </r>
  <r>
    <x v="17"/>
    <d v="2024-02-25T00:00:00"/>
    <m/>
    <m/>
    <n v="563.5"/>
    <m/>
    <n v="386"/>
    <n v="78"/>
    <x v="393"/>
    <n v="0.685004436557232"/>
    <n v="7.22435897435898"/>
    <m/>
  </r>
  <r>
    <x v="17"/>
    <d v="2024-02-26T00:00:00"/>
    <m/>
    <m/>
    <n v="513"/>
    <m/>
    <n v="340"/>
    <n v="101"/>
    <x v="303"/>
    <n v="0.662768031189084"/>
    <n v="5.07920792079208"/>
    <m/>
  </r>
  <r>
    <x v="17"/>
    <d v="2024-02-27T00:00:00"/>
    <m/>
    <m/>
    <n v="321"/>
    <m/>
    <n v="101"/>
    <n v="101"/>
    <x v="12"/>
    <n v="0.314641744548287"/>
    <n v="3.17821782178218"/>
    <m/>
  </r>
  <r>
    <x v="17"/>
    <d v="2024-02-28T00:00:00"/>
    <m/>
    <m/>
    <n v="380"/>
    <m/>
    <n v="162"/>
    <n v="62"/>
    <x v="306"/>
    <n v="0.426315789473684"/>
    <n v="6.12903225806452"/>
    <m/>
  </r>
  <r>
    <x v="17"/>
    <d v="2024-02-29T00:00:00"/>
    <m/>
    <m/>
    <n v="668.5"/>
    <m/>
    <n v="407"/>
    <n v="80"/>
    <x v="327"/>
    <n v="0.608825729244578"/>
    <n v="8.35625"/>
    <m/>
  </r>
  <r>
    <x v="17"/>
    <d v="2024-03-01T00:00:00"/>
    <m/>
    <m/>
    <n v="543.5"/>
    <m/>
    <n v="355"/>
    <n v="77"/>
    <x v="29"/>
    <n v="0.653173873045078"/>
    <n v="7.05844155844156"/>
    <m/>
  </r>
  <r>
    <x v="17"/>
    <d v="2024-03-02T00:00:00"/>
    <m/>
    <m/>
    <n v="607.25"/>
    <m/>
    <n v="402"/>
    <n v="81"/>
    <x v="293"/>
    <n v="0.662000823384109"/>
    <n v="7.49691358024691"/>
    <m/>
  </r>
  <r>
    <x v="17"/>
    <d v="2024-03-03T00:00:00"/>
    <m/>
    <m/>
    <n v="665"/>
    <m/>
    <n v="499"/>
    <n v="64"/>
    <x v="331"/>
    <n v="0.750375939849624"/>
    <n v="10.390625"/>
    <m/>
  </r>
  <r>
    <x v="17"/>
    <d v="2024-03-04T00:00:00"/>
    <m/>
    <m/>
    <n v="709"/>
    <m/>
    <n v="487"/>
    <n v="76"/>
    <x v="311"/>
    <n v="0.68688293370945"/>
    <n v="9.32894736842105"/>
    <m/>
  </r>
  <r>
    <x v="17"/>
    <d v="2024-03-05T00:00:00"/>
    <m/>
    <m/>
    <n v="733"/>
    <m/>
    <n v="395"/>
    <n v="104"/>
    <x v="29"/>
    <n v="0.538881309686221"/>
    <n v="7.04807692307692"/>
    <m/>
  </r>
  <r>
    <x v="17"/>
    <d v="2024-03-06T00:00:00"/>
    <m/>
    <m/>
    <n v="760"/>
    <m/>
    <n v="415"/>
    <n v="84"/>
    <x v="19"/>
    <n v="0.546052631578947"/>
    <n v="9.04761904761905"/>
    <m/>
  </r>
  <r>
    <x v="17"/>
    <d v="2024-03-07T00:00:00"/>
    <m/>
    <m/>
    <n v="758"/>
    <m/>
    <n v="429"/>
    <n v="76"/>
    <x v="27"/>
    <n v="0.565963060686016"/>
    <n v="9.97368421052632"/>
    <m/>
  </r>
  <r>
    <x v="17"/>
    <d v="2024-03-08T00:00:00"/>
    <m/>
    <m/>
    <n v="878"/>
    <m/>
    <n v="605"/>
    <n v="65"/>
    <x v="160"/>
    <n v="0.689066059225513"/>
    <n v="13.5076923076923"/>
    <m/>
  </r>
  <r>
    <x v="17"/>
    <d v="2024-03-09T00:00:00"/>
    <m/>
    <m/>
    <n v="648"/>
    <m/>
    <n v="469"/>
    <n v="81"/>
    <x v="67"/>
    <n v="0.723765432098765"/>
    <n v="8"/>
    <m/>
  </r>
  <r>
    <x v="17"/>
    <d v="2024-03-10T00:00:00"/>
    <m/>
    <m/>
    <n v="469"/>
    <m/>
    <n v="228"/>
    <n v="56"/>
    <x v="26"/>
    <n v="0.486140724946695"/>
    <n v="8.375"/>
    <m/>
  </r>
  <r>
    <x v="17"/>
    <d v="2024-03-11T00:00:00"/>
    <m/>
    <m/>
    <n v="594"/>
    <m/>
    <n v="374"/>
    <n v="85"/>
    <x v="104"/>
    <n v="0.62962962962963"/>
    <n v="6.98823529411765"/>
    <m/>
  </r>
  <r>
    <x v="17"/>
    <d v="2024-03-12T00:00:00"/>
    <m/>
    <m/>
    <n v="665"/>
    <m/>
    <n v="445"/>
    <n v="84"/>
    <x v="393"/>
    <n v="0.669172932330827"/>
    <n v="7.91666666666667"/>
    <m/>
  </r>
  <r>
    <x v="17"/>
    <d v="2024-03-13T00:00:00"/>
    <m/>
    <m/>
    <n v="725"/>
    <m/>
    <n v="413"/>
    <n v="93"/>
    <x v="27"/>
    <n v="0.569655172413793"/>
    <n v="7.79569892473118"/>
    <m/>
  </r>
  <r>
    <x v="17"/>
    <d v="2024-03-14T00:00:00"/>
    <m/>
    <m/>
    <n v="564"/>
    <m/>
    <n v="413"/>
    <n v="93"/>
    <x v="160"/>
    <n v="0.732269503546099"/>
    <n v="6.06451612903226"/>
    <m/>
  </r>
  <r>
    <x v="17"/>
    <d v="2024-03-15T00:00:00"/>
    <m/>
    <m/>
    <n v="667"/>
    <m/>
    <n v="434"/>
    <n v="87"/>
    <x v="104"/>
    <n v="0.650674662668666"/>
    <n v="7.66666666666667"/>
    <m/>
  </r>
  <r>
    <x v="17"/>
    <d v="2024-03-16T00:00:00"/>
    <m/>
    <m/>
    <n v="334"/>
    <m/>
    <n v="103"/>
    <n v="104"/>
    <x v="106"/>
    <n v="0.308383233532934"/>
    <n v="3.21153846153846"/>
    <m/>
  </r>
  <r>
    <x v="17"/>
    <d v="2024-03-17T00:00:00"/>
    <m/>
    <m/>
    <n v="471"/>
    <m/>
    <n v="263"/>
    <n v="51"/>
    <x v="107"/>
    <n v="0.558386411889597"/>
    <n v="9.23529411764706"/>
    <m/>
  </r>
  <r>
    <x v="17"/>
    <d v="2024-03-18T00:00:00"/>
    <m/>
    <m/>
    <n v="782"/>
    <m/>
    <n v="462"/>
    <n v="85"/>
    <x v="333"/>
    <n v="0.59079283887468"/>
    <n v="9.2"/>
    <m/>
  </r>
  <r>
    <x v="17"/>
    <d v="2024-03-19T00:00:00"/>
    <m/>
    <m/>
    <n v="506"/>
    <m/>
    <n v="380"/>
    <n v="96"/>
    <x v="2"/>
    <n v="0.75098814229249"/>
    <n v="5.27083333333333"/>
    <m/>
  </r>
  <r>
    <x v="17"/>
    <d v="2024-03-20T00:00:00"/>
    <m/>
    <m/>
    <n v="680"/>
    <m/>
    <n v="423"/>
    <n v="84"/>
    <x v="315"/>
    <n v="0.622058823529412"/>
    <n v="8.0952380952381"/>
    <m/>
  </r>
  <r>
    <x v="17"/>
    <d v="2024-03-21T00:00:00"/>
    <m/>
    <m/>
    <n v="632"/>
    <m/>
    <n v="473"/>
    <n v="45"/>
    <x v="160"/>
    <n v="0.748417721518987"/>
    <n v="14.0444444444444"/>
    <m/>
  </r>
  <r>
    <x v="17"/>
    <d v="2024-03-22T00:00:00"/>
    <m/>
    <m/>
    <n v="486"/>
    <m/>
    <n v="337"/>
    <n v="120"/>
    <x v="445"/>
    <n v="0.693415637860082"/>
    <n v="4.05"/>
    <m/>
  </r>
  <r>
    <x v="17"/>
    <d v="2024-03-23T00:00:00"/>
    <m/>
    <m/>
    <n v="466"/>
    <m/>
    <n v="134"/>
    <n v="118"/>
    <x v="444"/>
    <n v="0.28755364806867"/>
    <n v="3.94915254237288"/>
    <m/>
  </r>
  <r>
    <x v="17"/>
    <d v="2024-03-24T00:00:00"/>
    <m/>
    <m/>
    <n v="335"/>
    <m/>
    <n v="113"/>
    <n v="82"/>
    <x v="132"/>
    <n v="0.337313432835821"/>
    <n v="4.08536585365854"/>
    <m/>
  </r>
  <r>
    <x v="17"/>
    <d v="2024-03-25T00:00:00"/>
    <m/>
    <m/>
    <n v="735"/>
    <m/>
    <n v="451"/>
    <n v="83"/>
    <x v="293"/>
    <n v="0.613605442176871"/>
    <n v="8.85542168674699"/>
    <m/>
  </r>
  <r>
    <x v="17"/>
    <d v="2024-03-26T00:00:00"/>
    <m/>
    <m/>
    <n v="507"/>
    <m/>
    <n v="310"/>
    <n v="70"/>
    <x v="140"/>
    <n v="0.611439842209073"/>
    <n v="7.24285714285714"/>
    <m/>
  </r>
  <r>
    <x v="17"/>
    <d v="2024-03-27T00:00:00"/>
    <m/>
    <m/>
    <n v="677"/>
    <m/>
    <n v="461"/>
    <n v="100"/>
    <x v="70"/>
    <n v="0.680945347119646"/>
    <n v="6.77"/>
    <m/>
  </r>
  <r>
    <x v="17"/>
    <d v="2024-03-28T00:00:00"/>
    <m/>
    <m/>
    <n v="391"/>
    <m/>
    <n v="236"/>
    <n v="65"/>
    <x v="2"/>
    <n v="0.603580562659847"/>
    <n v="6.01538461538462"/>
    <m/>
  </r>
  <r>
    <x v="17"/>
    <d v="2024-03-29T00:00:00"/>
    <m/>
    <m/>
    <n v="535"/>
    <m/>
    <n v="425"/>
    <n v="54"/>
    <x v="214"/>
    <n v="0.794392523364486"/>
    <n v="9.90740740740741"/>
    <m/>
  </r>
  <r>
    <x v="17"/>
    <d v="2024-03-30T00:00:00"/>
    <m/>
    <m/>
    <n v="424"/>
    <m/>
    <n v="130"/>
    <n v="64"/>
    <x v="446"/>
    <n v="0.306603773584906"/>
    <n v="6.625"/>
    <m/>
  </r>
  <r>
    <x v="17"/>
    <d v="2024-03-31T00:00:00"/>
    <m/>
    <m/>
    <n v="463"/>
    <m/>
    <n v="248"/>
    <n v="68"/>
    <x v="309"/>
    <n v="0.535637149028078"/>
    <n v="6.80882352941177"/>
    <m/>
  </r>
  <r>
    <x v="17"/>
    <d v="2024-04-01T00:00:00"/>
    <m/>
    <m/>
    <n v="693"/>
    <m/>
    <n v="399"/>
    <n v="69"/>
    <x v="29"/>
    <n v="0.575757575757576"/>
    <n v="10.0434782608696"/>
    <m/>
  </r>
  <r>
    <x v="17"/>
    <d v="2024-04-02T00:00:00"/>
    <m/>
    <m/>
    <n v="689"/>
    <m/>
    <n v="417"/>
    <n v="59"/>
    <x v="29"/>
    <n v="0.60522496371553"/>
    <n v="11.6779661016949"/>
    <m/>
  </r>
  <r>
    <x v="17"/>
    <d v="2024-04-03T00:00:00"/>
    <m/>
    <m/>
    <n v="702"/>
    <m/>
    <n v="336"/>
    <n v="58"/>
    <x v="29"/>
    <n v="0.478632478632479"/>
    <n v="12.1034482758621"/>
    <m/>
  </r>
  <r>
    <x v="17"/>
    <d v="2024-04-04T00:00:00"/>
    <m/>
    <m/>
    <n v="645"/>
    <m/>
    <n v="463"/>
    <n v="51"/>
    <x v="108"/>
    <n v="0.717829457364341"/>
    <n v="12.6470588235294"/>
    <m/>
  </r>
  <r>
    <x v="18"/>
    <d v="2024-01-06T00:00:00"/>
    <m/>
    <s v="6h36m"/>
    <n v="396"/>
    <s v="5h9m"/>
    <n v="309"/>
    <n v="150"/>
    <x v="447"/>
    <m/>
    <m/>
    <m/>
  </r>
  <r>
    <x v="18"/>
    <d v="2024-01-07T00:00:00"/>
    <m/>
    <s v="7h4m"/>
    <n v="424"/>
    <s v="5h28m"/>
    <n v="328"/>
    <n v="98"/>
    <x v="448"/>
    <m/>
    <m/>
    <m/>
  </r>
  <r>
    <x v="18"/>
    <d v="2024-01-08T00:00:00"/>
    <m/>
    <s v="7h57m"/>
    <n v="477"/>
    <s v="4h27m"/>
    <n v="267"/>
    <n v="205"/>
    <x v="449"/>
    <m/>
    <m/>
    <m/>
  </r>
  <r>
    <x v="18"/>
    <d v="2024-01-09T00:00:00"/>
    <m/>
    <s v="9h35m"/>
    <n v="575"/>
    <s v="6h1m"/>
    <n v="361"/>
    <n v="111"/>
    <x v="85"/>
    <m/>
    <m/>
    <m/>
  </r>
  <r>
    <x v="18"/>
    <d v="2024-01-10T00:00:00"/>
    <m/>
    <s v="8h57m"/>
    <n v="537"/>
    <s v="5h24m"/>
    <n v="324"/>
    <n v="159"/>
    <x v="117"/>
    <m/>
    <m/>
    <m/>
  </r>
  <r>
    <x v="18"/>
    <d v="2024-01-11T00:00:00"/>
    <m/>
    <s v="7h19m"/>
    <n v="439"/>
    <s v="4h46m"/>
    <n v="286"/>
    <n v="113"/>
    <x v="320"/>
    <m/>
    <m/>
    <m/>
  </r>
  <r>
    <x v="18"/>
    <d v="2024-01-12T00:00:00"/>
    <m/>
    <s v="4h1m"/>
    <n v="241"/>
    <s v="2h1m"/>
    <n v="121"/>
    <n v="88"/>
    <x v="450"/>
    <m/>
    <m/>
    <m/>
  </r>
  <r>
    <x v="18"/>
    <d v="2024-01-13T00:00:00"/>
    <m/>
    <s v="7h27m"/>
    <n v="447"/>
    <s v="4h2m"/>
    <n v="242"/>
    <n v="157"/>
    <x v="405"/>
    <m/>
    <m/>
    <m/>
  </r>
  <r>
    <x v="18"/>
    <d v="2024-01-14T00:00:00"/>
    <m/>
    <s v="10h5m"/>
    <n v="605"/>
    <s v="6h29m"/>
    <n v="389"/>
    <n v="208"/>
    <x v="88"/>
    <m/>
    <m/>
    <m/>
  </r>
  <r>
    <x v="18"/>
    <d v="2024-01-15T00:00:00"/>
    <m/>
    <s v="7h36m"/>
    <n v="456"/>
    <s v="7h9m"/>
    <n v="429"/>
    <n v="106"/>
    <x v="85"/>
    <m/>
    <m/>
    <m/>
  </r>
  <r>
    <x v="18"/>
    <d v="2024-01-16T00:00:00"/>
    <m/>
    <s v="7h45m"/>
    <n v="465"/>
    <s v="5h28m"/>
    <n v="328"/>
    <n v="101"/>
    <x v="83"/>
    <m/>
    <m/>
    <m/>
  </r>
  <r>
    <x v="18"/>
    <d v="2024-01-17T00:00:00"/>
    <m/>
    <s v="8h57m"/>
    <n v="537"/>
    <s v="4h27m"/>
    <n v="267"/>
    <n v="135"/>
    <x v="83"/>
    <m/>
    <m/>
    <m/>
  </r>
  <r>
    <x v="18"/>
    <d v="2024-01-18T00:00:00"/>
    <m/>
    <s v="11h35m"/>
    <n v="695"/>
    <s v="6h1m"/>
    <n v="361"/>
    <n v="83"/>
    <x v="451"/>
    <m/>
    <m/>
    <m/>
  </r>
  <r>
    <x v="18"/>
    <d v="2024-01-19T00:00:00"/>
    <m/>
    <s v="8h39m"/>
    <n v="519"/>
    <s v="6h24m"/>
    <n v="384"/>
    <n v="169"/>
    <x v="83"/>
    <m/>
    <m/>
    <m/>
  </r>
  <r>
    <x v="18"/>
    <d v="2024-01-20T00:00:00"/>
    <m/>
    <s v="3h9m"/>
    <n v="189"/>
    <s v="1h46m"/>
    <n v="106"/>
    <n v="137"/>
    <x v="115"/>
    <m/>
    <m/>
    <m/>
  </r>
  <r>
    <x v="18"/>
    <d v="2024-01-21T00:00:00"/>
    <m/>
    <s v="4h41m"/>
    <n v="281"/>
    <s v="3h1m"/>
    <n v="181"/>
    <n v="274"/>
    <x v="115"/>
    <m/>
    <m/>
    <m/>
  </r>
  <r>
    <x v="18"/>
    <d v="2024-01-22T00:00:00"/>
    <m/>
    <s v="7h57m"/>
    <n v="477"/>
    <s v="4h27m"/>
    <n v="267"/>
    <n v="186"/>
    <x v="405"/>
    <m/>
    <m/>
    <m/>
  </r>
  <r>
    <x v="18"/>
    <d v="2024-01-23T00:00:00"/>
    <m/>
    <s v="10h57m"/>
    <n v="657"/>
    <s v="7h29m"/>
    <n v="449"/>
    <n v="177"/>
    <x v="88"/>
    <m/>
    <m/>
    <m/>
  </r>
  <r>
    <x v="18"/>
    <d v="2024-01-24T00:00:00"/>
    <m/>
    <s v="8h35m"/>
    <n v="515"/>
    <s v="4h10m"/>
    <n v="250"/>
    <n v="153"/>
    <x v="452"/>
    <m/>
    <m/>
    <m/>
  </r>
  <r>
    <x v="18"/>
    <d v="2024-01-25T00:00:00"/>
    <m/>
    <s v="5h25m"/>
    <n v="325"/>
    <s v="3h4m"/>
    <n v="184"/>
    <n v="212"/>
    <x v="453"/>
    <m/>
    <m/>
    <m/>
  </r>
  <r>
    <x v="18"/>
    <d v="2024-01-26T00:00:00"/>
    <m/>
    <s v="9h22m"/>
    <n v="562"/>
    <s v="3h51m"/>
    <n v="231"/>
    <n v="275"/>
    <x v="454"/>
    <m/>
    <m/>
    <m/>
  </r>
  <r>
    <x v="18"/>
    <d v="2024-01-27T00:00:00"/>
    <m/>
    <s v="7h42m"/>
    <n v="462"/>
    <s v="2h17m"/>
    <n v="137"/>
    <n v="187"/>
    <x v="342"/>
    <m/>
    <m/>
    <m/>
  </r>
  <r>
    <x v="18"/>
    <d v="2024-01-28T00:00:00"/>
    <m/>
    <s v="10h32m"/>
    <n v="632"/>
    <s v="4h28m"/>
    <n v="268"/>
    <n v="143"/>
    <x v="455"/>
    <m/>
    <m/>
    <m/>
  </r>
  <r>
    <x v="18"/>
    <d v="2024-01-29T00:00:00"/>
    <m/>
    <s v="5h15m"/>
    <n v="315"/>
    <s v="3h22m"/>
    <n v="202"/>
    <n v="156"/>
    <x v="199"/>
    <m/>
    <m/>
    <m/>
  </r>
  <r>
    <x v="18"/>
    <d v="2024-01-30T00:00:00"/>
    <m/>
    <s v="11h26m"/>
    <n v="686"/>
    <s v="4h37m"/>
    <n v="277"/>
    <n v="95"/>
    <x v="429"/>
    <m/>
    <m/>
    <m/>
  </r>
  <r>
    <x v="18"/>
    <d v="2024-01-31T00:00:00"/>
    <m/>
    <s v="10h32m"/>
    <n v="632"/>
    <s v="4h37m"/>
    <n v="277"/>
    <n v="143"/>
    <x v="303"/>
    <m/>
    <m/>
    <m/>
  </r>
  <r>
    <x v="18"/>
    <d v="2024-02-01T00:00:00"/>
    <m/>
    <s v="7h29m"/>
    <n v="449"/>
    <s v="2h57m"/>
    <n v="177"/>
    <n v="177"/>
    <x v="117"/>
    <m/>
    <m/>
    <m/>
  </r>
  <r>
    <x v="18"/>
    <d v="2024-02-02T00:00:00"/>
    <m/>
    <s v="6h23m"/>
    <n v="383"/>
    <s v="2h33m"/>
    <n v="153"/>
    <n v="173"/>
    <x v="456"/>
    <m/>
    <m/>
    <m/>
  </r>
  <r>
    <x v="18"/>
    <d v="2024-02-03T00:00:00"/>
    <m/>
    <s v="6h31m"/>
    <n v="391"/>
    <s v="3h7m"/>
    <n v="187"/>
    <n v="150"/>
    <x v="2"/>
    <m/>
    <m/>
    <m/>
  </r>
  <r>
    <x v="18"/>
    <d v="2024-02-04T00:00:00"/>
    <m/>
    <s v="9h18m"/>
    <n v="558"/>
    <s v="4h16m"/>
    <n v="256"/>
    <n v="86"/>
    <x v="416"/>
    <m/>
    <m/>
    <m/>
  </r>
  <r>
    <x v="18"/>
    <d v="2024-02-05T00:00:00"/>
    <m/>
    <s v="9h20m"/>
    <n v="560"/>
    <s v="4h3m"/>
    <n v="243"/>
    <n v="112"/>
    <x v="28"/>
    <m/>
    <m/>
    <m/>
  </r>
  <r>
    <x v="18"/>
    <d v="2024-02-06T00:00:00"/>
    <m/>
    <s v="10h43m"/>
    <n v="643"/>
    <s v="4h33m"/>
    <n v="273"/>
    <n v="145"/>
    <x v="160"/>
    <m/>
    <m/>
    <m/>
  </r>
  <r>
    <x v="18"/>
    <d v="2024-02-07T00:00:00"/>
    <m/>
    <s v="10h4m"/>
    <n v="604"/>
    <s v="6h2m"/>
    <n v="362"/>
    <n v="99"/>
    <x v="19"/>
    <m/>
    <m/>
    <m/>
  </r>
  <r>
    <x v="18"/>
    <d v="2024-02-08T00:00:00"/>
    <m/>
    <s v="6h32m"/>
    <n v="392"/>
    <s v="2h12m"/>
    <n v="132"/>
    <n v="180"/>
    <x v="27"/>
    <m/>
    <m/>
    <m/>
  </r>
  <r>
    <x v="18"/>
    <d v="2024-02-09T00:00:00"/>
    <m/>
    <s v="6h45m"/>
    <n v="405"/>
    <s v="3h39m"/>
    <n v="219"/>
    <n v="220"/>
    <x v="130"/>
    <m/>
    <m/>
    <m/>
  </r>
  <r>
    <x v="18"/>
    <d v="2024-02-10T00:00:00"/>
    <m/>
    <s v="11h24m"/>
    <n v="684"/>
    <s v="4h40m"/>
    <n v="280"/>
    <n v="141"/>
    <x v="115"/>
    <m/>
    <m/>
    <m/>
  </r>
  <r>
    <x v="18"/>
    <d v="2024-02-11T00:00:00"/>
    <m/>
    <s v="8h24m"/>
    <n v="504"/>
    <s v="4h21m"/>
    <n v="261"/>
    <n v="81"/>
    <x v="128"/>
    <m/>
    <m/>
    <m/>
  </r>
  <r>
    <x v="18"/>
    <d v="2024-02-12T00:00:00"/>
    <m/>
    <s v="8h4m"/>
    <n v="484"/>
    <s v="4h38m"/>
    <n v="278"/>
    <n v="127"/>
    <x v="457"/>
    <m/>
    <m/>
    <m/>
  </r>
  <r>
    <x v="18"/>
    <d v="2024-02-13T00:00:00"/>
    <m/>
    <s v="11h21m"/>
    <n v="681"/>
    <s v="5h37m"/>
    <n v="337"/>
    <n v="142"/>
    <x v="458"/>
    <m/>
    <m/>
    <m/>
  </r>
  <r>
    <x v="18"/>
    <d v="2024-02-14T00:00:00"/>
    <m/>
    <s v="8h23m"/>
    <n v="503"/>
    <s v="6h30m"/>
    <n v="390"/>
    <n v="83"/>
    <x v="83"/>
    <m/>
    <m/>
    <m/>
  </r>
  <r>
    <x v="18"/>
    <d v="2024-02-15T00:00:00"/>
    <m/>
    <s v="7h24m"/>
    <n v="444"/>
    <s v="2h52h"/>
    <n v="172"/>
    <n v="169"/>
    <x v="83"/>
    <m/>
    <m/>
    <m/>
  </r>
  <r>
    <x v="18"/>
    <d v="2024-02-16T00:00:00"/>
    <m/>
    <s v="7h24m"/>
    <n v="444"/>
    <s v="4h9m"/>
    <n v="249"/>
    <n v="137"/>
    <x v="117"/>
    <m/>
    <m/>
    <m/>
  </r>
  <r>
    <x v="18"/>
    <d v="2024-02-17T00:00:00"/>
    <m/>
    <s v="7h27m"/>
    <n v="447"/>
    <s v="3h59m"/>
    <n v="239"/>
    <n v="274"/>
    <x v="459"/>
    <m/>
    <m/>
    <m/>
  </r>
  <r>
    <x v="18"/>
    <d v="2024-02-18T00:00:00"/>
    <m/>
    <s v="7h10m"/>
    <n v="430"/>
    <s v="5h2m"/>
    <n v="302"/>
    <n v="186"/>
    <x v="115"/>
    <m/>
    <m/>
    <m/>
  </r>
  <r>
    <x v="18"/>
    <d v="2024-02-19T00:00:00"/>
    <m/>
    <s v="9h24m"/>
    <n v="564"/>
    <s v="5h25m"/>
    <n v="325"/>
    <n v="119"/>
    <x v="115"/>
    <m/>
    <m/>
    <m/>
  </r>
  <r>
    <x v="18"/>
    <d v="2024-02-20T00:00:00"/>
    <m/>
    <s v="10h27m"/>
    <n v="627"/>
    <s v="6h9m"/>
    <n v="369"/>
    <n v="88"/>
    <x v="83"/>
    <m/>
    <m/>
    <m/>
  </r>
  <r>
    <x v="18"/>
    <d v="2024-02-21T00:00:00"/>
    <m/>
    <s v="9h45m"/>
    <n v="585"/>
    <s v="5h59m"/>
    <n v="359"/>
    <n v="79"/>
    <x v="83"/>
    <m/>
    <m/>
    <m/>
  </r>
  <r>
    <x v="18"/>
    <d v="2024-02-22T00:00:00"/>
    <m/>
    <s v="10h16m"/>
    <n v="616"/>
    <s v="5h6m"/>
    <n v="306"/>
    <n v="108"/>
    <x v="460"/>
    <m/>
    <m/>
    <m/>
  </r>
  <r>
    <x v="18"/>
    <d v="2024-02-23T00:00:00"/>
    <m/>
    <s v="7h34m"/>
    <n v="454"/>
    <s v="5h2m"/>
    <n v="302"/>
    <n v="126"/>
    <x v="83"/>
    <m/>
    <m/>
    <m/>
  </r>
  <r>
    <x v="18"/>
    <d v="2024-02-24T00:00:00"/>
    <m/>
    <s v="8h30m"/>
    <n v="510"/>
    <s v="4h5m"/>
    <n v="245"/>
    <n v="87"/>
    <x v="115"/>
    <m/>
    <m/>
    <m/>
  </r>
  <r>
    <x v="18"/>
    <d v="2024-02-25T00:00:00"/>
    <m/>
    <s v="6h17m"/>
    <n v="377"/>
    <s v="3h46m"/>
    <n v="226"/>
    <n v="65"/>
    <x v="115"/>
    <m/>
    <m/>
    <m/>
  </r>
  <r>
    <x v="18"/>
    <d v="2024-02-26T00:00:00"/>
    <m/>
    <s v="9h40m"/>
    <n v="580"/>
    <s v="3h17m"/>
    <n v="197"/>
    <n v="53"/>
    <x v="83"/>
    <m/>
    <m/>
    <m/>
  </r>
  <r>
    <x v="18"/>
    <d v="2024-02-27T00:00:00"/>
    <m/>
    <s v="7h28m"/>
    <n v="448"/>
    <s v="5h28m"/>
    <n v="328"/>
    <n v="77"/>
    <x v="83"/>
    <m/>
    <m/>
    <m/>
  </r>
  <r>
    <x v="18"/>
    <d v="2024-02-28T00:00:00"/>
    <m/>
    <s v="6h52m"/>
    <n v="412"/>
    <s v="4h43m"/>
    <n v="283"/>
    <n v="119"/>
    <x v="83"/>
    <m/>
    <m/>
    <m/>
  </r>
  <r>
    <x v="18"/>
    <d v="2024-02-29T00:00:00"/>
    <m/>
    <s v="6h49m"/>
    <n v="409"/>
    <s v="4h51m"/>
    <n v="291"/>
    <n v="36"/>
    <x v="83"/>
    <m/>
    <m/>
    <m/>
  </r>
  <r>
    <x v="18"/>
    <d v="2024-03-01T00:00:00"/>
    <m/>
    <s v="7h55m"/>
    <n v="475"/>
    <s v="3h52m"/>
    <n v="232"/>
    <n v="78"/>
    <x v="83"/>
    <m/>
    <m/>
    <m/>
  </r>
  <r>
    <x v="18"/>
    <d v="2024-03-02T00:00:00"/>
    <m/>
    <s v="11h1m"/>
    <n v="661"/>
    <s v="7h14m"/>
    <n v="434"/>
    <n v="133"/>
    <x v="87"/>
    <m/>
    <m/>
    <m/>
  </r>
  <r>
    <x v="18"/>
    <d v="2024-03-03T00:00:00"/>
    <m/>
    <s v="8h19m"/>
    <n v="499"/>
    <s v="3h36m"/>
    <n v="216"/>
    <n v="78"/>
    <x v="83"/>
    <m/>
    <m/>
    <m/>
  </r>
  <r>
    <x v="18"/>
    <d v="2024-03-04T00:00:00"/>
    <m/>
    <s v="8h15m"/>
    <n v="495"/>
    <s v="4h3m"/>
    <n v="243"/>
    <n v="189"/>
    <x v="115"/>
    <m/>
    <m/>
    <m/>
  </r>
  <r>
    <x v="18"/>
    <d v="2024-03-05T00:00:00"/>
    <m/>
    <s v="5h9m"/>
    <n v="309"/>
    <s v="4h22m"/>
    <n v="262"/>
    <n v="156"/>
    <x v="115"/>
    <m/>
    <m/>
    <m/>
  </r>
  <r>
    <x v="18"/>
    <d v="2024-03-06T00:00:00"/>
    <m/>
    <s v="12h19m"/>
    <n v="739"/>
    <s v="6h1m"/>
    <n v="361"/>
    <n v="117"/>
    <x v="120"/>
    <m/>
    <m/>
    <m/>
  </r>
  <r>
    <x v="18"/>
    <d v="2024-03-07T00:00:00"/>
    <m/>
    <s v="10h26m"/>
    <n v="626"/>
    <s v="5h25m"/>
    <n v="325"/>
    <n v="100"/>
    <x v="461"/>
    <m/>
    <m/>
    <m/>
  </r>
  <r>
    <x v="18"/>
    <d v="2024-03-08T00:00:00"/>
    <m/>
    <s v="10h36m"/>
    <n v="636"/>
    <s v="6h54m"/>
    <n v="414"/>
    <n v="93"/>
    <x v="119"/>
    <m/>
    <m/>
    <m/>
  </r>
  <r>
    <x v="18"/>
    <d v="2024-03-09T00:00:00"/>
    <m/>
    <s v="7h48m"/>
    <n v="468"/>
    <s v="3h17m"/>
    <n v="197"/>
    <n v="90"/>
    <x v="94"/>
    <m/>
    <m/>
    <m/>
  </r>
  <r>
    <x v="18"/>
    <d v="2024-03-10T00:00:00"/>
    <m/>
    <s v="8h31m"/>
    <n v="511"/>
    <s v="3h43m"/>
    <n v="223"/>
    <n v="55"/>
    <x v="320"/>
    <m/>
    <m/>
    <m/>
  </r>
  <r>
    <x v="18"/>
    <d v="2024-03-11T00:00:00"/>
    <m/>
    <s v="12h34m"/>
    <n v="754"/>
    <s v="9h8m"/>
    <n v="548"/>
    <n v="66"/>
    <x v="457"/>
    <m/>
    <m/>
    <m/>
  </r>
  <r>
    <x v="18"/>
    <d v="2024-03-12T00:00:00"/>
    <m/>
    <s v="13h6m"/>
    <n v="786"/>
    <s v="6h45m"/>
    <n v="405"/>
    <n v="103"/>
    <x v="90"/>
    <m/>
    <m/>
    <m/>
  </r>
  <r>
    <x v="18"/>
    <d v="2024-03-13T00:00:00"/>
    <m/>
    <s v="11h44m"/>
    <n v="704"/>
    <s v="4h14m"/>
    <n v="254"/>
    <n v="71"/>
    <x v="127"/>
    <m/>
    <m/>
    <m/>
  </r>
  <r>
    <x v="18"/>
    <d v="2024-03-14T00:00:00"/>
    <m/>
    <s v="7h20m"/>
    <n v="440"/>
    <s v="11h23m"/>
    <n v="683"/>
    <n v="105"/>
    <x v="83"/>
    <m/>
    <m/>
    <m/>
  </r>
  <r>
    <x v="18"/>
    <d v="2024-03-15T00:00:00"/>
    <m/>
    <s v="11h23m"/>
    <n v="683"/>
    <s v="4h56m"/>
    <n v="296"/>
    <n v="65"/>
    <x v="86"/>
    <m/>
    <m/>
    <m/>
  </r>
  <r>
    <x v="18"/>
    <d v="2024-03-16T00:00:00"/>
    <m/>
    <s v="11h29m"/>
    <n v="689"/>
    <s v="5h41m"/>
    <n v="341"/>
    <n v="36"/>
    <x v="462"/>
    <m/>
    <m/>
    <m/>
  </r>
  <r>
    <x v="18"/>
    <d v="2024-03-17T00:00:00"/>
    <m/>
    <s v="10h14m"/>
    <n v="614"/>
    <s v="2h52m"/>
    <n v="172"/>
    <n v="78"/>
    <x v="463"/>
    <m/>
    <m/>
    <m/>
  </r>
  <r>
    <x v="18"/>
    <d v="2024-03-18T00:00:00"/>
    <m/>
    <s v="6h12m"/>
    <n v="372"/>
    <s v="2h48m"/>
    <n v="168"/>
    <n v="133"/>
    <x v="83"/>
    <m/>
    <m/>
    <m/>
  </r>
  <r>
    <x v="18"/>
    <d v="2024-03-19T00:00:00"/>
    <m/>
    <s v="11h32m"/>
    <n v="692"/>
    <s v="2h46m"/>
    <n v="166"/>
    <n v="78"/>
    <x v="119"/>
    <m/>
    <m/>
    <m/>
  </r>
  <r>
    <x v="18"/>
    <d v="2024-03-20T00:00:00"/>
    <m/>
    <s v="12h34m"/>
    <n v="754"/>
    <s v="3h48m"/>
    <n v="228"/>
    <n v="59"/>
    <x v="87"/>
    <m/>
    <m/>
    <m/>
  </r>
  <r>
    <x v="18"/>
    <d v="2024-03-21T00:00:00"/>
    <m/>
    <s v="11h11m"/>
    <n v="671"/>
    <s v="4h5m"/>
    <n v="245"/>
    <n v="66"/>
    <x v="115"/>
    <m/>
    <m/>
    <m/>
  </r>
  <r>
    <x v="18"/>
    <d v="2024-03-22T00:00:00"/>
    <m/>
    <s v="12h28m"/>
    <n v="748"/>
    <s v="3h52m"/>
    <n v="232"/>
    <n v="76"/>
    <x v="127"/>
    <m/>
    <m/>
    <m/>
  </r>
  <r>
    <x v="18"/>
    <d v="2024-03-23T00:00:00"/>
    <m/>
    <s v="11h19m"/>
    <n v="679"/>
    <s v="4h58m"/>
    <n v="298"/>
    <n v="38"/>
    <x v="115"/>
    <m/>
    <m/>
    <m/>
  </r>
  <r>
    <x v="18"/>
    <d v="2024-03-24T00:00:00"/>
    <m/>
    <s v="12h16m"/>
    <n v="736"/>
    <s v="3h42m"/>
    <n v="222"/>
    <n v="49"/>
    <x v="464"/>
    <m/>
    <m/>
    <m/>
  </r>
  <r>
    <x v="18"/>
    <d v="2024-03-25T00:00:00"/>
    <m/>
    <s v="10h40m"/>
    <n v="640"/>
    <s v="2h30m"/>
    <n v="150"/>
    <n v="75"/>
    <x v="48"/>
    <m/>
    <m/>
    <m/>
  </r>
  <r>
    <x v="18"/>
    <d v="2024-03-26T00:00:00"/>
    <m/>
    <s v="7h44m"/>
    <n v="464"/>
    <s v="4h18m"/>
    <n v="258"/>
    <n v="257"/>
    <x v="53"/>
    <m/>
    <m/>
    <m/>
  </r>
  <r>
    <x v="18"/>
    <d v="2024-03-27T00:00:00"/>
    <m/>
    <s v="7h18m"/>
    <n v="438"/>
    <s v="4h17m"/>
    <n v="257"/>
    <n v="116"/>
    <x v="122"/>
    <m/>
    <m/>
    <m/>
  </r>
  <r>
    <x v="18"/>
    <d v="2024-03-28T00:00:00"/>
    <m/>
    <s v="9h12m"/>
    <n v="552"/>
    <s v="2h57m"/>
    <n v="177"/>
    <n v="109"/>
    <x v="126"/>
    <m/>
    <m/>
    <m/>
  </r>
  <r>
    <x v="18"/>
    <d v="2024-03-29T00:00:00"/>
    <m/>
    <s v="7h46m"/>
    <n v="466"/>
    <s v="5h2m"/>
    <n v="302"/>
    <n v="38"/>
    <x v="115"/>
    <m/>
    <m/>
    <m/>
  </r>
  <r>
    <x v="18"/>
    <d v="2024-03-30T00:00:00"/>
    <m/>
    <s v="11h53m"/>
    <n v="713"/>
    <s v="6h58m"/>
    <n v="418"/>
    <n v="44"/>
    <x v="87"/>
    <m/>
    <m/>
    <m/>
  </r>
  <r>
    <x v="18"/>
    <d v="2024-03-31T00:00:00"/>
    <m/>
    <s v="11h58m"/>
    <n v="718"/>
    <s v="9h22m"/>
    <n v="562"/>
    <n v="39"/>
    <x v="382"/>
    <m/>
    <m/>
    <m/>
  </r>
  <r>
    <x v="18"/>
    <d v="2024-04-01T00:00:00"/>
    <m/>
    <s v="10h43m"/>
    <n v="643"/>
    <s v="6h26m"/>
    <n v="386"/>
    <n v="68"/>
    <x v="115"/>
    <m/>
    <m/>
    <m/>
  </r>
  <r>
    <x v="18"/>
    <d v="2024-04-02T00:00:00"/>
    <m/>
    <s v="9h44m"/>
    <n v="584"/>
    <s v="6h5m"/>
    <n v="365"/>
    <n v="78"/>
    <x v="229"/>
    <m/>
    <m/>
    <m/>
  </r>
  <r>
    <x v="18"/>
    <d v="2024-04-03T00:00:00"/>
    <m/>
    <s v="8h13m"/>
    <n v="493"/>
    <s v="2h42m"/>
    <n v="162"/>
    <n v="63"/>
    <x v="465"/>
    <m/>
    <m/>
    <m/>
  </r>
  <r>
    <x v="18"/>
    <d v="2024-04-04T00:00:00"/>
    <m/>
    <s v="11h23m"/>
    <n v="683"/>
    <s v="6h40m"/>
    <n v="400"/>
    <n v="73"/>
    <x v="126"/>
    <m/>
    <m/>
    <m/>
  </r>
  <r>
    <x v="19"/>
    <d v="2024-01-03T00:00:00"/>
    <m/>
    <s v="2h51m"/>
    <n v="171"/>
    <s v="58m"/>
    <n v="58"/>
    <n v="27"/>
    <x v="218"/>
    <m/>
    <m/>
    <m/>
  </r>
  <r>
    <x v="19"/>
    <d v="2024-01-04T00:00:00"/>
    <m/>
    <s v="4h23m"/>
    <n v="263"/>
    <s v="1h56m"/>
    <n v="116"/>
    <n v="32"/>
    <x v="28"/>
    <m/>
    <m/>
    <m/>
  </r>
  <r>
    <x v="19"/>
    <d v="2024-01-05T00:00:00"/>
    <m/>
    <s v="3h39m"/>
    <n v="219"/>
    <s v="1h25m"/>
    <n v="85"/>
    <n v="21"/>
    <x v="129"/>
    <m/>
    <m/>
    <m/>
  </r>
  <r>
    <x v="19"/>
    <d v="2024-01-06T00:00:00"/>
    <m/>
    <s v="3h45m"/>
    <n v="225"/>
    <s v="51m"/>
    <n v="51"/>
    <n v="19"/>
    <x v="306"/>
    <m/>
    <m/>
    <m/>
  </r>
  <r>
    <x v="19"/>
    <d v="2024-01-07T00:00:00"/>
    <m/>
    <s v="3h19m"/>
    <n v="199"/>
    <s v="2h17m"/>
    <n v="137"/>
    <n v="26"/>
    <x v="223"/>
    <m/>
    <m/>
    <m/>
  </r>
  <r>
    <x v="19"/>
    <d v="2024-01-08T00:00:00"/>
    <m/>
    <s v="2h40m"/>
    <n v="160"/>
    <s v="1h09m"/>
    <n v="69"/>
    <n v="37"/>
    <x v="227"/>
    <m/>
    <m/>
    <m/>
  </r>
  <r>
    <x v="19"/>
    <d v="2024-01-09T00:00:00"/>
    <m/>
    <s v="7h31m"/>
    <n v="451"/>
    <s v="5h22m"/>
    <n v="322"/>
    <n v="42"/>
    <x v="291"/>
    <m/>
    <m/>
    <m/>
  </r>
  <r>
    <x v="19"/>
    <d v="2024-01-10T00:00:00"/>
    <m/>
    <s v="5h54m"/>
    <n v="354"/>
    <s v="2h44m"/>
    <n v="164"/>
    <n v="57"/>
    <x v="466"/>
    <m/>
    <m/>
    <m/>
  </r>
  <r>
    <x v="19"/>
    <d v="2024-01-11T00:00:00"/>
    <m/>
    <s v="9h04m"/>
    <n v="544"/>
    <s v="6h25m"/>
    <n v="385"/>
    <n v="62"/>
    <x v="29"/>
    <m/>
    <m/>
    <m/>
  </r>
  <r>
    <x v="19"/>
    <d v="2024-01-12T00:00:00"/>
    <m/>
    <s v="8h25m"/>
    <n v="505"/>
    <s v="5h49m"/>
    <n v="349"/>
    <n v="46"/>
    <x v="38"/>
    <m/>
    <m/>
    <m/>
  </r>
  <r>
    <x v="19"/>
    <d v="2024-01-13T00:00:00"/>
    <m/>
    <s v="7h46m"/>
    <n v="466"/>
    <s v="5h22m"/>
    <n v="322"/>
    <n v="82"/>
    <x v="467"/>
    <m/>
    <m/>
    <m/>
  </r>
  <r>
    <x v="19"/>
    <d v="2024-01-14T00:00:00"/>
    <m/>
    <s v="8h37m"/>
    <n v="517"/>
    <s v="6h47m"/>
    <n v="417"/>
    <n v="76"/>
    <x v="206"/>
    <m/>
    <m/>
    <m/>
  </r>
  <r>
    <x v="19"/>
    <d v="2024-01-15T00:00:00"/>
    <m/>
    <s v="9h21m"/>
    <n v="561"/>
    <s v="7h54m"/>
    <n v="474"/>
    <n v="44"/>
    <x v="27"/>
    <m/>
    <m/>
    <m/>
  </r>
  <r>
    <x v="19"/>
    <d v="2024-01-16T00:00:00"/>
    <m/>
    <s v="6h38m"/>
    <n v="398"/>
    <s v="4h23m"/>
    <n v="263"/>
    <n v="29"/>
    <x v="468"/>
    <m/>
    <m/>
    <m/>
  </r>
  <r>
    <x v="19"/>
    <d v="2024-01-17T00:00:00"/>
    <m/>
    <s v="8h43m"/>
    <n v="523"/>
    <s v="6h51m"/>
    <n v="411"/>
    <n v="33"/>
    <x v="2"/>
    <m/>
    <m/>
    <m/>
  </r>
  <r>
    <x v="19"/>
    <d v="2024-01-18T00:00:00"/>
    <m/>
    <s v="8h46m"/>
    <n v="526"/>
    <s v="6h30m"/>
    <n v="390"/>
    <n v="78"/>
    <x v="27"/>
    <m/>
    <m/>
    <m/>
  </r>
  <r>
    <x v="19"/>
    <d v="2024-01-19T00:00:00"/>
    <m/>
    <s v="7h08m"/>
    <n v="428"/>
    <s v="5h01m"/>
    <n v="301"/>
    <n v="59"/>
    <x v="39"/>
    <m/>
    <m/>
    <m/>
  </r>
  <r>
    <x v="19"/>
    <d v="2024-01-20T00:00:00"/>
    <m/>
    <s v="9h52m"/>
    <n v="592"/>
    <s v="6h42m"/>
    <n v="402"/>
    <n v="47"/>
    <x v="469"/>
    <m/>
    <m/>
    <m/>
  </r>
  <r>
    <x v="19"/>
    <d v="2024-01-21T00:00:00"/>
    <m/>
    <s v="8h46m"/>
    <n v="526"/>
    <s v="6h15m"/>
    <n v="375"/>
    <n v="31"/>
    <x v="470"/>
    <m/>
    <m/>
    <m/>
  </r>
  <r>
    <x v="19"/>
    <d v="2024-01-22T00:00:00"/>
    <m/>
    <s v="13h14m"/>
    <n v="794"/>
    <s v="5h37m"/>
    <n v="337"/>
    <n v="68"/>
    <x v="363"/>
    <m/>
    <m/>
    <m/>
  </r>
  <r>
    <x v="19"/>
    <d v="2024-01-23T00:00:00"/>
    <m/>
    <s v="10h58m"/>
    <n v="658"/>
    <s v="4h46m"/>
    <n v="286"/>
    <n v="74"/>
    <x v="198"/>
    <m/>
    <m/>
    <m/>
  </r>
  <r>
    <x v="19"/>
    <d v="2024-01-24T00:00:00"/>
    <m/>
    <s v="10h48m"/>
    <n v="648"/>
    <s v="3h26m"/>
    <n v="206"/>
    <n v="61"/>
    <x v="103"/>
    <m/>
    <m/>
    <m/>
  </r>
  <r>
    <x v="19"/>
    <d v="2024-01-25T00:00:00"/>
    <m/>
    <s v="12h38m"/>
    <n v="758"/>
    <s v="5h22m"/>
    <n v="322"/>
    <n v="109"/>
    <x v="468"/>
    <m/>
    <m/>
    <m/>
  </r>
  <r>
    <x v="19"/>
    <d v="2024-01-26T00:00:00"/>
    <m/>
    <s v="8h40m"/>
    <n v="520"/>
    <s v="3h18m"/>
    <n v="198"/>
    <n v="83"/>
    <x v="471"/>
    <m/>
    <m/>
    <m/>
  </r>
  <r>
    <x v="19"/>
    <d v="2024-01-27T00:00:00"/>
    <m/>
    <s v="10h30m"/>
    <n v="630"/>
    <s v="6h10m"/>
    <n v="370"/>
    <n v="35"/>
    <x v="472"/>
    <m/>
    <m/>
    <m/>
  </r>
  <r>
    <x v="19"/>
    <d v="2024-01-28T00:00:00"/>
    <m/>
    <s v="12h29m"/>
    <n v="749"/>
    <s v="6h37m"/>
    <n v="397"/>
    <n v="29"/>
    <x v="473"/>
    <m/>
    <m/>
    <m/>
  </r>
  <r>
    <x v="19"/>
    <d v="2024-01-29T00:00:00"/>
    <m/>
    <s v="13h17m"/>
    <n v="797"/>
    <s v="4h54m"/>
    <n v="294"/>
    <n v="69"/>
    <x v="27"/>
    <m/>
    <m/>
    <m/>
  </r>
  <r>
    <x v="19"/>
    <d v="2024-01-30T00:00:00"/>
    <m/>
    <s v="11h51m"/>
    <n v="711"/>
    <s v="7h24m"/>
    <n v="444"/>
    <n v="59"/>
    <x v="27"/>
    <m/>
    <m/>
    <m/>
  </r>
  <r>
    <x v="19"/>
    <d v="2024-01-31T00:00:00"/>
    <m/>
    <s v="11h20m"/>
    <n v="680"/>
    <s v="8h39m"/>
    <n v="519"/>
    <n v="113"/>
    <x v="29"/>
    <m/>
    <m/>
    <m/>
  </r>
  <r>
    <x v="19"/>
    <d v="2024-02-01T00:00:00"/>
    <m/>
    <s v="7h9m"/>
    <n v="429"/>
    <s v="4h32m"/>
    <n v="272"/>
    <n v="147"/>
    <x v="12"/>
    <m/>
    <m/>
    <m/>
  </r>
  <r>
    <x v="19"/>
    <d v="2024-02-02T00:00:00"/>
    <m/>
    <s v="9h12m"/>
    <n v="552"/>
    <s v="6h38m"/>
    <n v="398"/>
    <n v="90"/>
    <x v="218"/>
    <m/>
    <m/>
    <m/>
  </r>
  <r>
    <x v="19"/>
    <d v="2024-02-03T00:00:00"/>
    <m/>
    <s v="5h40m"/>
    <n v="340"/>
    <s v="3h27m"/>
    <n v="207"/>
    <n v="164"/>
    <x v="474"/>
    <m/>
    <m/>
    <m/>
  </r>
  <r>
    <x v="19"/>
    <d v="2024-02-04T00:00:00"/>
    <m/>
    <s v="8h43m"/>
    <n v="523"/>
    <s v="5h5m"/>
    <n v="305"/>
    <n v="75"/>
    <x v="475"/>
    <m/>
    <m/>
    <m/>
  </r>
  <r>
    <x v="19"/>
    <d v="2024-02-05T00:00:00"/>
    <m/>
    <s v="9h1m"/>
    <n v="541"/>
    <s v="5h38m"/>
    <n v="338"/>
    <n v="112"/>
    <x v="476"/>
    <m/>
    <m/>
    <m/>
  </r>
  <r>
    <x v="19"/>
    <d v="2024-02-06T00:00:00"/>
    <m/>
    <s v="8h52m"/>
    <n v="532"/>
    <s v="4h50m"/>
    <n v="290"/>
    <n v="99"/>
    <x v="309"/>
    <m/>
    <m/>
    <m/>
  </r>
  <r>
    <x v="19"/>
    <d v="2024-02-07T00:00:00"/>
    <m/>
    <s v="10h10m"/>
    <n v="610"/>
    <s v="7h48m"/>
    <n v="468"/>
    <n v="116"/>
    <x v="393"/>
    <m/>
    <m/>
    <m/>
  </r>
  <r>
    <x v="19"/>
    <d v="2024-02-08T00:00:00"/>
    <m/>
    <s v="6h22m"/>
    <n v="382"/>
    <s v="4h4m"/>
    <n v="244"/>
    <n v="125"/>
    <x v="31"/>
    <m/>
    <m/>
    <m/>
  </r>
  <r>
    <x v="19"/>
    <d v="2024-02-09T00:00:00"/>
    <m/>
    <s v="7h32m"/>
    <n v="452"/>
    <s v="6h18m"/>
    <n v="378"/>
    <n v="98"/>
    <x v="477"/>
    <m/>
    <m/>
    <m/>
  </r>
  <r>
    <x v="19"/>
    <d v="2024-02-10T00:00:00"/>
    <m/>
    <s v="7h34m"/>
    <n v="454"/>
    <s v="4h36m"/>
    <n v="276"/>
    <n v="101"/>
    <x v="17"/>
    <m/>
    <m/>
    <m/>
  </r>
  <r>
    <x v="19"/>
    <d v="2024-02-11T00:00:00"/>
    <m/>
    <s v="7h56m"/>
    <n v="476"/>
    <s v="6h38m"/>
    <n v="398"/>
    <n v="71"/>
    <x v="143"/>
    <m/>
    <m/>
    <m/>
  </r>
  <r>
    <x v="19"/>
    <d v="2024-02-12T00:00:00"/>
    <m/>
    <s v="8h26m"/>
    <n v="506"/>
    <s v="4h34m"/>
    <n v="274"/>
    <n v="100"/>
    <x v="437"/>
    <m/>
    <m/>
    <m/>
  </r>
  <r>
    <x v="19"/>
    <d v="2024-02-13T00:00:00"/>
    <m/>
    <s v="7h49m"/>
    <n v="469"/>
    <s v="3h46m"/>
    <n v="226"/>
    <n v="89"/>
    <x v="27"/>
    <m/>
    <m/>
    <m/>
  </r>
  <r>
    <x v="19"/>
    <d v="2024-02-14T00:00:00"/>
    <m/>
    <s v="10h47m"/>
    <n v="647"/>
    <s v="7h31m"/>
    <n v="451"/>
    <n v="181"/>
    <x v="109"/>
    <m/>
    <m/>
    <m/>
  </r>
  <r>
    <x v="19"/>
    <d v="2024-02-15T00:00:00"/>
    <m/>
    <s v="7h49m"/>
    <n v="469"/>
    <s v="5h47m"/>
    <n v="347"/>
    <n v="105"/>
    <x v="391"/>
    <m/>
    <m/>
    <m/>
  </r>
  <r>
    <x v="19"/>
    <d v="2024-02-16T00:00:00"/>
    <m/>
    <s v="9h5m"/>
    <n v="545"/>
    <s v="6h4m"/>
    <n v="364"/>
    <n v="120"/>
    <x v="31"/>
    <m/>
    <m/>
    <m/>
  </r>
  <r>
    <x v="19"/>
    <d v="2024-02-17T00:00:00"/>
    <m/>
    <s v="9h26m"/>
    <n v="566"/>
    <s v="5h5m"/>
    <n v="305"/>
    <n v="111"/>
    <x v="51"/>
    <m/>
    <m/>
    <m/>
  </r>
  <r>
    <x v="19"/>
    <d v="2024-02-18T00:00:00"/>
    <m/>
    <s v="11h14m"/>
    <n v="674"/>
    <s v="6h45m"/>
    <n v="405"/>
    <n v="58"/>
    <x v="478"/>
    <m/>
    <m/>
    <m/>
  </r>
  <r>
    <x v="19"/>
    <d v="2024-02-19T00:00:00"/>
    <m/>
    <s v="4h49m"/>
    <n v="289"/>
    <s v="2h1m"/>
    <n v="121"/>
    <n v="25"/>
    <x v="479"/>
    <m/>
    <m/>
    <m/>
  </r>
  <r>
    <x v="19"/>
    <d v="2024-02-20T00:00:00"/>
    <m/>
    <s v="6h48m"/>
    <n v="408"/>
    <s v="2h32m"/>
    <n v="152"/>
    <n v="46"/>
    <x v="480"/>
    <m/>
    <m/>
    <m/>
  </r>
  <r>
    <x v="19"/>
    <d v="2024-02-21T00:00:00"/>
    <m/>
    <s v="10h55m"/>
    <n v="655"/>
    <s v="8h8m"/>
    <n v="488"/>
    <n v="78"/>
    <x v="79"/>
    <m/>
    <m/>
    <m/>
  </r>
  <r>
    <x v="19"/>
    <d v="2024-02-22T00:00:00"/>
    <m/>
    <s v="8h40m"/>
    <n v="520"/>
    <s v="4h30m"/>
    <n v="270"/>
    <n v="132"/>
    <x v="55"/>
    <m/>
    <m/>
    <m/>
  </r>
  <r>
    <x v="19"/>
    <d v="2024-02-23T00:00:00"/>
    <m/>
    <s v="7h30m"/>
    <n v="450"/>
    <s v="3h7m"/>
    <n v="187"/>
    <n v="106"/>
    <x v="29"/>
    <m/>
    <m/>
    <m/>
  </r>
  <r>
    <x v="19"/>
    <d v="2024-02-24T00:00:00"/>
    <m/>
    <s v="8h39m"/>
    <n v="519"/>
    <s v="5h9m"/>
    <n v="309"/>
    <n v="174"/>
    <x v="30"/>
    <m/>
    <m/>
    <m/>
  </r>
  <r>
    <x v="19"/>
    <d v="2024-02-25T00:00:00"/>
    <m/>
    <s v="6h46m"/>
    <n v="406"/>
    <s v="4h47m"/>
    <n v="287"/>
    <n v="82"/>
    <x v="107"/>
    <m/>
    <m/>
    <m/>
  </r>
  <r>
    <x v="19"/>
    <d v="2024-02-26T00:00:00"/>
    <m/>
    <s v="5h57m"/>
    <n v="357"/>
    <s v="4h22m"/>
    <n v="262"/>
    <n v="149"/>
    <x v="27"/>
    <m/>
    <m/>
    <m/>
  </r>
  <r>
    <x v="19"/>
    <d v="2024-02-27T00:00:00"/>
    <m/>
    <s v="9h6m"/>
    <n v="546"/>
    <s v="6h32m"/>
    <n v="392"/>
    <n v="180"/>
    <x v="481"/>
    <m/>
    <m/>
    <m/>
  </r>
  <r>
    <x v="19"/>
    <d v="2024-02-28T00:00:00"/>
    <m/>
    <s v="9h25m"/>
    <n v="565"/>
    <s v="4h25m"/>
    <n v="265"/>
    <n v="79"/>
    <x v="482"/>
    <m/>
    <m/>
    <m/>
  </r>
  <r>
    <x v="19"/>
    <d v="2024-02-29T00:00:00"/>
    <m/>
    <s v="11h2m"/>
    <n v="662"/>
    <s v="3h57m"/>
    <n v="237"/>
    <n v="32"/>
    <x v="164"/>
    <m/>
    <m/>
    <m/>
  </r>
  <r>
    <x v="19"/>
    <d v="2024-03-01T00:00:00"/>
    <m/>
    <s v="12h20m"/>
    <n v="740"/>
    <s v="7h25m"/>
    <n v="445"/>
    <n v="20"/>
    <x v="483"/>
    <m/>
    <m/>
    <m/>
  </r>
  <r>
    <x v="19"/>
    <d v="2024-03-02T00:00:00"/>
    <m/>
    <s v="8h37m"/>
    <n v="517"/>
    <s v="5h16m"/>
    <n v="316"/>
    <n v="37"/>
    <x v="219"/>
    <m/>
    <m/>
    <m/>
  </r>
  <r>
    <x v="19"/>
    <d v="2024-03-03T00:00:00"/>
    <m/>
    <s v="9h46m"/>
    <n v="586"/>
    <s v="3h55m"/>
    <n v="235"/>
    <n v="38"/>
    <x v="347"/>
    <m/>
    <m/>
    <m/>
  </r>
  <r>
    <x v="19"/>
    <d v="2024-03-04T00:00:00"/>
    <m/>
    <s v="9h2m"/>
    <n v="542"/>
    <s v="7h7m"/>
    <n v="427"/>
    <n v="109"/>
    <x v="484"/>
    <m/>
    <m/>
    <m/>
  </r>
  <r>
    <x v="19"/>
    <d v="2024-03-05T00:00:00"/>
    <m/>
    <s v="10h4m"/>
    <n v="604"/>
    <s v="5h9m"/>
    <n v="309"/>
    <n v="95"/>
    <x v="79"/>
    <m/>
    <m/>
    <m/>
  </r>
  <r>
    <x v="19"/>
    <d v="2024-03-06T00:00:00"/>
    <m/>
    <s v="10h29m"/>
    <n v="629"/>
    <s v="6h59m"/>
    <n v="419"/>
    <n v="144"/>
    <x v="25"/>
    <m/>
    <m/>
    <m/>
  </r>
  <r>
    <x v="19"/>
    <d v="2024-03-07T00:00:00"/>
    <m/>
    <s v="10h30m"/>
    <n v="630"/>
    <s v="6h56m"/>
    <n v="416"/>
    <n v="85"/>
    <x v="334"/>
    <m/>
    <m/>
    <m/>
  </r>
  <r>
    <x v="19"/>
    <d v="2024-03-08T00:00:00"/>
    <m/>
    <s v="6h12m"/>
    <n v="372"/>
    <s v="3h28m"/>
    <n v="208"/>
    <n v="41"/>
    <x v="343"/>
    <m/>
    <m/>
    <m/>
  </r>
  <r>
    <x v="19"/>
    <d v="2024-03-09T00:00:00"/>
    <m/>
    <s v="8h40m"/>
    <n v="520"/>
    <s v="5h06m"/>
    <n v="306"/>
    <n v="32"/>
    <x v="37"/>
    <m/>
    <m/>
    <m/>
  </r>
  <r>
    <x v="19"/>
    <d v="2024-03-10T00:00:00"/>
    <m/>
    <s v="10h59m"/>
    <n v="659"/>
    <s v="6h2m"/>
    <n v="362"/>
    <n v="83"/>
    <x v="116"/>
    <m/>
    <m/>
    <m/>
  </r>
  <r>
    <x v="19"/>
    <d v="2024-03-11T00:00:00"/>
    <m/>
    <s v="9h27m"/>
    <n v="567"/>
    <s v="5h13m"/>
    <n v="313"/>
    <n v="72"/>
    <x v="468"/>
    <m/>
    <m/>
    <m/>
  </r>
  <r>
    <x v="19"/>
    <d v="2024-03-12T00:00:00"/>
    <m/>
    <s v="10h1m"/>
    <n v="601"/>
    <s v="5h32m"/>
    <n v="323"/>
    <n v="139"/>
    <x v="363"/>
    <m/>
    <m/>
    <m/>
  </r>
  <r>
    <x v="19"/>
    <d v="2024-03-13T00:00:00"/>
    <m/>
    <s v="9h31m"/>
    <n v="571"/>
    <s v="7h23m"/>
    <n v="443"/>
    <n v="121"/>
    <x v="198"/>
    <m/>
    <m/>
    <m/>
  </r>
  <r>
    <x v="19"/>
    <d v="2024-03-14T00:00:00"/>
    <m/>
    <s v="10h30m"/>
    <n v="630"/>
    <s v="6h7m"/>
    <n v="367"/>
    <n v="96"/>
    <x v="312"/>
    <m/>
    <m/>
    <m/>
  </r>
  <r>
    <x v="19"/>
    <d v="2024-03-15T00:00:00"/>
    <m/>
    <s v="7h34m"/>
    <n v="454"/>
    <s v="4h3m"/>
    <n v="423"/>
    <n v="54"/>
    <x v="343"/>
    <m/>
    <m/>
    <m/>
  </r>
  <r>
    <x v="19"/>
    <d v="2024-03-16T00:00:00"/>
    <m/>
    <s v="6h8m"/>
    <n v="368"/>
    <s v="3h41m"/>
    <n v="221"/>
    <n v="58"/>
    <x v="143"/>
    <m/>
    <m/>
    <m/>
  </r>
  <r>
    <x v="19"/>
    <d v="2024-03-17T00:00:00"/>
    <m/>
    <s v="7h13m"/>
    <n v="433"/>
    <s v="6h5m"/>
    <n v="305"/>
    <n v="56"/>
    <x v="291"/>
    <m/>
    <m/>
    <m/>
  </r>
  <r>
    <x v="19"/>
    <d v="2024-03-18T00:00:00"/>
    <m/>
    <s v="9h5m"/>
    <n v="545"/>
    <s v="7h18m"/>
    <n v="438"/>
    <n v="113"/>
    <x v="25"/>
    <m/>
    <m/>
    <m/>
  </r>
  <r>
    <x v="19"/>
    <d v="2024-03-19T00:00:00"/>
    <m/>
    <s v="10h23m"/>
    <n v="623"/>
    <s v="8h1m"/>
    <n v="481"/>
    <n v="108"/>
    <x v="326"/>
    <m/>
    <m/>
    <m/>
  </r>
  <r>
    <x v="19"/>
    <d v="2024-03-20T00:00:00"/>
    <m/>
    <s v="9h12m"/>
    <n v="552"/>
    <s v="5h3m"/>
    <n v="303"/>
    <n v="135"/>
    <x v="303"/>
    <m/>
    <m/>
    <m/>
  </r>
  <r>
    <x v="19"/>
    <d v="2024-03-21T00:00:00"/>
    <m/>
    <s v="7h42m"/>
    <n v="482"/>
    <s v="5h9m"/>
    <n v="309"/>
    <n v="96"/>
    <x v="306"/>
    <m/>
    <m/>
    <m/>
  </r>
  <r>
    <x v="19"/>
    <d v="2024-03-22T00:00:00"/>
    <m/>
    <s v="8h59m"/>
    <n v="539"/>
    <s v="6h33m"/>
    <n v="333"/>
    <n v="71"/>
    <x v="472"/>
    <m/>
    <m/>
    <m/>
  </r>
  <r>
    <x v="19"/>
    <d v="2024-03-23T00:00:00"/>
    <m/>
    <s v="7h55m"/>
    <n v="475"/>
    <s v="4h58m"/>
    <n v="298"/>
    <n v="60"/>
    <x v="485"/>
    <m/>
    <m/>
    <m/>
  </r>
  <r>
    <x v="19"/>
    <d v="2024-03-24T00:00:00"/>
    <m/>
    <s v="10h32m"/>
    <n v="632"/>
    <s v="5h21m"/>
    <n v="321"/>
    <n v="63"/>
    <x v="37"/>
    <m/>
    <m/>
    <m/>
  </r>
  <r>
    <x v="19"/>
    <d v="2024-03-25T00:00:00"/>
    <m/>
    <s v="10h11m"/>
    <n v="611"/>
    <s v="4h46m"/>
    <n v="286"/>
    <n v="71"/>
    <x v="25"/>
    <m/>
    <m/>
    <m/>
  </r>
  <r>
    <x v="19"/>
    <d v="2024-03-26T00:00:00"/>
    <m/>
    <s v="11h12m"/>
    <n v="672"/>
    <s v="6h21m"/>
    <n v="381"/>
    <n v="62"/>
    <x v="198"/>
    <m/>
    <m/>
    <m/>
  </r>
  <r>
    <x v="19"/>
    <d v="2024-03-27T00:00:00"/>
    <m/>
    <s v="8h5m"/>
    <n v="485"/>
    <s v="4h12m"/>
    <n v="252"/>
    <n v="96"/>
    <x v="326"/>
    <m/>
    <m/>
    <m/>
  </r>
  <r>
    <x v="19"/>
    <d v="2024-03-28T00:00:00"/>
    <m/>
    <s v="6h47m"/>
    <n v="407"/>
    <s v="4h27m"/>
    <n v="267"/>
    <n v="52"/>
    <x v="27"/>
    <m/>
    <m/>
    <m/>
  </r>
  <r>
    <x v="19"/>
    <d v="2024-03-29T00:00:00"/>
    <m/>
    <s v="7h31m"/>
    <n v="451"/>
    <s v="5h22m"/>
    <n v="322"/>
    <n v="58"/>
    <x v="486"/>
    <m/>
    <m/>
    <m/>
  </r>
  <r>
    <x v="19"/>
    <d v="2024-03-30T00:00:00"/>
    <m/>
    <s v="8h51m"/>
    <n v="531"/>
    <s v="6h49m"/>
    <n v="409"/>
    <n v="60"/>
    <x v="487"/>
    <m/>
    <m/>
    <m/>
  </r>
  <r>
    <x v="19"/>
    <d v="2024-03-31T00:00:00"/>
    <m/>
    <s v="9h59m"/>
    <n v="599"/>
    <s v="7h48m"/>
    <n v="468"/>
    <n v="71"/>
    <x v="488"/>
    <m/>
    <m/>
    <m/>
  </r>
  <r>
    <x v="19"/>
    <d v="2024-04-01T00:00:00"/>
    <m/>
    <s v="5h21m"/>
    <n v="321"/>
    <s v="3h47m"/>
    <n v="227"/>
    <n v="42"/>
    <x v="326"/>
    <m/>
    <m/>
    <m/>
  </r>
  <r>
    <x v="19"/>
    <d v="2024-04-02T00:00:00"/>
    <m/>
    <s v="4h53m"/>
    <n v="293"/>
    <s v="3h2m"/>
    <n v="182"/>
    <n v="37"/>
    <x v="309"/>
    <m/>
    <m/>
    <m/>
  </r>
  <r>
    <x v="19"/>
    <d v="2024-04-03T00:00:00"/>
    <m/>
    <s v="9h54m"/>
    <n v="594"/>
    <s v="6h11m"/>
    <n v="371"/>
    <n v="82"/>
    <x v="297"/>
    <m/>
    <m/>
    <m/>
  </r>
  <r>
    <x v="19"/>
    <d v="2024-04-04T00:00:00"/>
    <m/>
    <s v="8h39m"/>
    <n v="519"/>
    <s v="4h39m"/>
    <n v="279"/>
    <n v="91"/>
    <x v="27"/>
    <m/>
    <m/>
    <m/>
  </r>
  <r>
    <x v="19"/>
    <d v="2024-03-27T00:00:00"/>
    <m/>
    <m/>
    <m/>
    <m/>
    <m/>
    <n v="96"/>
    <x v="82"/>
    <m/>
    <m/>
    <n v="0"/>
  </r>
  <r>
    <x v="19"/>
    <d v="2024-03-28T00:00:00"/>
    <m/>
    <m/>
    <m/>
    <m/>
    <m/>
    <n v="52"/>
    <x v="82"/>
    <m/>
    <m/>
    <n v="0"/>
  </r>
  <r>
    <x v="19"/>
    <d v="2024-03-29T00:00:00"/>
    <m/>
    <m/>
    <m/>
    <m/>
    <m/>
    <n v="58"/>
    <x v="82"/>
    <m/>
    <m/>
    <n v="0"/>
  </r>
  <r>
    <x v="19"/>
    <d v="2024-03-30T00:00:00"/>
    <m/>
    <m/>
    <m/>
    <m/>
    <m/>
    <n v="60"/>
    <x v="82"/>
    <m/>
    <m/>
    <n v="0"/>
  </r>
  <r>
    <x v="19"/>
    <d v="2024-03-31T00:00:00"/>
    <m/>
    <m/>
    <m/>
    <m/>
    <m/>
    <n v="71"/>
    <x v="82"/>
    <m/>
    <m/>
    <n v="0"/>
  </r>
  <r>
    <x v="19"/>
    <d v="2024-04-01T00:00:00"/>
    <m/>
    <m/>
    <m/>
    <m/>
    <m/>
    <n v="42"/>
    <x v="82"/>
    <m/>
    <m/>
    <n v="1"/>
  </r>
  <r>
    <x v="19"/>
    <d v="2024-04-02T00:00:00"/>
    <m/>
    <m/>
    <m/>
    <m/>
    <m/>
    <n v="37"/>
    <x v="82"/>
    <m/>
    <m/>
    <n v="1"/>
  </r>
  <r>
    <x v="20"/>
    <d v="2024-01-16T00:00:00"/>
    <m/>
    <s v="8h41m"/>
    <n v="351"/>
    <s v="1h34m"/>
    <n v="94"/>
    <n v="86"/>
    <x v="334"/>
    <m/>
    <m/>
    <m/>
  </r>
  <r>
    <x v="20"/>
    <d v="2024-01-17T00:00:00"/>
    <m/>
    <s v="8h39m"/>
    <n v="508"/>
    <s v="2h53m"/>
    <n v="173"/>
    <n v="81"/>
    <x v="160"/>
    <m/>
    <m/>
    <m/>
  </r>
  <r>
    <x v="20"/>
    <d v="2024-01-18T00:00:00"/>
    <m/>
    <s v="8h19m"/>
    <n v="445"/>
    <s v="3h27m"/>
    <n v="205"/>
    <n v="117"/>
    <x v="334"/>
    <m/>
    <m/>
    <m/>
  </r>
  <r>
    <x v="20"/>
    <d v="2024-01-19T00:00:00"/>
    <m/>
    <s v="12h24m"/>
    <n v="270"/>
    <s v="2h10m"/>
    <n v="130"/>
    <n v="28"/>
    <x v="0"/>
    <m/>
    <m/>
    <m/>
  </r>
  <r>
    <x v="20"/>
    <d v="2024-01-20T00:00:00"/>
    <m/>
    <s v="11h24m"/>
    <n v="296"/>
    <s v="2h25m"/>
    <n v="145"/>
    <n v="78"/>
    <x v="107"/>
    <m/>
    <m/>
    <m/>
  </r>
  <r>
    <x v="20"/>
    <d v="2024-01-21T00:00:00"/>
    <m/>
    <s v="5h41m"/>
    <n v="504"/>
    <s v="4h41m"/>
    <n v="281"/>
    <n v="25"/>
    <x v="0"/>
    <m/>
    <m/>
    <m/>
  </r>
  <r>
    <x v="20"/>
    <d v="2024-01-22T00:00:00"/>
    <m/>
    <s v="5h41m"/>
    <n v="651"/>
    <s v="6h38m"/>
    <n v="398"/>
    <n v="101"/>
    <x v="160"/>
    <m/>
    <m/>
    <m/>
  </r>
  <r>
    <x v="20"/>
    <d v="2024-01-23T00:00:00"/>
    <m/>
    <s v="8h58m"/>
    <n v="783"/>
    <s v="5h18m"/>
    <n v="318"/>
    <n v="84"/>
    <x v="160"/>
    <m/>
    <m/>
    <m/>
  </r>
  <r>
    <x v="20"/>
    <d v="2024-01-24T00:00:00"/>
    <m/>
    <s v="8h43m"/>
    <n v="696"/>
    <s v="6h5m"/>
    <n v="365"/>
    <n v="65"/>
    <x v="160"/>
    <m/>
    <m/>
    <m/>
  </r>
  <r>
    <x v="20"/>
    <d v="2024-01-25T00:00:00"/>
    <m/>
    <s v="6h5m"/>
    <n v="313"/>
    <s v="2h6m"/>
    <n v="126"/>
    <n v="160"/>
    <x v="160"/>
    <m/>
    <m/>
    <m/>
  </r>
  <r>
    <x v="20"/>
    <d v="2024-01-26T00:00:00"/>
    <m/>
    <s v="9h17m"/>
    <n v="236"/>
    <s v="2h13m"/>
    <n v="133"/>
    <n v="106"/>
    <x v="144"/>
    <m/>
    <m/>
    <m/>
  </r>
  <r>
    <x v="20"/>
    <d v="2024-01-27T00:00:00"/>
    <m/>
    <s v="11h22m"/>
    <n v="490"/>
    <s v="3h50m"/>
    <n v="230"/>
    <n v="42"/>
    <x v="456"/>
    <m/>
    <m/>
    <m/>
  </r>
  <r>
    <x v="20"/>
    <d v="2024-01-28T00:00:00"/>
    <m/>
    <s v="9h7m"/>
    <n v="464"/>
    <s v="3h17m"/>
    <n v="197"/>
    <n v="64"/>
    <x v="489"/>
    <m/>
    <m/>
    <m/>
  </r>
  <r>
    <x v="20"/>
    <d v="2024-01-29T00:00:00"/>
    <m/>
    <s v="7h60m"/>
    <n v="945"/>
    <s v="9h21m"/>
    <n v="561"/>
    <n v="84"/>
    <x v="8"/>
    <m/>
    <m/>
    <m/>
  </r>
  <r>
    <x v="20"/>
    <d v="2024-01-30T00:00:00"/>
    <m/>
    <s v="9h23m"/>
    <n v="340"/>
    <s v="3h26m"/>
    <n v="206"/>
    <n v="124"/>
    <x v="160"/>
    <m/>
    <m/>
    <m/>
  </r>
  <r>
    <x v="20"/>
    <d v="2024-01-31T00:00:00"/>
    <m/>
    <s v="9h44m"/>
    <n v="505"/>
    <s v="4h58m"/>
    <n v="298"/>
    <n v="112"/>
    <x v="84"/>
    <m/>
    <m/>
    <m/>
  </r>
  <r>
    <x v="20"/>
    <d v="2024-02-01T00:00:00"/>
    <m/>
    <s v="9h31m"/>
    <n v="216"/>
    <s v="4h20m"/>
    <n v="260"/>
    <n v="94"/>
    <x v="334"/>
    <m/>
    <m/>
    <m/>
  </r>
  <r>
    <x v="20"/>
    <d v="2024-02-02T00:00:00"/>
    <m/>
    <s v="7h21m"/>
    <n v="524"/>
    <s v="9h21m"/>
    <n v="561"/>
    <n v="103"/>
    <x v="118"/>
    <m/>
    <m/>
    <m/>
  </r>
  <r>
    <x v="20"/>
    <d v="2024-02-03T00:00:00"/>
    <m/>
    <s v="9h32m"/>
    <n v="274"/>
    <s v="4h47m"/>
    <n v="287"/>
    <n v="119"/>
    <x v="107"/>
    <m/>
    <m/>
    <m/>
  </r>
  <r>
    <x v="20"/>
    <d v="2024-02-04T00:00:00"/>
    <m/>
    <s v="10h8m"/>
    <n v="713"/>
    <s v="4h58m"/>
    <n v="298"/>
    <n v="64"/>
    <x v="194"/>
    <m/>
    <m/>
    <m/>
  </r>
  <r>
    <x v="20"/>
    <d v="2024-02-05T00:00:00"/>
    <m/>
    <s v="7h14m"/>
    <n v="506"/>
    <s v="5h0m"/>
    <n v="300"/>
    <n v="115"/>
    <x v="325"/>
    <m/>
    <m/>
    <m/>
  </r>
  <r>
    <x v="20"/>
    <d v="2024-02-06T00:00:00"/>
    <m/>
    <s v="6h56m"/>
    <n v="529"/>
    <s v="4h16m"/>
    <n v="256"/>
    <n v="151"/>
    <x v="160"/>
    <m/>
    <m/>
    <m/>
  </r>
  <r>
    <x v="20"/>
    <d v="2024-02-07T00:00:00"/>
    <m/>
    <s v="6h21m"/>
    <n v="481"/>
    <s v="4h48m"/>
    <n v="288"/>
    <n v="99"/>
    <x v="479"/>
    <m/>
    <m/>
    <m/>
  </r>
  <r>
    <x v="20"/>
    <d v="2024-02-08T00:00:00"/>
    <m/>
    <s v="6h54m"/>
    <n v="432"/>
    <s v="3h54m"/>
    <n v="234"/>
    <n v="140"/>
    <x v="1"/>
    <m/>
    <m/>
    <m/>
  </r>
  <r>
    <x v="20"/>
    <d v="2024-02-09T00:00:00"/>
    <m/>
    <s v="4h23m"/>
    <n v="444"/>
    <s v="5h38m"/>
    <n v="338"/>
    <n v="120"/>
    <x v="197"/>
    <m/>
    <m/>
    <m/>
  </r>
  <r>
    <x v="20"/>
    <d v="2024-02-10T00:00:00"/>
    <m/>
    <s v="8h10m"/>
    <n v="206"/>
    <s v="2h4m"/>
    <n v="124"/>
    <n v="83"/>
    <x v="330"/>
    <m/>
    <m/>
    <m/>
  </r>
  <r>
    <x v="20"/>
    <d v="2024-02-11T00:00:00"/>
    <m/>
    <s v="7h13m"/>
    <n v="351"/>
    <s v="3h12m"/>
    <n v="192"/>
    <n v="70"/>
    <x v="160"/>
    <m/>
    <m/>
    <m/>
  </r>
  <r>
    <x v="20"/>
    <d v="2024-02-12T00:00:00"/>
    <m/>
    <s v="6h55m"/>
    <n v="654"/>
    <s v="4h57m"/>
    <n v="297"/>
    <n v="111"/>
    <x v="401"/>
    <m/>
    <m/>
    <m/>
  </r>
  <r>
    <x v="20"/>
    <d v="2024-02-13T00:00:00"/>
    <m/>
    <s v="5h48m"/>
    <n v="533"/>
    <s v="3h46m"/>
    <n v="226"/>
    <n v="120"/>
    <x v="324"/>
    <m/>
    <m/>
    <m/>
  </r>
  <r>
    <x v="20"/>
    <d v="2024-02-14T00:00:00"/>
    <m/>
    <s v="6h23m"/>
    <n v="424"/>
    <s v="2h21m"/>
    <n v="187"/>
    <n v="57"/>
    <x v="334"/>
    <m/>
    <m/>
    <m/>
  </r>
  <r>
    <x v="20"/>
    <d v="2024-02-15T00:00:00"/>
    <m/>
    <s v="7h13m"/>
    <n v="434"/>
    <s v="3h16m"/>
    <n v="262"/>
    <n v="103"/>
    <x v="160"/>
    <m/>
    <m/>
    <m/>
  </r>
  <r>
    <x v="20"/>
    <d v="2024-02-16T00:00:00"/>
    <m/>
    <s v="8h43m"/>
    <n v="596"/>
    <s v="2h14m"/>
    <n v="326"/>
    <n v="89"/>
    <x v="334"/>
    <m/>
    <m/>
    <m/>
  </r>
  <r>
    <x v="20"/>
    <d v="2024-02-17T00:00:00"/>
    <m/>
    <s v="9h54m"/>
    <n v="609"/>
    <s v="3h13m"/>
    <n v="443"/>
    <n v="77"/>
    <x v="0"/>
    <m/>
    <m/>
    <m/>
  </r>
  <r>
    <x v="20"/>
    <d v="2024-02-18T00:00:00"/>
    <m/>
    <s v="6h34m"/>
    <n v="405"/>
    <s v="2h51m"/>
    <n v="202"/>
    <n v="67"/>
    <x v="107"/>
    <m/>
    <m/>
    <m/>
  </r>
  <r>
    <x v="20"/>
    <d v="2024-02-19T00:00:00"/>
    <m/>
    <s v="7h51m"/>
    <n v="489"/>
    <s v="3h23m"/>
    <n v="301"/>
    <n v="80"/>
    <x v="0"/>
    <m/>
    <m/>
    <m/>
  </r>
  <r>
    <x v="20"/>
    <d v="2024-02-20T00:00:00"/>
    <m/>
    <s v="6h53m"/>
    <n v="561"/>
    <s v="2h14m"/>
    <n v="322"/>
    <n v="56"/>
    <x v="160"/>
    <m/>
    <m/>
    <m/>
  </r>
  <r>
    <x v="20"/>
    <d v="2024-02-21T00:00:00"/>
    <m/>
    <s v="10h8m"/>
    <n v="423"/>
    <s v="3h27m"/>
    <n v="270"/>
    <n v="76"/>
    <x v="160"/>
    <m/>
    <m/>
    <m/>
  </r>
  <r>
    <x v="20"/>
    <d v="2024-02-22T00:00:00"/>
    <m/>
    <s v="9h34m"/>
    <n v="516"/>
    <s v="4h10m"/>
    <n v="223"/>
    <n v="119"/>
    <x v="160"/>
    <m/>
    <m/>
    <m/>
  </r>
  <r>
    <x v="20"/>
    <d v="2024-02-23T00:00:00"/>
    <m/>
    <s v="7h34m"/>
    <n v="412"/>
    <s v="1h12m"/>
    <n v="209"/>
    <n v="64"/>
    <x v="160"/>
    <m/>
    <m/>
    <m/>
  </r>
  <r>
    <x v="20"/>
    <d v="2024-02-24T00:00:00"/>
    <m/>
    <s v="8h21m"/>
    <n v="379"/>
    <s v="2h43m"/>
    <n v="192"/>
    <n v="115"/>
    <x v="144"/>
    <m/>
    <m/>
    <m/>
  </r>
  <r>
    <x v="20"/>
    <d v="2024-02-25T00:00:00"/>
    <m/>
    <s v="7h34m"/>
    <n v="391"/>
    <s v="3h44m"/>
    <n v="185"/>
    <n v="151"/>
    <x v="456"/>
    <m/>
    <m/>
    <m/>
  </r>
  <r>
    <x v="20"/>
    <d v="2024-02-26T00:00:00"/>
    <m/>
    <s v="8h21m"/>
    <n v="307"/>
    <s v="2h14m"/>
    <n v="148"/>
    <n v="99"/>
    <x v="489"/>
    <m/>
    <m/>
    <m/>
  </r>
  <r>
    <x v="20"/>
    <d v="2024-02-27T00:00:00"/>
    <m/>
    <s v="6h23m"/>
    <n v="147"/>
    <s v="3h43m"/>
    <n v="74"/>
    <n v="140"/>
    <x v="8"/>
    <m/>
    <m/>
    <m/>
  </r>
  <r>
    <x v="20"/>
    <d v="2024-02-28T00:00:00"/>
    <m/>
    <s v="8h34m"/>
    <n v="143"/>
    <s v="3h13m"/>
    <n v="79"/>
    <n v="120"/>
    <x v="160"/>
    <m/>
    <m/>
    <m/>
  </r>
  <r>
    <x v="20"/>
    <d v="2024-02-29T00:00:00"/>
    <m/>
    <s v="9h55m"/>
    <n v="70"/>
    <s v="2h53m"/>
    <n v="45"/>
    <n v="83"/>
    <x v="84"/>
    <m/>
    <m/>
    <m/>
  </r>
  <r>
    <x v="20"/>
    <d v="2024-03-01T00:00:00"/>
    <m/>
    <s v="7h21m"/>
    <n v="389"/>
    <s v="3h13m"/>
    <n v="132"/>
    <n v="70"/>
    <x v="334"/>
    <m/>
    <m/>
    <m/>
  </r>
  <r>
    <x v="20"/>
    <d v="2024-03-02T00:00:00"/>
    <m/>
    <s v="6h34m"/>
    <n v="211"/>
    <s v="2h44m"/>
    <n v="100"/>
    <n v="111"/>
    <x v="118"/>
    <m/>
    <m/>
    <m/>
  </r>
  <r>
    <x v="20"/>
    <d v="2024-03-03T00:00:00"/>
    <m/>
    <s v="5h51m"/>
    <n v="213"/>
    <s v="3h04m"/>
    <n v="64"/>
    <n v="120"/>
    <x v="107"/>
    <m/>
    <m/>
    <m/>
  </r>
  <r>
    <x v="20"/>
    <d v="2024-03-04T00:00:00"/>
    <m/>
    <s v="7h51m"/>
    <n v="322"/>
    <s v="2h51m"/>
    <n v="144"/>
    <n v="57"/>
    <x v="194"/>
    <m/>
    <m/>
    <m/>
  </r>
  <r>
    <x v="20"/>
    <d v="2024-03-05T00:00:00"/>
    <m/>
    <s v="8h53m"/>
    <n v="427"/>
    <s v="3h19m"/>
    <n v="181"/>
    <n v="103"/>
    <x v="325"/>
    <m/>
    <m/>
    <m/>
  </r>
  <r>
    <x v="20"/>
    <d v="2024-03-06T00:00:00"/>
    <m/>
    <s v="6h51m"/>
    <n v="659"/>
    <s v="2h45m"/>
    <n v="223"/>
    <n v="84"/>
    <x v="160"/>
    <m/>
    <m/>
    <m/>
  </r>
  <r>
    <x v="20"/>
    <d v="2024-03-07T00:00:00"/>
    <m/>
    <s v="7h53m"/>
    <n v="388"/>
    <s v="1h54m"/>
    <n v="234"/>
    <n v="124"/>
    <x v="479"/>
    <m/>
    <m/>
    <m/>
  </r>
  <r>
    <x v="20"/>
    <d v="2024-03-08T00:00:00"/>
    <m/>
    <s v="7h51m"/>
    <n v="467"/>
    <s v="1h23m"/>
    <n v="238"/>
    <n v="112"/>
    <x v="1"/>
    <m/>
    <m/>
    <m/>
  </r>
  <r>
    <x v="20"/>
    <d v="2024-03-09T00:00:00"/>
    <m/>
    <s v="8h15m"/>
    <n v="313"/>
    <s v="3h54m"/>
    <n v="172"/>
    <n v="94"/>
    <x v="197"/>
    <m/>
    <m/>
    <m/>
  </r>
  <r>
    <x v="20"/>
    <d v="2024-03-10T00:00:00"/>
    <m/>
    <s v="7h23m"/>
    <n v="173"/>
    <s v="5h38m"/>
    <n v="84"/>
    <n v="103"/>
    <x v="144"/>
    <m/>
    <m/>
    <m/>
  </r>
  <r>
    <x v="20"/>
    <d v="2024-03-11T00:00:00"/>
    <m/>
    <s v="7h51m"/>
    <n v="566"/>
    <s v="2h4m"/>
    <n v="243"/>
    <n v="119"/>
    <x v="456"/>
    <m/>
    <m/>
    <m/>
  </r>
  <r>
    <x v="20"/>
    <d v="2024-03-12T00:00:00"/>
    <m/>
    <s v="6h50m"/>
    <n v="691"/>
    <s v="3h12m"/>
    <n v="335"/>
    <n v="64"/>
    <x v="489"/>
    <m/>
    <m/>
    <m/>
  </r>
  <r>
    <x v="20"/>
    <d v="2024-03-13T00:00:00"/>
    <m/>
    <s v="5h50m"/>
    <n v="499"/>
    <s v="4h57m"/>
    <n v="253"/>
    <n v="115"/>
    <x v="8"/>
    <m/>
    <m/>
    <m/>
  </r>
  <r>
    <x v="20"/>
    <d v="2024-03-14T00:00:00"/>
    <m/>
    <s v="7h13m"/>
    <n v="441"/>
    <s v="3h46m"/>
    <n v="288"/>
    <n v="151"/>
    <x v="160"/>
    <m/>
    <m/>
    <m/>
  </r>
  <r>
    <x v="20"/>
    <d v="2024-03-15T00:00:00"/>
    <m/>
    <s v="8h51m"/>
    <n v="392"/>
    <s v="2h21m"/>
    <n v="277"/>
    <n v="99"/>
    <x v="84"/>
    <m/>
    <m/>
    <m/>
  </r>
  <r>
    <x v="20"/>
    <d v="2024-03-16T00:00:00"/>
    <m/>
    <s v="6h51m"/>
    <n v="271"/>
    <s v="3h16m"/>
    <n v="122"/>
    <n v="140"/>
    <x v="334"/>
    <m/>
    <m/>
    <m/>
  </r>
  <r>
    <x v="20"/>
    <d v="2024-03-17T00:00:00"/>
    <m/>
    <s v="7h12m"/>
    <n v="433"/>
    <s v="2h14m"/>
    <n v="278"/>
    <n v="120"/>
    <x v="118"/>
    <m/>
    <m/>
    <m/>
  </r>
  <r>
    <x v="20"/>
    <d v="2024-03-18T00:00:00"/>
    <m/>
    <s v="8h15m"/>
    <n v="653"/>
    <s v="3h13m"/>
    <n v="353"/>
    <n v="83"/>
    <x v="107"/>
    <m/>
    <m/>
    <m/>
  </r>
  <r>
    <x v="20"/>
    <d v="2024-03-19T00:00:00"/>
    <m/>
    <s v="7h51m"/>
    <n v="459"/>
    <s v="2h51m"/>
    <n v="208"/>
    <n v="45"/>
    <x v="194"/>
    <m/>
    <m/>
    <m/>
  </r>
  <r>
    <x v="20"/>
    <d v="2024-03-20T00:00:00"/>
    <m/>
    <s v="6h53m"/>
    <n v="548"/>
    <s v="3h23m"/>
    <n v="192"/>
    <n v="56"/>
    <x v="325"/>
    <m/>
    <m/>
    <m/>
  </r>
  <r>
    <x v="20"/>
    <d v="2024-03-21T00:00:00"/>
    <m/>
    <s v="7h53m"/>
    <n v="382"/>
    <s v="2h14m"/>
    <n v="221"/>
    <n v="78"/>
    <x v="160"/>
    <m/>
    <m/>
    <m/>
  </r>
  <r>
    <x v="20"/>
    <d v="2024-03-22T00:00:00"/>
    <m/>
    <s v="8h12m"/>
    <n v="359"/>
    <s v="3h27m"/>
    <n v="242"/>
    <n v="109"/>
    <x v="479"/>
    <m/>
    <m/>
    <m/>
  </r>
  <r>
    <x v="20"/>
    <d v="2024-03-23T00:00:00"/>
    <m/>
    <s v="6h51m"/>
    <n v="352"/>
    <s v="2h14m"/>
    <n v="122"/>
    <n v="76"/>
    <x v="1"/>
    <m/>
    <m/>
    <m/>
  </r>
  <r>
    <x v="20"/>
    <d v="2024-03-24T00:00:00"/>
    <m/>
    <s v="5h41m"/>
    <n v="257"/>
    <s v="3h13m"/>
    <n v="191"/>
    <n v="53"/>
    <x v="197"/>
    <m/>
    <m/>
    <m/>
  </r>
  <r>
    <x v="20"/>
    <d v="2024-03-25T00:00:00"/>
    <m/>
    <s v="4h29m"/>
    <n v="500"/>
    <s v="2h51m"/>
    <n v="257"/>
    <n v="78"/>
    <x v="194"/>
    <m/>
    <m/>
    <m/>
  </r>
  <r>
    <x v="20"/>
    <d v="2024-03-26T00:00:00"/>
    <m/>
    <s v="6h51m"/>
    <n v="544"/>
    <s v="3h23m"/>
    <n v="376"/>
    <n v="98"/>
    <x v="325"/>
    <m/>
    <m/>
    <m/>
  </r>
  <r>
    <x v="20"/>
    <d v="2024-03-27T00:00:00"/>
    <m/>
    <s v="7h56m"/>
    <n v="545"/>
    <s v="2h14m"/>
    <n v="347"/>
    <n v="56"/>
    <x v="160"/>
    <m/>
    <m/>
    <n v="0"/>
  </r>
  <r>
    <x v="20"/>
    <d v="2024-03-28T00:00:00"/>
    <m/>
    <s v="7h51m"/>
    <n v="600"/>
    <s v="3h27m"/>
    <n v="365"/>
    <n v="63"/>
    <x v="479"/>
    <m/>
    <m/>
    <n v="0"/>
  </r>
  <r>
    <x v="20"/>
    <d v="2024-03-29T00:00:00"/>
    <m/>
    <s v="8h13m"/>
    <n v="476"/>
    <s v="4h10m"/>
    <n v="247"/>
    <n v="45"/>
    <x v="1"/>
    <m/>
    <m/>
    <n v="1"/>
  </r>
  <r>
    <x v="20"/>
    <d v="2024-03-30T00:00:00"/>
    <m/>
    <s v="7h15m"/>
    <n v="513"/>
    <s v="1h12m"/>
    <n v="353"/>
    <n v="67"/>
    <x v="197"/>
    <m/>
    <m/>
    <n v="0"/>
  </r>
  <r>
    <x v="20"/>
    <d v="2024-03-31T00:00:00"/>
    <m/>
    <s v="6h13m"/>
    <n v="507"/>
    <s v="2h43m"/>
    <n v="303"/>
    <n v="56"/>
    <x v="144"/>
    <m/>
    <m/>
    <n v="0"/>
  </r>
  <r>
    <x v="20"/>
    <d v="2024-04-01T00:00:00"/>
    <m/>
    <s v="5h15m"/>
    <n v="641"/>
    <s v="2h56m"/>
    <n v="284"/>
    <n v="67"/>
    <x v="456"/>
    <m/>
    <m/>
    <n v="0"/>
  </r>
  <r>
    <x v="20"/>
    <d v="2024-04-02T00:00:00"/>
    <m/>
    <s v="7h12m"/>
    <n v="611"/>
    <s v="3h03m"/>
    <n v="223"/>
    <n v="67"/>
    <x v="489"/>
    <m/>
    <m/>
    <n v="0"/>
  </r>
  <r>
    <x v="21"/>
    <d v="2024-01-01T00:00:00"/>
    <m/>
    <s v="6h32min"/>
    <n v="392"/>
    <s v="2h13min"/>
    <n v="153"/>
    <n v="84"/>
    <x v="4"/>
    <n v="0.39030612244898"/>
    <n v="4.66666666666667"/>
    <m/>
  </r>
  <r>
    <x v="21"/>
    <d v="2024-01-02T00:00:00"/>
    <m/>
    <s v="5h07min"/>
    <n v="307"/>
    <s v="1h30min"/>
    <n v="90"/>
    <n v="71"/>
    <x v="445"/>
    <n v="0.293159609120521"/>
    <n v="4.32394366197183"/>
    <m/>
  </r>
  <r>
    <x v="21"/>
    <d v="2024-01-03T00:00:00"/>
    <m/>
    <s v="7h08min"/>
    <n v="428"/>
    <s v="3h00min"/>
    <n v="180"/>
    <n v="75"/>
    <x v="294"/>
    <n v="0.420560747663551"/>
    <n v="5.70666666666667"/>
    <m/>
  </r>
  <r>
    <x v="21"/>
    <d v="2024-01-04T00:00:00"/>
    <m/>
    <s v="6h43min"/>
    <n v="403"/>
    <s v="4h16min"/>
    <n v="256"/>
    <n v="129"/>
    <x v="415"/>
    <n v="0.635235732009926"/>
    <n v="3.12403100775194"/>
    <m/>
  </r>
  <r>
    <x v="21"/>
    <d v="2024-01-05T00:00:00"/>
    <m/>
    <s v="6h38min"/>
    <n v="398"/>
    <s v="3h27min"/>
    <n v="207"/>
    <n v="106"/>
    <x v="490"/>
    <n v="0.520100502512563"/>
    <n v="3.75471698113208"/>
    <m/>
  </r>
  <r>
    <x v="21"/>
    <d v="2024-01-06T00:00:00"/>
    <m/>
    <s v="7h00min"/>
    <n v="420"/>
    <s v="4h48min"/>
    <n v="288"/>
    <n v="58"/>
    <x v="491"/>
    <n v="0.685714285714286"/>
    <n v="7.24137931034483"/>
    <m/>
  </r>
  <r>
    <x v="21"/>
    <d v="2024-01-07T00:00:00"/>
    <m/>
    <s v="7h41min"/>
    <n v="461"/>
    <s v="2h51min"/>
    <n v="171"/>
    <n v="53"/>
    <x v="116"/>
    <n v="0.370932754880694"/>
    <n v="8.69811320754717"/>
    <m/>
  </r>
  <r>
    <x v="21"/>
    <d v="2024-01-08T00:00:00"/>
    <m/>
    <s v="6h21min"/>
    <n v="381"/>
    <s v="2h17min"/>
    <n v="137"/>
    <n v="81"/>
    <x v="196"/>
    <n v="0.359580052493438"/>
    <n v="4.7037037037037"/>
    <m/>
  </r>
  <r>
    <x v="21"/>
    <d v="2024-01-09T00:00:00"/>
    <m/>
    <s v="5h2min"/>
    <n v="302"/>
    <s v="1h36min"/>
    <n v="96"/>
    <n v="75"/>
    <x v="215"/>
    <n v="0.317880794701987"/>
    <n v="4.02666666666667"/>
    <m/>
  </r>
  <r>
    <x v="21"/>
    <d v="2024-01-10T00:00:00"/>
    <m/>
    <s v="7h18min"/>
    <n v="438"/>
    <s v="3h18min"/>
    <n v="198"/>
    <n v="83"/>
    <x v="315"/>
    <n v="0.452054794520548"/>
    <n v="5.27710843373494"/>
    <m/>
  </r>
  <r>
    <x v="21"/>
    <d v="2024-01-11T00:00:00"/>
    <m/>
    <s v="6h11min"/>
    <n v="371"/>
    <s v="4h14min"/>
    <n v="254"/>
    <n v="116"/>
    <x v="114"/>
    <n v="0.684636118598383"/>
    <n v="3.19827586206897"/>
    <m/>
  </r>
  <r>
    <x v="21"/>
    <d v="2024-01-12T00:00:00"/>
    <m/>
    <s v="6h20min"/>
    <n v="380"/>
    <s v="3h7min"/>
    <n v="187"/>
    <n v="114"/>
    <x v="330"/>
    <n v="0.492105263157895"/>
    <n v="3.33333333333333"/>
    <m/>
  </r>
  <r>
    <x v="21"/>
    <d v="2024-01-13T00:00:00"/>
    <m/>
    <s v="7h50min"/>
    <n v="470"/>
    <s v="3h19min"/>
    <n v="199"/>
    <n v="70"/>
    <x v="46"/>
    <n v="0.423404255319149"/>
    <n v="6.71428571428572"/>
    <m/>
  </r>
  <r>
    <x v="21"/>
    <d v="2024-01-14T00:00:00"/>
    <m/>
    <s v="5h8min"/>
    <n v="308"/>
    <s v="3h50min"/>
    <n v="230"/>
    <n v="65"/>
    <x v="38"/>
    <n v="0.746753246753247"/>
    <n v="4.73846153846154"/>
    <m/>
  </r>
  <r>
    <x v="21"/>
    <d v="2024-01-15T00:00:00"/>
    <m/>
    <s v="5h32min"/>
    <n v="332"/>
    <s v="3h8min"/>
    <n v="188"/>
    <n v="80"/>
    <x v="492"/>
    <n v="0.566265060240964"/>
    <n v="4.15"/>
    <m/>
  </r>
  <r>
    <x v="21"/>
    <d v="2024-01-16T00:00:00"/>
    <m/>
    <s v="5h51min"/>
    <n v="351"/>
    <s v="2h0min"/>
    <n v="120"/>
    <n v="76"/>
    <x v="315"/>
    <n v="0.341880341880342"/>
    <n v="4.61842105263158"/>
    <m/>
  </r>
  <r>
    <x v="21"/>
    <d v="2024-01-17T00:00:00"/>
    <m/>
    <s v="5h19min"/>
    <n v="319"/>
    <s v="2h2min"/>
    <n v="122"/>
    <n v="76"/>
    <x v="339"/>
    <n v="0.382445141065831"/>
    <n v="4.19736842105263"/>
    <m/>
  </r>
  <r>
    <x v="21"/>
    <d v="2024-01-18T00:00:00"/>
    <m/>
    <s v="6h35min"/>
    <n v="395"/>
    <s v="3h9min"/>
    <n v="189"/>
    <n v="101"/>
    <x v="12"/>
    <n v="0.478481012658228"/>
    <n v="3.91089108910891"/>
    <m/>
  </r>
  <r>
    <x v="21"/>
    <d v="2024-01-19T00:00:00"/>
    <m/>
    <s v="5h9min"/>
    <n v="309"/>
    <s v="2h51min"/>
    <n v="171"/>
    <n v="46"/>
    <x v="488"/>
    <n v="0.553398058252427"/>
    <n v="6.71739130434783"/>
    <m/>
  </r>
  <r>
    <x v="21"/>
    <d v="2024-01-20T00:00:00"/>
    <m/>
    <s v="8h54min"/>
    <n v="534"/>
    <s v="6h35min"/>
    <n v="395"/>
    <n v="54"/>
    <x v="493"/>
    <n v="0.739700374531835"/>
    <n v="9.88888888888889"/>
    <m/>
  </r>
  <r>
    <x v="21"/>
    <d v="2024-01-21T00:00:00"/>
    <m/>
    <s v="6h2min"/>
    <n v="362"/>
    <s v="3h55min"/>
    <n v="235"/>
    <n v="61"/>
    <x v="318"/>
    <n v="0.649171270718232"/>
    <n v="5.9344262295082"/>
    <m/>
  </r>
  <r>
    <x v="21"/>
    <d v="2024-01-22T00:00:00"/>
    <m/>
    <s v="5h15min"/>
    <n v="315"/>
    <s v="3h22min"/>
    <n v="202"/>
    <n v="102"/>
    <x v="106"/>
    <n v="0.641269841269841"/>
    <n v="3.08823529411765"/>
    <m/>
  </r>
  <r>
    <x v="21"/>
    <d v="2024-01-23T00:00:00"/>
    <m/>
    <s v="7h17min"/>
    <n v="437"/>
    <s v="4h33min"/>
    <n v="273"/>
    <n v="112"/>
    <x v="132"/>
    <n v="0.624713958810069"/>
    <n v="3.90178571428571"/>
    <m/>
  </r>
  <r>
    <x v="21"/>
    <d v="2024-01-24T00:00:00"/>
    <m/>
    <s v="6h3min"/>
    <n v="363"/>
    <s v="1h50min"/>
    <n v="110"/>
    <n v="100"/>
    <x v="331"/>
    <n v="0.303030303030303"/>
    <n v="3.63"/>
    <m/>
  </r>
  <r>
    <x v="21"/>
    <d v="2024-01-25T00:00:00"/>
    <m/>
    <s v="4h10min"/>
    <n v="250"/>
    <s v="2h19min"/>
    <n v="139"/>
    <n v="132"/>
    <x v="415"/>
    <n v="0.556"/>
    <n v="1.89393939393939"/>
    <m/>
  </r>
  <r>
    <x v="21"/>
    <d v="2024-01-26T00:00:00"/>
    <m/>
    <s v="7h24min"/>
    <n v="444"/>
    <s v="2h50min"/>
    <n v="170"/>
    <n v="114"/>
    <x v="116"/>
    <n v="0.382882882882883"/>
    <n v="3.89473684210526"/>
    <m/>
  </r>
  <r>
    <x v="21"/>
    <d v="2024-01-27T00:00:00"/>
    <m/>
    <s v="7h45min"/>
    <n v="465"/>
    <s v="3h10min"/>
    <n v="190"/>
    <n v="73"/>
    <x v="196"/>
    <n v="0.408602150537634"/>
    <n v="6.36986301369863"/>
    <m/>
  </r>
  <r>
    <x v="21"/>
    <d v="2024-01-28T00:00:00"/>
    <m/>
    <s v="7h5min"/>
    <n v="425"/>
    <s v="3h21min"/>
    <n v="201"/>
    <n v="74"/>
    <x v="308"/>
    <n v="0.472941176470588"/>
    <n v="5.74324324324324"/>
    <m/>
  </r>
  <r>
    <x v="21"/>
    <d v="2024-01-29T00:00:00"/>
    <m/>
    <s v="7h30min"/>
    <n v="450"/>
    <s v="3h27min"/>
    <n v="207"/>
    <n v="55"/>
    <x v="222"/>
    <n v="0.46"/>
    <n v="8.18181818181818"/>
    <m/>
  </r>
  <r>
    <x v="21"/>
    <d v="2024-01-30T00:00:00"/>
    <m/>
    <s v="7h19min"/>
    <n v="439"/>
    <s v="4h15min"/>
    <n v="255"/>
    <n v="84"/>
    <x v="160"/>
    <n v="0.580865603644647"/>
    <n v="5.22619047619048"/>
    <m/>
  </r>
  <r>
    <x v="21"/>
    <d v="2024-01-31T00:00:00"/>
    <m/>
    <s v="4h50min"/>
    <n v="290"/>
    <s v="3h58min"/>
    <n v="138"/>
    <n v="119"/>
    <x v="285"/>
    <n v="0.475862068965517"/>
    <n v="2.43697478991597"/>
    <m/>
  </r>
  <r>
    <x v="21"/>
    <d v="2024-02-01T00:00:00"/>
    <m/>
    <s v="6h50min"/>
    <n v="410"/>
    <s v="5h3min"/>
    <n v="303"/>
    <n v="142"/>
    <x v="293"/>
    <n v="0.739024390243902"/>
    <n v="2.88732394366197"/>
    <m/>
  </r>
  <r>
    <x v="21"/>
    <d v="2024-02-02T00:00:00"/>
    <m/>
    <s v="8h39min"/>
    <n v="519"/>
    <s v="4h19min"/>
    <n v="259"/>
    <n v="127"/>
    <x v="411"/>
    <n v="0.499036608863198"/>
    <n v="4.08661417322835"/>
    <m/>
  </r>
  <r>
    <x v="21"/>
    <d v="2024-02-03T00:00:00"/>
    <m/>
    <s v="8h22min"/>
    <n v="502"/>
    <s v="5h32min"/>
    <n v="332"/>
    <n v="49"/>
    <x v="35"/>
    <n v="0.661354581673307"/>
    <n v="10.2448979591837"/>
    <m/>
  </r>
  <r>
    <x v="21"/>
    <d v="2024-02-04T00:00:00"/>
    <m/>
    <s v="6h38min"/>
    <n v="398"/>
    <s v="5h18min"/>
    <n v="318"/>
    <n v="64"/>
    <x v="285"/>
    <n v="0.798994974874372"/>
    <n v="6.21875"/>
    <m/>
  </r>
  <r>
    <x v="21"/>
    <d v="2024-02-05T00:00:00"/>
    <m/>
    <s v="9h36min"/>
    <n v="576"/>
    <s v="3h43min"/>
    <n v="223"/>
    <n v="66"/>
    <x v="494"/>
    <n v="0.387152777777778"/>
    <n v="8.72727272727273"/>
    <m/>
  </r>
  <r>
    <x v="21"/>
    <d v="2024-02-06T00:00:00"/>
    <m/>
    <s v="7h37min"/>
    <n v="457"/>
    <s v="6h11min"/>
    <n v="367"/>
    <n v="81"/>
    <x v="420"/>
    <n v="0.803063457330416"/>
    <n v="5.64197530864198"/>
    <m/>
  </r>
  <r>
    <x v="21"/>
    <d v="2024-02-07T00:00:00"/>
    <m/>
    <s v="7h50min"/>
    <n v="470"/>
    <s v="4h40min"/>
    <n v="280"/>
    <n v="97"/>
    <x v="129"/>
    <n v="0.595744680851064"/>
    <n v="4.84536082474227"/>
    <m/>
  </r>
  <r>
    <x v="21"/>
    <d v="2024-02-08T00:00:00"/>
    <m/>
    <s v="7h18min"/>
    <n v="438"/>
    <s v="4h56min"/>
    <n v="296"/>
    <n v="119"/>
    <x v="315"/>
    <n v="0.675799086757991"/>
    <n v="3.68067226890756"/>
    <m/>
  </r>
  <r>
    <x v="21"/>
    <d v="2024-02-09T00:00:00"/>
    <m/>
    <s v="10h40min"/>
    <n v="640"/>
    <s v="8h52min"/>
    <n v="532"/>
    <n v="88"/>
    <x v="19"/>
    <n v="0.83125"/>
    <n v="7.27272727272727"/>
    <m/>
  </r>
  <r>
    <x v="21"/>
    <d v="2024-02-10T00:00:00"/>
    <m/>
    <s v="10h53min"/>
    <n v="653"/>
    <s v="9h25min"/>
    <n v="565"/>
    <n v="92"/>
    <x v="495"/>
    <n v="0.865237366003063"/>
    <n v="7.09782608695652"/>
    <m/>
  </r>
  <r>
    <x v="21"/>
    <d v="2024-02-11T00:00:00"/>
    <m/>
    <s v="14h20min"/>
    <n v="860"/>
    <s v="9h50min"/>
    <n v="590"/>
    <n v="91"/>
    <x v="144"/>
    <n v="0.686046511627907"/>
    <n v="9.45054945054945"/>
    <m/>
  </r>
  <r>
    <x v="21"/>
    <d v="2024-02-12T00:00:00"/>
    <m/>
    <s v="9h11min"/>
    <n v="551"/>
    <s v="3h23min"/>
    <n v="203"/>
    <n v="64"/>
    <x v="496"/>
    <n v="0.368421052631579"/>
    <n v="8.609375"/>
    <m/>
  </r>
  <r>
    <x v="21"/>
    <d v="2024-02-13T00:00:00"/>
    <m/>
    <s v="7h24min"/>
    <n v="444"/>
    <s v="5h36min"/>
    <n v="336"/>
    <n v="78"/>
    <x v="217"/>
    <n v="0.756756756756757"/>
    <n v="5.69230769230769"/>
    <m/>
  </r>
  <r>
    <x v="21"/>
    <d v="2024-02-14T00:00:00"/>
    <m/>
    <s v="7h22min"/>
    <n v="442"/>
    <s v="6h16min"/>
    <n v="376"/>
    <n v="63"/>
    <x v="16"/>
    <n v="0.850678733031674"/>
    <n v="7.01587301587302"/>
    <m/>
  </r>
  <r>
    <x v="21"/>
    <d v="2024-02-15T00:00:00"/>
    <m/>
    <s v="6h25min"/>
    <n v="385"/>
    <s v="3h55min"/>
    <n v="235"/>
    <n v="89"/>
    <x v="52"/>
    <n v="0.61038961038961"/>
    <n v="4.32584269662921"/>
    <m/>
  </r>
  <r>
    <x v="21"/>
    <d v="2024-02-16T00:00:00"/>
    <m/>
    <s v="9h28min"/>
    <n v="568"/>
    <s v="6h21min"/>
    <n v="381"/>
    <n v="81"/>
    <x v="497"/>
    <n v="0.670774647887324"/>
    <n v="7.01234567901235"/>
    <m/>
  </r>
  <r>
    <x v="21"/>
    <d v="2024-02-17T00:00:00"/>
    <m/>
    <s v="8h33min"/>
    <n v="513"/>
    <s v="8h36min"/>
    <n v="516"/>
    <n v="46"/>
    <x v="222"/>
    <n v="1.00584795321637"/>
    <n v="11.1521739130435"/>
    <m/>
  </r>
  <r>
    <x v="21"/>
    <d v="2024-02-18T00:00:00"/>
    <m/>
    <s v="12h19min"/>
    <n v="739"/>
    <s v="11h25min"/>
    <n v="685"/>
    <n v="25"/>
    <x v="359"/>
    <n v="0.926928281461434"/>
    <n v="29.56"/>
    <m/>
  </r>
  <r>
    <x v="21"/>
    <d v="2024-02-19T00:00:00"/>
    <m/>
    <s v="6h25min"/>
    <n v="385"/>
    <s v="4h09min"/>
    <n v="249"/>
    <n v="76"/>
    <x v="498"/>
    <n v="0.646753246753247"/>
    <n v="5.06578947368421"/>
    <m/>
  </r>
  <r>
    <x v="21"/>
    <d v="2024-02-20T00:00:00"/>
    <m/>
    <s v="5h00min"/>
    <n v="300"/>
    <s v="3h16min"/>
    <n v="196"/>
    <n v="141"/>
    <x v="319"/>
    <n v="0.653333333333333"/>
    <n v="2.12765957446809"/>
    <m/>
  </r>
  <r>
    <x v="21"/>
    <d v="2024-02-21T00:00:00"/>
    <m/>
    <s v="7h03min"/>
    <n v="423"/>
    <s v="6h06min"/>
    <n v="366"/>
    <n v="68"/>
    <x v="499"/>
    <n v="0.865248226950355"/>
    <n v="6.22058823529412"/>
    <m/>
  </r>
  <r>
    <x v="21"/>
    <d v="2024-02-22T00:00:00"/>
    <m/>
    <s v="4h46min"/>
    <n v="286"/>
    <s v="3h51min"/>
    <n v="231"/>
    <n v="78"/>
    <x v="304"/>
    <n v="0.807692307692308"/>
    <n v="3.66666666666667"/>
    <m/>
  </r>
  <r>
    <x v="21"/>
    <d v="2024-02-23T00:00:00"/>
    <m/>
    <s v="8h09min"/>
    <n v="489"/>
    <s v="6h13min"/>
    <n v="373"/>
    <n v="40"/>
    <x v="181"/>
    <n v="0.76278118609407"/>
    <n v="12.225"/>
    <m/>
  </r>
  <r>
    <x v="21"/>
    <d v="2024-02-24T00:00:00"/>
    <m/>
    <s v="12h35min"/>
    <n v="755"/>
    <s v="8h54min"/>
    <n v="534"/>
    <n v="81"/>
    <x v="500"/>
    <n v="0.707284768211921"/>
    <n v="9.32098765432099"/>
    <m/>
  </r>
  <r>
    <x v="21"/>
    <d v="2024-02-25T00:00:00"/>
    <m/>
    <s v="9h30min"/>
    <n v="570"/>
    <s v="4h52min"/>
    <n v="292"/>
    <n v="78"/>
    <x v="48"/>
    <n v="0.512280701754386"/>
    <n v="7.30769230769231"/>
    <m/>
  </r>
  <r>
    <x v="21"/>
    <d v="2024-02-26T00:00:00"/>
    <m/>
    <s v="9h06min"/>
    <n v="546"/>
    <s v="8h47min"/>
    <n v="527"/>
    <n v="62"/>
    <x v="501"/>
    <n v="0.965201465201465"/>
    <n v="8.80645161290323"/>
    <m/>
  </r>
  <r>
    <x v="21"/>
    <d v="2024-02-27T00:00:00"/>
    <m/>
    <s v="11h25min"/>
    <n v="685"/>
    <s v="9h45min"/>
    <n v="585"/>
    <n v="135"/>
    <x v="27"/>
    <n v="0.854014598540146"/>
    <n v="5.07407407407407"/>
    <m/>
  </r>
  <r>
    <x v="21"/>
    <d v="2024-02-28T00:00:00"/>
    <m/>
    <s v="7h48min"/>
    <n v="468"/>
    <s v="5h24min"/>
    <n v="324"/>
    <n v="62"/>
    <x v="493"/>
    <n v="0.692307692307692"/>
    <n v="7.54838709677419"/>
    <m/>
  </r>
  <r>
    <x v="21"/>
    <d v="2024-02-29T00:00:00"/>
    <m/>
    <s v="6h16min"/>
    <n v="376"/>
    <s v="3h33min"/>
    <n v="213"/>
    <n v="112"/>
    <x v="2"/>
    <n v="0.566489361702128"/>
    <n v="3.35714285714286"/>
    <m/>
  </r>
  <r>
    <x v="21"/>
    <d v="2024-03-01T00:00:00"/>
    <m/>
    <s v="10h01min"/>
    <n v="601"/>
    <s v="8h18min"/>
    <n v="498"/>
    <n v="86"/>
    <x v="446"/>
    <n v="0.828618968386023"/>
    <n v="6.98837209302326"/>
    <m/>
  </r>
  <r>
    <x v="21"/>
    <d v="2024-03-02T00:00:00"/>
    <m/>
    <s v="8h31min"/>
    <n v="511"/>
    <s v="5h30min"/>
    <n v="330"/>
    <n v="45"/>
    <x v="442"/>
    <n v="0.645792563600783"/>
    <n v="11.3555555555556"/>
    <m/>
  </r>
  <r>
    <x v="21"/>
    <d v="2024-03-03T00:00:00"/>
    <m/>
    <s v="9h05min"/>
    <n v="545"/>
    <s v="6h54min"/>
    <n v="414"/>
    <n v="84"/>
    <x v="203"/>
    <n v="0.759633027522936"/>
    <n v="6.48809523809524"/>
    <m/>
  </r>
  <r>
    <x v="21"/>
    <d v="2024-03-04T00:00:00"/>
    <m/>
    <s v="6h30min"/>
    <n v="390"/>
    <s v="4h20min"/>
    <n v="260"/>
    <n v="85"/>
    <x v="502"/>
    <n v="0.666666666666667"/>
    <n v="4.58823529411765"/>
    <m/>
  </r>
  <r>
    <x v="21"/>
    <d v="2024-03-05T00:00:00"/>
    <m/>
    <s v="8h27min"/>
    <n v="507"/>
    <s v="4h23min"/>
    <n v="263"/>
    <n v="97"/>
    <x v="333"/>
    <n v="0.518737672583826"/>
    <n v="5.22680412371134"/>
    <m/>
  </r>
  <r>
    <x v="21"/>
    <d v="2024-03-06T00:00:00"/>
    <m/>
    <s v="6h36min"/>
    <n v="396"/>
    <s v="4h57min"/>
    <n v="297"/>
    <n v="61"/>
    <x v="47"/>
    <n v="0.75"/>
    <n v="6.49180327868853"/>
    <m/>
  </r>
  <r>
    <x v="21"/>
    <d v="2024-03-07T00:00:00"/>
    <m/>
    <s v="8h10min"/>
    <n v="490"/>
    <s v="5h15min"/>
    <n v="315"/>
    <n v="96"/>
    <x v="301"/>
    <n v="0.642857142857143"/>
    <n v="5.10416666666667"/>
    <m/>
  </r>
  <r>
    <x v="21"/>
    <d v="2024-03-08T00:00:00"/>
    <m/>
    <s v="6h13min"/>
    <n v="373"/>
    <s v="5h35min"/>
    <n v="335"/>
    <n v="79"/>
    <x v="291"/>
    <n v="0.898123324396783"/>
    <n v="4.72151898734177"/>
    <m/>
  </r>
  <r>
    <x v="21"/>
    <d v="2024-03-09T00:00:00"/>
    <m/>
    <s v="10h44min"/>
    <n v="644"/>
    <s v="4h14min"/>
    <n v="254"/>
    <n v="48"/>
    <x v="205"/>
    <n v="0.394409937888199"/>
    <n v="13.4166666666667"/>
    <m/>
  </r>
  <r>
    <x v="21"/>
    <d v="2024-03-10T00:00:00"/>
    <m/>
    <s v="12h9min"/>
    <n v="729"/>
    <s v="11h31min"/>
    <n v="691"/>
    <n v="33"/>
    <x v="503"/>
    <n v="0.947873799725652"/>
    <n v="22.0909090909091"/>
    <m/>
  </r>
  <r>
    <x v="21"/>
    <d v="2024-03-11T00:00:00"/>
    <m/>
    <s v="6h39min"/>
    <n v="399"/>
    <s v="4h7min"/>
    <n v="247"/>
    <n v="82"/>
    <x v="210"/>
    <n v="0.619047619047619"/>
    <n v="4.86585365853659"/>
    <m/>
  </r>
  <r>
    <x v="21"/>
    <d v="2024-03-12T00:00:00"/>
    <m/>
    <s v="5h4min"/>
    <n v="304"/>
    <s v="3h23min"/>
    <n v="203"/>
    <n v="136"/>
    <x v="334"/>
    <n v="0.667763157894737"/>
    <n v="2.23529411764706"/>
    <m/>
  </r>
  <r>
    <x v="21"/>
    <d v="2024-03-13T00:00:00"/>
    <m/>
    <s v="6h46min"/>
    <n v="406"/>
    <s v="6h6min"/>
    <n v="366"/>
    <n v="74"/>
    <x v="499"/>
    <n v="0.901477832512315"/>
    <n v="5.48648648648649"/>
    <m/>
  </r>
  <r>
    <x v="21"/>
    <d v="2024-03-14T00:00:00"/>
    <m/>
    <s v="4h53min"/>
    <n v="293"/>
    <s v="4h1min"/>
    <n v="241"/>
    <n v="78"/>
    <x v="504"/>
    <n v="0.822525597269625"/>
    <n v="3.75641025641026"/>
    <m/>
  </r>
  <r>
    <x v="21"/>
    <d v="2024-03-15T00:00:00"/>
    <m/>
    <s v="8h1min"/>
    <n v="481"/>
    <s v="6h13min"/>
    <n v="373"/>
    <n v="41"/>
    <x v="5"/>
    <n v="0.775467775467776"/>
    <n v="11.7317073170732"/>
    <m/>
  </r>
  <r>
    <x v="21"/>
    <d v="2024-03-16T00:00:00"/>
    <m/>
    <s v="12h26min"/>
    <n v="746"/>
    <s v="8h49min"/>
    <n v="529"/>
    <n v="73"/>
    <x v="288"/>
    <n v="0.709115281501341"/>
    <n v="10.2191780821918"/>
    <m/>
  </r>
  <r>
    <x v="21"/>
    <d v="2024-03-17T00:00:00"/>
    <m/>
    <s v="9h33min"/>
    <n v="573"/>
    <s v="5h10min"/>
    <n v="310"/>
    <n v="71"/>
    <x v="353"/>
    <n v="0.541012216404887"/>
    <n v="8.07042253521127"/>
    <m/>
  </r>
  <r>
    <x v="21"/>
    <d v="2024-03-18T00:00:00"/>
    <m/>
    <s v="9h25min"/>
    <n v="565"/>
    <s v="8h28min"/>
    <n v="508"/>
    <n v="69"/>
    <x v="501"/>
    <n v="0.899115044247788"/>
    <n v="8.18840579710145"/>
    <m/>
  </r>
  <r>
    <x v="21"/>
    <d v="2024-03-19T00:00:00"/>
    <m/>
    <s v="11h10min"/>
    <n v="670"/>
    <s v="9h43min"/>
    <n v="583"/>
    <n v="130"/>
    <x v="2"/>
    <n v="0.870149253731343"/>
    <n v="5.15384615384615"/>
    <m/>
  </r>
  <r>
    <x v="21"/>
    <d v="2024-03-20T00:00:00"/>
    <m/>
    <s v="7h35min"/>
    <n v="455"/>
    <s v="5h11min"/>
    <n v="311"/>
    <n v="70"/>
    <x v="196"/>
    <n v="0.683516483516484"/>
    <n v="6.5"/>
    <m/>
  </r>
  <r>
    <x v="21"/>
    <d v="2024-03-21T00:00:00"/>
    <m/>
    <s v="6h23min"/>
    <n v="383"/>
    <s v="3h16min"/>
    <n v="196"/>
    <n v="120"/>
    <x v="2"/>
    <n v="0.511749347258486"/>
    <n v="3.19166666666667"/>
    <m/>
  </r>
  <r>
    <x v="21"/>
    <d v="2024-03-22T00:00:00"/>
    <m/>
    <s v="9h49min"/>
    <n v="589"/>
    <s v="8h13min"/>
    <n v="493"/>
    <n v="93"/>
    <x v="505"/>
    <n v="0.837011884550085"/>
    <n v="6.33333333333333"/>
    <m/>
  </r>
  <r>
    <x v="21"/>
    <d v="2024-03-23T00:00:00"/>
    <m/>
    <s v="8h13min"/>
    <n v="493"/>
    <s v="5h17min"/>
    <n v="317"/>
    <n v="53"/>
    <x v="47"/>
    <n v="0.643002028397566"/>
    <n v="9.30188679245283"/>
    <m/>
  </r>
  <r>
    <x v="21"/>
    <d v="2024-03-24T00:00:00"/>
    <m/>
    <s v="9h15min"/>
    <n v="555"/>
    <s v="7h6min"/>
    <n v="426"/>
    <n v="91"/>
    <x v="289"/>
    <n v="0.767567567567568"/>
    <n v="6.0989010989011"/>
    <m/>
  </r>
  <r>
    <x v="21"/>
    <d v="2024-03-25T00:00:00"/>
    <m/>
    <s v="6h47min"/>
    <n v="407"/>
    <s v="4h18min"/>
    <n v="258"/>
    <n v="80"/>
    <x v="9"/>
    <n v="0.633906633906634"/>
    <n v="5.0875"/>
    <m/>
  </r>
  <r>
    <x v="21"/>
    <d v="2024-03-26T00:00:00"/>
    <m/>
    <s v="8h17min"/>
    <n v="497"/>
    <s v="4h34min"/>
    <n v="274"/>
    <n v="97"/>
    <x v="150"/>
    <n v="0.551307847082495"/>
    <n v="5.12371134020619"/>
    <m/>
  </r>
  <r>
    <x v="21"/>
    <d v="2024-03-27T00:00:00"/>
    <m/>
    <s v="3h03min"/>
    <n v="183"/>
    <s v="1h52min"/>
    <n v="112"/>
    <n v="38"/>
    <x v="304"/>
    <n v="0.612021857923497"/>
    <n v="4.81578947368421"/>
    <n v="1"/>
  </r>
  <r>
    <x v="21"/>
    <d v="2024-03-28T00:00:00"/>
    <m/>
    <s v="8h22min"/>
    <n v="502"/>
    <s v="5h30min"/>
    <n v="330"/>
    <n v="97"/>
    <x v="28"/>
    <n v="0.657370517928287"/>
    <n v="5.17525773195876"/>
    <n v="0"/>
  </r>
  <r>
    <x v="21"/>
    <d v="2024-03-29T00:00:00"/>
    <m/>
    <s v="3h28min"/>
    <n v="208"/>
    <s v="2h16min"/>
    <n v="136"/>
    <n v="42"/>
    <x v="310"/>
    <n v="0.653846153846154"/>
    <n v="4.95238095238095"/>
    <n v="0"/>
  </r>
  <r>
    <x v="21"/>
    <d v="2024-03-30T00:00:00"/>
    <m/>
    <s v="10h49min"/>
    <n v="649"/>
    <s v="4h11min"/>
    <n v="251"/>
    <n v="46"/>
    <x v="172"/>
    <n v="0.386748844375963"/>
    <n v="14.1086956521739"/>
    <n v="0"/>
  </r>
  <r>
    <x v="21"/>
    <d v="2024-03-31T00:00:00"/>
    <m/>
    <s v="8h55min"/>
    <n v="535"/>
    <s v="4h21min"/>
    <n v="261"/>
    <n v="51"/>
    <x v="506"/>
    <n v="0.48785046728972"/>
    <n v="10.4901960784314"/>
    <n v="0"/>
  </r>
  <r>
    <x v="21"/>
    <d v="2024-04-01T00:00:00"/>
    <m/>
    <s v="5h17min"/>
    <n v="317"/>
    <s v="2h34min"/>
    <n v="154"/>
    <n v="53"/>
    <x v="487"/>
    <n v="0.485804416403785"/>
    <n v="5.9811320754717"/>
    <n v="0"/>
  </r>
  <r>
    <x v="21"/>
    <d v="2024-04-02T00:00:00"/>
    <m/>
    <s v="2h8min"/>
    <n v="128"/>
    <s v="1h26min"/>
    <n v="86"/>
    <n v="43"/>
    <x v="294"/>
    <n v="0.671875"/>
    <n v="2.97674418604651"/>
    <n v="1"/>
  </r>
  <r>
    <x v="22"/>
    <d v="2024-01-10T00:00:00"/>
    <m/>
    <m/>
    <n v="323"/>
    <m/>
    <n v="298"/>
    <n v="140"/>
    <x v="507"/>
    <m/>
    <m/>
    <m/>
  </r>
  <r>
    <x v="22"/>
    <d v="2024-01-11T00:00:00"/>
    <m/>
    <m/>
    <n v="334"/>
    <m/>
    <n v="301"/>
    <n v="152"/>
    <x v="508"/>
    <m/>
    <m/>
    <m/>
  </r>
  <r>
    <x v="22"/>
    <d v="2024-01-12T00:00:00"/>
    <m/>
    <m/>
    <n v="362"/>
    <m/>
    <n v="294"/>
    <n v="128"/>
    <x v="509"/>
    <m/>
    <m/>
    <m/>
  </r>
  <r>
    <x v="22"/>
    <d v="2024-01-13T00:00:00"/>
    <m/>
    <m/>
    <n v="289"/>
    <m/>
    <n v="247"/>
    <n v="109"/>
    <x v="291"/>
    <m/>
    <m/>
    <m/>
  </r>
  <r>
    <x v="22"/>
    <d v="2024-01-14T00:00:00"/>
    <m/>
    <m/>
    <n v="267"/>
    <m/>
    <n v="218"/>
    <n v="95"/>
    <x v="429"/>
    <m/>
    <m/>
    <m/>
  </r>
  <r>
    <x v="22"/>
    <d v="2024-01-15T00:00:00"/>
    <m/>
    <m/>
    <n v="277"/>
    <m/>
    <n v="220"/>
    <n v="120"/>
    <x v="27"/>
    <m/>
    <m/>
    <m/>
  </r>
  <r>
    <x v="22"/>
    <d v="2024-01-16T00:00:00"/>
    <m/>
    <m/>
    <n v="306"/>
    <m/>
    <n v="269"/>
    <n v="79"/>
    <x v="14"/>
    <m/>
    <m/>
    <m/>
  </r>
  <r>
    <x v="22"/>
    <d v="2024-01-17T00:00:00"/>
    <m/>
    <m/>
    <n v="239"/>
    <m/>
    <n v="195"/>
    <n v="112"/>
    <x v="332"/>
    <m/>
    <m/>
    <m/>
  </r>
  <r>
    <x v="22"/>
    <d v="2024-01-18T00:00:00"/>
    <m/>
    <m/>
    <n v="318"/>
    <m/>
    <n v="265"/>
    <n v="128"/>
    <x v="334"/>
    <m/>
    <m/>
    <m/>
  </r>
  <r>
    <x v="22"/>
    <d v="2024-01-19T00:00:00"/>
    <m/>
    <m/>
    <n v="348"/>
    <m/>
    <n v="297"/>
    <n v="162"/>
    <x v="326"/>
    <m/>
    <m/>
    <m/>
  </r>
  <r>
    <x v="22"/>
    <d v="2024-01-20T00:00:00"/>
    <m/>
    <m/>
    <n v="346"/>
    <m/>
    <n v="266"/>
    <n v="143"/>
    <x v="455"/>
    <m/>
    <m/>
    <m/>
  </r>
  <r>
    <x v="22"/>
    <d v="2024-01-21T00:00:00"/>
    <m/>
    <m/>
    <n v="297"/>
    <m/>
    <n v="238"/>
    <n v="98"/>
    <x v="317"/>
    <m/>
    <m/>
    <m/>
  </r>
  <r>
    <x v="22"/>
    <d v="2024-01-22T00:00:00"/>
    <m/>
    <m/>
    <n v="280"/>
    <m/>
    <n v="222"/>
    <n v="107"/>
    <x v="445"/>
    <m/>
    <m/>
    <m/>
  </r>
  <r>
    <x v="22"/>
    <d v="2024-01-23T00:00:00"/>
    <m/>
    <m/>
    <n v="305"/>
    <m/>
    <n v="254"/>
    <n v="132"/>
    <x v="12"/>
    <m/>
    <m/>
    <m/>
  </r>
  <r>
    <x v="22"/>
    <d v="2024-01-24T00:00:00"/>
    <m/>
    <m/>
    <n v="328"/>
    <m/>
    <n v="268"/>
    <n v="102"/>
    <x v="434"/>
    <m/>
    <m/>
    <m/>
  </r>
  <r>
    <x v="22"/>
    <d v="2024-01-25T00:00:00"/>
    <m/>
    <m/>
    <n v="336"/>
    <m/>
    <n v="291"/>
    <n v="88"/>
    <x v="439"/>
    <m/>
    <m/>
    <m/>
  </r>
  <r>
    <x v="22"/>
    <d v="2024-01-26T00:00:00"/>
    <m/>
    <m/>
    <n v="315"/>
    <m/>
    <n v="234"/>
    <n v="105"/>
    <x v="84"/>
    <m/>
    <m/>
    <m/>
  </r>
  <r>
    <x v="22"/>
    <d v="2024-01-27T00:00:00"/>
    <m/>
    <m/>
    <n v="438"/>
    <m/>
    <n v="316"/>
    <n v="96"/>
    <x v="510"/>
    <m/>
    <m/>
    <m/>
  </r>
  <r>
    <x v="22"/>
    <d v="2024-01-28T00:00:00"/>
    <m/>
    <m/>
    <n v="465"/>
    <m/>
    <n v="368"/>
    <n v="104"/>
    <x v="154"/>
    <m/>
    <m/>
    <m/>
  </r>
  <r>
    <x v="22"/>
    <d v="2024-01-29T00:00:00"/>
    <m/>
    <m/>
    <n v="359"/>
    <m/>
    <n v="287"/>
    <n v="103"/>
    <x v="28"/>
    <m/>
    <m/>
    <m/>
  </r>
  <r>
    <x v="22"/>
    <d v="2024-01-30T00:00:00"/>
    <m/>
    <m/>
    <n v="370"/>
    <m/>
    <n v="270"/>
    <n v="120"/>
    <x v="19"/>
    <m/>
    <m/>
    <m/>
  </r>
  <r>
    <x v="22"/>
    <d v="2024-01-31T00:00:00"/>
    <m/>
    <m/>
    <n v="512"/>
    <m/>
    <n v="468"/>
    <n v="95"/>
    <x v="103"/>
    <m/>
    <m/>
    <m/>
  </r>
  <r>
    <x v="22"/>
    <d v="2024-02-01T00:00:00"/>
    <m/>
    <m/>
    <n v="469"/>
    <m/>
    <n v="399"/>
    <n v="138"/>
    <x v="60"/>
    <m/>
    <m/>
    <m/>
  </r>
  <r>
    <x v="22"/>
    <d v="2024-02-02T00:00:00"/>
    <m/>
    <m/>
    <n v="473"/>
    <m/>
    <n v="371"/>
    <n v="96"/>
    <x v="471"/>
    <m/>
    <m/>
    <m/>
  </r>
  <r>
    <x v="22"/>
    <d v="2024-02-03T00:00:00"/>
    <m/>
    <m/>
    <n v="396"/>
    <m/>
    <n v="340"/>
    <n v="89"/>
    <x v="475"/>
    <m/>
    <m/>
    <m/>
  </r>
  <r>
    <x v="22"/>
    <d v="2024-02-04T00:00:00"/>
    <m/>
    <m/>
    <n v="531"/>
    <m/>
    <n v="435"/>
    <n v="88"/>
    <x v="208"/>
    <m/>
    <m/>
    <m/>
  </r>
  <r>
    <x v="22"/>
    <d v="2024-02-05T00:00:00"/>
    <m/>
    <m/>
    <n v="479"/>
    <m/>
    <n v="401"/>
    <n v="117"/>
    <x v="511"/>
    <m/>
    <m/>
    <m/>
  </r>
  <r>
    <x v="22"/>
    <d v="2024-02-06T00:00:00"/>
    <m/>
    <m/>
    <n v="524"/>
    <m/>
    <n v="469"/>
    <n v="132"/>
    <x v="325"/>
    <m/>
    <m/>
    <m/>
  </r>
  <r>
    <x v="22"/>
    <d v="2024-02-07T00:00:00"/>
    <m/>
    <m/>
    <n v="528"/>
    <m/>
    <n v="472"/>
    <n v="136"/>
    <x v="172"/>
    <m/>
    <m/>
    <m/>
  </r>
  <r>
    <x v="22"/>
    <d v="2024-02-08T00:00:00"/>
    <m/>
    <m/>
    <n v="503"/>
    <m/>
    <n v="409"/>
    <n v="106"/>
    <x v="218"/>
    <m/>
    <m/>
    <m/>
  </r>
  <r>
    <x v="22"/>
    <d v="2024-02-09T00:00:00"/>
    <m/>
    <m/>
    <n v="452"/>
    <m/>
    <n v="381"/>
    <n v="116"/>
    <x v="144"/>
    <m/>
    <m/>
    <m/>
  </r>
  <r>
    <x v="22"/>
    <d v="2024-02-10T00:00:00"/>
    <m/>
    <m/>
    <n v="466"/>
    <m/>
    <n v="390"/>
    <n v="118"/>
    <x v="512"/>
    <m/>
    <m/>
    <m/>
  </r>
  <r>
    <x v="22"/>
    <d v="2024-02-11T00:00:00"/>
    <m/>
    <m/>
    <n v="378"/>
    <m/>
    <n v="305"/>
    <n v="90"/>
    <x v="36"/>
    <m/>
    <m/>
    <m/>
  </r>
  <r>
    <x v="22"/>
    <d v="2024-02-12T00:00:00"/>
    <m/>
    <m/>
    <n v="359"/>
    <m/>
    <n v="295"/>
    <n v="99"/>
    <x v="310"/>
    <m/>
    <m/>
    <m/>
  </r>
  <r>
    <x v="22"/>
    <d v="2024-02-13T00:00:00"/>
    <m/>
    <m/>
    <n v="422"/>
    <m/>
    <n v="364"/>
    <n v="107"/>
    <x v="14"/>
    <m/>
    <m/>
    <m/>
  </r>
  <r>
    <x v="22"/>
    <d v="2024-02-14T00:00:00"/>
    <m/>
    <m/>
    <n v="409"/>
    <m/>
    <n v="346"/>
    <n v="128"/>
    <x v="493"/>
    <m/>
    <m/>
    <m/>
  </r>
  <r>
    <x v="22"/>
    <d v="2024-02-15T00:00:00"/>
    <m/>
    <m/>
    <n v="387"/>
    <m/>
    <n v="303"/>
    <n v="97"/>
    <x v="114"/>
    <m/>
    <m/>
    <m/>
  </r>
  <r>
    <x v="22"/>
    <d v="2024-02-16T00:00:00"/>
    <m/>
    <m/>
    <n v="443"/>
    <m/>
    <n v="322"/>
    <n v="107"/>
    <x v="28"/>
    <m/>
    <m/>
    <m/>
  </r>
  <r>
    <x v="22"/>
    <d v="2024-02-17T00:00:00"/>
    <m/>
    <m/>
    <n v="410"/>
    <m/>
    <n v="306"/>
    <n v="102"/>
    <x v="185"/>
    <m/>
    <m/>
    <m/>
  </r>
  <r>
    <x v="22"/>
    <d v="2024-02-18T00:00:00"/>
    <m/>
    <m/>
    <n v="458"/>
    <m/>
    <n v="326"/>
    <n v="131"/>
    <x v="513"/>
    <m/>
    <m/>
    <m/>
  </r>
  <r>
    <x v="22"/>
    <d v="2024-02-19T00:00:00"/>
    <m/>
    <m/>
    <n v="364"/>
    <m/>
    <n v="207"/>
    <n v="95"/>
    <x v="304"/>
    <m/>
    <m/>
    <m/>
  </r>
  <r>
    <x v="22"/>
    <d v="2024-02-20T00:00:00"/>
    <m/>
    <m/>
    <n v="328"/>
    <m/>
    <n v="258"/>
    <n v="89"/>
    <x v="29"/>
    <m/>
    <m/>
    <m/>
  </r>
  <r>
    <x v="22"/>
    <d v="2024-02-21T00:00:00"/>
    <m/>
    <m/>
    <n v="462"/>
    <m/>
    <n v="347"/>
    <n v="140"/>
    <x v="514"/>
    <m/>
    <m/>
    <m/>
  </r>
  <r>
    <x v="22"/>
    <d v="2024-02-22T00:00:00"/>
    <m/>
    <m/>
    <n v="420"/>
    <m/>
    <n v="251"/>
    <n v="125"/>
    <x v="188"/>
    <m/>
    <m/>
    <m/>
  </r>
  <r>
    <x v="22"/>
    <d v="2024-02-23T00:00:00"/>
    <m/>
    <m/>
    <n v="388"/>
    <m/>
    <n v="274"/>
    <n v="97"/>
    <x v="515"/>
    <m/>
    <m/>
    <m/>
  </r>
  <r>
    <x v="22"/>
    <d v="2024-02-24T00:00:00"/>
    <m/>
    <m/>
    <n v="396"/>
    <m/>
    <n v="240"/>
    <n v="79"/>
    <x v="501"/>
    <m/>
    <m/>
    <m/>
  </r>
  <r>
    <x v="22"/>
    <d v="2024-02-25T00:00:00"/>
    <m/>
    <m/>
    <n v="448"/>
    <m/>
    <n v="320"/>
    <n v="100"/>
    <x v="475"/>
    <m/>
    <m/>
    <m/>
  </r>
  <r>
    <x v="22"/>
    <d v="2024-02-26T00:00:00"/>
    <m/>
    <m/>
    <n v="487"/>
    <m/>
    <n v="219"/>
    <n v="96"/>
    <x v="222"/>
    <m/>
    <m/>
    <m/>
  </r>
  <r>
    <x v="22"/>
    <d v="2024-02-27T00:00:00"/>
    <m/>
    <m/>
    <n v="458"/>
    <m/>
    <n v="198"/>
    <n v="97"/>
    <x v="516"/>
    <m/>
    <m/>
    <m/>
  </r>
  <r>
    <x v="22"/>
    <d v="2024-02-28T00:00:00"/>
    <m/>
    <m/>
    <n v="466"/>
    <m/>
    <n v="235"/>
    <n v="93"/>
    <x v="517"/>
    <m/>
    <m/>
    <m/>
  </r>
  <r>
    <x v="22"/>
    <d v="2024-02-29T00:00:00"/>
    <m/>
    <m/>
    <n v="471"/>
    <m/>
    <n v="227"/>
    <n v="121"/>
    <x v="206"/>
    <m/>
    <m/>
    <m/>
  </r>
  <r>
    <x v="22"/>
    <d v="2024-03-01T00:00:00"/>
    <m/>
    <m/>
    <n v="437"/>
    <m/>
    <n v="278"/>
    <n v="111"/>
    <x v="500"/>
    <m/>
    <m/>
    <m/>
  </r>
  <r>
    <x v="22"/>
    <d v="2024-03-02T00:00:00"/>
    <m/>
    <m/>
    <n v="387"/>
    <m/>
    <n v="277"/>
    <n v="118"/>
    <x v="47"/>
    <m/>
    <m/>
    <m/>
  </r>
  <r>
    <x v="22"/>
    <d v="2024-03-03T00:00:00"/>
    <m/>
    <m/>
    <n v="360"/>
    <m/>
    <n v="252"/>
    <n v="110"/>
    <x v="440"/>
    <m/>
    <m/>
    <m/>
  </r>
  <r>
    <x v="22"/>
    <d v="2024-03-04T00:00:00"/>
    <m/>
    <m/>
    <n v="408"/>
    <m/>
    <n v="322"/>
    <n v="106"/>
    <x v="343"/>
    <m/>
    <m/>
    <m/>
  </r>
  <r>
    <x v="22"/>
    <d v="2024-03-05T00:00:00"/>
    <m/>
    <m/>
    <n v="369"/>
    <m/>
    <n v="253"/>
    <n v="99"/>
    <x v="444"/>
    <m/>
    <m/>
    <m/>
  </r>
  <r>
    <x v="22"/>
    <d v="2024-03-06T00:00:00"/>
    <m/>
    <m/>
    <n v="385"/>
    <m/>
    <n v="209"/>
    <n v="92"/>
    <x v="518"/>
    <m/>
    <m/>
    <m/>
  </r>
  <r>
    <x v="22"/>
    <d v="2024-03-07T00:00:00"/>
    <m/>
    <m/>
    <n v="453"/>
    <m/>
    <n v="327"/>
    <n v="87"/>
    <x v="432"/>
    <m/>
    <m/>
    <m/>
  </r>
  <r>
    <x v="22"/>
    <d v="2024-03-08T00:00:00"/>
    <m/>
    <m/>
    <n v="361"/>
    <m/>
    <n v="209"/>
    <n v="104"/>
    <x v="497"/>
    <m/>
    <m/>
    <m/>
  </r>
  <r>
    <x v="22"/>
    <d v="2024-03-09T00:00:00"/>
    <m/>
    <m/>
    <n v="384"/>
    <m/>
    <n v="267"/>
    <n v="138"/>
    <x v="37"/>
    <m/>
    <m/>
    <m/>
  </r>
  <r>
    <x v="22"/>
    <d v="2024-03-10T00:00:00"/>
    <m/>
    <m/>
    <n v="398"/>
    <m/>
    <n v="270"/>
    <n v="89"/>
    <x v="368"/>
    <m/>
    <m/>
    <m/>
  </r>
  <r>
    <x v="22"/>
    <d v="2024-03-11T00:00:00"/>
    <m/>
    <m/>
    <n v="421"/>
    <m/>
    <n v="268"/>
    <n v="94"/>
    <x v="49"/>
    <m/>
    <m/>
    <m/>
  </r>
  <r>
    <x v="22"/>
    <d v="2024-03-12T00:00:00"/>
    <m/>
    <m/>
    <n v="366"/>
    <m/>
    <n v="281"/>
    <n v="109"/>
    <x v="519"/>
    <m/>
    <m/>
    <m/>
  </r>
  <r>
    <x v="22"/>
    <d v="2024-03-13T00:00:00"/>
    <m/>
    <m/>
    <n v="396"/>
    <m/>
    <n v="273"/>
    <n v="115"/>
    <x v="504"/>
    <m/>
    <m/>
    <m/>
  </r>
  <r>
    <x v="22"/>
    <d v="2024-03-14T00:00:00"/>
    <m/>
    <m/>
    <n v="405"/>
    <m/>
    <n v="308"/>
    <n v="120"/>
    <x v="429"/>
    <m/>
    <m/>
    <m/>
  </r>
  <r>
    <x v="22"/>
    <d v="2024-03-15T00:00:00"/>
    <m/>
    <m/>
    <n v="386"/>
    <m/>
    <n v="243"/>
    <n v="131"/>
    <x v="416"/>
    <m/>
    <m/>
    <m/>
  </r>
  <r>
    <x v="22"/>
    <d v="2024-03-16T00:00:00"/>
    <m/>
    <m/>
    <n v="396"/>
    <m/>
    <n v="288"/>
    <n v="137"/>
    <x v="498"/>
    <m/>
    <m/>
    <m/>
  </r>
  <r>
    <x v="22"/>
    <d v="2024-03-17T00:00:00"/>
    <m/>
    <m/>
    <n v="368"/>
    <m/>
    <n v="297"/>
    <n v="98"/>
    <x v="520"/>
    <m/>
    <m/>
    <m/>
  </r>
  <r>
    <x v="22"/>
    <d v="2024-03-18T00:00:00"/>
    <m/>
    <m/>
    <n v="417"/>
    <m/>
    <n v="306"/>
    <n v="85"/>
    <x v="172"/>
    <m/>
    <m/>
    <m/>
  </r>
  <r>
    <x v="22"/>
    <d v="2024-03-19T00:00:00"/>
    <m/>
    <m/>
    <n v="273"/>
    <m/>
    <n v="199"/>
    <n v="106"/>
    <x v="302"/>
    <m/>
    <m/>
    <m/>
  </r>
  <r>
    <x v="22"/>
    <d v="2024-03-20T00:00:00"/>
    <m/>
    <m/>
    <n v="307"/>
    <m/>
    <n v="218"/>
    <n v="119"/>
    <x v="343"/>
    <m/>
    <m/>
    <m/>
  </r>
  <r>
    <x v="22"/>
    <d v="2024-03-21T00:00:00"/>
    <m/>
    <m/>
    <n v="370"/>
    <m/>
    <n v="235"/>
    <n v="113"/>
    <x v="215"/>
    <m/>
    <m/>
    <m/>
  </r>
  <r>
    <x v="22"/>
    <d v="2024-03-22T00:00:00"/>
    <m/>
    <m/>
    <n v="338"/>
    <m/>
    <n v="206"/>
    <n v="103"/>
    <x v="40"/>
    <m/>
    <m/>
    <m/>
  </r>
  <r>
    <x v="22"/>
    <d v="2024-03-23T00:00:00"/>
    <m/>
    <m/>
    <n v="457"/>
    <m/>
    <n v="302"/>
    <n v="92"/>
    <x v="501"/>
    <m/>
    <m/>
    <m/>
  </r>
  <r>
    <x v="22"/>
    <d v="2024-03-24T00:00:00"/>
    <m/>
    <m/>
    <n v="508"/>
    <m/>
    <n v="326"/>
    <n v="88"/>
    <x v="482"/>
    <m/>
    <m/>
    <m/>
  </r>
  <r>
    <x v="22"/>
    <d v="2024-03-25T00:00:00"/>
    <m/>
    <m/>
    <n v="439"/>
    <m/>
    <n v="295"/>
    <n v="80"/>
    <x v="152"/>
    <m/>
    <m/>
    <m/>
  </r>
  <r>
    <x v="22"/>
    <d v="2024-03-26T00:00:00"/>
    <m/>
    <m/>
    <n v="351"/>
    <m/>
    <n v="238"/>
    <n v="101"/>
    <x v="107"/>
    <m/>
    <m/>
    <m/>
  </r>
  <r>
    <x v="22"/>
    <d v="2024-03-27T00:00:00"/>
    <m/>
    <m/>
    <n v="223"/>
    <m/>
    <n v="179"/>
    <n v="68"/>
    <x v="440"/>
    <m/>
    <m/>
    <n v="0"/>
  </r>
  <r>
    <x v="22"/>
    <d v="2024-03-28T00:00:00"/>
    <m/>
    <m/>
    <n v="210"/>
    <m/>
    <n v="174"/>
    <n v="63"/>
    <x v="411"/>
    <m/>
    <m/>
    <n v="0"/>
  </r>
  <r>
    <x v="22"/>
    <d v="2024-03-29T00:00:00"/>
    <m/>
    <m/>
    <n v="197"/>
    <m/>
    <n v="162"/>
    <n v="52"/>
    <x v="137"/>
    <m/>
    <m/>
    <n v="0"/>
  </r>
  <r>
    <x v="22"/>
    <d v="2024-03-30T00:00:00"/>
    <m/>
    <m/>
    <n v="201"/>
    <m/>
    <n v="180"/>
    <n v="48"/>
    <x v="210"/>
    <m/>
    <m/>
    <n v="0"/>
  </r>
  <r>
    <x v="22"/>
    <d v="2024-03-31T00:00:00"/>
    <m/>
    <m/>
    <n v="218"/>
    <m/>
    <n v="145"/>
    <n v="47"/>
    <x v="521"/>
    <m/>
    <m/>
    <n v="0"/>
  </r>
  <r>
    <x v="22"/>
    <d v="2024-04-01T00:00:00"/>
    <m/>
    <m/>
    <n v="195"/>
    <m/>
    <n v="128"/>
    <n v="53"/>
    <x v="145"/>
    <m/>
    <m/>
    <n v="0"/>
  </r>
  <r>
    <x v="22"/>
    <d v="2024-04-02T00:00:00"/>
    <m/>
    <m/>
    <n v="191"/>
    <m/>
    <n v="134"/>
    <n v="46"/>
    <x v="522"/>
    <m/>
    <m/>
    <n v="0"/>
  </r>
  <r>
    <x v="23"/>
    <d v="2024-01-06T00:00:00"/>
    <m/>
    <s v="6h34min"/>
    <n v="394"/>
    <s v="5h28min"/>
    <n v="328"/>
    <n v="112"/>
    <x v="290"/>
    <m/>
    <m/>
    <m/>
  </r>
  <r>
    <x v="23"/>
    <d v="2024-01-07T00:00:00"/>
    <m/>
    <s v="12h32min"/>
    <n v="752"/>
    <s v="9h55min"/>
    <n v="595"/>
    <n v="62"/>
    <x v="315"/>
    <m/>
    <m/>
    <m/>
  </r>
  <r>
    <x v="23"/>
    <d v="2024-01-08T00:00:00"/>
    <m/>
    <s v="7h32min"/>
    <n v="452"/>
    <s v="5h12min"/>
    <n v="312"/>
    <n v="156"/>
    <x v="12"/>
    <m/>
    <m/>
    <m/>
  </r>
  <r>
    <x v="23"/>
    <d v="2024-01-09T00:00:00"/>
    <m/>
    <s v="7h11min"/>
    <n v="431"/>
    <s v="5h28min"/>
    <n v="328"/>
    <n v="171"/>
    <x v="296"/>
    <m/>
    <m/>
    <m/>
  </r>
  <r>
    <x v="23"/>
    <d v="2024-01-10T00:00:00"/>
    <m/>
    <s v="8h36min"/>
    <n v="516"/>
    <s v="6h34min"/>
    <n v="394"/>
    <n v="172"/>
    <x v="52"/>
    <m/>
    <m/>
    <m/>
  </r>
  <r>
    <x v="23"/>
    <d v="2024-01-11T00:00:00"/>
    <m/>
    <s v="5h0min"/>
    <n v="300"/>
    <s v="4h2min"/>
    <n v="242"/>
    <n v="80"/>
    <x v="212"/>
    <m/>
    <m/>
    <m/>
  </r>
  <r>
    <x v="23"/>
    <d v="2024-01-12T00:00:00"/>
    <m/>
    <s v="4h33min"/>
    <n v="273"/>
    <s v="3h37min"/>
    <n v="217"/>
    <n v="78"/>
    <x v="118"/>
    <m/>
    <m/>
    <m/>
  </r>
  <r>
    <x v="23"/>
    <d v="2024-01-13T00:00:00"/>
    <m/>
    <s v="8h16min"/>
    <n v="496"/>
    <s v="6h43min"/>
    <n v="403"/>
    <n v="58"/>
    <x v="12"/>
    <m/>
    <m/>
    <m/>
  </r>
  <r>
    <x v="23"/>
    <d v="2024-01-14T00:00:00"/>
    <m/>
    <s v="9h31min"/>
    <n v="571"/>
    <s v="8h38min"/>
    <n v="518"/>
    <n v="114"/>
    <x v="332"/>
    <m/>
    <m/>
    <m/>
  </r>
  <r>
    <x v="23"/>
    <d v="2024-01-15T00:00:00"/>
    <m/>
    <s v="8h45min"/>
    <n v="525"/>
    <s v="5h24min"/>
    <n v="324"/>
    <n v="141"/>
    <x v="334"/>
    <m/>
    <m/>
    <m/>
  </r>
  <r>
    <x v="23"/>
    <d v="2024-01-16T00:00:00"/>
    <m/>
    <s v="7h33min"/>
    <n v="453"/>
    <s v="6h36min"/>
    <n v="396"/>
    <n v="155"/>
    <x v="523"/>
    <m/>
    <m/>
    <m/>
  </r>
  <r>
    <x v="23"/>
    <d v="2024-01-17T00:00:00"/>
    <m/>
    <s v="6h40min"/>
    <n v="400"/>
    <s v="5h15min"/>
    <n v="315"/>
    <n v="157"/>
    <x v="296"/>
    <m/>
    <m/>
    <m/>
  </r>
  <r>
    <x v="23"/>
    <d v="2024-01-18T00:00:00"/>
    <m/>
    <s v="8h32min"/>
    <n v="512"/>
    <s v="6h42min"/>
    <n v="402"/>
    <n v="108"/>
    <x v="227"/>
    <m/>
    <m/>
    <m/>
  </r>
  <r>
    <x v="23"/>
    <d v="2024-01-19T00:00:00"/>
    <m/>
    <s v="9h57min"/>
    <n v="597"/>
    <s v="6h59min"/>
    <n v="419"/>
    <n v="73"/>
    <x v="10"/>
    <m/>
    <m/>
    <m/>
  </r>
  <r>
    <x v="23"/>
    <d v="2024-01-20T00:00:00"/>
    <m/>
    <s v="9h15min"/>
    <n v="555"/>
    <s v="7h29min"/>
    <n v="449"/>
    <n v="113"/>
    <x v="84"/>
    <m/>
    <m/>
    <m/>
  </r>
  <r>
    <x v="23"/>
    <d v="2024-01-21T00:00:00"/>
    <m/>
    <s v="7h15min"/>
    <n v="435"/>
    <s v="5h15min"/>
    <n v="315"/>
    <n v="113"/>
    <x v="296"/>
    <m/>
    <m/>
    <m/>
  </r>
  <r>
    <x v="23"/>
    <d v="2024-01-22T00:00:00"/>
    <m/>
    <s v="7h57min"/>
    <n v="477"/>
    <s v="5h43min"/>
    <n v="343"/>
    <n v="128"/>
    <x v="331"/>
    <m/>
    <m/>
    <m/>
  </r>
  <r>
    <x v="23"/>
    <d v="2024-01-23T00:00:00"/>
    <m/>
    <s v="8h0min"/>
    <n v="480"/>
    <s v="5h17min"/>
    <n v="317"/>
    <n v="135"/>
    <x v="106"/>
    <m/>
    <m/>
    <m/>
  </r>
  <r>
    <x v="23"/>
    <d v="2024-01-24T00:00:00"/>
    <m/>
    <s v="7h36min"/>
    <n v="456"/>
    <s v="6h22min"/>
    <n v="382"/>
    <n v="148"/>
    <x v="214"/>
    <m/>
    <m/>
    <m/>
  </r>
  <r>
    <x v="23"/>
    <d v="2024-01-25T00:00:00"/>
    <m/>
    <s v="7h8min"/>
    <n v="428"/>
    <s v="5h40min"/>
    <n v="340"/>
    <n v="129"/>
    <x v="127"/>
    <m/>
    <m/>
    <m/>
  </r>
  <r>
    <x v="23"/>
    <d v="2024-01-26T00:00:00"/>
    <m/>
    <s v="5h42min"/>
    <n v="342"/>
    <s v="3h46min"/>
    <n v="226"/>
    <n v="123"/>
    <x v="327"/>
    <m/>
    <m/>
    <m/>
  </r>
  <r>
    <x v="23"/>
    <d v="2024-01-27T00:00:00"/>
    <m/>
    <s v="9h57min"/>
    <n v="597"/>
    <s v="6h59min"/>
    <n v="419"/>
    <n v="73"/>
    <x v="10"/>
    <m/>
    <m/>
    <m/>
  </r>
  <r>
    <x v="23"/>
    <d v="2024-01-28T00:00:00"/>
    <m/>
    <s v="9h15min"/>
    <n v="555"/>
    <s v="7h29min"/>
    <n v="449"/>
    <n v="113"/>
    <x v="130"/>
    <m/>
    <m/>
    <m/>
  </r>
  <r>
    <x v="23"/>
    <d v="2024-01-29T00:00:00"/>
    <m/>
    <s v="7h15min"/>
    <n v="435"/>
    <s v="5h15min"/>
    <n v="315"/>
    <n v="113"/>
    <x v="160"/>
    <m/>
    <m/>
    <m/>
  </r>
  <r>
    <x v="23"/>
    <d v="2024-01-30T00:00:00"/>
    <m/>
    <s v="7h57min"/>
    <n v="477"/>
    <s v="5h43min"/>
    <n v="343"/>
    <n v="128"/>
    <x v="352"/>
    <m/>
    <m/>
    <m/>
  </r>
  <r>
    <x v="23"/>
    <d v="2024-01-31T00:00:00"/>
    <m/>
    <s v="8h0min"/>
    <n v="480"/>
    <s v="5h17min"/>
    <n v="317"/>
    <n v="135"/>
    <x v="327"/>
    <m/>
    <m/>
    <m/>
  </r>
  <r>
    <x v="23"/>
    <d v="2024-02-01T00:00:00"/>
    <m/>
    <s v="7h36min"/>
    <n v="456"/>
    <s v="6h22min"/>
    <n v="382"/>
    <n v="148"/>
    <x v="214"/>
    <m/>
    <m/>
    <m/>
  </r>
  <r>
    <x v="23"/>
    <d v="2024-02-02T00:00:00"/>
    <m/>
    <s v="7h8min"/>
    <n v="428"/>
    <s v="5h40min"/>
    <n v="340"/>
    <n v="129"/>
    <x v="227"/>
    <m/>
    <m/>
    <m/>
  </r>
  <r>
    <x v="23"/>
    <d v="2024-02-03T00:00:00"/>
    <m/>
    <s v="5h42min"/>
    <n v="342"/>
    <s v="3h46min"/>
    <n v="226"/>
    <n v="123"/>
    <x v="84"/>
    <m/>
    <m/>
    <m/>
  </r>
  <r>
    <x v="23"/>
    <d v="2024-02-04T00:00:00"/>
    <m/>
    <s v="9h34min"/>
    <n v="574"/>
    <s v="7h28min"/>
    <n v="448"/>
    <n v="110"/>
    <x v="296"/>
    <m/>
    <m/>
    <m/>
  </r>
  <r>
    <x v="23"/>
    <d v="2024-02-05T00:00:00"/>
    <m/>
    <s v="6h39min"/>
    <n v="399"/>
    <s v="5h33min"/>
    <n v="333"/>
    <n v="128"/>
    <x v="335"/>
    <m/>
    <m/>
    <m/>
  </r>
  <r>
    <x v="23"/>
    <d v="2024-02-06T00:00:00"/>
    <m/>
    <s v="7h14min"/>
    <n v="434"/>
    <s v="6h20min"/>
    <n v="380"/>
    <n v="156"/>
    <x v="524"/>
    <m/>
    <m/>
    <m/>
  </r>
  <r>
    <x v="23"/>
    <d v="2024-02-07T00:00:00"/>
    <m/>
    <s v="7h51min"/>
    <n v="471"/>
    <s v="6h50min"/>
    <n v="410"/>
    <n v="139"/>
    <x v="296"/>
    <m/>
    <m/>
    <m/>
  </r>
  <r>
    <x v="23"/>
    <d v="2024-02-08T00:00:00"/>
    <m/>
    <s v="4h18min"/>
    <n v="258"/>
    <s v="3h26min"/>
    <n v="206"/>
    <n v="152"/>
    <x v="525"/>
    <m/>
    <m/>
    <m/>
  </r>
  <r>
    <x v="23"/>
    <d v="2024-02-09T00:00:00"/>
    <m/>
    <s v="5h36min"/>
    <n v="336"/>
    <s v="4h22min"/>
    <n v="262"/>
    <n v="193"/>
    <x v="227"/>
    <m/>
    <m/>
    <m/>
  </r>
  <r>
    <x v="23"/>
    <d v="2024-02-10T00:00:00"/>
    <m/>
    <s v="9h56min"/>
    <n v="596"/>
    <s v="8h37min"/>
    <n v="517"/>
    <n v="122"/>
    <x v="227"/>
    <m/>
    <m/>
    <m/>
  </r>
  <r>
    <x v="23"/>
    <d v="2024-02-11T00:00:00"/>
    <m/>
    <s v="9h53min"/>
    <n v="593"/>
    <s v="8h48min"/>
    <n v="528"/>
    <n v="132"/>
    <x v="302"/>
    <m/>
    <m/>
    <m/>
  </r>
  <r>
    <x v="23"/>
    <d v="2024-02-12T00:00:00"/>
    <m/>
    <s v="9h16min"/>
    <n v="556"/>
    <s v="6h48min"/>
    <n v="408"/>
    <n v="157"/>
    <x v="439"/>
    <m/>
    <m/>
    <m/>
  </r>
  <r>
    <x v="23"/>
    <d v="2024-02-13T00:00:00"/>
    <m/>
    <s v="6h49min"/>
    <n v="409"/>
    <s v="5h0min"/>
    <n v="300"/>
    <n v="104"/>
    <x v="431"/>
    <m/>
    <m/>
    <m/>
  </r>
  <r>
    <x v="23"/>
    <d v="2024-02-14T00:00:00"/>
    <m/>
    <s v="4h23min"/>
    <n v="263"/>
    <s v="3h26min"/>
    <n v="206"/>
    <n v="56"/>
    <x v="334"/>
    <m/>
    <m/>
    <m/>
  </r>
  <r>
    <x v="23"/>
    <d v="2024-02-15T00:00:00"/>
    <m/>
    <s v="5h56min"/>
    <n v="356"/>
    <s v="4h39min"/>
    <n v="279"/>
    <n v="108"/>
    <x v="327"/>
    <m/>
    <m/>
    <m/>
  </r>
  <r>
    <x v="23"/>
    <d v="2024-02-16T00:00:00"/>
    <m/>
    <s v="6h25min"/>
    <n v="385"/>
    <s v="5h45min"/>
    <n v="345"/>
    <n v="78"/>
    <x v="290"/>
    <m/>
    <m/>
    <m/>
  </r>
  <r>
    <x v="23"/>
    <d v="2024-02-17T00:00:00"/>
    <m/>
    <s v="6h10min"/>
    <n v="370"/>
    <s v="4h58min"/>
    <n v="298"/>
    <n v="46"/>
    <x v="25"/>
    <m/>
    <m/>
    <m/>
  </r>
  <r>
    <x v="23"/>
    <d v="2024-02-18T00:00:00"/>
    <m/>
    <s v="7h35min"/>
    <n v="455"/>
    <s v="6h32min"/>
    <n v="392"/>
    <n v="68"/>
    <x v="2"/>
    <m/>
    <m/>
    <m/>
  </r>
  <r>
    <x v="23"/>
    <d v="2024-02-19T00:00:00"/>
    <m/>
    <s v="4h43min"/>
    <n v="283"/>
    <s v="3h44min"/>
    <n v="224"/>
    <n v="57"/>
    <x v="160"/>
    <m/>
    <m/>
    <m/>
  </r>
  <r>
    <x v="23"/>
    <d v="2024-02-20T00:00:00"/>
    <m/>
    <s v="5h22min"/>
    <n v="322"/>
    <s v="4h13min"/>
    <n v="253"/>
    <n v="95"/>
    <x v="84"/>
    <m/>
    <m/>
    <m/>
  </r>
  <r>
    <x v="23"/>
    <d v="2024-02-21T00:00:00"/>
    <m/>
    <s v="6h20min"/>
    <n v="380"/>
    <s v="4h59min"/>
    <n v="299"/>
    <n v="99"/>
    <x v="298"/>
    <m/>
    <m/>
    <m/>
  </r>
  <r>
    <x v="23"/>
    <d v="2024-02-22T00:00:00"/>
    <m/>
    <s v="5h31min"/>
    <n v="331"/>
    <s v="4h35min"/>
    <n v="275"/>
    <n v="94"/>
    <x v="327"/>
    <m/>
    <m/>
    <m/>
  </r>
  <r>
    <x v="23"/>
    <d v="2024-02-23T00:00:00"/>
    <m/>
    <s v="8h14min"/>
    <n v="494"/>
    <s v="7h27min"/>
    <n v="447"/>
    <n v="129"/>
    <x v="116"/>
    <m/>
    <m/>
    <m/>
  </r>
  <r>
    <x v="23"/>
    <d v="2024-02-24T00:00:00"/>
    <m/>
    <s v="7h12min"/>
    <n v="432"/>
    <s v="4h29min"/>
    <n v="269"/>
    <n v="112"/>
    <x v="70"/>
    <m/>
    <m/>
    <m/>
  </r>
  <r>
    <x v="23"/>
    <d v="2024-02-25T00:00:00"/>
    <m/>
    <s v="6h12min"/>
    <n v="372"/>
    <s v="4h39min"/>
    <n v="279"/>
    <n v="115"/>
    <x v="429"/>
    <m/>
    <m/>
    <m/>
  </r>
  <r>
    <x v="23"/>
    <d v="2024-02-26T00:00:00"/>
    <m/>
    <s v="6h56min"/>
    <n v="416"/>
    <s v="5h20min"/>
    <n v="320"/>
    <n v="114"/>
    <x v="1"/>
    <m/>
    <m/>
    <m/>
  </r>
  <r>
    <x v="23"/>
    <d v="2024-02-27T00:00:00"/>
    <m/>
    <s v="7h36min"/>
    <n v="456"/>
    <s v="6h41min"/>
    <n v="401"/>
    <n v="125"/>
    <x v="313"/>
    <m/>
    <m/>
    <m/>
  </r>
  <r>
    <x v="23"/>
    <d v="2024-02-28T00:00:00"/>
    <m/>
    <s v="7h57min"/>
    <n v="477"/>
    <s v="6h32min"/>
    <n v="392"/>
    <n v="130"/>
    <x v="303"/>
    <m/>
    <m/>
    <m/>
  </r>
  <r>
    <x v="23"/>
    <d v="2024-02-29T00:00:00"/>
    <m/>
    <s v="7h22min"/>
    <n v="442"/>
    <s v="6h24min"/>
    <n v="384"/>
    <n v="124"/>
    <x v="335"/>
    <m/>
    <m/>
    <m/>
  </r>
  <r>
    <x v="23"/>
    <d v="2024-03-01T00:00:00"/>
    <m/>
    <s v="7h53min"/>
    <n v="473"/>
    <s v="6h13min"/>
    <n v="373"/>
    <n v="108"/>
    <x v="130"/>
    <m/>
    <m/>
    <m/>
  </r>
  <r>
    <x v="23"/>
    <d v="2024-03-02T00:00:00"/>
    <m/>
    <s v="7h10min"/>
    <n v="430"/>
    <s v="6h35min"/>
    <n v="395"/>
    <n v="112"/>
    <x v="296"/>
    <m/>
    <m/>
    <m/>
  </r>
  <r>
    <x v="23"/>
    <d v="2024-03-03T00:00:00"/>
    <m/>
    <s v="6h14min"/>
    <n v="374"/>
    <s v="5h6min"/>
    <n v="306"/>
    <n v="101"/>
    <x v="309"/>
    <m/>
    <m/>
    <m/>
  </r>
  <r>
    <x v="23"/>
    <d v="2024-03-04T00:00:00"/>
    <m/>
    <s v="5h36min"/>
    <n v="336"/>
    <s v="4h57min"/>
    <n v="297"/>
    <n v="77"/>
    <x v="2"/>
    <m/>
    <m/>
    <m/>
  </r>
  <r>
    <x v="23"/>
    <d v="2024-03-05T00:00:00"/>
    <m/>
    <s v="5h16min"/>
    <n v="316"/>
    <s v="3h52min"/>
    <n v="232"/>
    <n v="80"/>
    <x v="429"/>
    <m/>
    <m/>
    <m/>
  </r>
  <r>
    <x v="23"/>
    <d v="2024-03-06T00:00:00"/>
    <m/>
    <s v="6h39min"/>
    <n v="399"/>
    <s v="5h19min"/>
    <n v="319"/>
    <n v="89"/>
    <x v="150"/>
    <m/>
    <m/>
    <m/>
  </r>
  <r>
    <x v="23"/>
    <d v="2024-03-07T00:00:00"/>
    <m/>
    <s v="6h45min"/>
    <n v="405"/>
    <s v="5h16min"/>
    <n v="316"/>
    <n v="67"/>
    <x v="8"/>
    <m/>
    <m/>
    <m/>
  </r>
  <r>
    <x v="23"/>
    <d v="2024-03-08T00:00:00"/>
    <m/>
    <s v="4h5min"/>
    <n v="245"/>
    <s v="3h2min"/>
    <n v="182"/>
    <n v="46"/>
    <x v="364"/>
    <m/>
    <m/>
    <m/>
  </r>
  <r>
    <x v="23"/>
    <d v="2024-03-09T00:00:00"/>
    <m/>
    <s v="4h15min"/>
    <n v="255"/>
    <s v="3h35min"/>
    <n v="215"/>
    <n v="45"/>
    <x v="445"/>
    <m/>
    <m/>
    <m/>
  </r>
  <r>
    <x v="23"/>
    <d v="2024-03-10T00:00:00"/>
    <m/>
    <s v="6h16min"/>
    <n v="376"/>
    <s v="5h13min"/>
    <n v="313"/>
    <n v="67"/>
    <x v="227"/>
    <m/>
    <m/>
    <m/>
  </r>
  <r>
    <x v="23"/>
    <d v="2024-03-11T00:00:00"/>
    <m/>
    <s v="6h56min"/>
    <n v="416"/>
    <s v="5h33min"/>
    <n v="333"/>
    <n v="22"/>
    <x v="208"/>
    <m/>
    <m/>
    <m/>
  </r>
  <r>
    <x v="23"/>
    <d v="2024-03-12T00:00:00"/>
    <m/>
    <s v="8h15min"/>
    <n v="495"/>
    <s v="6h59min"/>
    <n v="419"/>
    <n v="184"/>
    <x v="130"/>
    <m/>
    <m/>
    <m/>
  </r>
  <r>
    <x v="23"/>
    <d v="2024-03-13T00:00:00"/>
    <m/>
    <s v="7h33min"/>
    <n v="453"/>
    <s v="6h16min"/>
    <n v="376"/>
    <n v="148"/>
    <x v="363"/>
    <m/>
    <m/>
    <m/>
  </r>
  <r>
    <x v="23"/>
    <d v="2024-03-14T00:00:00"/>
    <m/>
    <s v="7h37min"/>
    <n v="457"/>
    <s v="6h43min"/>
    <n v="403"/>
    <n v="181"/>
    <x v="317"/>
    <m/>
    <m/>
    <m/>
  </r>
  <r>
    <x v="23"/>
    <d v="2024-03-15T00:00:00"/>
    <m/>
    <s v="7h34min"/>
    <n v="454"/>
    <s v="6h18min"/>
    <n v="378"/>
    <n v="109"/>
    <x v="302"/>
    <m/>
    <m/>
    <m/>
  </r>
  <r>
    <x v="23"/>
    <d v="2024-03-16T00:00:00"/>
    <m/>
    <s v="7h3min"/>
    <n v="423"/>
    <s v="5h59min"/>
    <n v="359"/>
    <n v="144"/>
    <x v="299"/>
    <m/>
    <m/>
    <m/>
  </r>
  <r>
    <x v="23"/>
    <d v="2024-03-17T00:00:00"/>
    <m/>
    <s v="8h57min"/>
    <n v="537"/>
    <s v="7h50min"/>
    <n v="470"/>
    <n v="106"/>
    <x v="329"/>
    <m/>
    <m/>
    <m/>
  </r>
  <r>
    <x v="23"/>
    <d v="2024-03-18T00:00:00"/>
    <m/>
    <s v="6h25min"/>
    <n v="385"/>
    <s v="5h17min"/>
    <n v="317"/>
    <n v="132"/>
    <x v="293"/>
    <m/>
    <m/>
    <m/>
  </r>
  <r>
    <x v="23"/>
    <d v="2024-03-19T00:00:00"/>
    <m/>
    <s v="8h38min"/>
    <n v="518"/>
    <s v="7h22min"/>
    <n v="442"/>
    <n v="133"/>
    <x v="214"/>
    <m/>
    <m/>
    <m/>
  </r>
  <r>
    <x v="23"/>
    <d v="2024-03-20T00:00:00"/>
    <m/>
    <s v="7h10min"/>
    <n v="430"/>
    <s v="4h43min"/>
    <n v="283"/>
    <n v="130"/>
    <x v="140"/>
    <m/>
    <m/>
    <m/>
  </r>
  <r>
    <x v="23"/>
    <d v="2024-03-21T00:00:00"/>
    <m/>
    <s v="9h52min"/>
    <n v="592"/>
    <s v="6h58min"/>
    <n v="418"/>
    <n v="101"/>
    <x v="415"/>
    <m/>
    <m/>
    <m/>
  </r>
  <r>
    <x v="23"/>
    <d v="2024-03-22T00:00:00"/>
    <m/>
    <s v="7h45min"/>
    <n v="465"/>
    <s v="5h31min"/>
    <n v="331"/>
    <n v="109"/>
    <x v="294"/>
    <m/>
    <m/>
    <m/>
  </r>
  <r>
    <x v="23"/>
    <d v="2024-03-23T00:00:00"/>
    <m/>
    <s v="6h52min"/>
    <n v="412"/>
    <s v="5h36min"/>
    <n v="336"/>
    <n v="141"/>
    <x v="445"/>
    <m/>
    <m/>
    <m/>
  </r>
  <r>
    <x v="23"/>
    <d v="2024-03-24T00:00:00"/>
    <m/>
    <s v="6h40min"/>
    <n v="400"/>
    <s v="4h13min"/>
    <n v="253"/>
    <n v="114"/>
    <x v="429"/>
    <m/>
    <m/>
    <m/>
  </r>
  <r>
    <x v="23"/>
    <d v="2024-03-25T00:00:00"/>
    <m/>
    <s v="6h50min"/>
    <n v="410"/>
    <s v="5h21min"/>
    <n v="321"/>
    <n v="141"/>
    <x v="319"/>
    <m/>
    <m/>
    <m/>
  </r>
  <r>
    <x v="23"/>
    <d v="2024-03-26T00:00:00"/>
    <m/>
    <s v="7h31min"/>
    <n v="451"/>
    <s v="5h39min"/>
    <n v="339"/>
    <n v="150"/>
    <x v="294"/>
    <m/>
    <m/>
    <m/>
  </r>
  <r>
    <x v="23"/>
    <d v="2024-03-27T00:00:00"/>
    <m/>
    <s v="4h57min"/>
    <n v="297"/>
    <s v="2h27min"/>
    <n v="147"/>
    <n v="45"/>
    <x v="526"/>
    <m/>
    <m/>
    <m/>
  </r>
  <r>
    <x v="23"/>
    <d v="2024-03-28T00:00:00"/>
    <m/>
    <s v="6h43min"/>
    <n v="403"/>
    <s v="5h19min"/>
    <n v="319"/>
    <n v="99"/>
    <x v="67"/>
    <m/>
    <m/>
    <m/>
  </r>
  <r>
    <x v="23"/>
    <d v="2024-03-29T00:00:00"/>
    <m/>
    <s v="7h54min"/>
    <n v="474"/>
    <s v="6h44min"/>
    <n v="404"/>
    <n v="59"/>
    <x v="208"/>
    <m/>
    <m/>
    <m/>
  </r>
  <r>
    <x v="23"/>
    <d v="2024-03-30T00:00:00"/>
    <m/>
    <s v="5h41min"/>
    <n v="341"/>
    <s v="4h49min"/>
    <n v="289"/>
    <n v="90"/>
    <x v="27"/>
    <m/>
    <m/>
    <m/>
  </r>
  <r>
    <x v="23"/>
    <d v="2024-03-31T00:00:00"/>
    <m/>
    <s v="5h46min"/>
    <n v="346"/>
    <s v="4h20min"/>
    <n v="260"/>
    <n v="70"/>
    <x v="331"/>
    <m/>
    <m/>
    <m/>
  </r>
  <r>
    <x v="23"/>
    <d v="2024-04-01T00:00:00"/>
    <m/>
    <s v="5h51min"/>
    <n v="351"/>
    <s v="4h52min"/>
    <n v="292"/>
    <n v="88"/>
    <x v="319"/>
    <m/>
    <m/>
    <m/>
  </r>
  <r>
    <x v="23"/>
    <d v="2024-04-02T00:00:00"/>
    <m/>
    <s v="4h53min"/>
    <n v="293"/>
    <s v="4h9min"/>
    <n v="249"/>
    <n v="33"/>
    <x v="29"/>
    <m/>
    <m/>
    <m/>
  </r>
  <r>
    <x v="23"/>
    <d v="2024-03-27T00:00:00"/>
    <m/>
    <m/>
    <m/>
    <m/>
    <m/>
    <n v="45"/>
    <x v="82"/>
    <m/>
    <m/>
    <n v="1"/>
  </r>
  <r>
    <x v="23"/>
    <d v="2024-03-28T00:00:00"/>
    <m/>
    <m/>
    <m/>
    <m/>
    <m/>
    <n v="99"/>
    <x v="82"/>
    <m/>
    <m/>
    <n v="0"/>
  </r>
  <r>
    <x v="23"/>
    <d v="2024-03-29T00:00:00"/>
    <m/>
    <m/>
    <m/>
    <m/>
    <m/>
    <n v="59"/>
    <x v="82"/>
    <m/>
    <m/>
    <n v="0"/>
  </r>
  <r>
    <x v="23"/>
    <d v="2024-03-30T00:00:00"/>
    <m/>
    <m/>
    <m/>
    <m/>
    <m/>
    <n v="90"/>
    <x v="82"/>
    <m/>
    <m/>
    <n v="0"/>
  </r>
  <r>
    <x v="23"/>
    <d v="2024-03-31T00:00:00"/>
    <m/>
    <m/>
    <m/>
    <m/>
    <m/>
    <n v="70"/>
    <x v="82"/>
    <m/>
    <m/>
    <n v="0"/>
  </r>
  <r>
    <x v="23"/>
    <d v="2024-04-01T00:00:00"/>
    <m/>
    <m/>
    <m/>
    <m/>
    <m/>
    <n v="88"/>
    <x v="82"/>
    <m/>
    <m/>
    <n v="0"/>
  </r>
  <r>
    <x v="23"/>
    <d v="2024-04-02T00:00:00"/>
    <m/>
    <m/>
    <m/>
    <m/>
    <m/>
    <n v="33"/>
    <x v="82"/>
    <m/>
    <m/>
    <n v="1"/>
  </r>
  <r>
    <x v="24"/>
    <d v="2023-12-24T00:00:00"/>
    <m/>
    <m/>
    <n v="589"/>
    <m/>
    <n v="35"/>
    <n v="99"/>
    <x v="82"/>
    <m/>
    <m/>
    <m/>
  </r>
  <r>
    <x v="24"/>
    <d v="2023-12-25T00:00:00"/>
    <m/>
    <m/>
    <n v="425"/>
    <m/>
    <n v="33"/>
    <n v="100"/>
    <x v="82"/>
    <m/>
    <m/>
    <m/>
  </r>
  <r>
    <x v="24"/>
    <d v="2023-12-26T00:00:00"/>
    <m/>
    <m/>
    <n v="562"/>
    <m/>
    <n v="45"/>
    <n v="170"/>
    <x v="82"/>
    <m/>
    <m/>
    <m/>
  </r>
  <r>
    <x v="24"/>
    <d v="2023-12-27T00:00:00"/>
    <m/>
    <m/>
    <n v="419"/>
    <m/>
    <n v="30"/>
    <n v="102"/>
    <x v="82"/>
    <m/>
    <m/>
    <m/>
  </r>
  <r>
    <x v="24"/>
    <d v="2023-12-28T00:00:00"/>
    <m/>
    <m/>
    <n v="811"/>
    <m/>
    <n v="6"/>
    <n v="56"/>
    <x v="82"/>
    <m/>
    <m/>
    <m/>
  </r>
  <r>
    <x v="24"/>
    <d v="2023-12-29T00:00:00"/>
    <m/>
    <m/>
    <n v="882"/>
    <m/>
    <n v="58"/>
    <n v="111"/>
    <x v="82"/>
    <m/>
    <m/>
    <m/>
  </r>
  <r>
    <x v="24"/>
    <d v="2023-12-30T00:00:00"/>
    <m/>
    <m/>
    <n v="717"/>
    <m/>
    <n v="21"/>
    <n v="162"/>
    <x v="82"/>
    <m/>
    <m/>
    <m/>
  </r>
  <r>
    <x v="24"/>
    <d v="2023-12-31T00:00:00"/>
    <m/>
    <m/>
    <n v="899"/>
    <m/>
    <n v="39"/>
    <n v="98"/>
    <x v="82"/>
    <m/>
    <m/>
    <m/>
  </r>
  <r>
    <x v="24"/>
    <d v="2024-01-01T00:00:00"/>
    <m/>
    <m/>
    <n v="325"/>
    <m/>
    <n v="13"/>
    <n v="186"/>
    <x v="82"/>
    <m/>
    <m/>
    <m/>
  </r>
  <r>
    <x v="24"/>
    <d v="2024-01-02T00:00:00"/>
    <m/>
    <m/>
    <n v="373"/>
    <m/>
    <n v="36"/>
    <n v="136"/>
    <x v="82"/>
    <m/>
    <m/>
    <m/>
  </r>
  <r>
    <x v="24"/>
    <d v="2024-01-03T00:00:00"/>
    <m/>
    <m/>
    <n v="503"/>
    <m/>
    <n v="25"/>
    <n v="174"/>
    <x v="82"/>
    <m/>
    <m/>
    <m/>
  </r>
  <r>
    <x v="24"/>
    <d v="2024-01-04T00:00:00"/>
    <m/>
    <m/>
    <n v="413"/>
    <m/>
    <n v="2"/>
    <n v="140"/>
    <x v="82"/>
    <m/>
    <m/>
    <m/>
  </r>
  <r>
    <x v="24"/>
    <d v="2024-01-05T00:00:00"/>
    <m/>
    <m/>
    <n v="620"/>
    <m/>
    <n v="9"/>
    <n v="172"/>
    <x v="82"/>
    <m/>
    <m/>
    <m/>
  </r>
  <r>
    <x v="24"/>
    <d v="2024-01-06T00:00:00"/>
    <m/>
    <m/>
    <n v="370"/>
    <m/>
    <n v="35"/>
    <n v="214"/>
    <x v="82"/>
    <m/>
    <m/>
    <m/>
  </r>
  <r>
    <x v="24"/>
    <d v="2024-01-07T00:00:00"/>
    <m/>
    <m/>
    <n v="314"/>
    <m/>
    <n v="26"/>
    <n v="192"/>
    <x v="82"/>
    <m/>
    <m/>
    <m/>
  </r>
  <r>
    <x v="24"/>
    <d v="2024-01-08T00:00:00"/>
    <m/>
    <m/>
    <n v="249"/>
    <m/>
    <n v="15"/>
    <n v="127"/>
    <x v="82"/>
    <m/>
    <m/>
    <m/>
  </r>
  <r>
    <x v="24"/>
    <d v="2024-01-09T00:00:00"/>
    <m/>
    <m/>
    <n v="848"/>
    <m/>
    <n v="22"/>
    <n v="138"/>
    <x v="82"/>
    <m/>
    <m/>
    <m/>
  </r>
  <r>
    <x v="24"/>
    <d v="2024-01-10T00:00:00"/>
    <m/>
    <m/>
    <n v="742"/>
    <m/>
    <n v="24"/>
    <n v="141"/>
    <x v="82"/>
    <m/>
    <m/>
    <m/>
  </r>
  <r>
    <x v="24"/>
    <d v="2024-01-11T00:00:00"/>
    <m/>
    <m/>
    <n v="894"/>
    <m/>
    <n v="10"/>
    <n v="98"/>
    <x v="82"/>
    <m/>
    <m/>
    <m/>
  </r>
  <r>
    <x v="24"/>
    <d v="2024-01-12T00:00:00"/>
    <m/>
    <m/>
    <n v="792"/>
    <m/>
    <n v="13"/>
    <n v="85"/>
    <x v="82"/>
    <m/>
    <m/>
    <m/>
  </r>
  <r>
    <x v="24"/>
    <d v="2024-01-13T00:00:00"/>
    <m/>
    <m/>
    <n v="1332"/>
    <m/>
    <n v="15"/>
    <n v="48"/>
    <x v="82"/>
    <m/>
    <m/>
    <m/>
  </r>
  <r>
    <x v="24"/>
    <d v="2024-01-14T00:00:00"/>
    <m/>
    <m/>
    <n v="832"/>
    <m/>
    <n v="24"/>
    <n v="75"/>
    <x v="82"/>
    <m/>
    <m/>
    <m/>
  </r>
  <r>
    <x v="24"/>
    <d v="2024-01-15T00:00:00"/>
    <m/>
    <m/>
    <n v="657"/>
    <m/>
    <n v="15"/>
    <n v="82"/>
    <x v="82"/>
    <m/>
    <m/>
    <m/>
  </r>
  <r>
    <x v="24"/>
    <d v="2024-01-16T00:00:00"/>
    <m/>
    <m/>
    <n v="687"/>
    <m/>
    <n v="6"/>
    <n v="93"/>
    <x v="82"/>
    <m/>
    <m/>
    <m/>
  </r>
  <r>
    <x v="24"/>
    <d v="2024-01-17T00:00:00"/>
    <m/>
    <m/>
    <n v="786"/>
    <m/>
    <n v="40"/>
    <n v="83"/>
    <x v="82"/>
    <m/>
    <m/>
    <m/>
  </r>
  <r>
    <x v="24"/>
    <d v="2024-01-18T00:00:00"/>
    <m/>
    <m/>
    <n v="702"/>
    <m/>
    <n v="14"/>
    <n v="106"/>
    <x v="82"/>
    <m/>
    <m/>
    <m/>
  </r>
  <r>
    <x v="24"/>
    <d v="2024-01-19T00:00:00"/>
    <m/>
    <m/>
    <n v="633"/>
    <m/>
    <n v="21"/>
    <n v="130"/>
    <x v="82"/>
    <m/>
    <m/>
    <m/>
  </r>
  <r>
    <x v="24"/>
    <d v="2024-01-21T00:00:00"/>
    <m/>
    <m/>
    <n v="784"/>
    <m/>
    <n v="8"/>
    <n v="78"/>
    <x v="82"/>
    <m/>
    <m/>
    <m/>
  </r>
  <r>
    <x v="24"/>
    <d v="2024-01-22T00:00:00"/>
    <m/>
    <m/>
    <n v="632"/>
    <m/>
    <n v="6"/>
    <n v="96"/>
    <x v="82"/>
    <m/>
    <m/>
    <m/>
  </r>
  <r>
    <x v="24"/>
    <d v="2024-01-23T00:00:00"/>
    <m/>
    <m/>
    <n v="744"/>
    <m/>
    <n v="4"/>
    <n v="141"/>
    <x v="82"/>
    <m/>
    <m/>
    <m/>
  </r>
  <r>
    <x v="24"/>
    <d v="2024-01-24T00:00:00"/>
    <m/>
    <m/>
    <n v="851"/>
    <m/>
    <n v="32"/>
    <n v="122"/>
    <x v="82"/>
    <m/>
    <m/>
    <m/>
  </r>
  <r>
    <x v="24"/>
    <d v="2024-01-25T00:00:00"/>
    <m/>
    <m/>
    <n v="1440"/>
    <m/>
    <n v="25"/>
    <n v="112"/>
    <x v="82"/>
    <m/>
    <m/>
    <m/>
  </r>
  <r>
    <x v="24"/>
    <d v="2024-01-26T00:00:00"/>
    <m/>
    <m/>
    <n v="1440"/>
    <m/>
    <n v="18"/>
    <n v="84"/>
    <x v="82"/>
    <m/>
    <m/>
    <m/>
  </r>
  <r>
    <x v="24"/>
    <d v="2024-01-27T00:00:00"/>
    <m/>
    <m/>
    <n v="1440"/>
    <m/>
    <n v="26"/>
    <n v="128"/>
    <x v="82"/>
    <m/>
    <m/>
    <m/>
  </r>
  <r>
    <x v="24"/>
    <d v="2024-01-28T00:00:00"/>
    <m/>
    <m/>
    <n v="1440"/>
    <m/>
    <n v="34"/>
    <n v="148"/>
    <x v="82"/>
    <m/>
    <m/>
    <m/>
  </r>
  <r>
    <x v="24"/>
    <d v="2024-01-29T00:00:00"/>
    <m/>
    <m/>
    <n v="1440"/>
    <m/>
    <n v="8"/>
    <n v="136"/>
    <x v="82"/>
    <m/>
    <m/>
    <m/>
  </r>
  <r>
    <x v="24"/>
    <d v="2024-01-30T00:00:00"/>
    <m/>
    <m/>
    <n v="950"/>
    <m/>
    <n v="14"/>
    <n v="135"/>
    <x v="82"/>
    <m/>
    <m/>
    <m/>
  </r>
  <r>
    <x v="24"/>
    <d v="2024-01-31T00:00:00"/>
    <m/>
    <m/>
    <n v="578"/>
    <m/>
    <n v="11"/>
    <n v="123"/>
    <x v="82"/>
    <m/>
    <m/>
    <m/>
  </r>
  <r>
    <x v="24"/>
    <d v="2024-02-01T00:00:00"/>
    <m/>
    <m/>
    <n v="687"/>
    <m/>
    <n v="24"/>
    <n v="167"/>
    <x v="82"/>
    <m/>
    <m/>
    <m/>
  </r>
  <r>
    <x v="24"/>
    <d v="2024-02-02T00:00:00"/>
    <m/>
    <m/>
    <n v="765"/>
    <m/>
    <n v="21"/>
    <n v="91"/>
    <x v="82"/>
    <m/>
    <m/>
    <m/>
  </r>
  <r>
    <x v="24"/>
    <d v="2024-02-03T00:00:00"/>
    <m/>
    <m/>
    <n v="751"/>
    <m/>
    <n v="14"/>
    <n v="129"/>
    <x v="82"/>
    <m/>
    <m/>
    <m/>
  </r>
  <r>
    <x v="24"/>
    <d v="2024-02-04T00:00:00"/>
    <m/>
    <m/>
    <n v="1314"/>
    <m/>
    <n v="7"/>
    <n v="93"/>
    <x v="82"/>
    <m/>
    <m/>
    <m/>
  </r>
  <r>
    <x v="24"/>
    <d v="2024-02-05T00:00:00"/>
    <m/>
    <m/>
    <n v="794"/>
    <m/>
    <n v="4"/>
    <n v="113"/>
    <x v="82"/>
    <m/>
    <m/>
    <m/>
  </r>
  <r>
    <x v="24"/>
    <d v="2024-02-06T00:00:00"/>
    <m/>
    <m/>
    <n v="1427"/>
    <m/>
    <n v="3"/>
    <n v="94"/>
    <x v="82"/>
    <m/>
    <m/>
    <m/>
  </r>
  <r>
    <x v="24"/>
    <d v="2024-02-07T00:00:00"/>
    <m/>
    <m/>
    <n v="960"/>
    <m/>
    <n v="9"/>
    <n v="127"/>
    <x v="82"/>
    <m/>
    <m/>
    <m/>
  </r>
  <r>
    <x v="24"/>
    <d v="2024-02-08T00:00:00"/>
    <m/>
    <m/>
    <n v="1440"/>
    <m/>
    <n v="27"/>
    <n v="138"/>
    <x v="82"/>
    <m/>
    <m/>
    <m/>
  </r>
  <r>
    <x v="24"/>
    <d v="2024-02-09T00:00:00"/>
    <m/>
    <m/>
    <n v="1440"/>
    <m/>
    <n v="7"/>
    <n v="131"/>
    <x v="82"/>
    <m/>
    <m/>
    <m/>
  </r>
  <r>
    <x v="24"/>
    <d v="2024-02-10T00:00:00"/>
    <m/>
    <m/>
    <n v="1440"/>
    <m/>
    <n v="27"/>
    <n v="124"/>
    <x v="82"/>
    <m/>
    <m/>
    <m/>
  </r>
  <r>
    <x v="24"/>
    <d v="2024-02-11T00:00:00"/>
    <m/>
    <m/>
    <n v="1440"/>
    <m/>
    <n v="22"/>
    <n v="120"/>
    <x v="82"/>
    <m/>
    <m/>
    <m/>
  </r>
  <r>
    <x v="24"/>
    <d v="2024-02-12T00:00:00"/>
    <m/>
    <m/>
    <n v="1158"/>
    <m/>
    <n v="60"/>
    <n v="177"/>
    <x v="82"/>
    <m/>
    <m/>
    <m/>
  </r>
  <r>
    <x v="24"/>
    <d v="2024-02-13T00:00:00"/>
    <m/>
    <m/>
    <n v="691"/>
    <m/>
    <n v="26"/>
    <n v="104"/>
    <x v="82"/>
    <m/>
    <m/>
    <m/>
  </r>
  <r>
    <x v="24"/>
    <d v="2024-03-03T00:00:00"/>
    <m/>
    <m/>
    <n v="918"/>
    <m/>
    <n v="83"/>
    <n v="51"/>
    <x v="82"/>
    <m/>
    <m/>
    <m/>
  </r>
  <r>
    <x v="24"/>
    <d v="2024-03-04T00:00:00"/>
    <m/>
    <m/>
    <n v="703"/>
    <m/>
    <n v="11"/>
    <n v="86"/>
    <x v="82"/>
    <m/>
    <m/>
    <m/>
  </r>
  <r>
    <x v="24"/>
    <d v="2024-03-05T00:00:00"/>
    <m/>
    <m/>
    <n v="904"/>
    <m/>
    <n v="14"/>
    <n v="96"/>
    <x v="82"/>
    <m/>
    <m/>
    <m/>
  </r>
  <r>
    <x v="24"/>
    <d v="2024-03-06T00:00:00"/>
    <m/>
    <m/>
    <n v="491"/>
    <m/>
    <n v="40"/>
    <n v="96"/>
    <x v="82"/>
    <m/>
    <m/>
    <m/>
  </r>
  <r>
    <x v="24"/>
    <d v="2024-03-07T00:00:00"/>
    <m/>
    <m/>
    <n v="559"/>
    <m/>
    <n v="71"/>
    <n v="117"/>
    <x v="82"/>
    <m/>
    <m/>
    <m/>
  </r>
  <r>
    <x v="24"/>
    <d v="2024-03-08T00:00:00"/>
    <m/>
    <m/>
    <n v="507"/>
    <m/>
    <n v="22"/>
    <n v="95"/>
    <x v="82"/>
    <m/>
    <m/>
    <m/>
  </r>
  <r>
    <x v="24"/>
    <d v="2024-03-09T00:00:00"/>
    <m/>
    <m/>
    <n v="757"/>
    <m/>
    <n v="29"/>
    <n v="52"/>
    <x v="82"/>
    <m/>
    <m/>
    <m/>
  </r>
  <r>
    <x v="24"/>
    <d v="2024-03-10T00:00:00"/>
    <m/>
    <m/>
    <n v="1091"/>
    <m/>
    <n v="2"/>
    <n v="63"/>
    <x v="82"/>
    <m/>
    <m/>
    <m/>
  </r>
  <r>
    <x v="24"/>
    <d v="2024-03-11T00:00:00"/>
    <m/>
    <m/>
    <n v="1440"/>
    <m/>
    <n v="13"/>
    <n v="65"/>
    <x v="82"/>
    <m/>
    <m/>
    <m/>
  </r>
  <r>
    <x v="24"/>
    <d v="2024-03-12T00:00:00"/>
    <m/>
    <m/>
    <n v="1440"/>
    <m/>
    <n v="11"/>
    <n v="101"/>
    <x v="82"/>
    <m/>
    <m/>
    <m/>
  </r>
  <r>
    <x v="24"/>
    <d v="2024-03-13T00:00:00"/>
    <m/>
    <m/>
    <n v="1440"/>
    <m/>
    <n v="5"/>
    <n v="74"/>
    <x v="82"/>
    <m/>
    <m/>
    <m/>
  </r>
  <r>
    <x v="24"/>
    <d v="2024-03-14T00:00:00"/>
    <m/>
    <m/>
    <n v="1440"/>
    <m/>
    <n v="16"/>
    <n v="85"/>
    <x v="82"/>
    <m/>
    <m/>
    <m/>
  </r>
  <r>
    <x v="24"/>
    <d v="2024-03-15T00:00:00"/>
    <m/>
    <m/>
    <n v="1440"/>
    <m/>
    <n v="57"/>
    <n v="128"/>
    <x v="82"/>
    <m/>
    <m/>
    <m/>
  </r>
  <r>
    <x v="24"/>
    <d v="2024-03-16T00:00:00"/>
    <m/>
    <m/>
    <n v="1440"/>
    <m/>
    <n v="30"/>
    <n v="30"/>
    <x v="82"/>
    <m/>
    <m/>
    <m/>
  </r>
  <r>
    <x v="24"/>
    <d v="2024-03-17T00:00:00"/>
    <m/>
    <m/>
    <n v="1440"/>
    <m/>
    <n v="2"/>
    <n v="70"/>
    <x v="82"/>
    <m/>
    <m/>
    <m/>
  </r>
  <r>
    <x v="24"/>
    <d v="2024-03-18T00:00:00"/>
    <m/>
    <m/>
    <n v="1440"/>
    <m/>
    <n v="18"/>
    <n v="131"/>
    <x v="82"/>
    <m/>
    <m/>
    <m/>
  </r>
  <r>
    <x v="24"/>
    <d v="2024-03-19T00:00:00"/>
    <m/>
    <m/>
    <n v="1440"/>
    <m/>
    <n v="13"/>
    <n v="187"/>
    <x v="82"/>
    <m/>
    <m/>
    <m/>
  </r>
  <r>
    <x v="24"/>
    <d v="2024-03-20T00:00:00"/>
    <m/>
    <m/>
    <n v="1440"/>
    <m/>
    <n v="15"/>
    <n v="124"/>
    <x v="82"/>
    <m/>
    <m/>
    <m/>
  </r>
  <r>
    <x v="24"/>
    <d v="2024-03-21T00:00:00"/>
    <m/>
    <m/>
    <n v="1133"/>
    <m/>
    <n v="19"/>
    <n v="79"/>
    <x v="82"/>
    <m/>
    <m/>
    <m/>
  </r>
  <r>
    <x v="24"/>
    <d v="2024-03-22T00:00:00"/>
    <m/>
    <m/>
    <n v="250"/>
    <m/>
    <n v="5"/>
    <n v="28"/>
    <x v="82"/>
    <m/>
    <m/>
    <m/>
  </r>
  <r>
    <x v="24"/>
    <d v="2024-03-23T00:00:00"/>
    <m/>
    <m/>
    <n v="697"/>
    <m/>
    <n v="10"/>
    <n v="70"/>
    <x v="82"/>
    <m/>
    <m/>
    <m/>
  </r>
  <r>
    <x v="24"/>
    <d v="2024-03-24T00:00:00"/>
    <m/>
    <m/>
    <n v="277"/>
    <m/>
    <n v="48"/>
    <n v="67"/>
    <x v="82"/>
    <m/>
    <m/>
    <m/>
  </r>
  <r>
    <x v="24"/>
    <d v="2024-03-25T00:00:00"/>
    <m/>
    <m/>
    <n v="463"/>
    <m/>
    <n v="44"/>
    <n v="85"/>
    <x v="82"/>
    <m/>
    <m/>
    <m/>
  </r>
  <r>
    <x v="24"/>
    <d v="2024-03-26T00:00:00"/>
    <m/>
    <m/>
    <n v="654"/>
    <m/>
    <n v="17"/>
    <n v="147"/>
    <x v="82"/>
    <m/>
    <m/>
    <m/>
  </r>
  <r>
    <x v="24"/>
    <d v="2024-03-27T00:00:00"/>
    <m/>
    <m/>
    <n v="788"/>
    <m/>
    <n v="10"/>
    <n v="117"/>
    <x v="82"/>
    <m/>
    <m/>
    <n v="0"/>
  </r>
  <r>
    <x v="24"/>
    <d v="2024-03-28T00:00:00"/>
    <m/>
    <m/>
    <n v="757"/>
    <m/>
    <n v="19"/>
    <n v="220"/>
    <x v="82"/>
    <m/>
    <m/>
    <n v="0"/>
  </r>
  <r>
    <x v="24"/>
    <d v="2024-03-29T00:00:00"/>
    <m/>
    <m/>
    <n v="742"/>
    <m/>
    <n v="15"/>
    <n v="77"/>
    <x v="82"/>
    <m/>
    <m/>
    <n v="0"/>
  </r>
  <r>
    <x v="24"/>
    <d v="2024-03-30T00:00:00"/>
    <m/>
    <m/>
    <n v="730"/>
    <m/>
    <n v="211"/>
    <n v="86"/>
    <x v="82"/>
    <m/>
    <m/>
    <n v="0"/>
  </r>
  <r>
    <x v="24"/>
    <d v="2024-03-31T00:00:00"/>
    <m/>
    <m/>
    <n v="815"/>
    <m/>
    <n v="11"/>
    <n v="71"/>
    <x v="82"/>
    <m/>
    <m/>
    <n v="0"/>
  </r>
  <r>
    <x v="24"/>
    <d v="2024-04-01T00:00:00"/>
    <m/>
    <m/>
    <n v="932"/>
    <m/>
    <n v="13"/>
    <n v="158"/>
    <x v="82"/>
    <m/>
    <m/>
    <n v="0"/>
  </r>
  <r>
    <x v="24"/>
    <d v="2024-04-02T00:00:00"/>
    <m/>
    <m/>
    <n v="744"/>
    <m/>
    <n v="65"/>
    <n v="93"/>
    <x v="82"/>
    <m/>
    <m/>
    <n v="0"/>
  </r>
  <r>
    <x v="25"/>
    <d v="2023-12-24T00:00:00"/>
    <m/>
    <s v="6h55m"/>
    <n v="415"/>
    <s v="3h58m"/>
    <n v="238"/>
    <n v="31"/>
    <x v="82"/>
    <m/>
    <m/>
    <m/>
  </r>
  <r>
    <x v="25"/>
    <d v="2023-12-25T00:00:00"/>
    <m/>
    <s v="5h2m"/>
    <n v="302"/>
    <s v="3h41m"/>
    <n v="221"/>
    <n v="24"/>
    <x v="82"/>
    <m/>
    <m/>
    <m/>
  </r>
  <r>
    <x v="25"/>
    <d v="2023-12-26T00:00:00"/>
    <m/>
    <s v="6h19m"/>
    <n v="379"/>
    <s v="3h17m"/>
    <n v="197"/>
    <n v="58"/>
    <x v="82"/>
    <m/>
    <m/>
    <m/>
  </r>
  <r>
    <x v="25"/>
    <d v="2023-12-27T00:00:00"/>
    <m/>
    <s v="8h34m"/>
    <n v="514"/>
    <s v="4h35m"/>
    <n v="275"/>
    <n v="61"/>
    <x v="82"/>
    <m/>
    <m/>
    <m/>
  </r>
  <r>
    <x v="25"/>
    <d v="2023-12-28T00:00:00"/>
    <m/>
    <s v="6h45m"/>
    <n v="405"/>
    <s v="3h44m"/>
    <n v="224"/>
    <n v="66"/>
    <x v="82"/>
    <m/>
    <m/>
    <m/>
  </r>
  <r>
    <x v="25"/>
    <d v="2023-12-29T00:00:00"/>
    <m/>
    <s v="7h23m"/>
    <n v="443"/>
    <s v="5h25m"/>
    <n v="325"/>
    <n v="66"/>
    <x v="82"/>
    <m/>
    <m/>
    <m/>
  </r>
  <r>
    <x v="25"/>
    <d v="2023-12-30T00:00:00"/>
    <m/>
    <s v="8h3m"/>
    <n v="483"/>
    <s v="5h5m"/>
    <n v="305"/>
    <n v="87"/>
    <x v="82"/>
    <m/>
    <m/>
    <m/>
  </r>
  <r>
    <x v="25"/>
    <d v="2023-12-31T00:00:00"/>
    <m/>
    <s v="5h41m"/>
    <n v="341"/>
    <s v="2h58m"/>
    <n v="178"/>
    <n v="95"/>
    <x v="82"/>
    <m/>
    <m/>
    <m/>
  </r>
  <r>
    <x v="25"/>
    <d v="2024-01-01T00:00:00"/>
    <m/>
    <s v="8h28m"/>
    <n v="508"/>
    <s v="3h39m"/>
    <n v="219"/>
    <n v="140"/>
    <x v="82"/>
    <m/>
    <m/>
    <m/>
  </r>
  <r>
    <x v="25"/>
    <d v="2024-01-02T00:00:00"/>
    <m/>
    <s v="5h48m"/>
    <n v="348"/>
    <s v="2h14m"/>
    <n v="134"/>
    <n v="86"/>
    <x v="82"/>
    <m/>
    <m/>
    <m/>
  </r>
  <r>
    <x v="25"/>
    <d v="2024-01-03T00:00:00"/>
    <m/>
    <s v="8h54m"/>
    <n v="534"/>
    <s v="5h47m"/>
    <n v="347"/>
    <n v="46"/>
    <x v="82"/>
    <m/>
    <m/>
    <m/>
  </r>
  <r>
    <x v="25"/>
    <d v="2024-01-04T00:00:00"/>
    <m/>
    <s v="5h35m"/>
    <n v="335"/>
    <s v="2h22m"/>
    <n v="142"/>
    <n v="72"/>
    <x v="82"/>
    <m/>
    <m/>
    <m/>
  </r>
  <r>
    <x v="25"/>
    <d v="2024-01-05T00:00:00"/>
    <m/>
    <s v="7h"/>
    <n v="420"/>
    <s v="2h29m"/>
    <n v="149"/>
    <n v="82"/>
    <x v="82"/>
    <m/>
    <m/>
    <m/>
  </r>
  <r>
    <x v="25"/>
    <d v="2024-01-06T00:00:00"/>
    <m/>
    <s v="56m"/>
    <n v="56"/>
    <s v="15m"/>
    <n v="15"/>
    <n v="81"/>
    <x v="82"/>
    <m/>
    <m/>
    <m/>
  </r>
  <r>
    <x v="25"/>
    <d v="2024-01-07T00:00:00"/>
    <m/>
    <s v="6h3m"/>
    <n v="363"/>
    <s v="2h53m"/>
    <n v="173"/>
    <n v="75"/>
    <x v="82"/>
    <m/>
    <m/>
    <m/>
  </r>
  <r>
    <x v="25"/>
    <d v="2024-01-08T00:00:00"/>
    <m/>
    <s v="9h25m"/>
    <n v="565"/>
    <s v="3h24m"/>
    <n v="204"/>
    <n v="140"/>
    <x v="82"/>
    <m/>
    <m/>
    <m/>
  </r>
  <r>
    <x v="25"/>
    <d v="2024-01-09T00:00:00"/>
    <m/>
    <s v="5h16m"/>
    <n v="316"/>
    <s v="2h11m"/>
    <n v="131"/>
    <n v="108"/>
    <x v="82"/>
    <m/>
    <m/>
    <m/>
  </r>
  <r>
    <x v="25"/>
    <d v="2024-01-10T00:00:00"/>
    <m/>
    <s v="4h33m"/>
    <n v="273"/>
    <s v="2h21m"/>
    <n v="141"/>
    <n v="103"/>
    <x v="82"/>
    <m/>
    <m/>
    <m/>
  </r>
  <r>
    <x v="25"/>
    <d v="2024-01-11T00:00:00"/>
    <m/>
    <s v="4h58m"/>
    <n v="298"/>
    <s v="3h36m"/>
    <n v="216"/>
    <n v="67"/>
    <x v="82"/>
    <m/>
    <m/>
    <m/>
  </r>
  <r>
    <x v="25"/>
    <d v="2024-01-12T00:00:00"/>
    <m/>
    <s v="5h39m"/>
    <n v="339"/>
    <s v="3h53m"/>
    <n v="233"/>
    <n v="109"/>
    <x v="82"/>
    <m/>
    <m/>
    <m/>
  </r>
  <r>
    <x v="25"/>
    <d v="2024-01-13T00:00:00"/>
    <m/>
    <s v="5h42m"/>
    <n v="342"/>
    <s v="3h44m"/>
    <n v="224"/>
    <n v="102"/>
    <x v="82"/>
    <m/>
    <m/>
    <m/>
  </r>
  <r>
    <x v="25"/>
    <d v="2024-01-14T00:00:00"/>
    <m/>
    <s v="3h11m"/>
    <n v="191"/>
    <s v="36m"/>
    <n v="36"/>
    <n v="94"/>
    <x v="82"/>
    <m/>
    <m/>
    <m/>
  </r>
  <r>
    <x v="25"/>
    <d v="2024-01-15T00:00:00"/>
    <m/>
    <s v="8h3m"/>
    <n v="483"/>
    <s v="3h46m"/>
    <n v="226"/>
    <n v="114"/>
    <x v="82"/>
    <m/>
    <m/>
    <m/>
  </r>
  <r>
    <x v="25"/>
    <d v="2024-01-16T00:00:00"/>
    <m/>
    <s v="3h19m"/>
    <n v="199"/>
    <s v="1h22m"/>
    <n v="82"/>
    <n v="78"/>
    <x v="82"/>
    <m/>
    <m/>
    <m/>
  </r>
  <r>
    <x v="25"/>
    <d v="2024-01-17T00:00:00"/>
    <m/>
    <s v="5h1m"/>
    <n v="301"/>
    <s v="2h44m"/>
    <n v="164"/>
    <n v="70"/>
    <x v="82"/>
    <m/>
    <m/>
    <m/>
  </r>
  <r>
    <x v="25"/>
    <d v="2024-01-18T00:00:00"/>
    <m/>
    <s v="3h53m"/>
    <n v="233"/>
    <s v="1h"/>
    <n v="60"/>
    <n v="50"/>
    <x v="82"/>
    <m/>
    <m/>
    <m/>
  </r>
  <r>
    <x v="25"/>
    <d v="2024-01-19T00:00:00"/>
    <m/>
    <s v="6h3m"/>
    <n v="363"/>
    <s v="2h21m"/>
    <n v="141"/>
    <n v="55"/>
    <x v="82"/>
    <m/>
    <m/>
    <m/>
  </r>
  <r>
    <x v="25"/>
    <d v="2024-01-20T00:00:00"/>
    <m/>
    <s v="5h21m"/>
    <n v="321"/>
    <s v="1h8m"/>
    <n v="68"/>
    <n v="131"/>
    <x v="82"/>
    <m/>
    <m/>
    <m/>
  </r>
  <r>
    <x v="25"/>
    <d v="2024-01-21T00:00:00"/>
    <m/>
    <s v="5h28m"/>
    <n v="328"/>
    <s v="3h15m"/>
    <n v="195"/>
    <n v="119"/>
    <x v="82"/>
    <m/>
    <m/>
    <m/>
  </r>
  <r>
    <x v="25"/>
    <d v="2024-01-22T00:00:00"/>
    <m/>
    <s v="2h41m"/>
    <n v="161"/>
    <s v="1h50m"/>
    <n v="110"/>
    <n v="50"/>
    <x v="82"/>
    <m/>
    <m/>
    <m/>
  </r>
  <r>
    <x v="25"/>
    <d v="2024-01-23T00:00:00"/>
    <m/>
    <s v="3h44m"/>
    <n v="224"/>
    <s v="2h11m"/>
    <n v="131"/>
    <n v="55"/>
    <x v="82"/>
    <m/>
    <m/>
    <m/>
  </r>
  <r>
    <x v="25"/>
    <d v="2024-01-24T00:00:00"/>
    <m/>
    <s v="2h33m"/>
    <n v="153"/>
    <s v="1h39m"/>
    <n v="99"/>
    <n v="44"/>
    <x v="82"/>
    <m/>
    <m/>
    <m/>
  </r>
  <r>
    <x v="25"/>
    <d v="2024-01-25T00:00:00"/>
    <m/>
    <s v="4h"/>
    <n v="240"/>
    <s v="2h27m"/>
    <n v="147"/>
    <n v="78"/>
    <x v="82"/>
    <m/>
    <m/>
    <m/>
  </r>
  <r>
    <x v="25"/>
    <d v="2024-01-26T00:00:00"/>
    <m/>
    <s v="2h44m"/>
    <n v="164"/>
    <s v="1h24m"/>
    <n v="84"/>
    <n v="97"/>
    <x v="82"/>
    <m/>
    <m/>
    <m/>
  </r>
  <r>
    <x v="25"/>
    <d v="2024-01-27T00:00:00"/>
    <m/>
    <s v="5h40m"/>
    <n v="340"/>
    <s v="3h5m"/>
    <n v="185"/>
    <n v="74"/>
    <x v="82"/>
    <m/>
    <m/>
    <m/>
  </r>
  <r>
    <x v="25"/>
    <d v="2024-01-28T00:00:00"/>
    <m/>
    <s v="5h22m"/>
    <n v="322"/>
    <s v="2h2m"/>
    <n v="122"/>
    <n v="91"/>
    <x v="82"/>
    <m/>
    <m/>
    <m/>
  </r>
  <r>
    <x v="25"/>
    <d v="2024-01-29T00:00:00"/>
    <m/>
    <s v="1h35m"/>
    <n v="95"/>
    <s v="45m"/>
    <n v="45"/>
    <n v="62"/>
    <x v="82"/>
    <m/>
    <m/>
    <m/>
  </r>
  <r>
    <x v="25"/>
    <d v="2024-01-30T00:00:00"/>
    <m/>
    <s v="2h19m"/>
    <n v="139"/>
    <s v="45m"/>
    <n v="45"/>
    <n v="54"/>
    <x v="82"/>
    <m/>
    <m/>
    <m/>
  </r>
  <r>
    <x v="25"/>
    <d v="2024-01-31T00:00:00"/>
    <m/>
    <s v="3h16m"/>
    <n v="196"/>
    <s v="1h42m"/>
    <n v="102"/>
    <n v="63"/>
    <x v="82"/>
    <m/>
    <m/>
    <m/>
  </r>
  <r>
    <x v="25"/>
    <d v="2024-02-01T00:00:00"/>
    <m/>
    <s v="4h39m"/>
    <n v="279"/>
    <s v="2h32m"/>
    <n v="152"/>
    <n v="58"/>
    <x v="82"/>
    <m/>
    <m/>
    <m/>
  </r>
  <r>
    <x v="25"/>
    <d v="2024-02-02T00:00:00"/>
    <m/>
    <s v="4h1m"/>
    <n v="241"/>
    <s v="2h36m"/>
    <n v="156"/>
    <n v="62"/>
    <x v="82"/>
    <m/>
    <m/>
    <m/>
  </r>
  <r>
    <x v="25"/>
    <d v="2024-02-03T00:00:00"/>
    <m/>
    <s v="4h54m"/>
    <n v="294"/>
    <s v="1h55m"/>
    <n v="115"/>
    <n v="108"/>
    <x v="82"/>
    <m/>
    <m/>
    <m/>
  </r>
  <r>
    <x v="25"/>
    <d v="2024-02-04T00:00:00"/>
    <m/>
    <s v="3h32m"/>
    <n v="212"/>
    <s v="2h21m"/>
    <n v="141"/>
    <n v="59"/>
    <x v="82"/>
    <m/>
    <m/>
    <m/>
  </r>
  <r>
    <x v="25"/>
    <d v="2024-02-05T00:00:00"/>
    <m/>
    <s v="3h17m"/>
    <n v="197"/>
    <s v="1h9m"/>
    <n v="69"/>
    <n v="70"/>
    <x v="82"/>
    <m/>
    <m/>
    <m/>
  </r>
  <r>
    <x v="25"/>
    <d v="2024-02-06T00:00:00"/>
    <m/>
    <s v="3h22m"/>
    <n v="202"/>
    <s v="2h16m"/>
    <n v="136"/>
    <n v="47"/>
    <x v="82"/>
    <m/>
    <m/>
    <m/>
  </r>
  <r>
    <x v="25"/>
    <d v="2024-02-07T00:00:00"/>
    <m/>
    <s v="3h19m"/>
    <n v="199"/>
    <s v="1h34m"/>
    <n v="94"/>
    <n v="54"/>
    <x v="82"/>
    <m/>
    <m/>
    <m/>
  </r>
  <r>
    <x v="25"/>
    <d v="2024-02-08T00:00:00"/>
    <m/>
    <s v="1h58m"/>
    <n v="118"/>
    <s v="27m"/>
    <n v="27"/>
    <n v="127"/>
    <x v="82"/>
    <m/>
    <m/>
    <m/>
  </r>
  <r>
    <x v="25"/>
    <d v="2024-02-09T00:00:00"/>
    <m/>
    <s v="3h36m"/>
    <n v="216"/>
    <s v="2h16m"/>
    <n v="136"/>
    <n v="105"/>
    <x v="82"/>
    <m/>
    <m/>
    <m/>
  </r>
  <r>
    <x v="25"/>
    <d v="2024-02-10T00:00:00"/>
    <m/>
    <s v="4h24m"/>
    <n v="264"/>
    <s v="1h58m"/>
    <n v="118"/>
    <n v="57"/>
    <x v="82"/>
    <m/>
    <m/>
    <m/>
  </r>
  <r>
    <x v="25"/>
    <d v="2024-02-11T00:00:00"/>
    <m/>
    <s v="4h25m"/>
    <n v="265"/>
    <s v="2h38m"/>
    <n v="158"/>
    <n v="88"/>
    <x v="82"/>
    <m/>
    <m/>
    <m/>
  </r>
  <r>
    <x v="25"/>
    <d v="2024-02-12T00:00:00"/>
    <m/>
    <s v="2h58m"/>
    <n v="178"/>
    <s v="1h9m"/>
    <n v="69"/>
    <n v="88"/>
    <x v="82"/>
    <m/>
    <m/>
    <m/>
  </r>
  <r>
    <x v="25"/>
    <d v="2024-02-13T00:00:00"/>
    <m/>
    <s v="2h25m"/>
    <n v="145"/>
    <s v="1h17m"/>
    <n v="77"/>
    <n v="120"/>
    <x v="82"/>
    <m/>
    <m/>
    <m/>
  </r>
  <r>
    <x v="25"/>
    <d v="2024-02-14T00:00:00"/>
    <m/>
    <s v="3h43m"/>
    <n v="223"/>
    <s v="2h12m"/>
    <n v="132"/>
    <n v="67"/>
    <x v="82"/>
    <m/>
    <m/>
    <m/>
  </r>
  <r>
    <x v="25"/>
    <d v="2024-02-15T00:00:00"/>
    <m/>
    <s v="6h17m"/>
    <n v="377"/>
    <s v="5h22m"/>
    <n v="322"/>
    <n v="69"/>
    <x v="82"/>
    <m/>
    <m/>
    <m/>
  </r>
  <r>
    <x v="25"/>
    <d v="2024-02-16T00:00:00"/>
    <m/>
    <s v="3h15m"/>
    <n v="195"/>
    <s v="1h45m"/>
    <n v="105"/>
    <n v="73"/>
    <x v="82"/>
    <m/>
    <m/>
    <m/>
  </r>
  <r>
    <x v="25"/>
    <d v="2024-02-17T00:00:00"/>
    <m/>
    <s v="5h39m"/>
    <n v="339"/>
    <s v="3h21m"/>
    <n v="201"/>
    <n v="77"/>
    <x v="82"/>
    <m/>
    <m/>
    <m/>
  </r>
  <r>
    <x v="25"/>
    <d v="2024-02-18T00:00:00"/>
    <m/>
    <s v="4h27m"/>
    <n v="267"/>
    <s v="2h20m"/>
    <n v="140"/>
    <n v="95"/>
    <x v="82"/>
    <m/>
    <m/>
    <m/>
  </r>
  <r>
    <x v="25"/>
    <d v="2024-02-19T00:00:00"/>
    <m/>
    <s v="2h45m"/>
    <n v="165"/>
    <s v="1h19m"/>
    <n v="79"/>
    <n v="82"/>
    <x v="82"/>
    <m/>
    <m/>
    <m/>
  </r>
  <r>
    <x v="25"/>
    <d v="2024-02-20T00:00:00"/>
    <m/>
    <s v="2h11m"/>
    <n v="131"/>
    <s v="1h6m"/>
    <n v="66"/>
    <n v="65"/>
    <x v="82"/>
    <m/>
    <m/>
    <m/>
  </r>
  <r>
    <x v="25"/>
    <d v="2024-02-21T00:00:00"/>
    <m/>
    <s v="4h36m"/>
    <n v="276"/>
    <s v="1h1m"/>
    <n v="61"/>
    <n v="52"/>
    <x v="82"/>
    <m/>
    <m/>
    <m/>
  </r>
  <r>
    <x v="25"/>
    <d v="2024-02-22T00:00:00"/>
    <m/>
    <s v="3h54m"/>
    <n v="234"/>
    <s v="2h25m"/>
    <n v="145"/>
    <n v="94"/>
    <x v="82"/>
    <m/>
    <m/>
    <m/>
  </r>
  <r>
    <x v="25"/>
    <d v="2024-02-23T00:00:00"/>
    <m/>
    <s v="4h16m"/>
    <n v="256"/>
    <s v="2h47m"/>
    <n v="167"/>
    <n v="77"/>
    <x v="82"/>
    <m/>
    <m/>
    <m/>
  </r>
  <r>
    <x v="25"/>
    <d v="2024-02-24T00:00:00"/>
    <m/>
    <s v="3h37m"/>
    <n v="217"/>
    <s v="44m"/>
    <n v="44"/>
    <n v="71"/>
    <x v="82"/>
    <m/>
    <m/>
    <m/>
  </r>
  <r>
    <x v="25"/>
    <d v="2024-02-25T00:00:00"/>
    <m/>
    <s v="2h48m"/>
    <n v="168"/>
    <s v="52m"/>
    <n v="52"/>
    <n v="123"/>
    <x v="82"/>
    <m/>
    <m/>
    <m/>
  </r>
  <r>
    <x v="25"/>
    <d v="2024-02-26T00:00:00"/>
    <m/>
    <s v="3h22m"/>
    <n v="202"/>
    <s v="1h26m"/>
    <n v="86"/>
    <n v="103"/>
    <x v="82"/>
    <m/>
    <m/>
    <m/>
  </r>
  <r>
    <x v="25"/>
    <d v="2024-02-27T00:00:00"/>
    <m/>
    <s v="3h34m"/>
    <n v="214"/>
    <s v="2h4m"/>
    <n v="124"/>
    <n v="58"/>
    <x v="82"/>
    <m/>
    <m/>
    <m/>
  </r>
  <r>
    <x v="25"/>
    <d v="2024-02-28T00:00:00"/>
    <m/>
    <s v="2h37m"/>
    <n v="157"/>
    <s v="1h15m"/>
    <n v="75"/>
    <n v="113"/>
    <x v="82"/>
    <m/>
    <m/>
    <m/>
  </r>
  <r>
    <x v="25"/>
    <d v="2024-02-29T00:00:00"/>
    <m/>
    <s v="2h53m"/>
    <n v="173"/>
    <s v="1h34m"/>
    <n v="94"/>
    <n v="120"/>
    <x v="82"/>
    <m/>
    <m/>
    <m/>
  </r>
  <r>
    <x v="25"/>
    <d v="2024-03-01T00:00:00"/>
    <m/>
    <s v="3h2m"/>
    <n v="182"/>
    <s v="2h2m"/>
    <n v="122"/>
    <n v="66"/>
    <x v="82"/>
    <m/>
    <m/>
    <m/>
  </r>
  <r>
    <x v="25"/>
    <d v="2024-03-02T00:00:00"/>
    <m/>
    <s v="3h21m"/>
    <n v="201"/>
    <s v="58m"/>
    <n v="58"/>
    <n v="91"/>
    <x v="82"/>
    <m/>
    <m/>
    <m/>
  </r>
  <r>
    <x v="25"/>
    <d v="2024-03-03T00:00:00"/>
    <m/>
    <s v="4h46m"/>
    <n v="286"/>
    <s v="1h21m"/>
    <n v="81"/>
    <n v="89"/>
    <x v="82"/>
    <m/>
    <m/>
    <m/>
  </r>
  <r>
    <x v="25"/>
    <d v="2024-03-04T00:00:00"/>
    <m/>
    <s v="4h9m"/>
    <n v="249"/>
    <s v="59m"/>
    <n v="59"/>
    <n v="78"/>
    <x v="82"/>
    <m/>
    <m/>
    <m/>
  </r>
  <r>
    <x v="25"/>
    <d v="2024-03-05T00:00:00"/>
    <m/>
    <s v="4h38m"/>
    <n v="278"/>
    <s v="2h38m"/>
    <n v="158"/>
    <n v="92"/>
    <x v="82"/>
    <m/>
    <m/>
    <m/>
  </r>
  <r>
    <x v="25"/>
    <d v="2024-03-06T00:00:00"/>
    <m/>
    <s v="4h9m"/>
    <n v="249"/>
    <s v="2h25m"/>
    <n v="145"/>
    <n v="63"/>
    <x v="82"/>
    <m/>
    <m/>
    <m/>
  </r>
  <r>
    <x v="25"/>
    <d v="2024-03-07T00:00:00"/>
    <m/>
    <s v="2h19m"/>
    <n v="139"/>
    <s v="45m"/>
    <n v="45"/>
    <n v="101"/>
    <x v="82"/>
    <m/>
    <m/>
    <m/>
  </r>
  <r>
    <x v="25"/>
    <d v="2024-03-08T00:00:00"/>
    <m/>
    <s v="2h51m"/>
    <n v="171"/>
    <s v="2h4m"/>
    <n v="124"/>
    <n v="56"/>
    <x v="82"/>
    <m/>
    <m/>
    <m/>
  </r>
  <r>
    <x v="25"/>
    <d v="2024-03-09T00:00:00"/>
    <m/>
    <s v="5h11m"/>
    <n v="311"/>
    <s v="1h33m"/>
    <n v="93"/>
    <n v="80"/>
    <x v="82"/>
    <m/>
    <m/>
    <m/>
  </r>
  <r>
    <x v="25"/>
    <d v="2024-03-10T00:00:00"/>
    <m/>
    <s v="5h57m"/>
    <n v="357"/>
    <s v="4h13m"/>
    <n v="253"/>
    <n v="94"/>
    <x v="82"/>
    <m/>
    <m/>
    <m/>
  </r>
  <r>
    <x v="25"/>
    <d v="2024-03-11T00:00:00"/>
    <m/>
    <s v="4h4m"/>
    <n v="244"/>
    <s v="2h9m"/>
    <n v="129"/>
    <n v="56"/>
    <x v="82"/>
    <m/>
    <m/>
    <m/>
  </r>
  <r>
    <x v="25"/>
    <d v="2024-03-12T00:00:00"/>
    <m/>
    <s v="4h48m"/>
    <n v="288"/>
    <s v="3h44m"/>
    <n v="224"/>
    <n v="104"/>
    <x v="82"/>
    <m/>
    <m/>
    <m/>
  </r>
  <r>
    <x v="25"/>
    <d v="2024-03-13T00:00:00"/>
    <m/>
    <s v="4h46m"/>
    <n v="286"/>
    <s v="3h23m"/>
    <n v="203"/>
    <n v="66"/>
    <x v="82"/>
    <m/>
    <m/>
    <m/>
  </r>
  <r>
    <x v="25"/>
    <d v="2024-03-14T00:00:00"/>
    <m/>
    <s v="3h34m"/>
    <n v="214"/>
    <s v="2h2m"/>
    <n v="122"/>
    <n v="75"/>
    <x v="82"/>
    <m/>
    <m/>
    <m/>
  </r>
  <r>
    <x v="25"/>
    <d v="2024-03-15T00:00:00"/>
    <m/>
    <s v="3h12m"/>
    <n v="192"/>
    <s v="2h1m"/>
    <n v="121"/>
    <n v="58"/>
    <x v="82"/>
    <m/>
    <m/>
    <m/>
  </r>
  <r>
    <x v="25"/>
    <d v="2024-03-16T00:00:00"/>
    <m/>
    <s v="2h2m"/>
    <n v="122"/>
    <s v="35m"/>
    <n v="35"/>
    <n v="63"/>
    <x v="82"/>
    <m/>
    <m/>
    <m/>
  </r>
  <r>
    <x v="25"/>
    <d v="2024-03-17T00:00:00"/>
    <m/>
    <s v="4h43m"/>
    <n v="283"/>
    <s v="2h"/>
    <n v="120"/>
    <n v="78"/>
    <x v="82"/>
    <m/>
    <m/>
    <m/>
  </r>
  <r>
    <x v="25"/>
    <d v="2024-03-18T00:00:00"/>
    <m/>
    <s v="3h36m"/>
    <n v="216"/>
    <s v="2h22m"/>
    <n v="142"/>
    <n v="86"/>
    <x v="82"/>
    <m/>
    <m/>
    <m/>
  </r>
  <r>
    <x v="25"/>
    <d v="2024-03-19T00:00:00"/>
    <m/>
    <s v="4h29m"/>
    <n v="269"/>
    <s v="3h28m"/>
    <n v="208"/>
    <n v="60"/>
    <x v="82"/>
    <m/>
    <m/>
    <m/>
  </r>
  <r>
    <x v="25"/>
    <d v="2024-03-20T00:00:00"/>
    <m/>
    <s v="3h38m"/>
    <n v="218"/>
    <s v="2h50m"/>
    <n v="170"/>
    <n v="61"/>
    <x v="82"/>
    <m/>
    <m/>
    <m/>
  </r>
  <r>
    <x v="25"/>
    <d v="2024-03-21T00:00:00"/>
    <m/>
    <s v="3h15m"/>
    <n v="195"/>
    <s v="1h36m"/>
    <n v="96"/>
    <n v="86"/>
    <x v="82"/>
    <m/>
    <m/>
    <m/>
  </r>
  <r>
    <x v="25"/>
    <d v="2024-03-22T00:00:00"/>
    <m/>
    <s v="3h36m"/>
    <n v="216"/>
    <s v="1h45m"/>
    <n v="105"/>
    <n v="85"/>
    <x v="82"/>
    <m/>
    <m/>
    <m/>
  </r>
  <r>
    <x v="25"/>
    <d v="2024-03-23T00:00:00"/>
    <m/>
    <s v="5h46m"/>
    <n v="346"/>
    <s v="2h7m"/>
    <n v="127"/>
    <n v="49"/>
    <x v="82"/>
    <m/>
    <m/>
    <m/>
  </r>
  <r>
    <x v="25"/>
    <d v="2024-03-24T00:00:00"/>
    <m/>
    <s v="5h27m"/>
    <n v="327"/>
    <s v="3h15m"/>
    <n v="195"/>
    <n v="80"/>
    <x v="82"/>
    <m/>
    <m/>
    <m/>
  </r>
  <r>
    <x v="25"/>
    <d v="2024-03-25T00:00:00"/>
    <m/>
    <s v="2h42m"/>
    <n v="162"/>
    <s v="1h19m"/>
    <n v="79"/>
    <n v="46"/>
    <x v="82"/>
    <m/>
    <m/>
    <m/>
  </r>
  <r>
    <x v="25"/>
    <d v="2024-03-26T00:00:00"/>
    <m/>
    <s v="4h6m"/>
    <n v="246"/>
    <s v="2h36m"/>
    <n v="156"/>
    <n v="74"/>
    <x v="82"/>
    <m/>
    <m/>
    <m/>
  </r>
  <r>
    <x v="25"/>
    <d v="2024-03-27T00:00:00"/>
    <m/>
    <s v="5h41m"/>
    <n v="341"/>
    <s v="3h48m"/>
    <n v="228"/>
    <n v="37"/>
    <x v="82"/>
    <m/>
    <m/>
    <n v="1"/>
  </r>
  <r>
    <x v="25"/>
    <d v="2024-03-28T00:00:00"/>
    <m/>
    <s v="4h40m"/>
    <n v="280"/>
    <s v="2h23m"/>
    <n v="143"/>
    <n v="34"/>
    <x v="82"/>
    <m/>
    <m/>
    <n v="1"/>
  </r>
  <r>
    <x v="25"/>
    <d v="2024-03-29T00:00:00"/>
    <m/>
    <s v="8h35m"/>
    <n v="515"/>
    <s v="6h29m"/>
    <n v="389"/>
    <n v="49"/>
    <x v="82"/>
    <m/>
    <m/>
    <n v="1"/>
  </r>
  <r>
    <x v="25"/>
    <d v="2024-03-30T00:00:00"/>
    <m/>
    <s v="4h43m"/>
    <n v="283"/>
    <s v="3h15m"/>
    <n v="195"/>
    <n v="65"/>
    <x v="82"/>
    <m/>
    <m/>
    <n v="0"/>
  </r>
  <r>
    <x v="25"/>
    <d v="2024-03-31T00:00:00"/>
    <m/>
    <s v="5h10m"/>
    <n v="310"/>
    <s v="3h16m"/>
    <n v="196"/>
    <n v="64"/>
    <x v="82"/>
    <m/>
    <m/>
    <n v="0"/>
  </r>
  <r>
    <x v="25"/>
    <d v="2024-04-01T00:00:00"/>
    <m/>
    <s v="7h14m"/>
    <n v="434"/>
    <s v="4h36m"/>
    <n v="276"/>
    <n v="39"/>
    <x v="82"/>
    <m/>
    <m/>
    <n v="1"/>
  </r>
  <r>
    <x v="25"/>
    <d v="2024-04-02T00:00:00"/>
    <m/>
    <s v="2h54m"/>
    <n v="174"/>
    <s v="2h14m"/>
    <n v="134"/>
    <n v="50"/>
    <x v="82"/>
    <m/>
    <m/>
    <n v="1"/>
  </r>
  <r>
    <x v="26"/>
    <d v="2024-01-02T00:00:00"/>
    <m/>
    <s v="5h17m"/>
    <n v="317"/>
    <s v="3h17m"/>
    <n v="197"/>
    <n v="38"/>
    <x v="439"/>
    <m/>
    <m/>
    <m/>
  </r>
  <r>
    <x v="26"/>
    <d v="2024-01-03T00:00:00"/>
    <m/>
    <s v="6h21m"/>
    <n v="381"/>
    <s v="4h27m"/>
    <n v="267"/>
    <n v="92"/>
    <x v="21"/>
    <m/>
    <m/>
    <m/>
  </r>
  <r>
    <x v="26"/>
    <d v="2024-01-04T00:00:00"/>
    <m/>
    <s v="6h25m"/>
    <n v="385"/>
    <s v="3h24m"/>
    <n v="204"/>
    <n v="74"/>
    <x v="28"/>
    <m/>
    <m/>
    <m/>
  </r>
  <r>
    <x v="26"/>
    <d v="2024-01-05T00:00:00"/>
    <m/>
    <s v="8h17m"/>
    <n v="497"/>
    <s v="4h21m"/>
    <n v="261"/>
    <n v="97"/>
    <x v="50"/>
    <m/>
    <m/>
    <m/>
  </r>
  <r>
    <x v="26"/>
    <d v="2024-01-06T00:00:00"/>
    <m/>
    <s v="9h27m"/>
    <n v="567"/>
    <s v="3h47m"/>
    <n v="227"/>
    <n v="113"/>
    <x v="420"/>
    <m/>
    <m/>
    <m/>
  </r>
  <r>
    <x v="26"/>
    <d v="2024-01-07T00:00:00"/>
    <m/>
    <s v="9h52m"/>
    <n v="592"/>
    <s v="3h33m"/>
    <n v="213"/>
    <n v="100"/>
    <x v="527"/>
    <m/>
    <m/>
    <m/>
  </r>
  <r>
    <x v="26"/>
    <d v="2024-01-08T00:00:00"/>
    <m/>
    <s v="7h19m"/>
    <n v="439"/>
    <s v="2h37m"/>
    <n v="157"/>
    <n v="60"/>
    <x v="528"/>
    <m/>
    <m/>
    <m/>
  </r>
  <r>
    <x v="26"/>
    <d v="2024-01-09T00:00:00"/>
    <m/>
    <s v="8h27m"/>
    <n v="507"/>
    <s v="3h20m"/>
    <n v="200"/>
    <n v="51"/>
    <x v="305"/>
    <m/>
    <m/>
    <m/>
  </r>
  <r>
    <x v="26"/>
    <d v="2024-01-10T00:00:00"/>
    <m/>
    <s v="5h12m"/>
    <n v="312"/>
    <s v="2h46m"/>
    <n v="166"/>
    <n v="62"/>
    <x v="28"/>
    <m/>
    <m/>
    <m/>
  </r>
  <r>
    <x v="26"/>
    <d v="2024-01-11T00:00:00"/>
    <m/>
    <s v="5h30m"/>
    <n v="330"/>
    <s v="2h30m"/>
    <n v="150"/>
    <n v="90"/>
    <x v="299"/>
    <m/>
    <m/>
    <m/>
  </r>
  <r>
    <x v="26"/>
    <d v="2024-01-12T00:00:00"/>
    <m/>
    <s v="8h53m"/>
    <n v="533"/>
    <s v="3h52m"/>
    <n v="232"/>
    <n v="109"/>
    <x v="291"/>
    <m/>
    <m/>
    <m/>
  </r>
  <r>
    <x v="26"/>
    <d v="2024-01-13T00:00:00"/>
    <m/>
    <s v="8h43m"/>
    <n v="523"/>
    <s v="3h27m"/>
    <n v="207"/>
    <n v="78"/>
    <x v="415"/>
    <m/>
    <m/>
    <m/>
  </r>
  <r>
    <x v="26"/>
    <d v="2024-01-14T00:00:00"/>
    <m/>
    <s v="9h51m"/>
    <n v="591"/>
    <s v="5h30m"/>
    <n v="330"/>
    <n v="91"/>
    <x v="8"/>
    <m/>
    <m/>
    <m/>
  </r>
  <r>
    <x v="26"/>
    <d v="2024-01-15T00:00:00"/>
    <m/>
    <s v="6h23m"/>
    <n v="383"/>
    <s v="2h34m"/>
    <n v="154"/>
    <n v="57"/>
    <x v="227"/>
    <m/>
    <m/>
    <m/>
  </r>
  <r>
    <x v="26"/>
    <d v="2024-01-16T00:00:00"/>
    <m/>
    <s v="6h31m"/>
    <n v="391"/>
    <s v="3h24m"/>
    <n v="204"/>
    <n v="77"/>
    <x v="18"/>
    <m/>
    <m/>
    <m/>
  </r>
  <r>
    <x v="26"/>
    <d v="2024-01-17T00:00:00"/>
    <m/>
    <s v="6h27m"/>
    <n v="387"/>
    <s v="2h35m"/>
    <n v="155"/>
    <n v="108"/>
    <x v="67"/>
    <m/>
    <m/>
    <m/>
  </r>
  <r>
    <x v="26"/>
    <d v="2024-01-18T00:00:00"/>
    <m/>
    <s v="8h19m"/>
    <n v="499"/>
    <s v="4h19m"/>
    <n v="259"/>
    <n v="58"/>
    <x v="290"/>
    <m/>
    <m/>
    <m/>
  </r>
  <r>
    <x v="26"/>
    <d v="2024-01-19T00:00:00"/>
    <m/>
    <s v="7h53m"/>
    <n v="473"/>
    <s v="2h37m"/>
    <n v="157"/>
    <n v="82"/>
    <x v="35"/>
    <m/>
    <m/>
    <m/>
  </r>
  <r>
    <x v="26"/>
    <d v="2024-01-20T00:00:00"/>
    <m/>
    <s v="9h24m"/>
    <n v="564"/>
    <s v="5h36m"/>
    <n v="336"/>
    <n v="78"/>
    <x v="215"/>
    <m/>
    <m/>
    <m/>
  </r>
  <r>
    <x v="26"/>
    <d v="2024-01-21T00:00:00"/>
    <m/>
    <s v="8h18m"/>
    <n v="498"/>
    <s v="6h53m"/>
    <n v="413"/>
    <n v="60"/>
    <x v="423"/>
    <m/>
    <m/>
    <m/>
  </r>
  <r>
    <x v="26"/>
    <d v="2024-01-22T00:00:00"/>
    <m/>
    <s v="7h18m"/>
    <n v="438"/>
    <s v="3h36m"/>
    <n v="216"/>
    <n v="72"/>
    <x v="495"/>
    <m/>
    <m/>
    <m/>
  </r>
  <r>
    <x v="26"/>
    <d v="2024-01-23T00:00:00"/>
    <m/>
    <s v="6h26m"/>
    <n v="386"/>
    <s v="4h48m"/>
    <n v="288"/>
    <n v="48"/>
    <x v="207"/>
    <m/>
    <m/>
    <m/>
  </r>
  <r>
    <x v="26"/>
    <d v="2024-01-24T00:00:00"/>
    <m/>
    <s v="7h52m"/>
    <n v="472"/>
    <s v="5h16m"/>
    <n v="316"/>
    <n v="73"/>
    <x v="203"/>
    <m/>
    <m/>
    <m/>
  </r>
  <r>
    <x v="26"/>
    <d v="2024-01-25T00:00:00"/>
    <m/>
    <s v="5h12m"/>
    <n v="312"/>
    <s v="2h22m"/>
    <n v="142"/>
    <n v="105"/>
    <x v="133"/>
    <m/>
    <m/>
    <m/>
  </r>
  <r>
    <x v="26"/>
    <d v="2024-01-26T00:00:00"/>
    <m/>
    <s v="6h37m"/>
    <n v="397"/>
    <s v="3h13m"/>
    <n v="193"/>
    <n v="97"/>
    <x v="484"/>
    <m/>
    <m/>
    <m/>
  </r>
  <r>
    <x v="26"/>
    <d v="2024-01-27T00:00:00"/>
    <m/>
    <s v="5h12m"/>
    <n v="312"/>
    <s v="2h13m"/>
    <n v="133"/>
    <n v="51"/>
    <x v="527"/>
    <m/>
    <m/>
    <m/>
  </r>
  <r>
    <x v="26"/>
    <d v="2024-01-28T00:00:00"/>
    <m/>
    <s v="5h30m"/>
    <n v="330"/>
    <s v="1h50m"/>
    <n v="110"/>
    <n v="60"/>
    <x v="420"/>
    <m/>
    <m/>
    <m/>
  </r>
  <r>
    <x v="26"/>
    <d v="2024-01-29T00:00:00"/>
    <m/>
    <s v="8h33m"/>
    <n v="513"/>
    <s v="3h25m"/>
    <n v="205"/>
    <n v="100"/>
    <x v="30"/>
    <m/>
    <m/>
    <m/>
  </r>
  <r>
    <x v="26"/>
    <d v="2024-01-30T00:00:00"/>
    <m/>
    <s v="8h43m"/>
    <n v="523"/>
    <s v="3h27m"/>
    <n v="207"/>
    <n v="113"/>
    <x v="303"/>
    <m/>
    <m/>
    <m/>
  </r>
  <r>
    <x v="26"/>
    <d v="2024-01-31T00:00:00"/>
    <m/>
    <s v="9h51m"/>
    <n v="591"/>
    <s v="5h30m"/>
    <n v="330"/>
    <n v="97"/>
    <x v="26"/>
    <m/>
    <m/>
    <m/>
  </r>
  <r>
    <x v="26"/>
    <d v="2024-02-01T00:00:00"/>
    <m/>
    <s v="6h23m"/>
    <n v="383"/>
    <s v="2h34m"/>
    <n v="254"/>
    <n v="74"/>
    <x v="306"/>
    <m/>
    <m/>
    <m/>
  </r>
  <r>
    <x v="26"/>
    <d v="2024-02-02T00:00:00"/>
    <m/>
    <s v="11h21m"/>
    <n v="681"/>
    <s v="4h17m"/>
    <n v="257"/>
    <n v="92"/>
    <x v="529"/>
    <m/>
    <m/>
    <m/>
  </r>
  <r>
    <x v="26"/>
    <d v="2024-02-03T00:00:00"/>
    <m/>
    <s v="6h57m"/>
    <n v="417"/>
    <s v="3h36m"/>
    <n v="216"/>
    <n v="43"/>
    <x v="149"/>
    <m/>
    <m/>
    <m/>
  </r>
  <r>
    <x v="26"/>
    <d v="2024-02-04T00:00:00"/>
    <m/>
    <s v="9h25m"/>
    <n v="565"/>
    <s v="7h57m"/>
    <n v="477"/>
    <n v="80"/>
    <x v="529"/>
    <m/>
    <m/>
    <m/>
  </r>
  <r>
    <x v="26"/>
    <d v="2024-02-05T00:00:00"/>
    <m/>
    <s v="13h19m"/>
    <n v="799"/>
    <s v="6h32m"/>
    <n v="392"/>
    <n v="145"/>
    <x v="227"/>
    <m/>
    <m/>
    <m/>
  </r>
  <r>
    <x v="26"/>
    <d v="2024-02-06T00:00:00"/>
    <m/>
    <s v="14h43m"/>
    <n v="883"/>
    <s v="7h14m"/>
    <n v="434"/>
    <n v="150"/>
    <x v="418"/>
    <m/>
    <m/>
    <m/>
  </r>
  <r>
    <x v="26"/>
    <d v="2024-02-07T00:00:00"/>
    <m/>
    <s v="10h2m"/>
    <n v="602"/>
    <s v="4h17m"/>
    <n v="257"/>
    <n v="135"/>
    <x v="309"/>
    <m/>
    <m/>
    <m/>
  </r>
  <r>
    <x v="26"/>
    <d v="2024-02-08T00:00:00"/>
    <m/>
    <s v="10h56m"/>
    <n v="656"/>
    <s v="5h28m"/>
    <n v="328"/>
    <n v="150"/>
    <x v="214"/>
    <m/>
    <m/>
    <m/>
  </r>
  <r>
    <x v="26"/>
    <d v="2024-02-09T00:00:00"/>
    <m/>
    <s v="9h6m"/>
    <n v="546"/>
    <s v="3h55m"/>
    <n v="235"/>
    <n v="57"/>
    <x v="49"/>
    <m/>
    <m/>
    <m/>
  </r>
  <r>
    <x v="26"/>
    <d v="2024-02-10T00:00:00"/>
    <m/>
    <s v="8h55m"/>
    <n v="535"/>
    <s v="4h8m"/>
    <n v="248"/>
    <n v="70"/>
    <x v="530"/>
    <m/>
    <m/>
    <m/>
  </r>
  <r>
    <x v="26"/>
    <d v="2024-02-11T00:00:00"/>
    <m/>
    <s v="9h29m"/>
    <n v="569"/>
    <s v="5h33m"/>
    <n v="333"/>
    <n v="72"/>
    <x v="423"/>
    <m/>
    <m/>
    <m/>
  </r>
  <r>
    <x v="26"/>
    <d v="2024-02-12T00:00:00"/>
    <m/>
    <s v="10h33m"/>
    <n v="633"/>
    <s v="5h57m"/>
    <n v="357"/>
    <n v="174"/>
    <x v="52"/>
    <m/>
    <m/>
    <m/>
  </r>
  <r>
    <x v="26"/>
    <d v="2024-02-13T00:00:00"/>
    <m/>
    <s v="8h50m"/>
    <n v="530"/>
    <s v="3h57m"/>
    <n v="237"/>
    <n v="156"/>
    <x v="335"/>
    <m/>
    <m/>
    <m/>
  </r>
  <r>
    <x v="26"/>
    <d v="2024-02-14T00:00:00"/>
    <m/>
    <s v="10h9m"/>
    <n v="609"/>
    <s v="4h40m"/>
    <n v="280"/>
    <n v="79"/>
    <x v="531"/>
    <m/>
    <m/>
    <m/>
  </r>
  <r>
    <x v="26"/>
    <d v="2024-02-15T00:00:00"/>
    <m/>
    <s v="10h42m"/>
    <n v="642"/>
    <s v="4h5m"/>
    <n v="245"/>
    <n v="58"/>
    <x v="331"/>
    <m/>
    <m/>
    <m/>
  </r>
  <r>
    <x v="26"/>
    <d v="2024-02-16T00:00:00"/>
    <m/>
    <s v="9h6m"/>
    <n v="546"/>
    <s v="5h7m"/>
    <n v="307"/>
    <n v="140"/>
    <x v="226"/>
    <m/>
    <m/>
    <m/>
  </r>
  <r>
    <x v="26"/>
    <d v="2024-02-17T00:00:00"/>
    <m/>
    <s v="8h21m"/>
    <n v="501"/>
    <s v="3h10m"/>
    <n v="190"/>
    <n v="51"/>
    <x v="529"/>
    <m/>
    <m/>
    <m/>
  </r>
  <r>
    <x v="26"/>
    <d v="2024-02-18T00:00:00"/>
    <m/>
    <s v="11h9m"/>
    <n v="669"/>
    <s v="4h54m"/>
    <n v="294"/>
    <n v="30"/>
    <x v="420"/>
    <m/>
    <m/>
    <m/>
  </r>
  <r>
    <x v="26"/>
    <d v="2024-02-19T00:00:00"/>
    <m/>
    <s v="10h48m"/>
    <n v="648"/>
    <s v="5h19m"/>
    <n v="319"/>
    <n v="112"/>
    <x v="410"/>
    <m/>
    <m/>
    <m/>
  </r>
  <r>
    <x v="26"/>
    <d v="2024-02-20T00:00:00"/>
    <m/>
    <s v="10h10m"/>
    <n v="610"/>
    <s v="3h31m"/>
    <n v="211"/>
    <n v="105"/>
    <x v="227"/>
    <m/>
    <m/>
    <m/>
  </r>
  <r>
    <x v="26"/>
    <d v="2024-02-21T00:00:00"/>
    <m/>
    <s v="10h29m"/>
    <n v="629"/>
    <s v="3h47m"/>
    <n v="227"/>
    <n v="92"/>
    <x v="52"/>
    <m/>
    <m/>
    <m/>
  </r>
  <r>
    <x v="26"/>
    <d v="2024-02-22T00:00:00"/>
    <m/>
    <s v="11h31m"/>
    <n v="691"/>
    <s v="5h50m"/>
    <n v="350"/>
    <n v="76"/>
    <x v="362"/>
    <m/>
    <m/>
    <m/>
  </r>
  <r>
    <x v="26"/>
    <d v="2024-02-23T00:00:00"/>
    <m/>
    <s v="11h43m"/>
    <n v="703"/>
    <s v="4h9m"/>
    <n v="249"/>
    <n v="40"/>
    <x v="39"/>
    <m/>
    <m/>
    <m/>
  </r>
  <r>
    <x v="26"/>
    <d v="2024-02-24T00:00:00"/>
    <m/>
    <s v="9h39m"/>
    <n v="579"/>
    <s v="4h31m"/>
    <n v="271"/>
    <n v="34"/>
    <x v="414"/>
    <m/>
    <m/>
    <m/>
  </r>
  <r>
    <x v="26"/>
    <d v="2024-02-25T00:00:00"/>
    <m/>
    <s v="10h8m"/>
    <n v="608"/>
    <s v="5h7m"/>
    <n v="307"/>
    <n v="56"/>
    <x v="319"/>
    <m/>
    <m/>
    <m/>
  </r>
  <r>
    <x v="26"/>
    <d v="2024-02-26T00:00:00"/>
    <m/>
    <s v="9h57m"/>
    <n v="597"/>
    <s v="4h2m"/>
    <n v="242"/>
    <n v="87"/>
    <x v="532"/>
    <m/>
    <m/>
    <m/>
  </r>
  <r>
    <x v="26"/>
    <d v="2024-02-27T00:00:00"/>
    <m/>
    <s v="9h31m"/>
    <n v="571"/>
    <s v="6h10m"/>
    <n v="370"/>
    <n v="42"/>
    <x v="533"/>
    <m/>
    <m/>
    <m/>
  </r>
  <r>
    <x v="26"/>
    <d v="2024-02-28T00:00:00"/>
    <m/>
    <s v="10h15m"/>
    <n v="615"/>
    <s v="7h46m"/>
    <n v="466"/>
    <n v="57"/>
    <x v="167"/>
    <m/>
    <m/>
    <m/>
  </r>
  <r>
    <x v="26"/>
    <d v="2024-02-29T00:00:00"/>
    <m/>
    <s v="3h45m"/>
    <n v="225"/>
    <s v="2h21m"/>
    <n v="141"/>
    <n v="28"/>
    <x v="13"/>
    <m/>
    <m/>
    <m/>
  </r>
  <r>
    <x v="26"/>
    <d v="2024-03-01T00:00:00"/>
    <m/>
    <s v="10h23m"/>
    <n v="623"/>
    <s v="5h36m"/>
    <n v="336"/>
    <n v="81"/>
    <x v="170"/>
    <m/>
    <m/>
    <m/>
  </r>
  <r>
    <x v="26"/>
    <d v="2024-03-02T00:00:00"/>
    <m/>
    <s v="8h43m"/>
    <n v="523"/>
    <s v="4h41m"/>
    <n v="281"/>
    <n v="56"/>
    <x v="333"/>
    <m/>
    <m/>
    <m/>
  </r>
  <r>
    <x v="26"/>
    <d v="2024-03-03T00:00:00"/>
    <m/>
    <s v="3h31m"/>
    <n v="211"/>
    <s v="3h6m"/>
    <n v="186"/>
    <n v="26"/>
    <x v="534"/>
    <m/>
    <m/>
    <m/>
  </r>
  <r>
    <x v="26"/>
    <d v="2024-03-04T00:00:00"/>
    <m/>
    <s v="7h18m"/>
    <n v="438"/>
    <s v="2h22m"/>
    <n v="142"/>
    <n v="41"/>
    <x v="209"/>
    <m/>
    <m/>
    <m/>
  </r>
  <r>
    <x v="26"/>
    <d v="2024-03-05T00:00:00"/>
    <m/>
    <s v="9h45m"/>
    <n v="585"/>
    <s v="3h6m"/>
    <n v="186"/>
    <n v="38"/>
    <x v="118"/>
    <m/>
    <m/>
    <m/>
  </r>
  <r>
    <x v="26"/>
    <d v="2024-03-06T00:00:00"/>
    <m/>
    <s v="7h30m"/>
    <n v="450"/>
    <s v="3h27m"/>
    <n v="207"/>
    <n v="49"/>
    <x v="313"/>
    <m/>
    <m/>
    <m/>
  </r>
  <r>
    <x v="26"/>
    <d v="2024-03-07T00:00:00"/>
    <m/>
    <s v="7h24m"/>
    <n v="444"/>
    <s v="5h31m"/>
    <n v="331"/>
    <n v="68"/>
    <x v="107"/>
    <m/>
    <m/>
    <m/>
  </r>
  <r>
    <x v="26"/>
    <d v="2024-03-08T00:00:00"/>
    <m/>
    <s v="8h51m"/>
    <n v="531"/>
    <s v="4h19m"/>
    <n v="259"/>
    <n v="36"/>
    <x v="293"/>
    <m/>
    <m/>
    <m/>
  </r>
  <r>
    <x v="26"/>
    <d v="2024-03-09T00:00:00"/>
    <m/>
    <s v="8h15m"/>
    <n v="495"/>
    <s v="3h37m"/>
    <n v="217"/>
    <n v="52"/>
    <x v="477"/>
    <m/>
    <m/>
    <m/>
  </r>
  <r>
    <x v="26"/>
    <d v="2024-03-10T00:00:00"/>
    <m/>
    <s v="7h12m"/>
    <n v="432"/>
    <s v="3h8m"/>
    <n v="188"/>
    <n v="66"/>
    <x v="293"/>
    <m/>
    <m/>
    <m/>
  </r>
  <r>
    <x v="26"/>
    <d v="2024-03-11T00:00:00"/>
    <m/>
    <s v="11h54m"/>
    <n v="714"/>
    <s v="5h46m"/>
    <n v="346"/>
    <n v="108"/>
    <x v="334"/>
    <m/>
    <m/>
    <m/>
  </r>
  <r>
    <x v="26"/>
    <d v="2024-03-12T00:00:00"/>
    <m/>
    <s v="9h8m"/>
    <n v="548"/>
    <s v="3h55m"/>
    <n v="235"/>
    <n v="111"/>
    <x v="113"/>
    <m/>
    <m/>
    <m/>
  </r>
  <r>
    <x v="26"/>
    <d v="2024-03-13T00:00:00"/>
    <m/>
    <s v="9h33m"/>
    <n v="573"/>
    <s v="4h23m"/>
    <n v="263"/>
    <n v="132"/>
    <x v="420"/>
    <m/>
    <m/>
    <m/>
  </r>
  <r>
    <x v="26"/>
    <d v="2024-03-14T00:00:00"/>
    <m/>
    <s v="11h13m"/>
    <n v="673"/>
    <s v="4h43m"/>
    <n v="283"/>
    <n v="126"/>
    <x v="509"/>
    <m/>
    <m/>
    <m/>
  </r>
  <r>
    <x v="26"/>
    <d v="2024-03-15T00:00:00"/>
    <m/>
    <s v="7h49m"/>
    <n v="469"/>
    <s v="3h28m"/>
    <n v="208"/>
    <n v="38"/>
    <x v="293"/>
    <m/>
    <m/>
    <m/>
  </r>
  <r>
    <x v="26"/>
    <d v="2024-03-16T00:00:00"/>
    <m/>
    <s v="10h43m"/>
    <n v="643"/>
    <s v="4h15m"/>
    <n v="255"/>
    <n v="53"/>
    <x v="505"/>
    <m/>
    <m/>
    <m/>
  </r>
  <r>
    <x v="26"/>
    <d v="2024-03-17T00:00:00"/>
    <m/>
    <s v="9h21m"/>
    <n v="561"/>
    <s v="5h26m"/>
    <n v="326"/>
    <n v="37"/>
    <x v="502"/>
    <m/>
    <m/>
    <m/>
  </r>
  <r>
    <x v="26"/>
    <d v="2024-03-18T00:00:00"/>
    <m/>
    <s v="12h46m"/>
    <n v="766"/>
    <s v="5h57m"/>
    <n v="357"/>
    <n v="82"/>
    <x v="535"/>
    <m/>
    <m/>
    <m/>
  </r>
  <r>
    <x v="26"/>
    <d v="2024-03-19T00:00:00"/>
    <m/>
    <s v="10h45m"/>
    <n v="645"/>
    <s v="5h39m"/>
    <n v="339"/>
    <n v="122"/>
    <x v="536"/>
    <m/>
    <m/>
    <m/>
  </r>
  <r>
    <x v="26"/>
    <d v="2024-03-20T00:00:00"/>
    <m/>
    <s v="8h35m"/>
    <n v="515"/>
    <s v="3h38m"/>
    <n v="218"/>
    <n v="103"/>
    <x v="537"/>
    <m/>
    <m/>
    <m/>
  </r>
  <r>
    <x v="26"/>
    <d v="2024-03-21T00:00:00"/>
    <m/>
    <s v="7h36m"/>
    <n v="456"/>
    <s v="3h40m"/>
    <n v="220"/>
    <n v="104"/>
    <x v="52"/>
    <m/>
    <m/>
    <m/>
  </r>
  <r>
    <x v="26"/>
    <d v="2024-03-22T00:00:00"/>
    <m/>
    <s v="10h5m"/>
    <n v="605"/>
    <s v="4h20m"/>
    <n v="260"/>
    <n v="44"/>
    <x v="293"/>
    <m/>
    <m/>
    <m/>
  </r>
  <r>
    <x v="26"/>
    <d v="2024-03-23T00:00:00"/>
    <m/>
    <s v="11h56m"/>
    <n v="716"/>
    <s v="4h49m"/>
    <n v="289"/>
    <n v="56"/>
    <x v="20"/>
    <m/>
    <m/>
    <m/>
  </r>
  <r>
    <x v="26"/>
    <d v="2024-03-24T00:00:00"/>
    <m/>
    <s v="9h7m"/>
    <n v="547"/>
    <s v="3h45m"/>
    <n v="225"/>
    <n v="83"/>
    <x v="50"/>
    <m/>
    <m/>
    <m/>
  </r>
  <r>
    <x v="26"/>
    <d v="2024-03-25T00:00:00"/>
    <m/>
    <s v="12h19m"/>
    <n v="739"/>
    <s v="4h58m"/>
    <n v="298"/>
    <n v="90"/>
    <x v="52"/>
    <m/>
    <m/>
    <m/>
  </r>
  <r>
    <x v="26"/>
    <d v="2024-03-26T00:00:00"/>
    <m/>
    <s v="10h4m"/>
    <n v="604"/>
    <s v="4h19m"/>
    <n v="259"/>
    <n v="98"/>
    <x v="538"/>
    <m/>
    <m/>
    <m/>
  </r>
  <r>
    <x v="26"/>
    <d v="2024-03-27T00:00:00"/>
    <m/>
    <s v="4h36m"/>
    <n v="276"/>
    <s v="2h44m"/>
    <n v="164"/>
    <n v="32"/>
    <x v="334"/>
    <m/>
    <m/>
    <n v="0"/>
  </r>
  <r>
    <x v="26"/>
    <d v="2024-03-28T00:00:00"/>
    <m/>
    <s v="2h34m"/>
    <n v="154"/>
    <s v="1h46m"/>
    <n v="106"/>
    <n v="20"/>
    <x v="495"/>
    <m/>
    <m/>
    <n v="1"/>
  </r>
  <r>
    <x v="26"/>
    <d v="2024-03-29T00:00:00"/>
    <m/>
    <s v="3h05m"/>
    <n v="185"/>
    <s v="2h37m"/>
    <n v="157"/>
    <n v="36"/>
    <x v="333"/>
    <m/>
    <m/>
    <n v="1"/>
  </r>
  <r>
    <x v="26"/>
    <d v="2024-03-30T00:00:00"/>
    <m/>
    <s v="3h15m"/>
    <n v="195"/>
    <s v="2h48m"/>
    <n v="168"/>
    <n v="37"/>
    <x v="490"/>
    <m/>
    <m/>
    <n v="1"/>
  </r>
  <r>
    <x v="26"/>
    <d v="2024-03-31T00:00:00"/>
    <m/>
    <s v="2h52m"/>
    <n v="172"/>
    <s v="1h50m"/>
    <n v="110"/>
    <n v="48"/>
    <x v="42"/>
    <m/>
    <m/>
    <n v="1"/>
  </r>
  <r>
    <x v="26"/>
    <d v="2024-04-01T00:00:00"/>
    <m/>
    <s v="2h58m"/>
    <n v="178"/>
    <s v="2h13m"/>
    <n v="133"/>
    <n v="26"/>
    <x v="290"/>
    <m/>
    <m/>
    <n v="1"/>
  </r>
  <r>
    <x v="26"/>
    <d v="2024-04-02T00:00:00"/>
    <m/>
    <s v="4h43m"/>
    <n v="283"/>
    <s v="3h15m"/>
    <n v="195"/>
    <n v="30"/>
    <x v="432"/>
    <m/>
    <m/>
    <n v="0"/>
  </r>
  <r>
    <x v="27"/>
    <d v="2024-01-01T00:00:00"/>
    <m/>
    <s v="10h45m"/>
    <n v="645"/>
    <s v="8h2m"/>
    <n v="482"/>
    <n v="80"/>
    <x v="223"/>
    <m/>
    <m/>
    <m/>
  </r>
  <r>
    <x v="27"/>
    <d v="2024-01-02T00:00:00"/>
    <m/>
    <s v="12h15m"/>
    <n v="735"/>
    <s v="11h28m"/>
    <n v="688"/>
    <n v="88"/>
    <x v="206"/>
    <m/>
    <m/>
    <m/>
  </r>
  <r>
    <x v="27"/>
    <d v="2024-01-03T00:00:00"/>
    <m/>
    <s v="9h55m"/>
    <n v="595"/>
    <s v="7h58m"/>
    <n v="478"/>
    <n v="120"/>
    <x v="370"/>
    <m/>
    <m/>
    <m/>
  </r>
  <r>
    <x v="27"/>
    <d v="2024-01-04T00:00:00"/>
    <m/>
    <s v="13h15m"/>
    <n v="795"/>
    <s v="10h55m"/>
    <n v="655"/>
    <n v="75"/>
    <x v="539"/>
    <m/>
    <m/>
    <m/>
  </r>
  <r>
    <x v="27"/>
    <d v="2024-01-05T00:00:00"/>
    <m/>
    <s v="8h20m"/>
    <n v="500"/>
    <s v="7h"/>
    <n v="420"/>
    <n v="120"/>
    <x v="540"/>
    <m/>
    <m/>
    <m/>
  </r>
  <r>
    <x v="27"/>
    <d v="2024-01-06T00:00:00"/>
    <m/>
    <s v="14h48m"/>
    <n v="888"/>
    <s v="11h58m"/>
    <n v="718"/>
    <n v="129"/>
    <x v="37"/>
    <m/>
    <m/>
    <m/>
  </r>
  <r>
    <x v="27"/>
    <d v="2024-01-07T00:00:00"/>
    <m/>
    <s v="13h50m"/>
    <n v="830"/>
    <s v="10h50m"/>
    <n v="650"/>
    <n v="93"/>
    <x v="5"/>
    <m/>
    <m/>
    <m/>
  </r>
  <r>
    <x v="27"/>
    <d v="2024-01-08T00:00:00"/>
    <m/>
    <s v="15h7m"/>
    <n v="907"/>
    <s v="12h34m"/>
    <n v="754"/>
    <n v="30"/>
    <x v="541"/>
    <m/>
    <m/>
    <m/>
  </r>
  <r>
    <x v="27"/>
    <d v="2024-01-09T00:00:00"/>
    <m/>
    <s v="11h38m"/>
    <n v="698"/>
    <s v="7h10m"/>
    <n v="430"/>
    <n v="50"/>
    <x v="542"/>
    <m/>
    <m/>
    <m/>
  </r>
  <r>
    <x v="27"/>
    <d v="2024-01-10T00:00:00"/>
    <m/>
    <s v="10h20m"/>
    <n v="620"/>
    <s v="7h56m"/>
    <n v="476"/>
    <n v="98"/>
    <x v="27"/>
    <m/>
    <m/>
    <m/>
  </r>
  <r>
    <x v="27"/>
    <d v="2024-01-11T00:00:00"/>
    <m/>
    <s v="7h45m"/>
    <n v="465"/>
    <s v="4h14m"/>
    <n v="254"/>
    <n v="76"/>
    <x v="488"/>
    <m/>
    <m/>
    <m/>
  </r>
  <r>
    <x v="27"/>
    <d v="2024-01-12T00:00:00"/>
    <m/>
    <s v="8h35m"/>
    <n v="815"/>
    <s v="5h10m"/>
    <n v="310"/>
    <n v="100"/>
    <x v="359"/>
    <m/>
    <m/>
    <m/>
  </r>
  <r>
    <x v="27"/>
    <d v="2024-01-13T00:00:00"/>
    <m/>
    <s v="6h45m"/>
    <n v="885"/>
    <s v="5h28m"/>
    <n v="328"/>
    <n v="90"/>
    <x v="543"/>
    <m/>
    <m/>
    <m/>
  </r>
  <r>
    <x v="27"/>
    <d v="2024-01-14T00:00:00"/>
    <m/>
    <s v="10h8m"/>
    <n v="608"/>
    <s v="7h40m"/>
    <n v="460"/>
    <n v="100"/>
    <x v="544"/>
    <m/>
    <m/>
    <m/>
  </r>
  <r>
    <x v="27"/>
    <d v="2024-01-15T00:00:00"/>
    <m/>
    <s v="9h22m"/>
    <n v="562"/>
    <s v="6h20m"/>
    <n v="380"/>
    <n v="115"/>
    <x v="24"/>
    <m/>
    <m/>
    <m/>
  </r>
  <r>
    <x v="27"/>
    <d v="2024-01-16T00:00:00"/>
    <m/>
    <s v="9h33m"/>
    <n v="573"/>
    <s v="6h28m"/>
    <n v="388"/>
    <n v="121"/>
    <x v="17"/>
    <m/>
    <m/>
    <m/>
  </r>
  <r>
    <x v="27"/>
    <d v="2024-01-17T00:00:00"/>
    <m/>
    <s v="7h38m"/>
    <n v="458"/>
    <s v="5h28m"/>
    <n v="328"/>
    <n v="96"/>
    <x v="417"/>
    <m/>
    <m/>
    <m/>
  </r>
  <r>
    <x v="27"/>
    <d v="2024-01-18T00:00:00"/>
    <m/>
    <s v="8h45m"/>
    <n v="525"/>
    <s v="5h21m"/>
    <n v="321"/>
    <n v="121"/>
    <x v="144"/>
    <m/>
    <m/>
    <m/>
  </r>
  <r>
    <x v="27"/>
    <d v="2024-01-19T00:00:00"/>
    <m/>
    <s v="12h40m"/>
    <n v="760"/>
    <s v="9h2m"/>
    <n v="542"/>
    <n v="88"/>
    <x v="340"/>
    <m/>
    <m/>
    <m/>
  </r>
  <r>
    <x v="27"/>
    <d v="2024-01-20T00:00:00"/>
    <m/>
    <s v="15h45m"/>
    <n v="945"/>
    <s v="11h28m"/>
    <n v="668"/>
    <n v="21"/>
    <x v="545"/>
    <m/>
    <m/>
    <m/>
  </r>
  <r>
    <x v="27"/>
    <d v="2024-01-21T00:00:00"/>
    <m/>
    <s v="15h15m"/>
    <n v="915"/>
    <s v="11h42m"/>
    <n v="702"/>
    <n v="52"/>
    <x v="472"/>
    <m/>
    <m/>
    <m/>
  </r>
  <r>
    <x v="27"/>
    <d v="2024-01-22T00:00:00"/>
    <m/>
    <s v="10h2m"/>
    <n v="602"/>
    <s v="6h56m"/>
    <n v="416"/>
    <n v="100"/>
    <x v="9"/>
    <m/>
    <m/>
    <m/>
  </r>
  <r>
    <x v="27"/>
    <d v="2024-01-23T00:00:00"/>
    <m/>
    <s v="9h51m"/>
    <n v="861"/>
    <s v="5h41m"/>
    <n v="341"/>
    <n v="104"/>
    <x v="107"/>
    <m/>
    <m/>
    <m/>
  </r>
  <r>
    <x v="27"/>
    <d v="2024-01-24T00:00:00"/>
    <m/>
    <s v="11h35m"/>
    <n v="695"/>
    <s v="5h20m"/>
    <n v="320"/>
    <n v="81"/>
    <x v="196"/>
    <m/>
    <m/>
    <m/>
  </r>
  <r>
    <x v="27"/>
    <d v="2024-01-25T00:00:00"/>
    <m/>
    <s v="8h41m"/>
    <n v="521"/>
    <s v="5h38m"/>
    <n v="338"/>
    <n v="74"/>
    <x v="29"/>
    <m/>
    <m/>
    <m/>
  </r>
  <r>
    <x v="27"/>
    <d v="2024-01-26T00:00:00"/>
    <m/>
    <s v="12h37m"/>
    <n v="757"/>
    <s v="9h24m"/>
    <n v="564"/>
    <n v="93"/>
    <x v="137"/>
    <m/>
    <m/>
    <m/>
  </r>
  <r>
    <x v="27"/>
    <d v="2024-01-27T00:00:00"/>
    <m/>
    <s v="13h50m"/>
    <n v="830"/>
    <s v="11h40m"/>
    <n v="700"/>
    <n v="39"/>
    <x v="546"/>
    <m/>
    <m/>
    <m/>
  </r>
  <r>
    <x v="27"/>
    <d v="2024-01-28T00:00:00"/>
    <m/>
    <s v="14h46m"/>
    <n v="886"/>
    <s v="12h10m"/>
    <n v="730"/>
    <n v="29"/>
    <x v="506"/>
    <m/>
    <m/>
    <m/>
  </r>
  <r>
    <x v="27"/>
    <d v="2024-01-29T00:00:00"/>
    <m/>
    <s v="12h11m"/>
    <n v="731"/>
    <s v="8h2m"/>
    <n v="482"/>
    <n v="101"/>
    <x v="531"/>
    <m/>
    <m/>
    <m/>
  </r>
  <r>
    <x v="27"/>
    <d v="2024-01-30T00:00:00"/>
    <m/>
    <s v="10h31m"/>
    <n v="631"/>
    <s v="7h10m"/>
    <n v="430"/>
    <n v="121"/>
    <x v="293"/>
    <m/>
    <m/>
    <m/>
  </r>
  <r>
    <x v="27"/>
    <d v="2024-01-31T00:00:00"/>
    <m/>
    <s v="10h12m"/>
    <n v="612"/>
    <s v="4h14m"/>
    <n v="254"/>
    <n v="85"/>
    <x v="17"/>
    <m/>
    <m/>
    <m/>
  </r>
  <r>
    <x v="27"/>
    <d v="2024-02-01T00:00:00"/>
    <m/>
    <s v="8h9m"/>
    <n v="489"/>
    <s v="4h10m"/>
    <n v="250"/>
    <n v="96"/>
    <x v="114"/>
    <m/>
    <m/>
    <m/>
  </r>
  <r>
    <x v="27"/>
    <d v="2024-02-02T00:00:00"/>
    <m/>
    <s v="10h35m"/>
    <n v="635"/>
    <s v="4h36m"/>
    <n v="276"/>
    <n v="69"/>
    <x v="507"/>
    <m/>
    <m/>
    <m/>
  </r>
  <r>
    <x v="27"/>
    <d v="2024-02-03T00:00:00"/>
    <m/>
    <s v="12h30m"/>
    <n v="750"/>
    <s v="10h50m"/>
    <n v="650"/>
    <n v="45"/>
    <x v="373"/>
    <m/>
    <m/>
    <m/>
  </r>
  <r>
    <x v="27"/>
    <d v="2024-02-04T00:00:00"/>
    <m/>
    <s v="12h7m"/>
    <n v="727"/>
    <s v="8h50m"/>
    <n v="530"/>
    <n v="47"/>
    <x v="179"/>
    <m/>
    <m/>
    <m/>
  </r>
  <r>
    <x v="27"/>
    <d v="2024-02-05T00:00:00"/>
    <m/>
    <s v="8h44m"/>
    <n v="524"/>
    <s v="3h20m"/>
    <n v="200"/>
    <n v="106"/>
    <x v="50"/>
    <m/>
    <m/>
    <m/>
  </r>
  <r>
    <x v="27"/>
    <d v="2024-02-06T00:00:00"/>
    <m/>
    <s v="7h40m"/>
    <n v="460"/>
    <s v="5h13m"/>
    <n v="313"/>
    <n v="102"/>
    <x v="107"/>
    <m/>
    <m/>
    <m/>
  </r>
  <r>
    <x v="27"/>
    <d v="2024-02-07T00:00:00"/>
    <m/>
    <s v="7h15m"/>
    <n v="435"/>
    <s v="4h40m"/>
    <n v="280"/>
    <n v="83"/>
    <x v="113"/>
    <m/>
    <m/>
    <m/>
  </r>
  <r>
    <x v="27"/>
    <d v="2024-02-08T00:00:00"/>
    <m/>
    <s v="8h52m"/>
    <n v="532"/>
    <s v="6h17m"/>
    <n v="377"/>
    <n v="118"/>
    <x v="315"/>
    <m/>
    <m/>
    <m/>
  </r>
  <r>
    <x v="27"/>
    <d v="2024-02-09T00:00:00"/>
    <m/>
    <s v="12h48m"/>
    <n v="768"/>
    <s v="6h45m"/>
    <n v="405"/>
    <n v="71"/>
    <x v="187"/>
    <m/>
    <m/>
    <m/>
  </r>
  <r>
    <x v="27"/>
    <d v="2024-02-10T00:00:00"/>
    <m/>
    <s v="12h12m"/>
    <n v="732"/>
    <s v="11h23m"/>
    <n v="683"/>
    <n v="54"/>
    <x v="202"/>
    <m/>
    <m/>
    <m/>
  </r>
  <r>
    <x v="27"/>
    <d v="2024-02-11T00:00:00"/>
    <m/>
    <s v="13h27m"/>
    <n v="807"/>
    <s v="11h33m"/>
    <n v="693"/>
    <n v="60"/>
    <x v="499"/>
    <m/>
    <m/>
    <m/>
  </r>
  <r>
    <x v="27"/>
    <d v="2024-02-12T00:00:00"/>
    <m/>
    <s v="10h36m"/>
    <n v="636"/>
    <s v="8h19m"/>
    <n v="499"/>
    <n v="82"/>
    <x v="420"/>
    <m/>
    <m/>
    <m/>
  </r>
  <r>
    <x v="27"/>
    <d v="2024-02-13T00:00:00"/>
    <m/>
    <s v="9h47m"/>
    <n v="587"/>
    <s v="8h12m"/>
    <n v="492"/>
    <n v="105"/>
    <x v="52"/>
    <m/>
    <m/>
    <m/>
  </r>
  <r>
    <x v="27"/>
    <d v="2024-02-14T00:00:00"/>
    <m/>
    <s v="3h15m"/>
    <n v="195"/>
    <s v="1h25m"/>
    <n v="85"/>
    <n v="105"/>
    <x v="295"/>
    <m/>
    <m/>
    <m/>
  </r>
  <r>
    <x v="27"/>
    <d v="2024-02-15T00:00:00"/>
    <m/>
    <s v="3h45m"/>
    <n v="225"/>
    <s v="2h41m"/>
    <n v="161"/>
    <n v="96"/>
    <x v="47"/>
    <m/>
    <m/>
    <m/>
  </r>
  <r>
    <x v="27"/>
    <d v="2024-02-16T00:00:00"/>
    <m/>
    <s v="1h21m"/>
    <n v="81"/>
    <s v="1h"/>
    <n v="60"/>
    <n v="64"/>
    <x v="47"/>
    <m/>
    <m/>
    <m/>
  </r>
  <r>
    <x v="27"/>
    <d v="2024-02-17T00:00:00"/>
    <m/>
    <s v="2h59m"/>
    <n v="179"/>
    <s v="1h31m"/>
    <n v="91"/>
    <n v="99"/>
    <x v="30"/>
    <m/>
    <m/>
    <m/>
  </r>
  <r>
    <x v="27"/>
    <d v="2024-02-18T00:00:00"/>
    <m/>
    <s v="4h21m"/>
    <n v="261"/>
    <s v="2h45m"/>
    <n v="165"/>
    <n v="90"/>
    <x v="188"/>
    <m/>
    <m/>
    <m/>
  </r>
  <r>
    <x v="27"/>
    <d v="2024-02-19T00:00:00"/>
    <m/>
    <s v="2h29m"/>
    <n v="149"/>
    <s v="1h27m"/>
    <n v="87"/>
    <n v="120"/>
    <x v="30"/>
    <m/>
    <m/>
    <m/>
  </r>
  <r>
    <x v="27"/>
    <d v="2024-02-20T00:00:00"/>
    <m/>
    <s v="3h7m"/>
    <n v="187"/>
    <s v="2h9m"/>
    <n v="129"/>
    <n v="91"/>
    <x v="317"/>
    <m/>
    <m/>
    <m/>
  </r>
  <r>
    <x v="27"/>
    <d v="2024-02-21T00:00:00"/>
    <m/>
    <s v="4h7m"/>
    <n v="247"/>
    <s v="3h10m"/>
    <n v="190"/>
    <n v="77"/>
    <x v="128"/>
    <m/>
    <m/>
    <m/>
  </r>
  <r>
    <x v="27"/>
    <d v="2024-02-22T00:00:00"/>
    <m/>
    <s v="4h5m"/>
    <n v="245"/>
    <s v="2h42m"/>
    <n v="162"/>
    <n v="92"/>
    <x v="51"/>
    <m/>
    <m/>
    <m/>
  </r>
  <r>
    <x v="27"/>
    <d v="2024-02-23T00:00:00"/>
    <m/>
    <s v="1h46m"/>
    <n v="106"/>
    <s v="1h9m"/>
    <n v="69"/>
    <n v="52"/>
    <x v="50"/>
    <m/>
    <m/>
    <m/>
  </r>
  <r>
    <x v="27"/>
    <d v="2024-02-24T00:00:00"/>
    <m/>
    <s v="2h30m"/>
    <n v="150"/>
    <s v="1h56m"/>
    <n v="116"/>
    <n v="88"/>
    <x v="30"/>
    <m/>
    <m/>
    <m/>
  </r>
  <r>
    <x v="27"/>
    <d v="2024-02-25T00:00:00"/>
    <m/>
    <s v="2h43m"/>
    <n v="163"/>
    <s v="1h15m"/>
    <n v="75"/>
    <n v="111"/>
    <x v="188"/>
    <m/>
    <m/>
    <m/>
  </r>
  <r>
    <x v="27"/>
    <d v="2024-02-26T00:00:00"/>
    <m/>
    <s v="5h38m"/>
    <n v="338"/>
    <s v="3h32m"/>
    <n v="212"/>
    <n v="107"/>
    <x v="317"/>
    <m/>
    <m/>
    <m/>
  </r>
  <r>
    <x v="27"/>
    <d v="2024-02-27T00:00:00"/>
    <m/>
    <s v="5h16m"/>
    <n v="316"/>
    <s v="3h37m"/>
    <n v="217"/>
    <n v="140"/>
    <x v="29"/>
    <m/>
    <m/>
    <m/>
  </r>
  <r>
    <x v="27"/>
    <d v="2024-02-28T00:00:00"/>
    <m/>
    <s v="4h27m"/>
    <n v="267"/>
    <s v="3h25m"/>
    <n v="205"/>
    <n v="91"/>
    <x v="4"/>
    <m/>
    <m/>
    <m/>
  </r>
  <r>
    <x v="27"/>
    <d v="2024-02-29T00:00:00"/>
    <m/>
    <s v="2h42m"/>
    <n v="162"/>
    <s v="1h34m"/>
    <n v="94"/>
    <n v="57"/>
    <x v="290"/>
    <m/>
    <m/>
    <m/>
  </r>
  <r>
    <x v="27"/>
    <d v="2024-03-01T00:00:00"/>
    <m/>
    <s v="1h56m"/>
    <n v="116"/>
    <s v="1h31m"/>
    <n v="91"/>
    <n v="44"/>
    <x v="47"/>
    <m/>
    <m/>
    <m/>
  </r>
  <r>
    <x v="27"/>
    <d v="2024-03-02T00:00:00"/>
    <m/>
    <s v="2h36m"/>
    <n v="156"/>
    <s v="48m"/>
    <n v="48"/>
    <n v="79"/>
    <x v="170"/>
    <m/>
    <m/>
    <m/>
  </r>
  <r>
    <x v="27"/>
    <d v="2024-03-03T00:00:00"/>
    <m/>
    <s v="12h3m"/>
    <n v="723"/>
    <s v="1h22m"/>
    <n v="82"/>
    <n v="30"/>
    <x v="444"/>
    <m/>
    <m/>
    <m/>
  </r>
  <r>
    <x v="27"/>
    <d v="2024-03-04T00:00:00"/>
    <m/>
    <s v="8h42m"/>
    <n v="522"/>
    <s v="5h2m"/>
    <n v="302"/>
    <n v="105"/>
    <x v="446"/>
    <m/>
    <m/>
    <m/>
  </r>
  <r>
    <x v="27"/>
    <d v="2024-03-05T00:00:00"/>
    <m/>
    <s v="4h58m"/>
    <n v="298"/>
    <s v="2h19m"/>
    <n v="139"/>
    <n v="100"/>
    <x v="132"/>
    <m/>
    <m/>
    <m/>
  </r>
  <r>
    <x v="27"/>
    <d v="2024-03-06T00:00:00"/>
    <m/>
    <s v="9h3m"/>
    <n v="543"/>
    <s v="3h45m"/>
    <n v="195"/>
    <n v="115"/>
    <x v="23"/>
    <m/>
    <m/>
    <m/>
  </r>
  <r>
    <x v="27"/>
    <d v="2024-03-07T00:00:00"/>
    <m/>
    <s v="5h31m"/>
    <n v="331"/>
    <s v="2h56m"/>
    <n v="176"/>
    <n v="154"/>
    <x v="52"/>
    <m/>
    <m/>
    <m/>
  </r>
  <r>
    <x v="27"/>
    <d v="2024-03-08T00:00:00"/>
    <m/>
    <s v="5h3m"/>
    <n v="303"/>
    <s v="3h54m"/>
    <n v="234"/>
    <n v="93"/>
    <x v="50"/>
    <m/>
    <m/>
    <m/>
  </r>
  <r>
    <x v="27"/>
    <d v="2024-03-09T00:00:00"/>
    <m/>
    <s v="3h39m"/>
    <n v="219"/>
    <s v="1h42m"/>
    <n v="102"/>
    <n v="95"/>
    <x v="432"/>
    <m/>
    <m/>
    <m/>
  </r>
  <r>
    <x v="27"/>
    <d v="2024-03-10T00:00:00"/>
    <m/>
    <s v="5h51m"/>
    <n v="351"/>
    <s v="2h10m"/>
    <n v="130"/>
    <n v="71"/>
    <x v="50"/>
    <m/>
    <m/>
    <m/>
  </r>
  <r>
    <x v="27"/>
    <d v="2024-03-11T00:00:00"/>
    <m/>
    <s v="5h48m"/>
    <n v="348"/>
    <s v="4h2m"/>
    <n v="242"/>
    <n v="96"/>
    <x v="19"/>
    <m/>
    <m/>
    <m/>
  </r>
  <r>
    <x v="27"/>
    <d v="2024-03-12T00:00:00"/>
    <m/>
    <s v="5h17m"/>
    <n v="317"/>
    <s v="2h58m"/>
    <n v="178"/>
    <n v="115"/>
    <x v="67"/>
    <m/>
    <m/>
    <m/>
  </r>
  <r>
    <x v="27"/>
    <d v="2024-03-13T00:00:00"/>
    <m/>
    <s v="5h46m"/>
    <n v="346"/>
    <s v="3h53m"/>
    <n v="233"/>
    <n v="94"/>
    <x v="18"/>
    <m/>
    <m/>
    <m/>
  </r>
  <r>
    <x v="27"/>
    <d v="2024-03-14T00:00:00"/>
    <m/>
    <s v="4h56m"/>
    <n v="296"/>
    <s v="3h32m"/>
    <n v="212"/>
    <n v="108"/>
    <x v="2"/>
    <m/>
    <m/>
    <m/>
  </r>
  <r>
    <x v="27"/>
    <d v="2024-03-15T00:00:00"/>
    <m/>
    <s v="6h48m"/>
    <n v="408"/>
    <s v="2h40m"/>
    <n v="160"/>
    <n v="173"/>
    <x v="203"/>
    <m/>
    <m/>
    <m/>
  </r>
  <r>
    <x v="27"/>
    <d v="2024-03-16T00:00:00"/>
    <m/>
    <s v="7h37m"/>
    <n v="457"/>
    <s v="2h46m"/>
    <n v="166"/>
    <n v="81"/>
    <x v="547"/>
    <m/>
    <m/>
    <m/>
  </r>
  <r>
    <x v="27"/>
    <d v="2024-03-17T00:00:00"/>
    <m/>
    <s v="6h34m"/>
    <n v="394"/>
    <s v="3h22m"/>
    <n v="202"/>
    <n v="72"/>
    <x v="345"/>
    <m/>
    <m/>
    <m/>
  </r>
  <r>
    <x v="27"/>
    <d v="2024-03-18T00:00:00"/>
    <m/>
    <s v="6h36m"/>
    <n v="396"/>
    <s v="4h32m"/>
    <n v="272"/>
    <n v="98"/>
    <x v="19"/>
    <m/>
    <m/>
    <m/>
  </r>
  <r>
    <x v="27"/>
    <d v="2024-03-19T00:00:00"/>
    <m/>
    <s v="6h51m"/>
    <n v="411"/>
    <s v="4h28m"/>
    <n v="478"/>
    <n v="130"/>
    <x v="29"/>
    <m/>
    <m/>
    <m/>
  </r>
  <r>
    <x v="27"/>
    <d v="2024-03-20T00:00:00"/>
    <m/>
    <s v="10h38m"/>
    <n v="638"/>
    <s v="9h8m"/>
    <n v="548"/>
    <n v="121"/>
    <x v="50"/>
    <m/>
    <m/>
    <m/>
  </r>
  <r>
    <x v="27"/>
    <d v="2024-03-21T00:00:00"/>
    <m/>
    <s v="6h57m"/>
    <n v="417"/>
    <s v="5h29m"/>
    <n v="329"/>
    <n v="99"/>
    <x v="107"/>
    <m/>
    <m/>
    <m/>
  </r>
  <r>
    <x v="27"/>
    <d v="2024-03-22T00:00:00"/>
    <m/>
    <s v="8h25m"/>
    <n v="505"/>
    <s v="6h38m"/>
    <n v="398"/>
    <n v="213"/>
    <x v="47"/>
    <m/>
    <m/>
    <m/>
  </r>
  <r>
    <x v="27"/>
    <d v="2024-03-23T00:00:00"/>
    <m/>
    <s v="11h58m"/>
    <n v="718"/>
    <s v="10h32m"/>
    <n v="632"/>
    <n v="60"/>
    <x v="450"/>
    <m/>
    <m/>
    <m/>
  </r>
  <r>
    <x v="27"/>
    <d v="2024-03-24T00:00:00"/>
    <m/>
    <s v="7h45m"/>
    <n v="465"/>
    <s v="5h48m"/>
    <n v="348"/>
    <n v="67"/>
    <x v="513"/>
    <m/>
    <m/>
    <m/>
  </r>
  <r>
    <x v="27"/>
    <d v="2024-03-25T00:00:00"/>
    <m/>
    <s v="10h9m"/>
    <n v="609"/>
    <s v="6h39m"/>
    <n v="399"/>
    <n v="78"/>
    <x v="497"/>
    <m/>
    <m/>
    <m/>
  </r>
  <r>
    <x v="27"/>
    <d v="2024-03-26T00:00:00"/>
    <m/>
    <s v="6h35m"/>
    <n v="395"/>
    <s v="5h24m"/>
    <n v="324"/>
    <n v="95"/>
    <x v="2"/>
    <m/>
    <m/>
    <m/>
  </r>
  <r>
    <x v="27"/>
    <d v="2024-03-27T00:00:00"/>
    <m/>
    <s v="3h15m"/>
    <n v="195"/>
    <s v="1h"/>
    <n v="60"/>
    <n v="85"/>
    <x v="497"/>
    <m/>
    <m/>
    <n v="1"/>
  </r>
  <r>
    <x v="27"/>
    <d v="2024-03-28T00:00:00"/>
    <m/>
    <s v="3h"/>
    <n v="180"/>
    <s v="1h35m"/>
    <n v="95"/>
    <n v="78"/>
    <x v="0"/>
    <m/>
    <m/>
    <n v="1"/>
  </r>
  <r>
    <x v="27"/>
    <d v="2024-03-29T00:00:00"/>
    <m/>
    <s v="2h50m"/>
    <n v="170"/>
    <s v="48m"/>
    <n v="48"/>
    <n v="54"/>
    <x v="548"/>
    <m/>
    <m/>
    <n v="1"/>
  </r>
  <r>
    <x v="27"/>
    <d v="2024-03-30T00:00:00"/>
    <m/>
    <s v="3h"/>
    <n v="180"/>
    <s v="2h30m"/>
    <n v="150"/>
    <n v="77"/>
    <x v="503"/>
    <m/>
    <m/>
    <n v="1"/>
  </r>
  <r>
    <x v="27"/>
    <d v="2024-03-31T00:00:00"/>
    <m/>
    <s v="2h30m"/>
    <n v="150"/>
    <s v="2h"/>
    <n v="120"/>
    <n v="56"/>
    <x v="34"/>
    <m/>
    <m/>
    <n v="1"/>
  </r>
  <r>
    <x v="27"/>
    <d v="2024-04-01T00:00:00"/>
    <m/>
    <s v="2h45m"/>
    <n v="165"/>
    <s v="2h30m"/>
    <n v="150"/>
    <n v="67"/>
    <x v="19"/>
    <m/>
    <m/>
    <n v="1"/>
  </r>
  <r>
    <x v="27"/>
    <d v="2024-04-02T00:00:00"/>
    <m/>
    <s v="1h50m"/>
    <n v="110"/>
    <s v="1h"/>
    <n v="60"/>
    <n v="55"/>
    <x v="2"/>
    <m/>
    <m/>
    <n v="1"/>
  </r>
  <r>
    <x v="27"/>
    <d v="2024-04-03T00:00:00"/>
    <m/>
    <s v="8h36m"/>
    <n v="516"/>
    <s v="7h19m"/>
    <n v="439"/>
    <n v="69"/>
    <x v="497"/>
    <m/>
    <m/>
    <m/>
  </r>
  <r>
    <x v="27"/>
    <d v="2024-04-04T00:00:00"/>
    <m/>
    <s v="11h20m"/>
    <n v="680"/>
    <s v="7h37m"/>
    <n v="457"/>
    <n v="70"/>
    <x v="107"/>
    <m/>
    <m/>
    <m/>
  </r>
  <r>
    <x v="27"/>
    <d v="2024-04-05T00:00:00"/>
    <m/>
    <s v="7h36m"/>
    <n v="456"/>
    <s v="6h44m"/>
    <n v="404"/>
    <n v="49"/>
    <x v="206"/>
    <m/>
    <m/>
    <m/>
  </r>
  <r>
    <x v="28"/>
    <d v="2024-01-07T00:00:00"/>
    <m/>
    <s v="5h52m"/>
    <n v="352"/>
    <s v="1h7m"/>
    <n v="67"/>
    <n v="230"/>
    <x v="549"/>
    <m/>
    <m/>
    <m/>
  </r>
  <r>
    <x v="28"/>
    <d v="2024-01-08T00:00:00"/>
    <m/>
    <s v="4h34m"/>
    <n v="274"/>
    <s v="1h43m"/>
    <n v="103"/>
    <n v="187"/>
    <x v="485"/>
    <m/>
    <m/>
    <m/>
  </r>
  <r>
    <x v="28"/>
    <d v="2024-01-09T00:00:00"/>
    <m/>
    <s v="5h36m"/>
    <n v="336"/>
    <s v="1h24m"/>
    <n v="84"/>
    <n v="133"/>
    <x v="125"/>
    <m/>
    <m/>
    <m/>
  </r>
  <r>
    <x v="28"/>
    <d v="2024-01-10T00:00:00"/>
    <m/>
    <s v="4h2m"/>
    <n v="242"/>
    <s v="1h31m"/>
    <n v="91"/>
    <n v="150"/>
    <x v="550"/>
    <m/>
    <m/>
    <m/>
  </r>
  <r>
    <x v="28"/>
    <d v="2024-01-11T00:00:00"/>
    <m/>
    <s v="2h37m"/>
    <n v="157"/>
    <s v="1h"/>
    <n v="60"/>
    <n v="150"/>
    <x v="551"/>
    <m/>
    <m/>
    <m/>
  </r>
  <r>
    <x v="28"/>
    <d v="2024-01-12T00:00:00"/>
    <m/>
    <s v="2h56m"/>
    <n v="176"/>
    <s v="56m"/>
    <n v="56"/>
    <n v="119"/>
    <x v="552"/>
    <m/>
    <m/>
    <m/>
  </r>
  <r>
    <x v="28"/>
    <d v="2024-01-13T00:00:00"/>
    <m/>
    <s v="2h34m"/>
    <n v="154"/>
    <s v="56m"/>
    <n v="56"/>
    <n v="118"/>
    <x v="298"/>
    <m/>
    <m/>
    <m/>
  </r>
  <r>
    <x v="28"/>
    <d v="2024-01-14T00:00:00"/>
    <m/>
    <s v="1h38m"/>
    <n v="98"/>
    <s v="24m"/>
    <n v="24"/>
    <n v="102"/>
    <x v="53"/>
    <m/>
    <m/>
    <m/>
  </r>
  <r>
    <x v="28"/>
    <d v="2024-01-15T00:00:00"/>
    <m/>
    <s v="1h16m"/>
    <n v="76"/>
    <s v="29m"/>
    <n v="29"/>
    <n v="71"/>
    <x v="91"/>
    <m/>
    <m/>
    <m/>
  </r>
  <r>
    <x v="28"/>
    <d v="2024-01-16T00:00:00"/>
    <m/>
    <s v="3h53m"/>
    <n v="67"/>
    <s v="1h54m"/>
    <n v="114"/>
    <n v="203"/>
    <x v="553"/>
    <m/>
    <m/>
    <m/>
  </r>
  <r>
    <x v="28"/>
    <d v="2024-01-17T00:00:00"/>
    <m/>
    <s v="2h27m"/>
    <n v="147"/>
    <s v="1h16m"/>
    <n v="76"/>
    <n v="153"/>
    <x v="51"/>
    <m/>
    <m/>
    <m/>
  </r>
  <r>
    <x v="28"/>
    <d v="2024-01-18T00:00:00"/>
    <m/>
    <s v="2h55m"/>
    <n v="175"/>
    <s v="1h14m"/>
    <n v="74"/>
    <n v="169"/>
    <x v="115"/>
    <m/>
    <m/>
    <m/>
  </r>
  <r>
    <x v="28"/>
    <d v="2024-01-19T00:00:00"/>
    <m/>
    <s v="1h55m"/>
    <n v="115"/>
    <s v="1h9m"/>
    <n v="69"/>
    <n v="73"/>
    <x v="88"/>
    <m/>
    <m/>
    <m/>
  </r>
  <r>
    <x v="28"/>
    <d v="2024-01-20T00:00:00"/>
    <m/>
    <s v="1h56m"/>
    <n v="116"/>
    <s v="40m"/>
    <n v="40"/>
    <n v="136"/>
    <x v="112"/>
    <m/>
    <m/>
    <m/>
  </r>
  <r>
    <x v="28"/>
    <d v="2024-01-21T00:00:00"/>
    <m/>
    <s v="2h31m"/>
    <n v="151"/>
    <s v="1h12m"/>
    <n v="72"/>
    <n v="125"/>
    <x v="554"/>
    <m/>
    <m/>
    <m/>
  </r>
  <r>
    <x v="28"/>
    <d v="2024-01-22T00:00:00"/>
    <m/>
    <s v="3h15m"/>
    <n v="195"/>
    <s v="1h46m"/>
    <n v="106"/>
    <n v="157"/>
    <x v="555"/>
    <m/>
    <m/>
    <m/>
  </r>
  <r>
    <x v="28"/>
    <d v="2024-01-23T00:00:00"/>
    <m/>
    <s v="2h57m"/>
    <n v="177"/>
    <s v="1h35m"/>
    <n v="95"/>
    <n v="205"/>
    <x v="127"/>
    <m/>
    <m/>
    <m/>
  </r>
  <r>
    <x v="28"/>
    <d v="2024-01-24T00:00:00"/>
    <m/>
    <s v="1h52m"/>
    <n v="112"/>
    <s v="31m"/>
    <n v="31"/>
    <n v="146"/>
    <x v="407"/>
    <m/>
    <m/>
    <m/>
  </r>
  <r>
    <x v="28"/>
    <d v="2024-01-25T00:00:00"/>
    <m/>
    <s v="4h7m"/>
    <n v="247"/>
    <s v="27m"/>
    <n v="27"/>
    <n v="153"/>
    <x v="556"/>
    <m/>
    <m/>
    <m/>
  </r>
  <r>
    <x v="28"/>
    <d v="2024-01-26T00:00:00"/>
    <m/>
    <s v="3h46m"/>
    <n v="226"/>
    <s v="1h16m"/>
    <n v="76"/>
    <n v="123"/>
    <x v="117"/>
    <m/>
    <m/>
    <m/>
  </r>
  <r>
    <x v="28"/>
    <d v="2024-01-27T00:00:00"/>
    <m/>
    <s v="3h5m"/>
    <n v="185"/>
    <s v="1h3m"/>
    <n v="63"/>
    <n v="117"/>
    <x v="121"/>
    <m/>
    <m/>
    <m/>
  </r>
  <r>
    <x v="28"/>
    <d v="2024-01-28T00:00:00"/>
    <m/>
    <s v="2h3m"/>
    <n v="123"/>
    <s v="1h7m"/>
    <n v="67"/>
    <n v="104"/>
    <x v="85"/>
    <m/>
    <m/>
    <m/>
  </r>
  <r>
    <x v="28"/>
    <d v="2024-01-29T00:00:00"/>
    <m/>
    <s v="3h55m"/>
    <n v="235"/>
    <s v="1h25m"/>
    <n v="85"/>
    <n v="165"/>
    <x v="557"/>
    <m/>
    <m/>
    <m/>
  </r>
  <r>
    <x v="28"/>
    <d v="2024-01-30T00:00:00"/>
    <m/>
    <s v="2h44m"/>
    <n v="164"/>
    <s v="1h23m"/>
    <n v="83"/>
    <n v="131"/>
    <x v="558"/>
    <m/>
    <m/>
    <m/>
  </r>
  <r>
    <x v="28"/>
    <d v="2024-01-31T00:00:00"/>
    <m/>
    <s v="3h19m"/>
    <n v="199"/>
    <s v="1h31m"/>
    <n v="91"/>
    <n v="161"/>
    <x v="117"/>
    <m/>
    <m/>
    <m/>
  </r>
  <r>
    <x v="28"/>
    <d v="2024-02-01T00:00:00"/>
    <m/>
    <s v="2h43m"/>
    <n v="163"/>
    <s v="46m"/>
    <n v="46"/>
    <n v="132"/>
    <x v="559"/>
    <m/>
    <m/>
    <m/>
  </r>
  <r>
    <x v="28"/>
    <d v="2024-02-02T00:00:00"/>
    <m/>
    <s v="2h8m"/>
    <n v="128"/>
    <s v="47m"/>
    <n v="47"/>
    <n v="158"/>
    <x v="560"/>
    <m/>
    <m/>
    <m/>
  </r>
  <r>
    <x v="28"/>
    <d v="2024-02-03T00:00:00"/>
    <m/>
    <s v="2h5m"/>
    <n v="125"/>
    <s v="50m"/>
    <n v="50"/>
    <n v="132"/>
    <x v="349"/>
    <m/>
    <m/>
    <m/>
  </r>
  <r>
    <x v="28"/>
    <d v="2024-02-04T00:00:00"/>
    <m/>
    <s v="4h14m"/>
    <n v="254"/>
    <s v="1h11m"/>
    <n v="71"/>
    <n v="90"/>
    <x v="561"/>
    <m/>
    <m/>
    <m/>
  </r>
  <r>
    <x v="28"/>
    <d v="2024-02-05T00:00:00"/>
    <m/>
    <s v="3h17m"/>
    <n v="197"/>
    <s v="1h 8m"/>
    <n v="68"/>
    <n v="152"/>
    <x v="115"/>
    <m/>
    <m/>
    <m/>
  </r>
  <r>
    <x v="28"/>
    <d v="2024-02-06T00:00:00"/>
    <m/>
    <s v="4h43m"/>
    <n v="283"/>
    <s v="19m"/>
    <n v="19"/>
    <n v="109"/>
    <x v="93"/>
    <m/>
    <m/>
    <m/>
  </r>
  <r>
    <x v="28"/>
    <d v="2024-02-07T00:00:00"/>
    <m/>
    <s v="4h8m"/>
    <n v="248"/>
    <s v="39m"/>
    <n v="39"/>
    <n v="167"/>
    <x v="562"/>
    <m/>
    <m/>
    <m/>
  </r>
  <r>
    <x v="28"/>
    <d v="2024-02-08T00:00:00"/>
    <m/>
    <s v="3h49m"/>
    <n v="229"/>
    <s v="31m"/>
    <n v="31"/>
    <n v="116"/>
    <x v="86"/>
    <m/>
    <m/>
    <m/>
  </r>
  <r>
    <x v="28"/>
    <d v="2024-02-09T00:00:00"/>
    <m/>
    <s v="4h2m"/>
    <n v="242"/>
    <s v="1h32m"/>
    <n v="92"/>
    <n v="206"/>
    <x v="121"/>
    <m/>
    <m/>
    <m/>
  </r>
  <r>
    <x v="28"/>
    <d v="2024-02-10T00:00:00"/>
    <m/>
    <s v="1h59m"/>
    <n v="119"/>
    <s v="53m"/>
    <n v="53"/>
    <n v="91"/>
    <x v="407"/>
    <m/>
    <m/>
    <m/>
  </r>
  <r>
    <x v="28"/>
    <d v="2024-02-11T00:00:00"/>
    <m/>
    <s v="3h50m"/>
    <n v="230"/>
    <s v="1h13m"/>
    <n v="73"/>
    <n v="32"/>
    <x v="563"/>
    <m/>
    <m/>
    <m/>
  </r>
  <r>
    <x v="28"/>
    <d v="2024-02-12T00:00:00"/>
    <m/>
    <s v="3h45m"/>
    <n v="225"/>
    <s v="1h4m"/>
    <n v="64"/>
    <n v="147"/>
    <x v="564"/>
    <m/>
    <m/>
    <m/>
  </r>
  <r>
    <x v="28"/>
    <d v="2024-02-13T00:00:00"/>
    <m/>
    <s v="2h40m"/>
    <n v="160"/>
    <s v="30m"/>
    <n v="30"/>
    <n v="115"/>
    <x v="123"/>
    <m/>
    <m/>
    <m/>
  </r>
  <r>
    <x v="28"/>
    <d v="2024-02-14T00:00:00"/>
    <m/>
    <s v="4h21m"/>
    <n v="261"/>
    <s v="52m"/>
    <n v="52"/>
    <n v="132"/>
    <x v="122"/>
    <m/>
    <m/>
    <m/>
  </r>
  <r>
    <x v="28"/>
    <d v="2024-02-15T00:00:00"/>
    <m/>
    <s v="3h43m"/>
    <n v="223"/>
    <s v="1h12m"/>
    <n v="72"/>
    <n v="151"/>
    <x v="115"/>
    <m/>
    <m/>
    <m/>
  </r>
  <r>
    <x v="28"/>
    <d v="2024-02-16T00:00:00"/>
    <m/>
    <s v="3h17m"/>
    <n v="217"/>
    <s v="45m"/>
    <n v="45"/>
    <n v="142"/>
    <x v="402"/>
    <m/>
    <m/>
    <m/>
  </r>
  <r>
    <x v="28"/>
    <d v="2024-02-17T00:00:00"/>
    <m/>
    <s v="2h30m"/>
    <n v="150"/>
    <s v="1h22m"/>
    <n v="82"/>
    <n v="117"/>
    <x v="489"/>
    <m/>
    <m/>
    <m/>
  </r>
  <r>
    <x v="28"/>
    <d v="2024-02-18T00:00:00"/>
    <m/>
    <s v="2h59m"/>
    <n v="179"/>
    <s v="1h4m"/>
    <n v="64"/>
    <n v="161"/>
    <x v="120"/>
    <m/>
    <m/>
    <m/>
  </r>
  <r>
    <x v="28"/>
    <d v="2024-02-19T00:00:00"/>
    <m/>
    <s v="2h12m"/>
    <n v="132"/>
    <s v="44m"/>
    <n v="44"/>
    <n v="163"/>
    <x v="119"/>
    <m/>
    <m/>
    <m/>
  </r>
  <r>
    <x v="28"/>
    <d v="2024-02-20T00:00:00"/>
    <m/>
    <s v="1h13m"/>
    <n v="73"/>
    <s v="35m"/>
    <n v="35"/>
    <n v="135"/>
    <x v="83"/>
    <m/>
    <m/>
    <m/>
  </r>
  <r>
    <x v="28"/>
    <d v="2024-02-21T00:00:00"/>
    <m/>
    <s v="2h21m"/>
    <n v="141"/>
    <s v="1h22m"/>
    <n v="82"/>
    <n v="136"/>
    <x v="122"/>
    <m/>
    <m/>
    <m/>
  </r>
  <r>
    <x v="28"/>
    <d v="2024-02-22T00:00:00"/>
    <m/>
    <s v="3h14m"/>
    <n v="194"/>
    <s v="32m"/>
    <n v="32"/>
    <n v="100"/>
    <x v="407"/>
    <m/>
    <m/>
    <m/>
  </r>
  <r>
    <x v="28"/>
    <d v="2024-02-23T00:00:00"/>
    <m/>
    <s v="3h12m"/>
    <n v="192"/>
    <s v="2h7m"/>
    <n v="127"/>
    <n v="151"/>
    <x v="565"/>
    <m/>
    <m/>
    <m/>
  </r>
  <r>
    <x v="28"/>
    <d v="2024-02-24T00:00:00"/>
    <m/>
    <s v="5h6m"/>
    <n v="306"/>
    <s v="1h8m"/>
    <n v="68"/>
    <n v="121"/>
    <x v="117"/>
    <m/>
    <m/>
    <m/>
  </r>
  <r>
    <x v="28"/>
    <d v="2024-02-25T00:00:00"/>
    <m/>
    <s v="2h47m"/>
    <n v="167"/>
    <s v="32m"/>
    <n v="32"/>
    <n v="69"/>
    <x v="566"/>
    <m/>
    <m/>
    <m/>
  </r>
  <r>
    <x v="28"/>
    <d v="2024-02-26T00:00:00"/>
    <m/>
    <s v="3h8m"/>
    <n v="188"/>
    <s v="1h8m"/>
    <n v="68"/>
    <n v="109"/>
    <x v="567"/>
    <m/>
    <m/>
    <m/>
  </r>
  <r>
    <x v="28"/>
    <d v="2024-02-27T00:00:00"/>
    <m/>
    <s v="3h1m"/>
    <n v="181"/>
    <s v="41m"/>
    <n v="41"/>
    <n v="164"/>
    <x v="115"/>
    <m/>
    <m/>
    <m/>
  </r>
  <r>
    <x v="28"/>
    <d v="2024-02-28T00:00:00"/>
    <m/>
    <s v="3h42m"/>
    <n v="222"/>
    <s v="1h"/>
    <n v="60"/>
    <n v="133"/>
    <x v="166"/>
    <m/>
    <m/>
    <m/>
  </r>
  <r>
    <x v="28"/>
    <d v="2024-02-29T00:00:00"/>
    <m/>
    <s v="4h16m"/>
    <n v="256"/>
    <s v="32m"/>
    <n v="32"/>
    <n v="116"/>
    <x v="86"/>
    <m/>
    <m/>
    <m/>
  </r>
  <r>
    <x v="28"/>
    <d v="2024-03-01T00:00:00"/>
    <m/>
    <s v="4h11m"/>
    <n v="251"/>
    <s v="30m"/>
    <n v="30"/>
    <n v="84"/>
    <x v="334"/>
    <m/>
    <m/>
    <m/>
  </r>
  <r>
    <x v="28"/>
    <d v="2024-03-02T00:00:00"/>
    <m/>
    <s v="3h22m"/>
    <n v="202"/>
    <s v="56m"/>
    <n v="56"/>
    <n v="123"/>
    <x v="120"/>
    <m/>
    <m/>
    <m/>
  </r>
  <r>
    <x v="28"/>
    <d v="2024-03-03T00:00:00"/>
    <m/>
    <s v="5h10m"/>
    <n v="310"/>
    <s v="2h42m"/>
    <n v="162"/>
    <n v="142"/>
    <x v="88"/>
    <m/>
    <m/>
    <m/>
  </r>
  <r>
    <x v="28"/>
    <d v="2024-03-04T00:00:00"/>
    <m/>
    <s v="6h11m"/>
    <n v="371"/>
    <s v="3h31m"/>
    <n v="211"/>
    <n v="145"/>
    <x v="79"/>
    <m/>
    <m/>
    <m/>
  </r>
  <r>
    <x v="28"/>
    <d v="2024-03-05T00:00:00"/>
    <m/>
    <s v="5h13m"/>
    <n v="313"/>
    <s v="1h24m"/>
    <n v="84"/>
    <n v="145"/>
    <x v="552"/>
    <m/>
    <m/>
    <m/>
  </r>
  <r>
    <x v="28"/>
    <d v="2024-03-06T00:00:00"/>
    <m/>
    <s v="4h23m"/>
    <n v="263"/>
    <s v="57m"/>
    <n v="57"/>
    <n v="193"/>
    <x v="115"/>
    <m/>
    <m/>
    <m/>
  </r>
  <r>
    <x v="28"/>
    <d v="2024-03-07T00:00:00"/>
    <m/>
    <s v="1h33m"/>
    <n v="93"/>
    <s v="32m"/>
    <n v="32"/>
    <n v="108"/>
    <x v="402"/>
    <m/>
    <m/>
    <m/>
  </r>
  <r>
    <x v="28"/>
    <d v="2024-03-08T00:00:00"/>
    <m/>
    <s v="5h28m"/>
    <n v="328"/>
    <s v="3h21m"/>
    <n v="201"/>
    <n v="189"/>
    <x v="93"/>
    <m/>
    <m/>
    <m/>
  </r>
  <r>
    <x v="28"/>
    <d v="2024-03-09T00:00:00"/>
    <m/>
    <s v="4h40m"/>
    <n v="280"/>
    <s v="2h59m"/>
    <n v="179"/>
    <n v="163"/>
    <x v="83"/>
    <m/>
    <m/>
    <m/>
  </r>
  <r>
    <x v="28"/>
    <d v="2024-03-10T00:00:00"/>
    <m/>
    <s v="2h27m"/>
    <n v="147"/>
    <s v="1h1m"/>
    <n v="61"/>
    <n v="81"/>
    <x v="16"/>
    <m/>
    <m/>
    <m/>
  </r>
  <r>
    <x v="28"/>
    <d v="2024-03-11T00:00:00"/>
    <m/>
    <s v="4h53m"/>
    <n v="293"/>
    <s v="1h43m"/>
    <n v="103"/>
    <n v="87"/>
    <x v="86"/>
    <m/>
    <m/>
    <m/>
  </r>
  <r>
    <x v="28"/>
    <d v="2024-03-12T00:00:00"/>
    <m/>
    <s v="1h41m"/>
    <n v="101"/>
    <s v="51m"/>
    <n v="51"/>
    <n v="124"/>
    <x v="382"/>
    <m/>
    <m/>
    <m/>
  </r>
  <r>
    <x v="28"/>
    <d v="2024-03-13T00:00:00"/>
    <m/>
    <s v="3h48m"/>
    <n v="228"/>
    <s v="1h54m"/>
    <n v="114"/>
    <n v="117"/>
    <x v="463"/>
    <m/>
    <m/>
    <m/>
  </r>
  <r>
    <x v="28"/>
    <d v="2024-03-14T00:00:00"/>
    <m/>
    <s v="3h36m"/>
    <n v="216"/>
    <s v="1h8m"/>
    <n v="68"/>
    <n v="158"/>
    <x v="568"/>
    <m/>
    <m/>
    <m/>
  </r>
  <r>
    <x v="28"/>
    <d v="2024-03-15T00:00:00"/>
    <m/>
    <s v="2h32m"/>
    <n v="152"/>
    <s v="1h20m"/>
    <n v="80"/>
    <n v="126"/>
    <x v="569"/>
    <m/>
    <m/>
    <m/>
  </r>
  <r>
    <x v="28"/>
    <d v="2024-03-16T00:00:00"/>
    <m/>
    <s v="7h49m"/>
    <n v="469"/>
    <s v="1h57m"/>
    <n v="117"/>
    <n v="154"/>
    <x v="463"/>
    <m/>
    <m/>
    <m/>
  </r>
  <r>
    <x v="28"/>
    <d v="2024-03-17T00:00:00"/>
    <m/>
    <s v="4h31m"/>
    <n v="271"/>
    <s v="3h12m"/>
    <n v="192"/>
    <n v="70"/>
    <x v="122"/>
    <m/>
    <m/>
    <m/>
  </r>
  <r>
    <x v="28"/>
    <d v="2024-03-18T00:00:00"/>
    <m/>
    <s v="2h11m"/>
    <n v="131"/>
    <s v="45m"/>
    <n v="45"/>
    <n v="91"/>
    <x v="73"/>
    <m/>
    <m/>
    <m/>
  </r>
  <r>
    <x v="28"/>
    <d v="2024-03-19T00:00:00"/>
    <m/>
    <s v="2h53m"/>
    <n v="173"/>
    <s v="36m"/>
    <n v="36"/>
    <n v="70"/>
    <x v="402"/>
    <m/>
    <m/>
    <m/>
  </r>
  <r>
    <x v="28"/>
    <d v="2024-03-20T00:00:00"/>
    <m/>
    <s v="8h20m"/>
    <n v="500"/>
    <s v="4h56m"/>
    <n v="296"/>
    <n v="124"/>
    <x v="570"/>
    <m/>
    <m/>
    <m/>
  </r>
  <r>
    <x v="28"/>
    <d v="2024-03-21T00:00:00"/>
    <m/>
    <s v="4h38m"/>
    <n v="278"/>
    <s v="1h40m"/>
    <n v="100"/>
    <n v="196"/>
    <x v="94"/>
    <m/>
    <m/>
    <m/>
  </r>
  <r>
    <x v="28"/>
    <d v="2024-03-22T00:00:00"/>
    <m/>
    <s v="2h56m"/>
    <n v="176"/>
    <s v="53m"/>
    <n v="53"/>
    <n v="112"/>
    <x v="571"/>
    <m/>
    <m/>
    <m/>
  </r>
  <r>
    <x v="28"/>
    <d v="2024-03-23T00:00:00"/>
    <m/>
    <s v="2h11m"/>
    <n v="131"/>
    <s v="1h2m"/>
    <n v="62"/>
    <n v="137"/>
    <x v="565"/>
    <m/>
    <m/>
    <m/>
  </r>
  <r>
    <x v="28"/>
    <d v="2024-03-24T00:00:00"/>
    <m/>
    <s v="2h12m"/>
    <n v="132"/>
    <s v="1h59m"/>
    <n v="119"/>
    <n v="158"/>
    <x v="572"/>
    <m/>
    <m/>
    <m/>
  </r>
  <r>
    <x v="28"/>
    <d v="2024-03-25T00:00:00"/>
    <m/>
    <s v="2h7m"/>
    <n v="127"/>
    <s v="1h25m"/>
    <n v="85"/>
    <n v="95"/>
    <x v="573"/>
    <m/>
    <m/>
    <m/>
  </r>
  <r>
    <x v="28"/>
    <d v="2024-03-26T00:00:00"/>
    <m/>
    <s v="4h49m"/>
    <n v="289"/>
    <s v="1h28m"/>
    <n v="88"/>
    <n v="121"/>
    <x v="421"/>
    <m/>
    <m/>
    <m/>
  </r>
  <r>
    <x v="28"/>
    <d v="2024-03-27T00:00:00"/>
    <m/>
    <s v="34m"/>
    <n v="34"/>
    <s v="23m"/>
    <n v="23"/>
    <n v="42"/>
    <x v="297"/>
    <m/>
    <m/>
    <n v="1"/>
  </r>
  <r>
    <x v="28"/>
    <d v="2024-03-28T00:00:00"/>
    <m/>
    <s v="35m"/>
    <n v="35"/>
    <s v="22m"/>
    <n v="22"/>
    <n v="40"/>
    <x v="99"/>
    <m/>
    <m/>
    <n v="1"/>
  </r>
  <r>
    <x v="28"/>
    <d v="2024-03-29T00:00:00"/>
    <m/>
    <s v="2h54m"/>
    <n v="174"/>
    <s v="1h37m"/>
    <n v="97"/>
    <n v="56"/>
    <x v="525"/>
    <m/>
    <m/>
    <n v="0"/>
  </r>
  <r>
    <x v="28"/>
    <d v="2024-03-30T00:00:00"/>
    <m/>
    <s v="1h4m"/>
    <n v="64"/>
    <s v="59m"/>
    <n v="59"/>
    <n v="48"/>
    <x v="574"/>
    <m/>
    <m/>
    <n v="1"/>
  </r>
  <r>
    <x v="28"/>
    <d v="2024-03-31T00:00:00"/>
    <m/>
    <s v="57m"/>
    <n v="57"/>
    <s v="53m"/>
    <n v="53"/>
    <n v="30"/>
    <x v="30"/>
    <m/>
    <m/>
    <n v="1"/>
  </r>
  <r>
    <x v="28"/>
    <d v="2024-04-01T00:00:00"/>
    <m/>
    <s v="3h25m"/>
    <n v="205"/>
    <s v="1h2m"/>
    <n v="62"/>
    <n v="73"/>
    <x v="575"/>
    <m/>
    <m/>
    <n v="0"/>
  </r>
  <r>
    <x v="28"/>
    <d v="2024-04-02T00:00:00"/>
    <m/>
    <s v="1h24m"/>
    <n v="84"/>
    <s v="28m"/>
    <n v="28"/>
    <n v="32"/>
    <x v="576"/>
    <m/>
    <m/>
    <n v="1"/>
  </r>
  <r>
    <x v="29"/>
    <d v="2023-12-31T00:00:00"/>
    <m/>
    <s v="5h33m"/>
    <n v="333"/>
    <s v="1h31m"/>
    <n v="91"/>
    <n v="99"/>
    <x v="577"/>
    <n v="0.273273273273273"/>
    <n v="3.36363636363636"/>
    <s v="N/A"/>
  </r>
  <r>
    <x v="29"/>
    <d v="2024-01-01T00:00:00"/>
    <m/>
    <s v="11h19m"/>
    <n v="679"/>
    <s v="2h54m"/>
    <n v="174"/>
    <n v="170"/>
    <x v="578"/>
    <n v="0.256259204712813"/>
    <n v="3.99411764705882"/>
    <s v="N/A"/>
  </r>
  <r>
    <x v="29"/>
    <d v="2024-01-02T00:00:00"/>
    <m/>
    <s v="6h21m"/>
    <n v="381"/>
    <s v="48m"/>
    <n v="48"/>
    <n v="129"/>
    <x v="578"/>
    <n v="0.125984251968504"/>
    <n v="2.95348837209302"/>
    <s v="N/A"/>
  </r>
  <r>
    <x v="29"/>
    <d v="2024-01-03T00:00:00"/>
    <m/>
    <s v="5h42m"/>
    <n v="342"/>
    <s v="1h23m"/>
    <n v="83"/>
    <n v="82"/>
    <x v="579"/>
    <n v="0.242690058479532"/>
    <n v="4.17073170731707"/>
    <s v="N/A"/>
  </r>
  <r>
    <x v="29"/>
    <d v="2024-01-04T00:00:00"/>
    <m/>
    <s v="5h54m"/>
    <n v="353"/>
    <s v="2h1m"/>
    <n v="121"/>
    <n v="123"/>
    <x v="580"/>
    <n v="0.342776203966006"/>
    <n v="2.86991869918699"/>
    <s v="N/A"/>
  </r>
  <r>
    <x v="29"/>
    <d v="2024-01-05T00:00:00"/>
    <m/>
    <s v="3h49m"/>
    <n v="229"/>
    <s v="44m"/>
    <n v="44"/>
    <n v="93"/>
    <x v="581"/>
    <n v="0.192139737991266"/>
    <n v="2.46236559139785"/>
    <s v="N/A"/>
  </r>
  <r>
    <x v="29"/>
    <d v="2024-01-06T00:00:00"/>
    <m/>
    <s v="7h43m"/>
    <n v="463"/>
    <s v="3h3m"/>
    <n v="183"/>
    <n v="150"/>
    <x v="582"/>
    <n v="0.39524838012959"/>
    <n v="3.08666666666667"/>
    <s v="N/A"/>
  </r>
  <r>
    <x v="29"/>
    <d v="2024-01-07T00:00:00"/>
    <m/>
    <s v="2h17m"/>
    <n v="137"/>
    <s v="58m"/>
    <n v="58"/>
    <n v="105"/>
    <x v="583"/>
    <n v="0.423357664233577"/>
    <n v="1.3047619047619"/>
    <s v="N/A"/>
  </r>
  <r>
    <x v="29"/>
    <d v="2024-01-08T00:00:00"/>
    <m/>
    <s v="3h2m"/>
    <n v="182"/>
    <s v="1h9m"/>
    <n v="69"/>
    <n v="183"/>
    <x v="584"/>
    <n v="0.379120879120879"/>
    <n v="0.994535519125683"/>
    <s v="N/A"/>
  </r>
  <r>
    <x v="29"/>
    <d v="2024-01-09T00:00:00"/>
    <m/>
    <s v="12h12m"/>
    <n v="732"/>
    <s v="1h39m"/>
    <n v="99"/>
    <n v="166"/>
    <x v="578"/>
    <n v="0.135245901639344"/>
    <n v="4.40963855421687"/>
    <s v="N/A"/>
  </r>
  <r>
    <x v="29"/>
    <d v="2024-01-10T00:00:00"/>
    <m/>
    <s v="4h10m"/>
    <n v="250"/>
    <s v="49m"/>
    <n v="49"/>
    <n v="150"/>
    <x v="578"/>
    <n v="0.196"/>
    <n v="1.66666666666667"/>
    <s v="N/A"/>
  </r>
  <r>
    <x v="29"/>
    <d v="2024-01-11T00:00:00"/>
    <m/>
    <s v="5h4m"/>
    <n v="304"/>
    <s v="1h44m"/>
    <n v="104"/>
    <n v="142"/>
    <x v="585"/>
    <n v="0.342105263157895"/>
    <n v="2.14084507042254"/>
    <s v="N/A"/>
  </r>
  <r>
    <x v="29"/>
    <d v="2024-01-12T00:00:00"/>
    <m/>
    <s v="8h58m"/>
    <n v="538"/>
    <s v="40m"/>
    <n v="40"/>
    <n v="125"/>
    <x v="586"/>
    <n v="0.0743494423791822"/>
    <n v="4.304"/>
    <s v="N/A"/>
  </r>
  <r>
    <x v="29"/>
    <d v="2024-01-13T00:00:00"/>
    <m/>
    <s v="4h20m"/>
    <n v="260"/>
    <s v="1h43m"/>
    <n v="103"/>
    <n v="113"/>
    <x v="587"/>
    <n v="0.396153846153846"/>
    <n v="2.30088495575221"/>
    <s v="N/A"/>
  </r>
  <r>
    <x v="29"/>
    <d v="2024-01-14T00:00:00"/>
    <m/>
    <s v="4h45m"/>
    <n v="285"/>
    <s v="1h30m"/>
    <n v="90"/>
    <n v="139"/>
    <x v="588"/>
    <n v="0.315789473684211"/>
    <n v="2.05035971223022"/>
    <s v="N/A"/>
  </r>
  <r>
    <x v="29"/>
    <d v="2024-01-15T00:00:00"/>
    <m/>
    <s v="4h10m"/>
    <n v="250"/>
    <s v="2h7m"/>
    <n v="127"/>
    <n v="140"/>
    <x v="589"/>
    <n v="0.508"/>
    <n v="1.78571428571429"/>
    <s v="N/A"/>
  </r>
  <r>
    <x v="29"/>
    <d v="2024-01-16T00:00:00"/>
    <m/>
    <s v="3h17m"/>
    <n v="197"/>
    <s v="57m"/>
    <n v="57"/>
    <n v="107"/>
    <x v="590"/>
    <n v="0.289340101522843"/>
    <n v="1.8411214953271"/>
    <s v="N/A"/>
  </r>
  <r>
    <x v="29"/>
    <d v="2024-01-17T00:00:00"/>
    <m/>
    <s v="3h35m"/>
    <n v="215"/>
    <s v="1h1m"/>
    <n v="61"/>
    <n v="137"/>
    <x v="591"/>
    <n v="0.283720930232558"/>
    <n v="1.56934306569343"/>
    <s v="N/A"/>
  </r>
  <r>
    <x v="29"/>
    <d v="2024-01-18T00:00:00"/>
    <m/>
    <s v="5h55m"/>
    <n v="355"/>
    <s v="1h7m"/>
    <n v="67"/>
    <n v="135"/>
    <x v="591"/>
    <n v="0.188732394366197"/>
    <n v="2.62962962962963"/>
    <s v="N/A"/>
  </r>
  <r>
    <x v="29"/>
    <d v="2024-01-19T00:00:00"/>
    <m/>
    <s v="6h10m"/>
    <n v="370"/>
    <s v="1h37m"/>
    <n v="97"/>
    <n v="73"/>
    <x v="592"/>
    <n v="0.262162162162162"/>
    <n v="5.06849315068493"/>
    <s v="N/A"/>
  </r>
  <r>
    <x v="29"/>
    <d v="2024-01-20T00:00:00"/>
    <m/>
    <s v="5h40m"/>
    <n v="340"/>
    <s v="2h4m"/>
    <n v="124"/>
    <n v="133"/>
    <x v="583"/>
    <n v="0.364705882352941"/>
    <n v="2.55639097744361"/>
    <s v="N/A"/>
  </r>
  <r>
    <x v="29"/>
    <d v="2024-01-21T00:00:00"/>
    <m/>
    <s v="6h21m"/>
    <n v="381"/>
    <s v="2h20m"/>
    <n v="140"/>
    <n v="194"/>
    <x v="580"/>
    <n v="0.36745406824147"/>
    <n v="1.9639175257732"/>
    <s v="N/A"/>
  </r>
  <r>
    <x v="29"/>
    <d v="2024-01-22T00:00:00"/>
    <m/>
    <s v="4h59m"/>
    <n v="299"/>
    <s v="1h6m"/>
    <n v="66"/>
    <n v="139"/>
    <x v="593"/>
    <n v="0.220735785953177"/>
    <n v="2.15107913669065"/>
    <s v="N/A"/>
  </r>
  <r>
    <x v="29"/>
    <d v="2024-01-23T00:00:00"/>
    <m/>
    <s v="4h40m"/>
    <n v="280"/>
    <s v="58m"/>
    <n v="58"/>
    <n v="108"/>
    <x v="586"/>
    <n v="0.207142857142857"/>
    <n v="2.59259259259259"/>
    <s v="N/A"/>
  </r>
  <r>
    <x v="29"/>
    <d v="2024-01-24T00:00:00"/>
    <m/>
    <s v="3h26m"/>
    <n v="206"/>
    <s v="52m"/>
    <n v="52"/>
    <n v="108"/>
    <x v="240"/>
    <n v="0.252427184466019"/>
    <n v="1.90740740740741"/>
    <s v="N/A"/>
  </r>
  <r>
    <x v="29"/>
    <d v="2024-01-25T00:00:00"/>
    <m/>
    <s v="6h20m"/>
    <n v="380"/>
    <s v="2h6m"/>
    <n v="126"/>
    <n v="111"/>
    <x v="594"/>
    <n v="0.331578947368421"/>
    <n v="3.42342342342342"/>
    <s v="N/A"/>
  </r>
  <r>
    <x v="29"/>
    <d v="2024-01-26T00:00:00"/>
    <m/>
    <s v="6h2m"/>
    <n v="362"/>
    <s v="1h33m"/>
    <n v="93"/>
    <n v="142"/>
    <x v="595"/>
    <n v="0.256906077348066"/>
    <n v="2.54929577464789"/>
    <s v="N/A"/>
  </r>
  <r>
    <x v="29"/>
    <d v="2024-01-27T00:00:00"/>
    <m/>
    <s v="6h25m"/>
    <n v="385"/>
    <s v="1h17m"/>
    <n v="77"/>
    <n v="92"/>
    <x v="596"/>
    <n v="0.2"/>
    <n v="4.18478260869565"/>
    <s v="N/A"/>
  </r>
  <r>
    <x v="29"/>
    <d v="2024-01-28T00:00:00"/>
    <m/>
    <s v="8h37m"/>
    <n v="497"/>
    <s v="1h44m"/>
    <n v="104"/>
    <n v="133"/>
    <x v="580"/>
    <n v="0.209255533199195"/>
    <n v="3.73684210526316"/>
    <s v="N/A"/>
  </r>
  <r>
    <x v="29"/>
    <d v="2024-01-29T00:00:00"/>
    <m/>
    <s v="7h28m"/>
    <n v="448"/>
    <s v="1h22m"/>
    <n v="82"/>
    <n v="120"/>
    <x v="597"/>
    <n v="0.183035714285714"/>
    <n v="3.73333333333333"/>
    <s v="N/A"/>
  </r>
  <r>
    <x v="29"/>
    <d v="2024-01-30T00:00:00"/>
    <m/>
    <s v="6h4m"/>
    <n v="364"/>
    <s v="52m"/>
    <n v="52"/>
    <n v="135"/>
    <x v="587"/>
    <n v="0.142857142857143"/>
    <n v="2.6962962962963"/>
    <s v="N/A"/>
  </r>
  <r>
    <x v="29"/>
    <d v="2024-01-31T00:00:00"/>
    <m/>
    <s v="6h"/>
    <n v="360"/>
    <s v="43m"/>
    <n v="43"/>
    <n v="120"/>
    <x v="598"/>
    <n v="0.119444444444444"/>
    <n v="3"/>
    <s v="N/A"/>
  </r>
  <r>
    <x v="29"/>
    <d v="2024-02-01T00:00:00"/>
    <m/>
    <s v="7h8m"/>
    <n v="428"/>
    <s v="1h14m"/>
    <n v="74"/>
    <n v="129"/>
    <x v="599"/>
    <n v="0.172897196261682"/>
    <n v="3.31782945736434"/>
    <s v="N/A"/>
  </r>
  <r>
    <x v="29"/>
    <d v="2024-02-02T00:00:00"/>
    <m/>
    <s v="6h24m"/>
    <n v="384"/>
    <s v="1h25m"/>
    <n v="85"/>
    <n v="123"/>
    <x v="592"/>
    <n v="0.221354166666667"/>
    <n v="3.1219512195122"/>
    <s v="N/A"/>
  </r>
  <r>
    <x v="29"/>
    <d v="2024-02-03T00:00:00"/>
    <m/>
    <s v="5h45m"/>
    <n v="345"/>
    <s v="43m"/>
    <n v="43"/>
    <n v="122"/>
    <x v="592"/>
    <n v="0.12463768115942"/>
    <n v="2.82786885245902"/>
    <s v="N/A"/>
  </r>
  <r>
    <x v="29"/>
    <d v="2024-02-04T00:00:00"/>
    <m/>
    <s v="5h27m"/>
    <n v="327"/>
    <s v="1h15"/>
    <n v="75"/>
    <n v="101"/>
    <x v="591"/>
    <n v="0.229357798165138"/>
    <n v="3.23762376237624"/>
    <s v="N/A"/>
  </r>
  <r>
    <x v="29"/>
    <d v="2024-02-05T00:00:00"/>
    <m/>
    <s v="7h30m"/>
    <n v="450"/>
    <s v="3h3m"/>
    <n v="183"/>
    <n v="137"/>
    <x v="600"/>
    <n v="0.406666666666667"/>
    <n v="3.28467153284672"/>
    <s v="N/A"/>
  </r>
  <r>
    <x v="29"/>
    <d v="2024-02-06T00:00:00"/>
    <m/>
    <s v="5h25m"/>
    <n v="325"/>
    <s v="1h37m"/>
    <n v="97"/>
    <n v="132"/>
    <x v="591"/>
    <n v="0.298461538461538"/>
    <n v="2.46212121212121"/>
    <s v="N/A"/>
  </r>
  <r>
    <x v="29"/>
    <d v="2024-02-07T00:00:00"/>
    <m/>
    <s v="5h"/>
    <n v="300"/>
    <s v="1h13m"/>
    <n v="73"/>
    <n v="123"/>
    <x v="578"/>
    <n v="0.243333333333333"/>
    <n v="2.4390243902439"/>
    <s v="N/A"/>
  </r>
  <r>
    <x v="29"/>
    <d v="2024-02-08T00:00:00"/>
    <m/>
    <s v="6h33m"/>
    <n v="393"/>
    <s v="1h15m"/>
    <n v="75"/>
    <n v="170"/>
    <x v="592"/>
    <n v="0.190839694656489"/>
    <n v="2.31176470588235"/>
    <s v="N/A"/>
  </r>
  <r>
    <x v="29"/>
    <d v="2024-02-09T00:00:00"/>
    <m/>
    <s v="5h7m"/>
    <n v="307"/>
    <s v="1h"/>
    <n v="60"/>
    <n v="97"/>
    <x v="601"/>
    <n v="0.195439739413681"/>
    <n v="3.16494845360825"/>
    <s v="N/A"/>
  </r>
  <r>
    <x v="29"/>
    <d v="2024-02-10T00:00:00"/>
    <m/>
    <s v="4h55m"/>
    <n v="295"/>
    <s v="1h41m"/>
    <n v="101"/>
    <n v="99"/>
    <x v="602"/>
    <n v="0.342372881355932"/>
    <n v="2.97979797979798"/>
    <s v="N/A"/>
  </r>
  <r>
    <x v="29"/>
    <d v="2024-02-11T00:00:00"/>
    <m/>
    <s v="5h25m"/>
    <n v="325"/>
    <s v="1h16m"/>
    <n v="76"/>
    <n v="149"/>
    <x v="580"/>
    <n v="0.233846153846154"/>
    <n v="2.18120805369128"/>
    <s v="N/A"/>
  </r>
  <r>
    <x v="29"/>
    <d v="2024-02-12T00:00:00"/>
    <m/>
    <s v="4h29m"/>
    <n v="269"/>
    <s v="1h51m"/>
    <n v="111"/>
    <n v="183"/>
    <x v="589"/>
    <n v="0.412639405204461"/>
    <n v="1.46994535519126"/>
    <s v="N/A"/>
  </r>
  <r>
    <x v="29"/>
    <d v="2024-02-13T00:00:00"/>
    <m/>
    <s v="5h21m"/>
    <n v="321"/>
    <s v="1h38m"/>
    <n v="98"/>
    <n v="178"/>
    <x v="586"/>
    <n v="0.305295950155763"/>
    <n v="1.80337078651685"/>
    <s v="N/A"/>
  </r>
  <r>
    <x v="29"/>
    <d v="2024-02-14T00:00:00"/>
    <m/>
    <s v="6h50m"/>
    <n v="410"/>
    <s v="1h21m"/>
    <n v="81"/>
    <n v="135"/>
    <x v="603"/>
    <n v="0.197560975609756"/>
    <n v="3.03703703703704"/>
    <s v="N/A"/>
  </r>
  <r>
    <x v="29"/>
    <d v="2024-02-15T00:00:00"/>
    <m/>
    <s v="6h23m"/>
    <n v="383"/>
    <s v="1h12m"/>
    <n v="72"/>
    <n v="143"/>
    <x v="583"/>
    <n v="0.18798955613577"/>
    <n v="2.67832167832168"/>
    <s v="N/A"/>
  </r>
  <r>
    <x v="29"/>
    <d v="2024-02-16T00:00:00"/>
    <m/>
    <s v="4h51m"/>
    <n v="291"/>
    <s v="2h2m"/>
    <n v="122"/>
    <n v="118"/>
    <x v="604"/>
    <n v="0.419243986254296"/>
    <n v="2.46610169491525"/>
    <s v="N/A"/>
  </r>
  <r>
    <x v="29"/>
    <d v="2024-02-17T00:00:00"/>
    <m/>
    <s v="4h15m"/>
    <n v="255"/>
    <s v="1h38m"/>
    <n v="98"/>
    <n v="135"/>
    <x v="580"/>
    <n v="0.384313725490196"/>
    <n v="1.88888888888889"/>
    <s v="N/A"/>
  </r>
  <r>
    <x v="29"/>
    <d v="2024-02-18T00:00:00"/>
    <m/>
    <s v="5h49m"/>
    <n v="349"/>
    <s v="1h46m"/>
    <n v="106"/>
    <n v="129"/>
    <x v="605"/>
    <n v="0.303724928366762"/>
    <n v="2.70542635658915"/>
    <s v="N/A"/>
  </r>
  <r>
    <x v="29"/>
    <d v="2024-02-19T00:00:00"/>
    <m/>
    <s v="7h16m"/>
    <n v="436"/>
    <s v="1h47m"/>
    <n v="107"/>
    <n v="140"/>
    <x v="606"/>
    <n v="0.245412844036697"/>
    <n v="3.11428571428571"/>
    <s v="N/A"/>
  </r>
  <r>
    <x v="29"/>
    <d v="2024-02-20T00:00:00"/>
    <m/>
    <s v="4h12m"/>
    <n v="252"/>
    <s v="1h11m"/>
    <n v="71"/>
    <n v="106"/>
    <x v="583"/>
    <n v="0.281746031746032"/>
    <n v="2.37735849056604"/>
    <s v="N/A"/>
  </r>
  <r>
    <x v="29"/>
    <d v="2024-02-21T00:00:00"/>
    <m/>
    <s v="5h8m"/>
    <n v="308"/>
    <s v="1h14m"/>
    <n v="74"/>
    <n v="115"/>
    <x v="607"/>
    <n v="0.24025974025974"/>
    <n v="2.67826086956522"/>
    <s v="N/A"/>
  </r>
  <r>
    <x v="29"/>
    <d v="2024-02-22T00:00:00"/>
    <m/>
    <s v="6h16m"/>
    <n v="376"/>
    <s v="1h40m"/>
    <n v="100"/>
    <n v="139"/>
    <x v="603"/>
    <n v="0.265957446808511"/>
    <n v="2.70503597122302"/>
    <s v="N/A"/>
  </r>
  <r>
    <x v="29"/>
    <d v="2024-02-23T00:00:00"/>
    <m/>
    <s v="3h31m"/>
    <n v="211"/>
    <s v="1h24m"/>
    <n v="84"/>
    <n v="112"/>
    <x v="586"/>
    <n v="0.398104265402844"/>
    <n v="1.88392857142857"/>
    <s v="N/A"/>
  </r>
  <r>
    <x v="29"/>
    <d v="2024-02-24T00:00:00"/>
    <m/>
    <s v="7h35m"/>
    <n v="455"/>
    <s v="1h29m"/>
    <n v="89"/>
    <n v="136"/>
    <x v="589"/>
    <n v="0.195604395604396"/>
    <n v="3.34558823529412"/>
    <s v="N/A"/>
  </r>
  <r>
    <x v="29"/>
    <d v="2024-02-25T00:00:00"/>
    <m/>
    <s v="3h45m"/>
    <n v="225"/>
    <s v="57m"/>
    <n v="57"/>
    <n v="113"/>
    <x v="580"/>
    <n v="0.253333333333333"/>
    <n v="1.99115044247788"/>
    <s v="N/A"/>
  </r>
  <r>
    <x v="29"/>
    <d v="2024-02-26T00:00:00"/>
    <m/>
    <s v="4h19m"/>
    <n v="259"/>
    <s v="1h4m"/>
    <n v="64"/>
    <n v="108"/>
    <x v="580"/>
    <n v="0.247104247104247"/>
    <n v="2.39814814814815"/>
    <s v="N/A"/>
  </r>
  <r>
    <x v="29"/>
    <d v="2024-02-27T00:00:00"/>
    <m/>
    <s v="5h42m"/>
    <n v="342"/>
    <s v="1h23m"/>
    <n v="83"/>
    <n v="121"/>
    <x v="580"/>
    <n v="0.242690058479532"/>
    <n v="2.82644628099174"/>
    <s v="N/A"/>
  </r>
  <r>
    <x v="29"/>
    <d v="2024-02-28T00:00:00"/>
    <m/>
    <s v="5h3m"/>
    <n v="303"/>
    <s v="1h3m"/>
    <n v="63"/>
    <n v="132"/>
    <x v="596"/>
    <n v="0.207920792079208"/>
    <n v="2.29545454545455"/>
    <s v="N/A"/>
  </r>
  <r>
    <x v="29"/>
    <d v="2024-02-29T00:00:00"/>
    <m/>
    <s v="4h35m"/>
    <n v="275"/>
    <s v="1h22m"/>
    <n v="82"/>
    <n v="116"/>
    <x v="585"/>
    <n v="0.298181818181818"/>
    <n v="2.37068965517241"/>
    <s v="N/A"/>
  </r>
  <r>
    <x v="29"/>
    <d v="2024-03-01T00:00:00"/>
    <m/>
    <s v="4h58m"/>
    <n v="298"/>
    <s v="1h17m"/>
    <n v="77"/>
    <n v="123"/>
    <x v="581"/>
    <n v="0.258389261744966"/>
    <n v="2.42276422764228"/>
    <s v="N/A"/>
  </r>
  <r>
    <x v="29"/>
    <d v="2024-03-02T00:00:00"/>
    <m/>
    <s v="3h57m"/>
    <n v="237"/>
    <s v="58m"/>
    <n v="58"/>
    <n v="127"/>
    <x v="580"/>
    <n v="0.244725738396624"/>
    <n v="1.86614173228346"/>
    <s v="N/A"/>
  </r>
  <r>
    <x v="29"/>
    <d v="2024-03-03T00:00:00"/>
    <m/>
    <s v="5h5m"/>
    <n v="305"/>
    <s v="1h28m"/>
    <n v="68"/>
    <n v="141"/>
    <x v="608"/>
    <n v="0.222950819672131"/>
    <n v="2.16312056737589"/>
    <s v="N/A"/>
  </r>
  <r>
    <x v="29"/>
    <d v="2024-03-04T00:00:00"/>
    <m/>
    <s v="4h1m"/>
    <n v="241"/>
    <s v="1h37m"/>
    <n v="97"/>
    <n v="156"/>
    <x v="609"/>
    <n v="0.402489626556017"/>
    <n v="1.5448717948718"/>
    <s v="N/A"/>
  </r>
  <r>
    <x v="29"/>
    <d v="2024-03-05T00:00:00"/>
    <m/>
    <s v="5h23m"/>
    <n v="323"/>
    <s v="2h19m"/>
    <n v="139"/>
    <n v="167"/>
    <x v="610"/>
    <n v="0.430340557275542"/>
    <n v="1.93413173652695"/>
    <s v="N/A"/>
  </r>
  <r>
    <x v="29"/>
    <d v="2024-03-06T00:00:00"/>
    <m/>
    <s v="4h28m"/>
    <n v="268"/>
    <s v="1h49m"/>
    <n v="109"/>
    <n v="108"/>
    <x v="611"/>
    <n v="0.406716417910448"/>
    <n v="2.48148148148148"/>
    <s v="N/A"/>
  </r>
  <r>
    <x v="29"/>
    <d v="2024-03-07T00:00:00"/>
    <m/>
    <s v="6h54m"/>
    <n v="414"/>
    <s v="2h42m"/>
    <n v="162"/>
    <n v="120"/>
    <x v="604"/>
    <n v="0.391304347826087"/>
    <n v="3.45"/>
    <s v="N/A"/>
  </r>
  <r>
    <x v="29"/>
    <d v="2024-03-08T00:00:00"/>
    <m/>
    <s v="4h53m"/>
    <n v="293"/>
    <s v="1h8m"/>
    <n v="68"/>
    <n v="113"/>
    <x v="580"/>
    <n v="0.232081911262799"/>
    <n v="2.5929203539823"/>
    <s v="N/A"/>
  </r>
  <r>
    <x v="29"/>
    <d v="2024-03-09T00:00:00"/>
    <m/>
    <s v="4h4m"/>
    <n v="244"/>
    <s v="1h2m"/>
    <n v="62"/>
    <n v="119"/>
    <x v="580"/>
    <n v="0.254098360655738"/>
    <n v="2.05042016806723"/>
    <s v="N/A"/>
  </r>
  <r>
    <x v="29"/>
    <d v="2024-03-10T00:00:00"/>
    <m/>
    <s v="6h11m"/>
    <n v="371"/>
    <s v="2h12m"/>
    <n v="132"/>
    <n v="100"/>
    <x v="608"/>
    <n v="0.355795148247978"/>
    <n v="3.71"/>
    <s v="N/A"/>
  </r>
  <r>
    <x v="29"/>
    <d v="2024-03-11T00:00:00"/>
    <m/>
    <s v="4h23m"/>
    <n v="263"/>
    <s v="1h32m"/>
    <n v="92"/>
    <n v="131"/>
    <x v="581"/>
    <n v="0.349809885931559"/>
    <n v="2.00763358778626"/>
    <s v="N/A"/>
  </r>
  <r>
    <x v="29"/>
    <d v="2024-03-12T00:00:00"/>
    <m/>
    <s v="3h28m"/>
    <n v="208"/>
    <s v="1h38m"/>
    <n v="98"/>
    <n v="145"/>
    <x v="612"/>
    <n v="0.471153846153846"/>
    <n v="1.43448275862069"/>
    <s v="N/A"/>
  </r>
  <r>
    <x v="29"/>
    <d v="2024-03-13T00:00:00"/>
    <m/>
    <s v="4h44m"/>
    <n v="284"/>
    <s v="1h24m"/>
    <n v="84"/>
    <n v="89"/>
    <x v="613"/>
    <n v="0.295774647887324"/>
    <n v="3.19101123595506"/>
    <s v="N/A"/>
  </r>
  <r>
    <x v="29"/>
    <d v="2024-03-14T00:00:00"/>
    <m/>
    <s v="4h15m"/>
    <n v="255"/>
    <s v="1h51m"/>
    <n v="111"/>
    <n v="105"/>
    <x v="614"/>
    <n v="0.435294117647059"/>
    <n v="2.42857142857143"/>
    <s v="N/A"/>
  </r>
  <r>
    <x v="29"/>
    <d v="2024-03-15T00:00:00"/>
    <m/>
    <s v="5h41m"/>
    <n v="341"/>
    <s v="2h20m"/>
    <n v="140"/>
    <n v="117"/>
    <x v="579"/>
    <n v="0.410557184750733"/>
    <n v="2.91452991452991"/>
    <s v="N/A"/>
  </r>
  <r>
    <x v="29"/>
    <d v="2024-03-16T00:00:00"/>
    <m/>
    <s v="3h48m"/>
    <n v="228"/>
    <s v="48m"/>
    <n v="48"/>
    <n v="123"/>
    <x v="591"/>
    <n v="0.210526315789474"/>
    <n v="1.85365853658537"/>
    <s v="N/A"/>
  </r>
  <r>
    <x v="29"/>
    <d v="2024-03-17T00:00:00"/>
    <m/>
    <s v="3h53m"/>
    <n v="233"/>
    <s v="1h21m"/>
    <n v="81"/>
    <n v="104"/>
    <x v="592"/>
    <n v="0.347639484978541"/>
    <n v="2.24038461538462"/>
    <s v="N/A"/>
  </r>
  <r>
    <x v="29"/>
    <d v="2024-03-18T00:00:00"/>
    <m/>
    <s v="5h17m"/>
    <n v="317"/>
    <s v="2h"/>
    <n v="120"/>
    <n v="132"/>
    <x v="615"/>
    <n v="0.378548895899054"/>
    <n v="2.40151515151515"/>
    <s v="N/A"/>
  </r>
  <r>
    <x v="29"/>
    <d v="2024-03-19T00:00:00"/>
    <m/>
    <s v="3h31m"/>
    <n v="211"/>
    <s v="52m"/>
    <n v="52"/>
    <n v="109"/>
    <x v="585"/>
    <n v="0.246445497630332"/>
    <n v="1.93577981651376"/>
    <s v="N/A"/>
  </r>
  <r>
    <x v="29"/>
    <d v="2024-03-20T00:00:00"/>
    <m/>
    <s v="6h55m"/>
    <n v="415"/>
    <s v="2h38m"/>
    <n v="158"/>
    <n v="151"/>
    <x v="616"/>
    <n v="0.380722891566265"/>
    <n v="2.74834437086093"/>
    <s v="N/A"/>
  </r>
  <r>
    <x v="29"/>
    <d v="2024-03-21T00:00:00"/>
    <m/>
    <s v="4h1m"/>
    <n v="241"/>
    <s v="1h33m"/>
    <n v="93"/>
    <n v="114"/>
    <x v="617"/>
    <n v="0.385892116182573"/>
    <n v="2.1140350877193"/>
    <s v="N/A"/>
  </r>
  <r>
    <x v="29"/>
    <d v="2024-03-22T00:00:00"/>
    <m/>
    <s v="5h22m"/>
    <n v="322"/>
    <s v="1h43m"/>
    <n v="103"/>
    <n v="115"/>
    <x v="591"/>
    <n v="0.319875776397516"/>
    <n v="2.8"/>
    <s v="N/A"/>
  </r>
  <r>
    <x v="29"/>
    <d v="2024-03-23T00:00:00"/>
    <m/>
    <s v="3h47m"/>
    <n v="227"/>
    <s v="51m"/>
    <n v="51"/>
    <n v="98"/>
    <x v="580"/>
    <n v="0.224669603524229"/>
    <n v="2.31632653061225"/>
    <s v="N/A"/>
  </r>
  <r>
    <x v="29"/>
    <d v="2024-03-24T00:00:00"/>
    <m/>
    <s v="7h3m"/>
    <n v="423"/>
    <s v="3h11m"/>
    <n v="191"/>
    <n v="101"/>
    <x v="618"/>
    <n v="0.451536643026005"/>
    <n v="4.18811881188119"/>
    <s v="N/A"/>
  </r>
  <r>
    <x v="29"/>
    <d v="2024-03-25T00:00:00"/>
    <m/>
    <s v="4h22m"/>
    <n v="262"/>
    <s v="1h37m"/>
    <n v="97"/>
    <n v="125"/>
    <x v="619"/>
    <n v="0.370229007633588"/>
    <n v="2.096"/>
    <s v="N/A"/>
  </r>
  <r>
    <x v="29"/>
    <d v="2024-03-26T00:00:00"/>
    <m/>
    <s v="5h1m"/>
    <n v="301"/>
    <s v="1h54m"/>
    <n v="114"/>
    <n v="116"/>
    <x v="580"/>
    <n v="0.378737541528239"/>
    <n v="2.5948275862069"/>
    <s v="N/A"/>
  </r>
  <r>
    <x v="29"/>
    <d v="2024-03-27T00:00:00"/>
    <m/>
    <s v="3h14m"/>
    <n v="194"/>
    <s v="1h12m"/>
    <n v="72"/>
    <n v="80"/>
    <x v="620"/>
    <n v="0.371134020618557"/>
    <n v="2.425"/>
    <n v="1"/>
  </r>
  <r>
    <x v="29"/>
    <d v="2024-03-28T00:00:00"/>
    <m/>
    <s v="3h36m"/>
    <n v="216"/>
    <s v="1h20m"/>
    <n v="80"/>
    <n v="123"/>
    <x v="580"/>
    <n v="0.37037037037037"/>
    <n v="1.75609756097561"/>
    <n v="0"/>
  </r>
  <r>
    <x v="29"/>
    <d v="2024-03-29T00:00:00"/>
    <m/>
    <s v="4h2m"/>
    <n v="242"/>
    <s v="1h48m"/>
    <n v="108"/>
    <n v="117"/>
    <x v="581"/>
    <n v="0.446280991735537"/>
    <n v="2.06837606837607"/>
    <n v="0"/>
  </r>
  <r>
    <x v="29"/>
    <d v="2024-03-30T00:00:00"/>
    <m/>
    <s v="3h50m"/>
    <n v="230"/>
    <s v="1h38m"/>
    <n v="98"/>
    <n v="97"/>
    <x v="606"/>
    <n v="0.426086956521739"/>
    <n v="2.37113402061856"/>
    <n v="0"/>
  </r>
  <r>
    <x v="29"/>
    <d v="2024-03-31T00:00:00"/>
    <m/>
    <s v="3h22m"/>
    <n v="202"/>
    <s v="1h9m"/>
    <n v="69"/>
    <n v="111"/>
    <x v="603"/>
    <n v="0.341584158415842"/>
    <n v="1.81981981981982"/>
    <n v="0"/>
  </r>
  <r>
    <x v="29"/>
    <d v="2024-04-01T00:00:00"/>
    <m/>
    <s v="3h12m"/>
    <n v="192"/>
    <s v="1h"/>
    <n v="60"/>
    <n v="136"/>
    <x v="621"/>
    <n v="0.3125"/>
    <n v="1.41176470588235"/>
    <n v="1"/>
  </r>
  <r>
    <x v="29"/>
    <d v="2024-04-02T00:00:00"/>
    <m/>
    <s v="4h32m"/>
    <n v="272"/>
    <s v="1h57m"/>
    <n v="117"/>
    <n v="121"/>
    <x v="585"/>
    <n v="0.430147058823529"/>
    <n v="2.24793388429752"/>
    <n v="0"/>
  </r>
  <r>
    <x v="30"/>
    <d v="2023-12-24T00:00:00"/>
    <s v="Sun"/>
    <s v="8h39m"/>
    <n v="519"/>
    <s v="2h25m"/>
    <n v="145"/>
    <n v="257"/>
    <x v="622"/>
    <n v="0.279383429672447"/>
    <n v="2.01945525291829"/>
    <m/>
  </r>
  <r>
    <x v="30"/>
    <d v="2023-12-25T00:00:00"/>
    <s v="Mon"/>
    <s v="6h20m"/>
    <n v="380"/>
    <s v="0h47m"/>
    <n v="47"/>
    <n v="240"/>
    <x v="623"/>
    <n v="0.123684210526316"/>
    <n v="1.58333333333333"/>
    <m/>
  </r>
  <r>
    <x v="30"/>
    <d v="2023-12-26T00:00:00"/>
    <s v="Tue"/>
    <s v="5h21m"/>
    <n v="321"/>
    <s v="0h31m"/>
    <n v="31"/>
    <n v="150"/>
    <x v="624"/>
    <n v="0.0965732087227414"/>
    <n v="2.14"/>
    <m/>
  </r>
  <r>
    <x v="30"/>
    <d v="2023-12-27T00:00:00"/>
    <s v="Wed"/>
    <s v="4h13m"/>
    <n v="253"/>
    <s v="0h32m"/>
    <n v="32"/>
    <n v="55"/>
    <x v="622"/>
    <n v="0.126482213438735"/>
    <n v="4.6"/>
    <m/>
  </r>
  <r>
    <x v="30"/>
    <d v="2023-12-28T00:00:00"/>
    <s v="Thur"/>
    <s v="2h37m"/>
    <n v="157"/>
    <s v="1h37m"/>
    <n v="97"/>
    <n v="67"/>
    <x v="625"/>
    <n v="0.617834394904459"/>
    <n v="2.34328358208955"/>
    <m/>
  </r>
  <r>
    <x v="30"/>
    <d v="2023-12-29T00:00:00"/>
    <s v="Fri"/>
    <s v="2h8m"/>
    <n v="128"/>
    <s v="0h44m"/>
    <n v="44"/>
    <n v="67"/>
    <x v="626"/>
    <n v="0.34375"/>
    <n v="1.91044776119403"/>
    <m/>
  </r>
  <r>
    <x v="30"/>
    <d v="2023-12-30T00:00:00"/>
    <s v="Sat"/>
    <s v="3h48m"/>
    <n v="228"/>
    <s v="0h30m"/>
    <n v="30"/>
    <n v="28"/>
    <x v="627"/>
    <n v="0.131578947368421"/>
    <n v="8.14285714285714"/>
    <m/>
  </r>
  <r>
    <x v="30"/>
    <d v="2023-12-31T00:00:00"/>
    <s v="Sun"/>
    <s v="2h3m"/>
    <n v="123"/>
    <s v="0h51m"/>
    <n v="51"/>
    <n v="38"/>
    <x v="628"/>
    <n v="0.414634146341463"/>
    <n v="3.23684210526316"/>
    <m/>
  </r>
  <r>
    <x v="30"/>
    <d v="2024-01-01T00:00:00"/>
    <s v="Mon"/>
    <s v="3h24m"/>
    <n v="204"/>
    <s v="2h9m"/>
    <n v="129"/>
    <n v="24"/>
    <x v="629"/>
    <n v="0.632352941176471"/>
    <n v="8.5"/>
    <m/>
  </r>
  <r>
    <x v="30"/>
    <d v="2024-01-02T00:00:00"/>
    <s v="Tue"/>
    <s v="4h39m"/>
    <n v="279"/>
    <s v="0h36m"/>
    <n v="36"/>
    <n v="44"/>
    <x v="623"/>
    <n v="0.129032258064516"/>
    <n v="6.34090909090909"/>
    <m/>
  </r>
  <r>
    <x v="30"/>
    <d v="2024-01-03T00:00:00"/>
    <s v="Wed"/>
    <s v="0h57m"/>
    <n v="57"/>
    <s v="0h5m"/>
    <n v="5"/>
    <n v="44"/>
    <x v="630"/>
    <n v="0.087719298245614"/>
    <n v="1.29545454545455"/>
    <m/>
  </r>
  <r>
    <x v="30"/>
    <d v="2024-01-04T00:00:00"/>
    <s v="Thur"/>
    <s v="3h25m"/>
    <n v="205"/>
    <s v="0h43m"/>
    <n v="43"/>
    <n v="32"/>
    <x v="631"/>
    <n v="0.209756097560976"/>
    <n v="6.40625"/>
    <m/>
  </r>
  <r>
    <x v="30"/>
    <d v="2024-01-05T00:00:00"/>
    <s v="Fri"/>
    <s v="3h56m"/>
    <n v="236"/>
    <s v="0h45m"/>
    <n v="45"/>
    <n v="96"/>
    <x v="632"/>
    <n v="0.190677966101695"/>
    <n v="2.45833333333333"/>
    <m/>
  </r>
  <r>
    <x v="30"/>
    <d v="2024-01-06T00:00:00"/>
    <s v="Sat"/>
    <s v="6h37m"/>
    <n v="397"/>
    <s v="0h38m"/>
    <n v="38"/>
    <n v="80"/>
    <x v="633"/>
    <n v="0.0957178841309824"/>
    <n v="4.9625"/>
    <m/>
  </r>
  <r>
    <x v="30"/>
    <d v="2024-01-07T00:00:00"/>
    <s v="Sun"/>
    <s v="11h58m"/>
    <n v="718"/>
    <s v="1h12m"/>
    <n v="72"/>
    <n v="75"/>
    <x v="634"/>
    <n v="0.100278551532033"/>
    <n v="9.57333333333333"/>
    <m/>
  </r>
  <r>
    <x v="30"/>
    <d v="2024-01-08T00:00:00"/>
    <s v="Mon"/>
    <s v="9h15m"/>
    <n v="555"/>
    <s v="0h33m"/>
    <n v="33"/>
    <n v="50"/>
    <x v="635"/>
    <n v="0.0594594594594595"/>
    <n v="11.1"/>
    <m/>
  </r>
  <r>
    <x v="30"/>
    <d v="2024-01-09T00:00:00"/>
    <s v="Tue"/>
    <s v="9h28m"/>
    <n v="568"/>
    <s v="0h11m"/>
    <n v="11"/>
    <n v="21"/>
    <x v="636"/>
    <n v="0.0193661971830986"/>
    <n v="27.047619047619"/>
    <m/>
  </r>
  <r>
    <x v="30"/>
    <d v="2024-01-10T00:00:00"/>
    <s v="Wed"/>
    <s v="9h24m"/>
    <n v="564"/>
    <s v="0h28m"/>
    <n v="28"/>
    <n v="39"/>
    <x v="637"/>
    <n v="0.049645390070922"/>
    <n v="14.4615384615385"/>
    <m/>
  </r>
  <r>
    <x v="30"/>
    <d v="2024-01-11T00:00:00"/>
    <s v="Thur"/>
    <s v="8h59m"/>
    <n v="539"/>
    <s v="1h30m"/>
    <n v="90"/>
    <n v="80"/>
    <x v="638"/>
    <n v="0.166975881261596"/>
    <n v="6.7375"/>
    <m/>
  </r>
  <r>
    <x v="30"/>
    <d v="2024-01-12T00:00:00"/>
    <s v="Fri"/>
    <s v="17h40m"/>
    <n v="1060"/>
    <s v="0h8m"/>
    <n v="8"/>
    <n v="27"/>
    <x v="639"/>
    <n v="0.00754716981132076"/>
    <n v="39.2592592592593"/>
    <m/>
  </r>
  <r>
    <x v="30"/>
    <d v="2024-01-13T00:00:00"/>
    <s v="Sat"/>
    <s v="15h52m"/>
    <n v="952"/>
    <s v="0h29m"/>
    <n v="29"/>
    <n v="54"/>
    <x v="640"/>
    <n v="0.0304621848739496"/>
    <n v="17.6296296296296"/>
    <m/>
  </r>
  <r>
    <x v="30"/>
    <d v="2024-01-14T00:00:00"/>
    <s v="Sun"/>
    <s v="12h26m"/>
    <n v="746"/>
    <s v="0h23m"/>
    <n v="23"/>
    <n v="26"/>
    <x v="641"/>
    <n v="0.0308310991957105"/>
    <n v="28.6923076923077"/>
    <m/>
  </r>
  <r>
    <x v="30"/>
    <d v="2024-01-15T00:00:00"/>
    <s v="Mon"/>
    <s v="6h20m"/>
    <n v="380"/>
    <s v="0h38m"/>
    <n v="38"/>
    <n v="111"/>
    <x v="622"/>
    <n v="0.1"/>
    <n v="3.42342342342342"/>
    <m/>
  </r>
  <r>
    <x v="30"/>
    <d v="2024-01-16T00:00:00"/>
    <s v="Tue"/>
    <s v="8h13m"/>
    <n v="493"/>
    <s v="2h30m"/>
    <n v="150"/>
    <n v="118"/>
    <x v="642"/>
    <n v="0.304259634888438"/>
    <n v="4.17796610169492"/>
    <m/>
  </r>
  <r>
    <x v="30"/>
    <d v="2024-01-17T00:00:00"/>
    <s v="Wed"/>
    <s v="8h44m"/>
    <n v="524"/>
    <s v="0h35m"/>
    <n v="35"/>
    <n v="41"/>
    <x v="643"/>
    <n v="0.066793893129771"/>
    <n v="12.7804878048781"/>
    <m/>
  </r>
  <r>
    <x v="30"/>
    <d v="2024-01-18T00:00:00"/>
    <s v="Thur"/>
    <s v="12h19m"/>
    <n v="739"/>
    <s v="0h33m"/>
    <n v="33"/>
    <n v="58"/>
    <x v="644"/>
    <n v="0.0446549391069012"/>
    <n v="12.7413793103448"/>
    <m/>
  </r>
  <r>
    <x v="30"/>
    <d v="2024-01-19T00:00:00"/>
    <s v="Fri"/>
    <s v="7h51m"/>
    <n v="471"/>
    <s v="0h58m"/>
    <n v="58"/>
    <n v="90"/>
    <x v="644"/>
    <n v="0.123142250530786"/>
    <n v="5.23333333333333"/>
    <m/>
  </r>
  <r>
    <x v="30"/>
    <d v="2024-01-20T00:00:00"/>
    <s v="Sat"/>
    <s v="8h40m"/>
    <n v="520"/>
    <s v="0h36m"/>
    <n v="36"/>
    <n v="14"/>
    <x v="645"/>
    <n v="0.0692307692307692"/>
    <n v="37.1428571428571"/>
    <m/>
  </r>
  <r>
    <x v="30"/>
    <d v="2024-01-21T00:00:00"/>
    <s v="Sun"/>
    <s v="8h22m"/>
    <n v="502"/>
    <s v="1h10m"/>
    <n v="70"/>
    <n v="67"/>
    <x v="636"/>
    <n v="0.139442231075697"/>
    <n v="7.49253731343284"/>
    <m/>
  </r>
  <r>
    <x v="30"/>
    <d v="2024-01-22T00:00:00"/>
    <s v="Mon"/>
    <s v="15h16m"/>
    <n v="916"/>
    <s v="0h14m"/>
    <n v="14"/>
    <n v="28"/>
    <x v="646"/>
    <n v="0.0152838427947598"/>
    <n v="32.7142857142857"/>
    <m/>
  </r>
  <r>
    <x v="30"/>
    <d v="2024-01-23T00:00:00"/>
    <s v="Tue"/>
    <s v="12h19m"/>
    <n v="739"/>
    <s v="2h19m"/>
    <n v="139"/>
    <n v="80"/>
    <x v="647"/>
    <n v="0.18809201623816"/>
    <n v="9.2375"/>
    <m/>
  </r>
  <r>
    <x v="30"/>
    <d v="2024-01-24T00:00:00"/>
    <s v="Wed"/>
    <s v="11h15m"/>
    <n v="675"/>
    <s v="0h42m"/>
    <n v="42"/>
    <n v="88"/>
    <x v="648"/>
    <n v="0.0622222222222222"/>
    <n v="7.67045454545455"/>
    <m/>
  </r>
  <r>
    <x v="30"/>
    <d v="2024-01-25T00:00:00"/>
    <s v="Thur"/>
    <s v="14h47m"/>
    <n v="887"/>
    <s v="0h52m"/>
    <n v="52"/>
    <n v="92"/>
    <x v="649"/>
    <n v="0.0586245772266065"/>
    <n v="9.64130434782609"/>
    <m/>
  </r>
  <r>
    <x v="30"/>
    <d v="2024-01-26T00:00:00"/>
    <s v="Fri"/>
    <s v="12h7m"/>
    <n v="727"/>
    <s v="1h12m"/>
    <n v="72"/>
    <n v="55"/>
    <x v="650"/>
    <n v="0.0990371389270977"/>
    <n v="13.2181818181818"/>
    <m/>
  </r>
  <r>
    <x v="30"/>
    <d v="2024-01-27T00:00:00"/>
    <s v="Sat"/>
    <s v="11h19m"/>
    <n v="679"/>
    <s v="0h29m"/>
    <n v="29"/>
    <n v="21"/>
    <x v="651"/>
    <n v="0.0427098674521355"/>
    <n v="32.3333333333333"/>
    <m/>
  </r>
  <r>
    <x v="30"/>
    <d v="2024-01-28T00:00:00"/>
    <s v="Sun"/>
    <s v="12h54m"/>
    <n v="774"/>
    <s v="1h26m"/>
    <n v="86"/>
    <n v="38"/>
    <x v="652"/>
    <n v="0.111111111111111"/>
    <n v="20.3684210526316"/>
    <m/>
  </r>
  <r>
    <x v="30"/>
    <d v="2024-01-29T00:00:00"/>
    <s v="Mon"/>
    <s v="15h41m"/>
    <n v="941"/>
    <s v="0h42m"/>
    <n v="42"/>
    <n v="20"/>
    <x v="644"/>
    <n v="0.0446333687566419"/>
    <n v="47.05"/>
    <m/>
  </r>
  <r>
    <x v="30"/>
    <d v="2024-01-30T00:00:00"/>
    <s v="Tue"/>
    <s v="7h5m"/>
    <n v="425"/>
    <s v="1h41m"/>
    <n v="101"/>
    <n v="110"/>
    <x v="644"/>
    <n v="0.237647058823529"/>
    <n v="3.86363636363636"/>
    <m/>
  </r>
  <r>
    <x v="30"/>
    <d v="2024-01-31T00:00:00"/>
    <s v="Wed"/>
    <s v="13h35m"/>
    <n v="815"/>
    <s v="1h17m"/>
    <n v="77"/>
    <n v="76"/>
    <x v="653"/>
    <n v="0.094478527607362"/>
    <n v="10.7236842105263"/>
    <m/>
  </r>
  <r>
    <x v="30"/>
    <d v="2024-02-01T00:00:00"/>
    <s v="Thur"/>
    <s v="12h7m"/>
    <n v="727"/>
    <s v="0h34m"/>
    <n v="34"/>
    <n v="55"/>
    <x v="654"/>
    <n v="0.046767537826685"/>
    <n v="13.2181818181818"/>
    <m/>
  </r>
  <r>
    <x v="30"/>
    <d v="2024-02-02T00:00:00"/>
    <s v="Fri"/>
    <s v="11h44m"/>
    <n v="704"/>
    <s v="1h32m"/>
    <n v="92"/>
    <n v="49"/>
    <x v="655"/>
    <n v="0.130681818181818"/>
    <n v="14.3673469387755"/>
    <m/>
  </r>
  <r>
    <x v="30"/>
    <d v="2024-02-03T00:00:00"/>
    <s v="Sat"/>
    <s v="12h43m"/>
    <n v="763"/>
    <s v="0h11m"/>
    <n v="11"/>
    <n v="84"/>
    <x v="656"/>
    <n v="0.0144167758846658"/>
    <n v="9.08333333333333"/>
    <m/>
  </r>
  <r>
    <x v="30"/>
    <d v="2024-02-04T00:00:00"/>
    <s v="Sun"/>
    <s v="13h10m"/>
    <n v="790"/>
    <s v="0h25m"/>
    <n v="25"/>
    <n v="187"/>
    <x v="657"/>
    <n v="0.0316455696202532"/>
    <n v="4.22459893048128"/>
    <m/>
  </r>
  <r>
    <x v="30"/>
    <d v="2024-02-05T00:00:00"/>
    <s v="Mon"/>
    <s v="11h11m"/>
    <n v="671"/>
    <s v="0h18m"/>
    <n v="18"/>
    <n v="287"/>
    <x v="658"/>
    <n v="0.0268256333830104"/>
    <n v="2.33797909407666"/>
    <m/>
  </r>
  <r>
    <x v="30"/>
    <d v="2024-02-06T00:00:00"/>
    <s v="Tue"/>
    <s v="3h0m"/>
    <n v="180"/>
    <s v="0h32m"/>
    <n v="32"/>
    <n v="251"/>
    <x v="659"/>
    <n v="0.177777777777778"/>
    <n v="0.717131474103586"/>
    <m/>
  </r>
  <r>
    <x v="30"/>
    <d v="2024-02-07T00:00:00"/>
    <s v="Wed"/>
    <s v="15h20m"/>
    <n v="920"/>
    <s v="1h56m"/>
    <n v="116"/>
    <n v="199"/>
    <x v="660"/>
    <n v="0.126086956521739"/>
    <n v="4.62311557788945"/>
    <m/>
  </r>
  <r>
    <x v="30"/>
    <d v="2024-02-08T00:00:00"/>
    <s v="Thur"/>
    <s v="8h28m"/>
    <n v="508"/>
    <s v="1h31m"/>
    <n v="91"/>
    <n v="383"/>
    <x v="661"/>
    <n v="0.179133858267717"/>
    <n v="1.32637075718016"/>
    <m/>
  </r>
  <r>
    <x v="30"/>
    <d v="2024-02-09T00:00:00"/>
    <s v="Fri"/>
    <s v="17h58m"/>
    <n v="1078"/>
    <s v="2h15m"/>
    <n v="135"/>
    <n v="163"/>
    <x v="662"/>
    <n v="0.125231910946197"/>
    <n v="6.61349693251534"/>
    <m/>
  </r>
  <r>
    <x v="30"/>
    <d v="2024-02-10T00:00:00"/>
    <s v="Sat"/>
    <s v="8h16m"/>
    <n v="496"/>
    <s v="0h52m"/>
    <n v="52"/>
    <n v="156"/>
    <x v="663"/>
    <n v="0.104838709677419"/>
    <n v="3.17948717948718"/>
    <m/>
  </r>
  <r>
    <x v="30"/>
    <d v="2024-02-11T00:00:00"/>
    <s v="Sun"/>
    <s v="11h4m"/>
    <n v="664"/>
    <s v="0h38m"/>
    <n v="38"/>
    <n v="157"/>
    <x v="664"/>
    <n v="0.0572289156626506"/>
    <n v="4.22929936305733"/>
    <m/>
  </r>
  <r>
    <x v="30"/>
    <d v="2024-02-12T00:00:00"/>
    <s v="Mon"/>
    <s v="12h42m"/>
    <n v="762"/>
    <s v="1h59m"/>
    <n v="119"/>
    <n v="67"/>
    <x v="650"/>
    <n v="0.156167979002625"/>
    <n v="11.3731343283582"/>
    <m/>
  </r>
  <r>
    <x v="30"/>
    <d v="2024-02-13T00:00:00"/>
    <s v="Tue"/>
    <s v="4h27m"/>
    <n v="267"/>
    <s v="0h44m"/>
    <n v="44"/>
    <n v="91"/>
    <x v="650"/>
    <n v="0.164794007490637"/>
    <n v="2.93406593406593"/>
    <m/>
  </r>
  <r>
    <x v="30"/>
    <d v="2024-02-14T00:00:00"/>
    <s v="Wed"/>
    <s v="11h44m"/>
    <n v="704"/>
    <s v="1h32m"/>
    <n v="92"/>
    <n v="76"/>
    <x v="660"/>
    <n v="0.130681818181818"/>
    <n v="9.26315789473684"/>
    <m/>
  </r>
  <r>
    <x v="30"/>
    <d v="2024-02-15T00:00:00"/>
    <s v="Thur"/>
    <s v="8h29m"/>
    <n v="509"/>
    <s v="1h30m"/>
    <n v="90"/>
    <n v="41"/>
    <x v="661"/>
    <n v="0.176817288801572"/>
    <n v="12.4146341463415"/>
    <m/>
  </r>
  <r>
    <x v="30"/>
    <d v="2024-02-16T00:00:00"/>
    <s v="Fri"/>
    <s v="11h19m"/>
    <n v="679"/>
    <s v="0h29m"/>
    <n v="29"/>
    <n v="20"/>
    <x v="665"/>
    <n v="0.0427098674521355"/>
    <n v="33.95"/>
    <m/>
  </r>
  <r>
    <x v="30"/>
    <d v="2024-02-17T00:00:00"/>
    <s v="Sat"/>
    <s v="12h7m"/>
    <n v="727"/>
    <s v="0h42m"/>
    <n v="42"/>
    <n v="90"/>
    <x v="651"/>
    <n v="0.0577716643741403"/>
    <n v="8.07777777777778"/>
    <m/>
  </r>
  <r>
    <x v="30"/>
    <d v="2024-02-18T00:00:00"/>
    <s v="Sun"/>
    <s v="11h4m"/>
    <n v="664"/>
    <s v="1h59m"/>
    <n v="119"/>
    <n v="67"/>
    <x v="652"/>
    <n v="0.17921686746988"/>
    <n v="9.91044776119403"/>
    <m/>
  </r>
  <r>
    <x v="30"/>
    <d v="2024-02-19T00:00:00"/>
    <s v="Mon"/>
    <s v="12h42m"/>
    <n v="762"/>
    <s v="1h32m"/>
    <n v="92"/>
    <n v="156"/>
    <x v="650"/>
    <n v="0.120734908136483"/>
    <n v="4.88461538461539"/>
    <m/>
  </r>
  <r>
    <x v="30"/>
    <d v="2024-02-20T00:00:00"/>
    <s v="Tue"/>
    <s v="11h44m"/>
    <n v="704"/>
    <s v="0h29m"/>
    <n v="29"/>
    <n v="111"/>
    <x v="644"/>
    <n v="0.0411931818181818"/>
    <n v="6.34234234234234"/>
    <m/>
  </r>
  <r>
    <x v="30"/>
    <d v="2024-02-21T00:00:00"/>
    <s v="Wed"/>
    <s v="11h19m"/>
    <n v="679"/>
    <s v="1h32m"/>
    <n v="92"/>
    <n v="80"/>
    <x v="653"/>
    <n v="0.135493372606775"/>
    <n v="8.4875"/>
    <m/>
  </r>
  <r>
    <x v="30"/>
    <d v="2024-02-22T00:00:00"/>
    <s v="Thur"/>
    <s v="5h32m"/>
    <n v="332"/>
    <s v="0h34m"/>
    <n v="34"/>
    <n v="39"/>
    <x v="654"/>
    <n v="0.102409638554217"/>
    <n v="8.51282051282051"/>
    <m/>
  </r>
  <r>
    <x v="30"/>
    <d v="2024-02-23T00:00:00"/>
    <s v="Fri"/>
    <s v="11h44m"/>
    <n v="704"/>
    <s v="0h52m"/>
    <n v="52"/>
    <n v="58"/>
    <x v="662"/>
    <n v="0.0738636363636364"/>
    <n v="12.1379310344828"/>
    <m/>
  </r>
  <r>
    <x v="30"/>
    <d v="2024-02-24T00:00:00"/>
    <s v="Sat"/>
    <s v="8h16m"/>
    <n v="496"/>
    <s v="0h52m"/>
    <n v="52"/>
    <n v="67"/>
    <x v="666"/>
    <n v="0.104838709677419"/>
    <n v="7.40298507462687"/>
    <m/>
  </r>
  <r>
    <x v="30"/>
    <d v="2024-02-25T00:00:00"/>
    <s v="Sun"/>
    <s v="11h4m"/>
    <n v="664"/>
    <s v="0h38m"/>
    <n v="38"/>
    <n v="75"/>
    <x v="667"/>
    <n v="0.0572289156626506"/>
    <n v="8.85333333333333"/>
    <m/>
  </r>
  <r>
    <x v="30"/>
    <d v="2024-02-26T00:00:00"/>
    <s v="Mon"/>
    <s v="12h42m"/>
    <n v="762"/>
    <s v="1h59m"/>
    <n v="119"/>
    <n v="24"/>
    <x v="650"/>
    <n v="0.156167979002625"/>
    <n v="31.75"/>
    <m/>
  </r>
  <r>
    <x v="30"/>
    <d v="2024-02-27T00:00:00"/>
    <s v="Tue"/>
    <s v="5h20m"/>
    <n v="320"/>
    <s v="0h32m"/>
    <n v="32"/>
    <n v="67"/>
    <x v="647"/>
    <n v="0.1"/>
    <n v="4.77611940298507"/>
    <m/>
  </r>
  <r>
    <x v="30"/>
    <d v="2024-02-28T00:00:00"/>
    <s v="Wed"/>
    <s v="12h43m"/>
    <n v="763"/>
    <s v="1h12m"/>
    <n v="72"/>
    <n v="150"/>
    <x v="648"/>
    <n v="0.0943643512450852"/>
    <n v="5.08666666666667"/>
    <m/>
  </r>
  <r>
    <x v="30"/>
    <d v="2024-02-29T00:00:00"/>
    <s v="Thur"/>
    <s v="4h32m"/>
    <n v="272"/>
    <s v="0h29m"/>
    <n v="29"/>
    <n v="118"/>
    <x v="649"/>
    <n v="0.106617647058824"/>
    <n v="2.30508474576271"/>
    <m/>
  </r>
  <r>
    <x v="30"/>
    <d v="2024-03-01T00:00:00"/>
    <s v="Fri"/>
    <s v="11h11m"/>
    <n v="671"/>
    <s v="1h26m"/>
    <n v="86"/>
    <n v="80"/>
    <x v="668"/>
    <n v="0.128166915052161"/>
    <n v="8.3875"/>
    <m/>
  </r>
  <r>
    <x v="30"/>
    <d v="2024-03-02T00:00:00"/>
    <s v="Sat"/>
    <s v="8h16m"/>
    <n v="496"/>
    <s v="0h42m"/>
    <n v="42"/>
    <n v="55"/>
    <x v="669"/>
    <n v="0.0846774193548387"/>
    <n v="9.01818181818182"/>
    <m/>
  </r>
  <r>
    <x v="30"/>
    <d v="2024-03-03T00:00:00"/>
    <s v="Sun"/>
    <s v="6h33m"/>
    <n v="393"/>
    <s v="0h44m"/>
    <n v="44"/>
    <n v="53"/>
    <x v="669"/>
    <n v="0.111959287531807"/>
    <n v="7.41509433962264"/>
    <m/>
  </r>
  <r>
    <x v="30"/>
    <d v="2024-03-04T00:00:00"/>
    <s v="Mon"/>
    <s v="6h57m"/>
    <n v="417"/>
    <s v="0h25m"/>
    <n v="25"/>
    <n v="23"/>
    <x v="669"/>
    <n v="0.0599520383693046"/>
    <n v="18.1304347826087"/>
    <m/>
  </r>
  <r>
    <x v="30"/>
    <d v="2024-03-05T00:00:00"/>
    <s v="Tue"/>
    <s v="4h1m"/>
    <n v="241"/>
    <s v="1h45m"/>
    <n v="105"/>
    <n v="123"/>
    <x v="624"/>
    <n v="0.435684647302905"/>
    <n v="1.95934959349594"/>
    <m/>
  </r>
  <r>
    <x v="30"/>
    <d v="2024-03-06T00:00:00"/>
    <s v="Wed"/>
    <s v="6h25m"/>
    <n v="385"/>
    <s v="0h22m"/>
    <n v="22"/>
    <n v="64"/>
    <x v="670"/>
    <n v="0.0571428571428571"/>
    <n v="6.015625"/>
    <m/>
  </r>
  <r>
    <x v="30"/>
    <d v="2024-03-07T00:00:00"/>
    <s v="Thur"/>
    <s v="7h13m"/>
    <n v="433"/>
    <s v="0h21m"/>
    <n v="21"/>
    <n v="52"/>
    <x v="624"/>
    <n v="0.0484988452655889"/>
    <n v="8.32692307692308"/>
    <m/>
  </r>
  <r>
    <x v="30"/>
    <d v="2024-03-08T00:00:00"/>
    <s v="Fri"/>
    <s v="10h21m"/>
    <n v="621"/>
    <s v="1h34m"/>
    <n v="94"/>
    <n v="62"/>
    <x v="671"/>
    <n v="0.151368760064412"/>
    <n v="10.0161290322581"/>
    <m/>
  </r>
  <r>
    <x v="30"/>
    <d v="2024-03-09T00:00:00"/>
    <s v="Sat"/>
    <s v="12h2m"/>
    <n v="722"/>
    <s v="3h1m"/>
    <n v="181"/>
    <n v="65"/>
    <x v="669"/>
    <n v="0.250692520775623"/>
    <n v="11.1076923076923"/>
    <m/>
  </r>
  <r>
    <x v="30"/>
    <d v="2024-03-10T00:00:00"/>
    <s v="Sun"/>
    <s v="11h49m"/>
    <n v="709"/>
    <s v="0h32m"/>
    <n v="32"/>
    <n v="41"/>
    <x v="622"/>
    <n v="0.0451339915373766"/>
    <n v="17.2926829268293"/>
    <m/>
  </r>
  <r>
    <x v="30"/>
    <d v="2024-03-11T00:00:00"/>
    <s v="Mon"/>
    <s v="14h52m"/>
    <n v="892"/>
    <s v="0h31m"/>
    <n v="31"/>
    <n v="33"/>
    <x v="622"/>
    <n v="0.0347533632286996"/>
    <n v="27.030303030303"/>
    <m/>
  </r>
  <r>
    <x v="30"/>
    <d v="2024-03-12T00:00:00"/>
    <s v="Tue"/>
    <s v="6h21m"/>
    <n v="381"/>
    <s v="0h26m"/>
    <n v="26"/>
    <n v="84"/>
    <x v="672"/>
    <n v="0.068241469816273"/>
    <n v="4.53571428571429"/>
    <m/>
  </r>
  <r>
    <x v="30"/>
    <d v="2024-03-13T00:00:00"/>
    <s v="Wed"/>
    <s v="12h29m"/>
    <n v="749"/>
    <s v="3h55m"/>
    <n v="235"/>
    <n v="62"/>
    <x v="673"/>
    <n v="0.313751668891856"/>
    <n v="12.0806451612903"/>
    <m/>
  </r>
  <r>
    <x v="30"/>
    <d v="2024-03-14T00:00:00"/>
    <s v="Thur"/>
    <s v="7h11m"/>
    <n v="431"/>
    <s v="1h39m"/>
    <n v="99"/>
    <n v="79"/>
    <x v="650"/>
    <n v="0.22969837587007"/>
    <n v="5.45569620253165"/>
    <m/>
  </r>
  <r>
    <x v="30"/>
    <d v="2024-03-15T00:00:00"/>
    <s v="Fri"/>
    <s v="7h14m"/>
    <n v="434"/>
    <s v="2h37m"/>
    <n v="157"/>
    <n v="122"/>
    <x v="650"/>
    <n v="0.361751152073733"/>
    <n v="3.55737704918033"/>
    <m/>
  </r>
  <r>
    <x v="30"/>
    <d v="2024-03-16T00:00:00"/>
    <s v="Sat"/>
    <s v="11h24m"/>
    <n v="684"/>
    <s v="5h10m"/>
    <n v="310"/>
    <n v="96"/>
    <x v="674"/>
    <n v="0.453216374269006"/>
    <n v="7.125"/>
    <m/>
  </r>
  <r>
    <x v="30"/>
    <d v="2024-03-17T00:00:00"/>
    <s v="Sun"/>
    <s v="14h9m"/>
    <n v="849"/>
    <s v="2h1m"/>
    <n v="121"/>
    <n v="60"/>
    <x v="675"/>
    <n v="0.142520612485277"/>
    <n v="14.15"/>
    <m/>
  </r>
  <r>
    <x v="30"/>
    <d v="2024-03-18T00:00:00"/>
    <s v="Mon"/>
    <s v="14h25m"/>
    <n v="865"/>
    <s v="0h25m"/>
    <n v="25"/>
    <n v="65"/>
    <x v="650"/>
    <n v="0.0289017341040462"/>
    <n v="13.3076923076923"/>
    <m/>
  </r>
  <r>
    <x v="30"/>
    <d v="2024-03-19T00:00:00"/>
    <s v="Tue"/>
    <s v="8h4m"/>
    <n v="484"/>
    <s v="0h15m"/>
    <n v="15"/>
    <n v="73"/>
    <x v="650"/>
    <n v="0.0309917355371901"/>
    <n v="6.63013698630137"/>
    <m/>
  </r>
  <r>
    <x v="30"/>
    <d v="2024-03-20T00:00:00"/>
    <s v="Wed"/>
    <s v="11h5m"/>
    <n v="665"/>
    <s v="0h55m"/>
    <n v="55"/>
    <n v="94"/>
    <x v="650"/>
    <n v="0.0827067669172932"/>
    <n v="7.07446808510638"/>
    <m/>
  </r>
  <r>
    <x v="30"/>
    <d v="2024-03-21T00:00:00"/>
    <s v="Thur"/>
    <s v="6h17m"/>
    <n v="377"/>
    <s v="1h7m"/>
    <n v="67"/>
    <n v="97"/>
    <x v="644"/>
    <n v="0.177718832891247"/>
    <n v="3.88659793814433"/>
    <m/>
  </r>
  <r>
    <x v="30"/>
    <d v="2024-03-22T00:00:00"/>
    <s v="Fri"/>
    <s v="7h3m"/>
    <n v="423"/>
    <s v="1h40m"/>
    <n v="100"/>
    <n v="93"/>
    <x v="644"/>
    <n v="0.236406619385343"/>
    <n v="4.54838709677419"/>
    <m/>
  </r>
  <r>
    <x v="30"/>
    <d v="2024-03-23T00:00:00"/>
    <s v="Sat"/>
    <s v="13h28m"/>
    <n v="808"/>
    <s v="0h59m"/>
    <n v="59"/>
    <n v="68"/>
    <x v="676"/>
    <n v="0.073019801980198"/>
    <n v="11.8823529411765"/>
    <m/>
  </r>
  <r>
    <x v="30"/>
    <d v="2024-03-24T00:00:00"/>
    <s v="Sun"/>
    <s v="13h24m"/>
    <n v="804"/>
    <s v="3h48m"/>
    <n v="228"/>
    <n v="40"/>
    <x v="677"/>
    <n v="0.283582089552239"/>
    <n v="20.1"/>
    <m/>
  </r>
  <r>
    <x v="30"/>
    <d v="2024-03-25T00:00:00"/>
    <s v="Mon"/>
    <s v="18h24m"/>
    <n v="1104"/>
    <s v="1h19m"/>
    <n v="79"/>
    <n v="32"/>
    <x v="678"/>
    <n v="0.0715579710144928"/>
    <n v="34.5"/>
    <m/>
  </r>
  <r>
    <x v="30"/>
    <d v="2024-03-26T00:00:00"/>
    <s v="Tue"/>
    <s v="10h24m"/>
    <n v="624"/>
    <s v="1h43m"/>
    <n v="103"/>
    <n v="105"/>
    <x v="650"/>
    <n v="0.165064102564103"/>
    <n v="5.94285714285714"/>
    <m/>
  </r>
  <r>
    <x v="30"/>
    <d v="2024-03-27T00:00:00"/>
    <s v="Wed"/>
    <s v="14h57m"/>
    <n v="897"/>
    <s v="2h16m"/>
    <n v="136"/>
    <n v="34"/>
    <x v="650"/>
    <n v="0.151616499442586"/>
    <n v="26.3823529411765"/>
    <n v="1"/>
  </r>
  <r>
    <x v="30"/>
    <d v="2024-03-28T00:00:00"/>
    <s v="Thur"/>
    <s v="13h53m"/>
    <n v="833"/>
    <s v="2h53m"/>
    <n v="173"/>
    <n v="43"/>
    <x v="650"/>
    <n v="0.207683073229292"/>
    <n v="19.3720930232558"/>
    <n v="1"/>
  </r>
  <r>
    <x v="30"/>
    <d v="2024-03-29T00:00:00"/>
    <s v="Fri"/>
    <s v="11h9m"/>
    <n v="669"/>
    <s v="2h34m"/>
    <n v="154"/>
    <n v="71"/>
    <x v="650"/>
    <n v="0.230194319880419"/>
    <n v="9.42253521126761"/>
    <n v="0"/>
  </r>
  <r>
    <x v="30"/>
    <d v="2024-03-30T00:00:00"/>
    <s v="Sat"/>
    <s v="15h6m"/>
    <n v="906"/>
    <s v="1h8m"/>
    <n v="68"/>
    <n v="18"/>
    <x v="679"/>
    <n v="0.0750551876379691"/>
    <n v="50.3333333333333"/>
    <n v="1"/>
  </r>
  <r>
    <x v="30"/>
    <d v="2024-03-31T00:00:00"/>
    <s v="Sun"/>
    <s v="18h13m"/>
    <n v="1093"/>
    <s v="1h30m"/>
    <n v="90"/>
    <n v="4"/>
    <x v="680"/>
    <n v="0.0823421774931382"/>
    <n v="273.25"/>
    <n v="1"/>
  </r>
  <r>
    <x v="30"/>
    <d v="2024-04-01T00:00:00"/>
    <s v="Mon"/>
    <s v="22h50m"/>
    <n v="1370"/>
    <s v="1h55m"/>
    <n v="115"/>
    <n v="13"/>
    <x v="681"/>
    <n v="0.0839416058394161"/>
    <n v="105.384615384615"/>
    <n v="1"/>
  </r>
  <r>
    <x v="30"/>
    <d v="2024-04-02T00:00:00"/>
    <s v="Wed"/>
    <s v="15h8m"/>
    <n v="908"/>
    <s v="2h18m"/>
    <n v="138"/>
    <n v="34"/>
    <x v="666"/>
    <n v="0.151982378854626"/>
    <n v="26.7058823529412"/>
    <n v="1"/>
  </r>
  <r>
    <x v="31"/>
    <d v="2023-12-31T00:00:00"/>
    <m/>
    <s v="7h01m"/>
    <n v="421"/>
    <s v="2h12m"/>
    <n v="122"/>
    <n v="220"/>
    <x v="39"/>
    <m/>
    <m/>
    <m/>
  </r>
  <r>
    <x v="31"/>
    <d v="2024-01-01T00:00:00"/>
    <m/>
    <s v="4h11m"/>
    <n v="251"/>
    <s v="1h36m"/>
    <n v="96"/>
    <n v="215"/>
    <x v="682"/>
    <m/>
    <m/>
    <m/>
  </r>
  <r>
    <x v="31"/>
    <d v="2024-01-02T00:00:00"/>
    <m/>
    <s v="7h09m"/>
    <n v="429"/>
    <s v="1h39m"/>
    <n v="99"/>
    <n v="137"/>
    <x v="32"/>
    <m/>
    <m/>
    <m/>
  </r>
  <r>
    <x v="31"/>
    <d v="2024-01-03T00:00:00"/>
    <m/>
    <s v="7h51m"/>
    <n v="471"/>
    <s v="58m"/>
    <n v="58"/>
    <n v="132"/>
    <x v="492"/>
    <m/>
    <m/>
    <m/>
  </r>
  <r>
    <x v="31"/>
    <d v="2024-01-04T00:00:00"/>
    <m/>
    <s v="4h23m"/>
    <n v="263"/>
    <s v="1h56m"/>
    <n v="116"/>
    <n v="277"/>
    <x v="683"/>
    <m/>
    <m/>
    <m/>
  </r>
  <r>
    <x v="31"/>
    <d v="2024-01-05T00:00:00"/>
    <m/>
    <s v="7h39m"/>
    <n v="459"/>
    <s v="1h25m"/>
    <n v="85"/>
    <n v="174"/>
    <x v="684"/>
    <m/>
    <m/>
    <m/>
  </r>
  <r>
    <x v="31"/>
    <d v="2024-01-06T00:00:00"/>
    <m/>
    <s v="4h45m"/>
    <n v="285"/>
    <s v="1h51m"/>
    <n v="111"/>
    <n v="169"/>
    <x v="129"/>
    <m/>
    <m/>
    <m/>
  </r>
  <r>
    <x v="31"/>
    <d v="2024-01-07T00:00:00"/>
    <m/>
    <s v="4h19m"/>
    <n v="259"/>
    <s v="2h47m"/>
    <n v="167"/>
    <n v="174"/>
    <x v="6"/>
    <m/>
    <m/>
    <m/>
  </r>
  <r>
    <x v="31"/>
    <d v="2024-01-08T00:00:00"/>
    <m/>
    <s v="4h40m"/>
    <n v="280"/>
    <s v="2h09m"/>
    <n v="129"/>
    <n v="174"/>
    <x v="70"/>
    <m/>
    <m/>
    <m/>
  </r>
  <r>
    <x v="31"/>
    <d v="2024-01-09T00:00:00"/>
    <m/>
    <s v="5h31m"/>
    <n v="331"/>
    <s v="1h22m"/>
    <n v="82"/>
    <n v="183"/>
    <x v="70"/>
    <m/>
    <m/>
    <m/>
  </r>
  <r>
    <x v="31"/>
    <d v="2024-01-10T00:00:00"/>
    <m/>
    <s v="5h54m"/>
    <n v="354"/>
    <s v="2h44m"/>
    <n v="164"/>
    <n v="215"/>
    <x v="538"/>
    <m/>
    <m/>
    <m/>
  </r>
  <r>
    <x v="31"/>
    <d v="2024-01-11T00:00:00"/>
    <m/>
    <s v="6h04m"/>
    <n v="364"/>
    <s v="2h25m"/>
    <n v="145"/>
    <n v="317"/>
    <x v="145"/>
    <m/>
    <m/>
    <m/>
  </r>
  <r>
    <x v="31"/>
    <d v="2024-01-12T00:00:00"/>
    <m/>
    <s v="5h29m"/>
    <n v="329"/>
    <s v="2h25m"/>
    <n v="145"/>
    <n v="178"/>
    <x v="196"/>
    <m/>
    <m/>
    <m/>
  </r>
  <r>
    <x v="31"/>
    <d v="2024-01-13T00:00:00"/>
    <m/>
    <s v="7h46m"/>
    <n v="466"/>
    <s v="2h22m"/>
    <n v="142"/>
    <n v="221"/>
    <x v="392"/>
    <m/>
    <m/>
    <m/>
  </r>
  <r>
    <x v="31"/>
    <d v="2024-01-14T00:00:00"/>
    <m/>
    <s v="5h42m"/>
    <n v="342"/>
    <s v="1h47m"/>
    <n v="107"/>
    <n v="160"/>
    <x v="334"/>
    <m/>
    <m/>
    <m/>
  </r>
  <r>
    <x v="31"/>
    <d v="2024-01-15T00:00:00"/>
    <m/>
    <s v="5h43m"/>
    <n v="343"/>
    <s v="1h54m"/>
    <n v="114"/>
    <n v="198"/>
    <x v="334"/>
    <m/>
    <m/>
    <m/>
  </r>
  <r>
    <x v="31"/>
    <d v="2024-01-16T00:00:00"/>
    <m/>
    <s v="3h38m"/>
    <n v="218"/>
    <s v="1h23m"/>
    <n v="83"/>
    <n v="227"/>
    <x v="332"/>
    <m/>
    <m/>
    <m/>
  </r>
  <r>
    <x v="31"/>
    <d v="2024-01-17T00:00:00"/>
    <m/>
    <s v="3h43m"/>
    <n v="223"/>
    <s v="1h51m"/>
    <n v="111"/>
    <n v="260"/>
    <x v="38"/>
    <m/>
    <m/>
    <m/>
  </r>
  <r>
    <x v="31"/>
    <d v="2024-01-18T00:00:00"/>
    <m/>
    <s v="6h46m"/>
    <n v="406"/>
    <s v="3h10m"/>
    <n v="190"/>
    <n v="244"/>
    <x v="292"/>
    <m/>
    <m/>
    <m/>
  </r>
  <r>
    <x v="31"/>
    <d v="2024-01-19T00:00:00"/>
    <m/>
    <s v="6h08m"/>
    <n v="368"/>
    <s v="2h06m"/>
    <n v="126"/>
    <n v="134"/>
    <x v="23"/>
    <m/>
    <m/>
    <m/>
  </r>
  <r>
    <x v="31"/>
    <d v="2024-01-20T00:00:00"/>
    <m/>
    <s v="5h49m"/>
    <n v="349"/>
    <s v="1h56m"/>
    <n v="116"/>
    <n v="119"/>
    <x v="334"/>
    <m/>
    <m/>
    <m/>
  </r>
  <r>
    <x v="31"/>
    <d v="2024-01-21T00:00:00"/>
    <m/>
    <s v="4h28m"/>
    <n v="298"/>
    <s v="1h0m"/>
    <n v="60"/>
    <n v="115"/>
    <x v="466"/>
    <m/>
    <m/>
    <m/>
  </r>
  <r>
    <x v="31"/>
    <d v="2024-01-22T00:00:00"/>
    <m/>
    <s v="5h27m"/>
    <n v="327"/>
    <s v="2h22m"/>
    <n v="142"/>
    <n v="134"/>
    <x v="23"/>
    <m/>
    <m/>
    <m/>
  </r>
  <r>
    <x v="31"/>
    <d v="2024-01-23T00:00:00"/>
    <m/>
    <s v="6h0m"/>
    <n v="360"/>
    <s v="3h3m"/>
    <n v="183"/>
    <n v="187"/>
    <x v="151"/>
    <m/>
    <m/>
    <m/>
  </r>
  <r>
    <x v="31"/>
    <d v="2024-01-24T00:00:00"/>
    <m/>
    <s v="4h10m"/>
    <n v="250"/>
    <s v="2h48m"/>
    <n v="168"/>
    <n v="124"/>
    <x v="362"/>
    <m/>
    <m/>
    <m/>
  </r>
  <r>
    <x v="31"/>
    <d v="2024-01-25T00:00:00"/>
    <m/>
    <s v="3h58m"/>
    <n v="238"/>
    <s v="1h29m"/>
    <n v="89"/>
    <n v="122"/>
    <x v="19"/>
    <m/>
    <m/>
    <m/>
  </r>
  <r>
    <x v="31"/>
    <d v="2024-01-26T00:00:00"/>
    <m/>
    <s v="4h44m"/>
    <n v="284"/>
    <s v="1h58m"/>
    <n v="118"/>
    <n v="145"/>
    <x v="52"/>
    <m/>
    <m/>
    <m/>
  </r>
  <r>
    <x v="32"/>
    <d v="2024-01-14T00:00:00"/>
    <m/>
    <s v="7h1m"/>
    <m/>
    <s v="4h20m"/>
    <m/>
    <n v="343"/>
    <x v="150"/>
    <m/>
    <m/>
    <m/>
  </r>
  <r>
    <x v="32"/>
    <d v="2024-01-15T00:00:00"/>
    <m/>
    <s v="12h39m"/>
    <m/>
    <s v="7h22m"/>
    <m/>
    <n v="104"/>
    <x v="334"/>
    <m/>
    <m/>
    <m/>
  </r>
  <r>
    <x v="32"/>
    <d v="2024-01-16T00:00:00"/>
    <m/>
    <s v="10h12m"/>
    <m/>
    <s v="6h47m"/>
    <m/>
    <n v="106"/>
    <x v="30"/>
    <m/>
    <m/>
    <m/>
  </r>
  <r>
    <x v="32"/>
    <d v="2024-01-17T00:00:00"/>
    <m/>
    <s v="8h6m"/>
    <m/>
    <s v="5h26m"/>
    <m/>
    <n v="145"/>
    <x v="331"/>
    <m/>
    <m/>
    <m/>
  </r>
  <r>
    <x v="32"/>
    <d v="2024-01-18T00:00:00"/>
    <m/>
    <s v="10h33m"/>
    <m/>
    <s v="8h53m"/>
    <m/>
    <n v="131"/>
    <x v="30"/>
    <m/>
    <m/>
    <m/>
  </r>
  <r>
    <x v="32"/>
    <d v="2024-01-19T00:00:00"/>
    <m/>
    <s v="13h47m"/>
    <m/>
    <s v="10h46m"/>
    <m/>
    <n v="74"/>
    <x v="116"/>
    <m/>
    <m/>
    <m/>
  </r>
  <r>
    <x v="32"/>
    <d v="2024-01-20T00:00:00"/>
    <m/>
    <s v="15h4m"/>
    <m/>
    <s v="14h14m"/>
    <m/>
    <n v="18"/>
    <x v="548"/>
    <m/>
    <m/>
    <m/>
  </r>
  <r>
    <x v="32"/>
    <d v="2024-01-21T00:00:00"/>
    <m/>
    <s v="11h34m"/>
    <m/>
    <s v="8h37m"/>
    <m/>
    <n v="47"/>
    <x v="285"/>
    <m/>
    <m/>
    <m/>
  </r>
  <r>
    <x v="32"/>
    <d v="2024-01-22T00:00:00"/>
    <m/>
    <s v="9h5m"/>
    <m/>
    <s v="3h39m"/>
    <m/>
    <n v="130"/>
    <x v="297"/>
    <m/>
    <m/>
    <m/>
  </r>
  <r>
    <x v="32"/>
    <d v="2024-01-23T00:00:00"/>
    <m/>
    <s v="15h4m"/>
    <m/>
    <s v="8h25m"/>
    <m/>
    <n v="27"/>
    <x v="429"/>
    <m/>
    <m/>
    <m/>
  </r>
  <r>
    <x v="32"/>
    <d v="2024-01-24T00:00:00"/>
    <m/>
    <s v="12h4m"/>
    <m/>
    <s v="9h4m"/>
    <m/>
    <n v="106"/>
    <x v="685"/>
    <m/>
    <m/>
    <m/>
  </r>
  <r>
    <x v="32"/>
    <d v="2024-01-25T00:00:00"/>
    <m/>
    <s v="6h33m"/>
    <m/>
    <s v="5h17m"/>
    <m/>
    <n v="116"/>
    <x v="130"/>
    <m/>
    <m/>
    <m/>
  </r>
  <r>
    <x v="32"/>
    <d v="2024-01-26T00:00:00"/>
    <m/>
    <s v="9h24m"/>
    <m/>
    <s v="5h24m"/>
    <m/>
    <n v="124"/>
    <x v="414"/>
    <m/>
    <m/>
    <m/>
  </r>
  <r>
    <x v="32"/>
    <d v="2024-01-27T00:00:00"/>
    <m/>
    <m/>
    <m/>
    <m/>
    <m/>
    <m/>
    <x v="82"/>
    <m/>
    <m/>
    <m/>
  </r>
  <r>
    <x v="32"/>
    <d v="2024-01-28T00:00:00"/>
    <m/>
    <s v="9h33m"/>
    <m/>
    <m/>
    <m/>
    <m/>
    <x v="82"/>
    <m/>
    <m/>
    <m/>
  </r>
  <r>
    <x v="32"/>
    <d v="2024-01-29T00:00:00"/>
    <m/>
    <s v="7h38m"/>
    <m/>
    <s v="6h44m"/>
    <m/>
    <m/>
    <x v="82"/>
    <m/>
    <m/>
    <m/>
  </r>
  <r>
    <x v="32"/>
    <d v="2024-01-30T00:00:00"/>
    <m/>
    <s v="11h8m"/>
    <m/>
    <s v="10h29m"/>
    <m/>
    <m/>
    <x v="82"/>
    <m/>
    <m/>
    <m/>
  </r>
  <r>
    <x v="32"/>
    <d v="2024-01-31T00:00:00"/>
    <m/>
    <s v="12h"/>
    <m/>
    <s v="8h14m"/>
    <m/>
    <n v="53"/>
    <x v="82"/>
    <m/>
    <m/>
    <m/>
  </r>
  <r>
    <x v="32"/>
    <d v="2024-02-01T00:00:00"/>
    <m/>
    <s v="13h6m"/>
    <m/>
    <s v="10h42m"/>
    <m/>
    <n v="90"/>
    <x v="331"/>
    <m/>
    <m/>
    <m/>
  </r>
  <r>
    <x v="32"/>
    <d v="2024-02-02T00:00:00"/>
    <m/>
    <s v="8h38m"/>
    <m/>
    <s v="7h8m"/>
    <m/>
    <n v="188"/>
    <x v="82"/>
    <m/>
    <m/>
    <m/>
  </r>
  <r>
    <x v="32"/>
    <d v="2024-02-03T00:00:00"/>
    <m/>
    <s v="12h39m"/>
    <m/>
    <s v="7h39m"/>
    <m/>
    <n v="87"/>
    <x v="21"/>
    <m/>
    <m/>
    <m/>
  </r>
  <r>
    <x v="32"/>
    <d v="2024-02-04T00:00:00"/>
    <m/>
    <s v="11h3m"/>
    <m/>
    <s v="7h42m"/>
    <m/>
    <n v="71"/>
    <x v="420"/>
    <m/>
    <m/>
    <m/>
  </r>
  <r>
    <x v="32"/>
    <d v="2024-02-05T00:00:00"/>
    <m/>
    <s v="8h14m"/>
    <m/>
    <s v="7h42m"/>
    <m/>
    <n v="67"/>
    <x v="686"/>
    <m/>
    <m/>
    <m/>
  </r>
  <r>
    <x v="32"/>
    <d v="2024-02-06T00:00:00"/>
    <m/>
    <s v="9h5m"/>
    <m/>
    <s v="5h57m"/>
    <m/>
    <n v="109"/>
    <x v="27"/>
    <m/>
    <m/>
    <m/>
  </r>
  <r>
    <x v="32"/>
    <d v="2024-02-07T00:00:00"/>
    <m/>
    <s v="7h20m"/>
    <m/>
    <s v="6h11m"/>
    <m/>
    <n v="107"/>
    <x v="27"/>
    <m/>
    <m/>
    <m/>
  </r>
  <r>
    <x v="32"/>
    <d v="2024-02-08T00:00:00"/>
    <m/>
    <s v="10h15m"/>
    <m/>
    <s v="8h27m"/>
    <m/>
    <n v="243"/>
    <x v="27"/>
    <m/>
    <m/>
    <m/>
  </r>
  <r>
    <x v="32"/>
    <d v="2024-02-09T00:00:00"/>
    <m/>
    <s v="6h9m"/>
    <m/>
    <s v="4h28m"/>
    <m/>
    <n v="216"/>
    <x v="116"/>
    <m/>
    <m/>
    <m/>
  </r>
  <r>
    <x v="32"/>
    <d v="2024-02-10T00:00:00"/>
    <m/>
    <s v="4h4m"/>
    <m/>
    <s v="2h47m"/>
    <m/>
    <n v="228"/>
    <x v="432"/>
    <m/>
    <m/>
    <m/>
  </r>
  <r>
    <x v="32"/>
    <d v="2024-02-11T00:00:00"/>
    <m/>
    <s v="7h44m"/>
    <m/>
    <s v="5h27m"/>
    <m/>
    <n v="244"/>
    <x v="312"/>
    <m/>
    <m/>
    <m/>
  </r>
  <r>
    <x v="32"/>
    <d v="2024-02-12T00:00:00"/>
    <m/>
    <s v="11h29m"/>
    <m/>
    <s v="10h28m"/>
    <m/>
    <n v="147"/>
    <x v="103"/>
    <m/>
    <m/>
    <m/>
  </r>
  <r>
    <x v="32"/>
    <d v="2024-02-13T00:00:00"/>
    <m/>
    <s v="12h12m"/>
    <m/>
    <s v="10h29m"/>
    <m/>
    <n v="86"/>
    <x v="327"/>
    <m/>
    <m/>
    <m/>
  </r>
  <r>
    <x v="32"/>
    <d v="2024-02-14T00:00:00"/>
    <m/>
    <m/>
    <m/>
    <m/>
    <m/>
    <m/>
    <x v="82"/>
    <m/>
    <m/>
    <m/>
  </r>
  <r>
    <x v="32"/>
    <d v="2024-02-15T00:00:00"/>
    <m/>
    <m/>
    <m/>
    <m/>
    <m/>
    <m/>
    <x v="82"/>
    <m/>
    <m/>
    <m/>
  </r>
  <r>
    <x v="32"/>
    <d v="2024-02-16T00:00:00"/>
    <m/>
    <m/>
    <m/>
    <m/>
    <m/>
    <m/>
    <x v="82"/>
    <m/>
    <m/>
    <m/>
  </r>
  <r>
    <x v="32"/>
    <d v="2024-02-17T00:00:00"/>
    <m/>
    <m/>
    <m/>
    <m/>
    <m/>
    <m/>
    <x v="82"/>
    <m/>
    <m/>
    <m/>
  </r>
  <r>
    <x v="32"/>
    <d v="2024-02-18T00:00:00"/>
    <m/>
    <m/>
    <m/>
    <m/>
    <m/>
    <m/>
    <x v="82"/>
    <m/>
    <m/>
    <m/>
  </r>
  <r>
    <x v="32"/>
    <d v="2024-02-19T00:00:00"/>
    <m/>
    <m/>
    <m/>
    <m/>
    <m/>
    <m/>
    <x v="82"/>
    <m/>
    <m/>
    <m/>
  </r>
  <r>
    <x v="32"/>
    <d v="2024-02-20T00:00:00"/>
    <m/>
    <m/>
    <m/>
    <m/>
    <m/>
    <m/>
    <x v="82"/>
    <m/>
    <m/>
    <m/>
  </r>
  <r>
    <x v="32"/>
    <d v="2024-02-21T00:00:00"/>
    <m/>
    <m/>
    <m/>
    <m/>
    <m/>
    <m/>
    <x v="82"/>
    <m/>
    <m/>
    <m/>
  </r>
  <r>
    <x v="32"/>
    <d v="2024-02-22T00:00:00"/>
    <m/>
    <m/>
    <m/>
    <m/>
    <m/>
    <m/>
    <x v="82"/>
    <m/>
    <m/>
    <m/>
  </r>
  <r>
    <x v="32"/>
    <d v="2024-02-23T00:00:00"/>
    <m/>
    <m/>
    <m/>
    <m/>
    <m/>
    <m/>
    <x v="82"/>
    <m/>
    <m/>
    <m/>
  </r>
  <r>
    <x v="32"/>
    <d v="2024-02-24T00:00:00"/>
    <m/>
    <m/>
    <m/>
    <m/>
    <m/>
    <m/>
    <x v="82"/>
    <m/>
    <m/>
    <m/>
  </r>
  <r>
    <x v="32"/>
    <d v="2024-02-25T00:00:00"/>
    <m/>
    <s v="12h17m"/>
    <m/>
    <s v="4h47m"/>
    <m/>
    <m/>
    <x v="82"/>
    <m/>
    <m/>
    <m/>
  </r>
  <r>
    <x v="32"/>
    <d v="2024-02-26T00:00:00"/>
    <m/>
    <s v="13h9m"/>
    <m/>
    <s v="7h22m"/>
    <m/>
    <n v="127"/>
    <x v="215"/>
    <m/>
    <m/>
    <m/>
  </r>
  <r>
    <x v="32"/>
    <d v="2024-02-27T00:00:00"/>
    <m/>
    <m/>
    <m/>
    <m/>
    <m/>
    <m/>
    <x v="82"/>
    <m/>
    <m/>
    <m/>
  </r>
  <r>
    <x v="32"/>
    <d v="2024-02-28T00:00:00"/>
    <m/>
    <m/>
    <m/>
    <m/>
    <m/>
    <m/>
    <x v="82"/>
    <m/>
    <m/>
    <m/>
  </r>
  <r>
    <x v="32"/>
    <d v="2024-02-29T00:00:00"/>
    <m/>
    <m/>
    <m/>
    <m/>
    <m/>
    <m/>
    <x v="82"/>
    <m/>
    <m/>
    <m/>
  </r>
  <r>
    <x v="32"/>
    <d v="2024-03-01T00:00:00"/>
    <m/>
    <m/>
    <m/>
    <m/>
    <m/>
    <m/>
    <x v="82"/>
    <m/>
    <m/>
    <m/>
  </r>
  <r>
    <x v="32"/>
    <d v="2024-03-02T00:00:00"/>
    <m/>
    <s v="7h50m"/>
    <m/>
    <s v="5h22m"/>
    <m/>
    <n v="46"/>
    <x v="327"/>
    <m/>
    <m/>
    <m/>
  </r>
  <r>
    <x v="32"/>
    <d v="2024-03-03T00:00:00"/>
    <m/>
    <m/>
    <m/>
    <m/>
    <m/>
    <m/>
    <x v="82"/>
    <m/>
    <m/>
    <m/>
  </r>
  <r>
    <x v="32"/>
    <d v="2024-03-04T00:00:00"/>
    <m/>
    <m/>
    <m/>
    <m/>
    <m/>
    <m/>
    <x v="82"/>
    <m/>
    <m/>
    <m/>
  </r>
  <r>
    <x v="32"/>
    <d v="2024-03-05T00:00:00"/>
    <m/>
    <m/>
    <m/>
    <m/>
    <m/>
    <m/>
    <x v="82"/>
    <m/>
    <m/>
    <m/>
  </r>
  <r>
    <x v="32"/>
    <d v="2024-03-06T00:00:00"/>
    <m/>
    <m/>
    <m/>
    <m/>
    <m/>
    <m/>
    <x v="82"/>
    <m/>
    <m/>
    <m/>
  </r>
  <r>
    <x v="32"/>
    <d v="2024-03-07T00:00:00"/>
    <m/>
    <m/>
    <m/>
    <m/>
    <m/>
    <m/>
    <x v="82"/>
    <m/>
    <m/>
    <m/>
  </r>
  <r>
    <x v="32"/>
    <d v="2024-03-08T00:00:00"/>
    <m/>
    <m/>
    <m/>
    <m/>
    <m/>
    <m/>
    <x v="82"/>
    <m/>
    <m/>
    <m/>
  </r>
  <r>
    <x v="32"/>
    <d v="2024-03-09T00:00:00"/>
    <m/>
    <s v="14h25m"/>
    <m/>
    <s v="5h21m"/>
    <m/>
    <n v="56"/>
    <x v="432"/>
    <m/>
    <m/>
    <m/>
  </r>
  <r>
    <x v="32"/>
    <d v="2024-03-10T00:00:00"/>
    <m/>
    <m/>
    <m/>
    <m/>
    <m/>
    <m/>
    <x v="82"/>
    <m/>
    <m/>
    <m/>
  </r>
  <r>
    <x v="32"/>
    <d v="2024-03-11T00:00:00"/>
    <m/>
    <m/>
    <m/>
    <m/>
    <m/>
    <m/>
    <x v="82"/>
    <m/>
    <m/>
    <m/>
  </r>
  <r>
    <x v="32"/>
    <d v="2024-03-12T00:00:00"/>
    <m/>
    <s v="15h13n"/>
    <m/>
    <s v="5h19m"/>
    <m/>
    <m/>
    <x v="82"/>
    <m/>
    <m/>
    <m/>
  </r>
  <r>
    <x v="32"/>
    <d v="2024-03-13T00:00:00"/>
    <m/>
    <m/>
    <m/>
    <m/>
    <m/>
    <m/>
    <x v="82"/>
    <m/>
    <m/>
    <m/>
  </r>
  <r>
    <x v="32"/>
    <d v="2024-03-14T00:00:00"/>
    <m/>
    <m/>
    <m/>
    <m/>
    <m/>
    <m/>
    <x v="82"/>
    <m/>
    <m/>
    <m/>
  </r>
  <r>
    <x v="32"/>
    <d v="2024-03-15T00:00:00"/>
    <m/>
    <m/>
    <m/>
    <m/>
    <m/>
    <m/>
    <x v="82"/>
    <m/>
    <m/>
    <m/>
  </r>
  <r>
    <x v="32"/>
    <d v="2024-03-16T00:00:00"/>
    <m/>
    <m/>
    <m/>
    <m/>
    <m/>
    <m/>
    <x v="82"/>
    <m/>
    <m/>
    <m/>
  </r>
  <r>
    <x v="32"/>
    <d v="2024-03-17T00:00:00"/>
    <m/>
    <s v="10h2m"/>
    <m/>
    <s v="6h13m"/>
    <m/>
    <n v="120"/>
    <x v="548"/>
    <m/>
    <m/>
    <m/>
  </r>
  <r>
    <x v="32"/>
    <d v="2024-03-18T00:00:00"/>
    <m/>
    <m/>
    <m/>
    <m/>
    <m/>
    <m/>
    <x v="82"/>
    <m/>
    <m/>
    <m/>
  </r>
  <r>
    <x v="32"/>
    <d v="2024-03-19T00:00:00"/>
    <m/>
    <m/>
    <m/>
    <m/>
    <m/>
    <m/>
    <x v="82"/>
    <m/>
    <m/>
    <m/>
  </r>
  <r>
    <x v="32"/>
    <d v="2024-03-20T00:00:00"/>
    <m/>
    <s v="11h8m"/>
    <m/>
    <s v="5h22m"/>
    <m/>
    <n v="58"/>
    <x v="149"/>
    <m/>
    <m/>
    <m/>
  </r>
  <r>
    <x v="32"/>
    <d v="2024-03-21T00:00:00"/>
    <m/>
    <s v="14h24m"/>
    <m/>
    <s v="4h2m"/>
    <m/>
    <n v="36"/>
    <x v="414"/>
    <m/>
    <m/>
    <m/>
  </r>
  <r>
    <x v="32"/>
    <d v="2024-03-22T00:00:00"/>
    <m/>
    <m/>
    <m/>
    <m/>
    <m/>
    <m/>
    <x v="82"/>
    <m/>
    <m/>
    <m/>
  </r>
  <r>
    <x v="32"/>
    <d v="2024-03-23T00:00:00"/>
    <m/>
    <m/>
    <m/>
    <m/>
    <m/>
    <m/>
    <x v="82"/>
    <m/>
    <m/>
    <m/>
  </r>
  <r>
    <x v="32"/>
    <d v="2024-03-24T00:00:00"/>
    <m/>
    <s v="16h24m"/>
    <m/>
    <s v="4h25m"/>
    <m/>
    <n v="51"/>
    <x v="490"/>
    <m/>
    <m/>
    <m/>
  </r>
  <r>
    <x v="32"/>
    <d v="2024-03-25T00:00:00"/>
    <m/>
    <m/>
    <m/>
    <m/>
    <m/>
    <m/>
    <x v="82"/>
    <m/>
    <m/>
    <m/>
  </r>
  <r>
    <x v="32"/>
    <d v="2024-03-26T00:00:00"/>
    <m/>
    <s v="12h27m"/>
    <m/>
    <s v="2h43m"/>
    <m/>
    <n v="113"/>
    <x v="312"/>
    <m/>
    <m/>
    <m/>
  </r>
  <r>
    <x v="32"/>
    <d v="2024-03-27T00:00:00"/>
    <m/>
    <m/>
    <m/>
    <m/>
    <m/>
    <m/>
    <x v="82"/>
    <m/>
    <m/>
    <m/>
  </r>
  <r>
    <x v="32"/>
    <d v="2024-03-28T00:00:00"/>
    <m/>
    <m/>
    <m/>
    <m/>
    <m/>
    <m/>
    <x v="82"/>
    <m/>
    <m/>
    <m/>
  </r>
  <r>
    <x v="32"/>
    <d v="2024-03-29T00:00:00"/>
    <m/>
    <m/>
    <m/>
    <m/>
    <m/>
    <m/>
    <x v="82"/>
    <m/>
    <m/>
    <m/>
  </r>
  <r>
    <x v="32"/>
    <d v="2024-03-30T00:00:00"/>
    <m/>
    <s v="14h9m"/>
    <m/>
    <s v="3h42m"/>
    <m/>
    <n v="11"/>
    <x v="17"/>
    <m/>
    <m/>
    <m/>
  </r>
  <r>
    <x v="32"/>
    <d v="2024-03-31T00:00:00"/>
    <m/>
    <m/>
    <m/>
    <m/>
    <m/>
    <m/>
    <x v="82"/>
    <m/>
    <m/>
    <m/>
  </r>
  <r>
    <x v="32"/>
    <d v="2024-04-01T00:00:00"/>
    <m/>
    <s v="9h37m"/>
    <m/>
    <s v="6h54m"/>
    <m/>
    <n v="106"/>
    <x v="297"/>
    <m/>
    <m/>
    <m/>
  </r>
  <r>
    <x v="32"/>
    <d v="2024-04-02T00:00:00"/>
    <m/>
    <s v="11h53m"/>
    <m/>
    <s v="4h38m"/>
    <m/>
    <n v="98"/>
    <x v="147"/>
    <m/>
    <m/>
    <m/>
  </r>
  <r>
    <x v="32"/>
    <d v="2024-04-03T00:00:00"/>
    <m/>
    <s v="8h320m"/>
    <m/>
    <s v="4h48m"/>
    <m/>
    <m/>
    <x v="82"/>
    <m/>
    <m/>
    <m/>
  </r>
  <r>
    <x v="32"/>
    <d v="2024-04-04T00:00:00"/>
    <m/>
    <s v="14h50m"/>
    <m/>
    <s v="4h7m"/>
    <m/>
    <m/>
    <x v="82"/>
    <m/>
    <m/>
    <m/>
  </r>
  <r>
    <x v="32"/>
    <d v="2024-04-05T00:00:00"/>
    <m/>
    <m/>
    <m/>
    <m/>
    <m/>
    <m/>
    <x v="82"/>
    <m/>
    <m/>
    <m/>
  </r>
  <r>
    <x v="33"/>
    <d v="2024-01-16T00:00:00"/>
    <m/>
    <s v="2h16m"/>
    <n v="136"/>
    <s v="20m"/>
    <n v="20"/>
    <n v="31"/>
    <x v="521"/>
    <n v="0.147058823529412"/>
    <n v="4.38709677419355"/>
    <m/>
  </r>
  <r>
    <x v="33"/>
    <d v="2024-01-17T00:00:00"/>
    <m/>
    <s v="4h16m"/>
    <n v="256"/>
    <s v="1h4m"/>
    <n v="64"/>
    <n v="62"/>
    <x v="88"/>
    <n v="0.25"/>
    <n v="4.12903225806452"/>
    <m/>
  </r>
  <r>
    <x v="33"/>
    <d v="2024-01-18T00:00:00"/>
    <m/>
    <s v="3h24m"/>
    <n v="204"/>
    <s v="1h49m"/>
    <n v="109"/>
    <n v="39"/>
    <x v="402"/>
    <n v="0.534313725490196"/>
    <n v="5.23076923076923"/>
    <m/>
  </r>
  <r>
    <x v="33"/>
    <d v="2024-01-19T00:00:00"/>
    <m/>
    <s v="4h5m"/>
    <n v="245"/>
    <s v="2h43m"/>
    <n v="163"/>
    <n v="51"/>
    <x v="687"/>
    <n v="0.66530612244898"/>
    <n v="4.80392156862745"/>
    <m/>
  </r>
  <r>
    <x v="33"/>
    <d v="2024-01-20T00:00:00"/>
    <m/>
    <s v="3h20m"/>
    <n v="200"/>
    <s v="41m"/>
    <n v="41"/>
    <n v="55"/>
    <x v="688"/>
    <n v="0.205"/>
    <n v="3.63636363636364"/>
    <m/>
  </r>
  <r>
    <x v="33"/>
    <d v="2024-01-21T00:00:00"/>
    <m/>
    <s v="3h4m"/>
    <n v="184"/>
    <s v="2h40m"/>
    <n v="160"/>
    <n v="43"/>
    <x v="689"/>
    <n v="0.869565217391304"/>
    <n v="4.27906976744186"/>
    <m/>
  </r>
  <r>
    <x v="33"/>
    <d v="2024-01-22T00:00:00"/>
    <m/>
    <s v="3h59m"/>
    <n v="239"/>
    <s v="2h49m"/>
    <n v="179"/>
    <n v="50"/>
    <x v="120"/>
    <n v="0.748953974895398"/>
    <n v="4.78"/>
    <m/>
  </r>
  <r>
    <x v="33"/>
    <d v="2024-01-23T00:00:00"/>
    <m/>
    <s v="3h54m"/>
    <n v="234"/>
    <s v="1h17m"/>
    <n v="77"/>
    <n v="52"/>
    <x v="117"/>
    <n v="0.329059829059829"/>
    <n v="4.5"/>
    <m/>
  </r>
  <r>
    <x v="33"/>
    <d v="2024-01-24T00:00:00"/>
    <m/>
    <s v="3h5m"/>
    <n v="185"/>
    <s v="1h20m"/>
    <n v="80"/>
    <n v="57"/>
    <x v="690"/>
    <n v="0.432432432432432"/>
    <n v="3.24561403508772"/>
    <m/>
  </r>
  <r>
    <x v="33"/>
    <d v="2024-01-25T00:00:00"/>
    <m/>
    <s v="4h3m"/>
    <n v="243"/>
    <s v="1h8m"/>
    <n v="68"/>
    <n v="71"/>
    <x v="86"/>
    <n v="0.279835390946502"/>
    <n v="3.42253521126761"/>
    <m/>
  </r>
  <r>
    <x v="33"/>
    <d v="2024-01-26T00:00:00"/>
    <m/>
    <s v="5h35m"/>
    <n v="335"/>
    <s v="3h16m"/>
    <n v="196"/>
    <n v="63"/>
    <x v="691"/>
    <n v="0.585074626865672"/>
    <n v="5.31746031746032"/>
    <m/>
  </r>
  <r>
    <x v="33"/>
    <d v="2024-01-27T00:00:00"/>
    <m/>
    <s v="6h10m"/>
    <n v="370"/>
    <s v="2h15m"/>
    <n v="135"/>
    <n v="67"/>
    <x v="92"/>
    <n v="0.364864864864865"/>
    <n v="5.52238805970149"/>
    <m/>
  </r>
  <r>
    <x v="33"/>
    <d v="2024-01-28T00:00:00"/>
    <m/>
    <s v="5h30m"/>
    <n v="330"/>
    <s v="2h25m"/>
    <n v="145"/>
    <n v="57"/>
    <x v="117"/>
    <n v="0.439393939393939"/>
    <n v="5.78947368421053"/>
    <m/>
  </r>
  <r>
    <x v="33"/>
    <d v="2024-01-29T00:00:00"/>
    <m/>
    <s v="2h39m"/>
    <n v="159"/>
    <s v="2h9m"/>
    <n v="129"/>
    <n v="52"/>
    <x v="94"/>
    <n v="0.811320754716981"/>
    <n v="3.05769230769231"/>
    <m/>
  </r>
  <r>
    <x v="33"/>
    <d v="2024-01-30T00:00:00"/>
    <m/>
    <s v="3h1m"/>
    <n v="181"/>
    <s v="2h34m"/>
    <n v="154"/>
    <n v="28"/>
    <x v="123"/>
    <n v="0.850828729281768"/>
    <n v="6.46428571428572"/>
    <m/>
  </r>
  <r>
    <x v="33"/>
    <d v="2024-01-31T00:00:00"/>
    <m/>
    <s v="4h49m"/>
    <n v="289"/>
    <s v="3h43m"/>
    <n v="223"/>
    <n v="69"/>
    <x v="692"/>
    <n v="0.771626297577855"/>
    <n v="4.18840579710145"/>
    <m/>
  </r>
  <r>
    <x v="33"/>
    <d v="2024-02-01T00:00:00"/>
    <m/>
    <s v="3h26m"/>
    <n v="206"/>
    <s v="1h12m"/>
    <n v="72"/>
    <n v="57"/>
    <x v="384"/>
    <n v="0.349514563106796"/>
    <n v="3.6140350877193"/>
    <m/>
  </r>
  <r>
    <x v="33"/>
    <d v="2024-02-02T00:00:00"/>
    <m/>
    <s v="4h52m"/>
    <n v="292"/>
    <s v="1h53m"/>
    <n v="113"/>
    <n v="127"/>
    <x v="693"/>
    <n v="0.386986301369863"/>
    <n v="2.2992125984252"/>
    <m/>
  </r>
  <r>
    <x v="33"/>
    <d v="2024-02-03T00:00:00"/>
    <m/>
    <s v="4h4m"/>
    <n v="244"/>
    <s v="3h12m"/>
    <n v="192"/>
    <n v="75"/>
    <x v="565"/>
    <n v="0.786885245901639"/>
    <n v="3.25333333333333"/>
    <m/>
  </r>
  <r>
    <x v="33"/>
    <d v="2024-02-04T00:00:00"/>
    <m/>
    <s v="1h27m"/>
    <n v="87"/>
    <s v="1h1m"/>
    <n v="61"/>
    <n v="48"/>
    <x v="74"/>
    <n v="0.701149425287356"/>
    <n v="1.8125"/>
    <m/>
  </r>
  <r>
    <x v="33"/>
    <d v="2024-02-05T00:00:00"/>
    <m/>
    <s v="2h37m"/>
    <n v="157"/>
    <s v="1h54m"/>
    <n v="114"/>
    <n v="55"/>
    <x v="694"/>
    <n v="0.726114649681529"/>
    <n v="2.85454545454545"/>
    <m/>
  </r>
  <r>
    <x v="33"/>
    <d v="2024-02-06T00:00:00"/>
    <m/>
    <s v="3h14m"/>
    <n v="194"/>
    <s v="1h2m"/>
    <n v="62"/>
    <n v="34"/>
    <x v="125"/>
    <n v="0.319587628865979"/>
    <n v="5.70588235294118"/>
    <m/>
  </r>
  <r>
    <x v="33"/>
    <d v="2024-02-07T00:00:00"/>
    <m/>
    <s v="3h39m"/>
    <n v="219"/>
    <s v="1h20m"/>
    <n v="80"/>
    <n v="36"/>
    <x v="695"/>
    <n v="0.365296803652968"/>
    <n v="6.08333333333333"/>
    <m/>
  </r>
  <r>
    <x v="33"/>
    <d v="2024-02-08T00:00:00"/>
    <m/>
    <s v="3h26m"/>
    <n v="206"/>
    <s v="1h9m"/>
    <n v="69"/>
    <n v="73"/>
    <x v="696"/>
    <n v="0.33495145631068"/>
    <n v="2.82191780821918"/>
    <m/>
  </r>
  <r>
    <x v="33"/>
    <d v="2024-02-09T00:00:00"/>
    <m/>
    <s v="5h39m"/>
    <n v="339"/>
    <s v="3h40m"/>
    <n v="220"/>
    <n v="67"/>
    <x v="90"/>
    <n v="0.648967551622419"/>
    <n v="5.05970149253731"/>
    <m/>
  </r>
  <r>
    <x v="33"/>
    <d v="2024-02-10T00:00:00"/>
    <m/>
    <s v="3h35m"/>
    <n v="215"/>
    <s v="1h42m"/>
    <n v="102"/>
    <n v="85"/>
    <x v="311"/>
    <n v="0.474418604651163"/>
    <n v="2.52941176470588"/>
    <m/>
  </r>
  <r>
    <x v="33"/>
    <d v="2024-02-11T00:00:00"/>
    <m/>
    <s v="4h17m"/>
    <n v="257"/>
    <s v="3h52m"/>
    <n v="232"/>
    <n v="73"/>
    <x v="88"/>
    <n v="0.90272373540856"/>
    <n v="3.52054794520548"/>
    <m/>
  </r>
  <r>
    <x v="33"/>
    <d v="2024-02-12T00:00:00"/>
    <m/>
    <s v="1h46m"/>
    <n v="106"/>
    <s v="1h"/>
    <n v="60"/>
    <n v="46"/>
    <x v="697"/>
    <n v="0.566037735849057"/>
    <n v="2.30434782608696"/>
    <m/>
  </r>
  <r>
    <x v="33"/>
    <d v="2024-02-13T00:00:00"/>
    <m/>
    <s v="1h34m"/>
    <n v="94"/>
    <s v="1h27m"/>
    <n v="87"/>
    <n v="42"/>
    <x v="698"/>
    <n v="0.925531914893617"/>
    <n v="2.238095238095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4" indent="0" outline="1" outlineData="1" multipleFieldFilters="0">
  <location ref="A1:G36" firstHeaderRow="0" firstDataRow="1" firstDataCol="1"/>
  <pivotFields count="12">
    <pivotField axis="axisRow" numFmtId="178" showAll="0" sortType="ascending">
      <items count="35">
        <item x="26"/>
        <item x="18"/>
        <item x="22"/>
        <item x="16"/>
        <item x="8"/>
        <item x="23"/>
        <item x="3"/>
        <item x="32"/>
        <item x="11"/>
        <item x="9"/>
        <item x="24"/>
        <item x="19"/>
        <item x="30"/>
        <item x="4"/>
        <item x="7"/>
        <item x="13"/>
        <item x="33"/>
        <item x="1"/>
        <item x="14"/>
        <item x="29"/>
        <item x="17"/>
        <item x="20"/>
        <item x="5"/>
        <item x="21"/>
        <item x="0"/>
        <item x="31"/>
        <item x="15"/>
        <item x="25"/>
        <item x="6"/>
        <item x="28"/>
        <item x="27"/>
        <item x="12"/>
        <item x="2"/>
        <item x="1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00">
        <item x="639"/>
        <item x="657"/>
        <item x="659"/>
        <item x="656"/>
        <item x="664"/>
        <item x="658"/>
        <item x="661"/>
        <item x="649"/>
        <item x="671"/>
        <item x="660"/>
        <item x="672"/>
        <item x="650"/>
        <item x="668"/>
        <item x="644"/>
        <item x="640"/>
        <item x="642"/>
        <item x="624"/>
        <item x="663"/>
        <item x="638"/>
        <item x="647"/>
        <item x="627"/>
        <item x="670"/>
        <item x="631"/>
        <item x="622"/>
        <item x="677"/>
        <item x="653"/>
        <item x="654"/>
        <item x="625"/>
        <item x="630"/>
        <item x="623"/>
        <item x="669"/>
        <item x="637"/>
        <item x="655"/>
        <item x="665"/>
        <item x="652"/>
        <item x="632"/>
        <item x="676"/>
        <item x="635"/>
        <item x="667"/>
        <item x="634"/>
        <item x="643"/>
        <item x="662"/>
        <item x="641"/>
        <item x="648"/>
        <item x="666"/>
        <item x="673"/>
        <item x="636"/>
        <item x="675"/>
        <item x="651"/>
        <item x="674"/>
        <item x="645"/>
        <item x="633"/>
        <item x="626"/>
        <item x="628"/>
        <item x="679"/>
        <item x="678"/>
        <item x="680"/>
        <item x="681"/>
        <item x="646"/>
        <item x="629"/>
        <item x="578"/>
        <item x="580"/>
        <item x="583"/>
        <item x="603"/>
        <item x="591"/>
        <item x="608"/>
        <item x="606"/>
        <item x="592"/>
        <item x="589"/>
        <item x="586"/>
        <item x="581"/>
        <item x="615"/>
        <item x="605"/>
        <item x="596"/>
        <item x="612"/>
        <item x="621"/>
        <item x="619"/>
        <item x="604"/>
        <item x="585"/>
        <item x="613"/>
        <item x="607"/>
        <item x="598"/>
        <item x="620"/>
        <item x="609"/>
        <item x="618"/>
        <item x="584"/>
        <item x="602"/>
        <item x="597"/>
        <item x="616"/>
        <item x="587"/>
        <item x="610"/>
        <item x="614"/>
        <item x="582"/>
        <item x="579"/>
        <item x="577"/>
        <item x="261"/>
        <item x="601"/>
        <item x="617"/>
        <item x="266"/>
        <item x="590"/>
        <item x="593"/>
        <item x="600"/>
        <item x="232"/>
        <item x="249"/>
        <item x="274"/>
        <item x="245"/>
        <item x="275"/>
        <item x="251"/>
        <item x="272"/>
        <item x="270"/>
        <item x="239"/>
        <item x="277"/>
        <item x="234"/>
        <item x="259"/>
        <item x="594"/>
        <item x="282"/>
        <item x="255"/>
        <item x="265"/>
        <item x="246"/>
        <item x="260"/>
        <item x="244"/>
        <item x="252"/>
        <item x="238"/>
        <item x="254"/>
        <item x="257"/>
        <item x="281"/>
        <item x="273"/>
        <item x="267"/>
        <item x="258"/>
        <item x="278"/>
        <item x="256"/>
        <item x="230"/>
        <item x="271"/>
        <item x="233"/>
        <item x="250"/>
        <item x="240"/>
        <item x="243"/>
        <item x="235"/>
        <item x="247"/>
        <item x="248"/>
        <item x="595"/>
        <item x="241"/>
        <item x="611"/>
        <item x="276"/>
        <item x="599"/>
        <item x="268"/>
        <item x="279"/>
        <item x="242"/>
        <item x="236"/>
        <item x="269"/>
        <item x="237"/>
        <item x="283"/>
        <item x="280"/>
        <item x="253"/>
        <item x="231"/>
        <item x="588"/>
        <item x="262"/>
        <item x="263"/>
        <item x="264"/>
        <item x="138"/>
        <item x="115"/>
        <item x="83"/>
        <item x="117"/>
        <item x="86"/>
        <item x="120"/>
        <item x="93"/>
        <item x="87"/>
        <item x="126"/>
        <item x="85"/>
        <item x="88"/>
        <item x="121"/>
        <item x="122"/>
        <item x="119"/>
        <item x="125"/>
        <item x="94"/>
        <item x="92"/>
        <item x="90"/>
        <item x="407"/>
        <item x="459"/>
        <item x="402"/>
        <item x="556"/>
        <item x="127"/>
        <item x="451"/>
        <item x="123"/>
        <item x="463"/>
        <item x="124"/>
        <item x="551"/>
        <item x="696"/>
        <item x="449"/>
        <item x="91"/>
        <item x="229"/>
        <item x="693"/>
        <item x="460"/>
        <item x="573"/>
        <item x="405"/>
        <item x="457"/>
        <item x="404"/>
        <item x="698"/>
        <item x="571"/>
        <item x="89"/>
        <item x="687"/>
        <item x="448"/>
        <item x="692"/>
        <item x="397"/>
        <item x="461"/>
        <item x="695"/>
        <item x="395"/>
        <item x="553"/>
        <item x="565"/>
        <item x="576"/>
        <item x="400"/>
        <item x="452"/>
        <item x="320"/>
        <item x="396"/>
        <item x="53"/>
        <item x="462"/>
        <item x="228"/>
        <item x="690"/>
        <item x="382"/>
        <item x="561"/>
        <item x="323"/>
        <item x="384"/>
        <item x="458"/>
        <item x="465"/>
        <item x="575"/>
        <item x="338"/>
        <item x="572"/>
        <item x="328"/>
        <item x="386"/>
        <item x="566"/>
        <item x="341"/>
        <item x="358"/>
        <item x="398"/>
        <item x="374"/>
        <item x="321"/>
        <item x="387"/>
        <item x="399"/>
        <item x="552"/>
        <item x="403"/>
        <item x="349"/>
        <item x="361"/>
        <item x="388"/>
        <item x="99"/>
        <item x="390"/>
        <item x="560"/>
        <item x="569"/>
        <item x="691"/>
        <item x="383"/>
        <item x="564"/>
        <item x="464"/>
        <item x="408"/>
        <item x="401"/>
        <item x="697"/>
        <item x="394"/>
        <item x="95"/>
        <item x="97"/>
        <item x="453"/>
        <item x="524"/>
        <item x="568"/>
        <item x="694"/>
        <item x="574"/>
        <item x="435"/>
        <item x="412"/>
        <item x="436"/>
        <item x="570"/>
        <item x="148"/>
        <item x="522"/>
        <item x="142"/>
        <item x="360"/>
        <item x="562"/>
        <item x="525"/>
        <item x="158"/>
        <item x="554"/>
        <item x="366"/>
        <item x="689"/>
        <item x="352"/>
        <item x="155"/>
        <item x="96"/>
        <item x="156"/>
        <item x="136"/>
        <item x="559"/>
        <item x="324"/>
        <item x="153"/>
        <item x="65"/>
        <item x="688"/>
        <item x="379"/>
        <item x="367"/>
        <item x="550"/>
        <item x="375"/>
        <item x="421"/>
        <item x="159"/>
        <item x="558"/>
        <item x="55"/>
        <item x="350"/>
        <item x="316"/>
        <item x="62"/>
        <item x="438"/>
        <item x="433"/>
        <item x="146"/>
        <item x="427"/>
        <item x="336"/>
        <item x="351"/>
        <item x="98"/>
        <item x="58"/>
        <item x="437"/>
        <item x="425"/>
        <item x="63"/>
        <item x="337"/>
        <item x="422"/>
        <item x="76"/>
        <item x="478"/>
        <item x="479"/>
        <item x="59"/>
        <item x="72"/>
        <item x="51"/>
        <item x="81"/>
        <item x="61"/>
        <item x="77"/>
        <item x="567"/>
        <item x="428"/>
        <item x="6"/>
        <item x="555"/>
        <item x="105"/>
        <item x="480"/>
        <item x="102"/>
        <item x="80"/>
        <item x="56"/>
        <item x="100"/>
        <item x="111"/>
        <item x="71"/>
        <item x="685"/>
        <item x="112"/>
        <item x="57"/>
        <item x="74"/>
        <item x="69"/>
        <item x="64"/>
        <item x="489"/>
        <item x="419"/>
        <item x="68"/>
        <item x="79"/>
        <item x="66"/>
        <item x="197"/>
        <item x="409"/>
        <item x="194"/>
        <item x="109"/>
        <item x="391"/>
        <item x="31"/>
        <item x="430"/>
        <item x="75"/>
        <item x="60"/>
        <item x="682"/>
        <item x="528"/>
        <item x="683"/>
        <item x="147"/>
        <item x="454"/>
        <item x="392"/>
        <item x="78"/>
        <item x="470"/>
        <item x="426"/>
        <item x="200"/>
        <item x="406"/>
        <item x="557"/>
        <item x="188"/>
        <item x="10"/>
        <item x="473"/>
        <item x="73"/>
        <item x="22"/>
        <item x="523"/>
        <item x="7"/>
        <item x="484"/>
        <item x="11"/>
        <item x="455"/>
        <item x="443"/>
        <item x="1"/>
        <item x="434"/>
        <item x="468"/>
        <item x="342"/>
        <item x="364"/>
        <item x="393"/>
        <item x="476"/>
        <item x="25"/>
        <item x="199"/>
        <item x="104"/>
        <item x="198"/>
        <item x="313"/>
        <item x="30"/>
        <item x="307"/>
        <item x="363"/>
        <item x="290"/>
        <item x="311"/>
        <item x="312"/>
        <item x="298"/>
        <item x="439"/>
        <item x="303"/>
        <item x="317"/>
        <item x="297"/>
        <item x="299"/>
        <item x="326"/>
        <item x="314"/>
        <item x="335"/>
        <item x="334"/>
        <item x="84"/>
        <item x="325"/>
        <item x="332"/>
        <item x="296"/>
        <item x="160"/>
        <item x="8"/>
        <item x="302"/>
        <item x="70"/>
        <item x="214"/>
        <item x="309"/>
        <item x="319"/>
        <item x="130"/>
        <item x="526"/>
        <item x="429"/>
        <item x="27"/>
        <item x="14"/>
        <item x="150"/>
        <item x="327"/>
        <item x="294"/>
        <item x="306"/>
        <item x="445"/>
        <item x="208"/>
        <item x="12"/>
        <item x="331"/>
        <item x="2"/>
        <item x="215"/>
        <item x="108"/>
        <item x="67"/>
        <item x="329"/>
        <item x="29"/>
        <item x="333"/>
        <item x="315"/>
        <item x="293"/>
        <item x="140"/>
        <item x="107"/>
        <item x="415"/>
        <item x="132"/>
        <item x="444"/>
        <item x="103"/>
        <item x="0"/>
        <item x="106"/>
        <item x="456"/>
        <item x="114"/>
        <item x="339"/>
        <item x="52"/>
        <item x="318"/>
        <item x="227"/>
        <item x="116"/>
        <item x="432"/>
        <item x="3"/>
        <item x="226"/>
        <item x="491"/>
        <item x="510"/>
        <item x="411"/>
        <item x="26"/>
        <item x="330"/>
        <item x="223"/>
        <item x="495"/>
        <item x="118"/>
        <item x="492"/>
        <item x="534"/>
        <item x="15"/>
        <item x="431"/>
        <item x="24"/>
        <item x="410"/>
        <item x="414"/>
        <item x="519"/>
        <item x="134"/>
        <item x="41"/>
        <item x="477"/>
        <item x="154"/>
        <item x="110"/>
        <item x="135"/>
        <item x="19"/>
        <item x="466"/>
        <item x="490"/>
        <item x="418"/>
        <item x="211"/>
        <item x="13"/>
        <item x="113"/>
        <item x="505"/>
        <item x="43"/>
        <item x="145"/>
        <item x="497"/>
        <item x="549"/>
        <item x="167"/>
        <item x="536"/>
        <item x="23"/>
        <item x="162"/>
        <item x="17"/>
        <item x="18"/>
        <item x="446"/>
        <item x="144"/>
        <item x="511"/>
        <item x="45"/>
        <item x="169"/>
        <item x="413"/>
        <item x="424"/>
        <item x="515"/>
        <item x="212"/>
        <item x="417"/>
        <item x="50"/>
        <item x="35"/>
        <item x="420"/>
        <item x="416"/>
        <item x="527"/>
        <item x="531"/>
        <item x="166"/>
        <item x="529"/>
        <item x="129"/>
        <item x="149"/>
        <item x="28"/>
        <item x="423"/>
        <item x="207"/>
        <item x="42"/>
        <item x="530"/>
        <item x="44"/>
        <item x="203"/>
        <item x="217"/>
        <item x="538"/>
        <item x="289"/>
        <item x="301"/>
        <item x="128"/>
        <item x="305"/>
        <item x="514"/>
        <item x="201"/>
        <item x="474"/>
        <item x="133"/>
        <item x="16"/>
        <item x="493"/>
        <item x="9"/>
        <item x="40"/>
        <item x="291"/>
        <item x="285"/>
        <item x="170"/>
        <item x="21"/>
        <item x="502"/>
        <item x="165"/>
        <item x="486"/>
        <item x="4"/>
        <item x="196"/>
        <item x="131"/>
        <item x="287"/>
        <item x="310"/>
        <item x="209"/>
        <item x="322"/>
        <item x="38"/>
        <item x="442"/>
        <item x="46"/>
        <item x="548"/>
        <item x="222"/>
        <item x="39"/>
        <item x="496"/>
        <item x="143"/>
        <item x="504"/>
        <item x="440"/>
        <item x="487"/>
        <item x="362"/>
        <item x="47"/>
        <item x="151"/>
        <item x="304"/>
        <item x="485"/>
        <item x="507"/>
        <item x="20"/>
        <item x="300"/>
        <item x="152"/>
        <item x="191"/>
        <item x="308"/>
        <item x="141"/>
        <item x="37"/>
        <item x="500"/>
        <item x="195"/>
        <item x="494"/>
        <item x="193"/>
        <item x="295"/>
        <item x="518"/>
        <item x="189"/>
        <item x="218"/>
        <item x="288"/>
        <item x="508"/>
        <item x="488"/>
        <item x="224"/>
        <item x="216"/>
        <item x="168"/>
        <item x="36"/>
        <item x="210"/>
        <item x="206"/>
        <item x="343"/>
        <item x="509"/>
        <item x="292"/>
        <item x="516"/>
        <item x="498"/>
        <item x="286"/>
        <item x="137"/>
        <item x="221"/>
        <item x="447"/>
        <item x="161"/>
        <item x="481"/>
        <item x="684"/>
        <item x="475"/>
        <item x="34"/>
        <item x="187"/>
        <item x="533"/>
        <item x="441"/>
        <item x="49"/>
        <item x="33"/>
        <item x="225"/>
        <item x="532"/>
        <item x="506"/>
        <item x="204"/>
        <item x="501"/>
        <item x="472"/>
        <item x="482"/>
        <item x="686"/>
        <item x="540"/>
        <item x="32"/>
        <item x="471"/>
        <item x="219"/>
        <item x="499"/>
        <item x="520"/>
        <item x="220"/>
        <item x="176"/>
        <item x="513"/>
        <item x="172"/>
        <item x="205"/>
        <item x="450"/>
        <item x="185"/>
        <item x="521"/>
        <item x="171"/>
        <item x="5"/>
        <item x="179"/>
        <item x="517"/>
        <item x="547"/>
        <item x="483"/>
        <item x="284"/>
        <item x="213"/>
        <item x="503"/>
        <item x="48"/>
        <item x="175"/>
        <item x="347"/>
        <item x="348"/>
        <item x="181"/>
        <item x="344"/>
        <item x="467"/>
        <item x="178"/>
        <item x="353"/>
        <item x="180"/>
        <item x="359"/>
        <item x="469"/>
        <item x="368"/>
        <item x="373"/>
        <item x="346"/>
        <item x="101"/>
        <item x="365"/>
        <item x="370"/>
        <item x="354"/>
        <item x="340"/>
        <item x="369"/>
        <item x="371"/>
        <item x="376"/>
        <item x="372"/>
        <item x="174"/>
        <item x="356"/>
        <item x="164"/>
        <item x="202"/>
        <item x="186"/>
        <item x="378"/>
        <item x="377"/>
        <item x="380"/>
        <item x="357"/>
        <item x="355"/>
        <item x="183"/>
        <item x="157"/>
        <item x="177"/>
        <item x="345"/>
        <item x="173"/>
        <item x="389"/>
        <item x="385"/>
        <item x="543"/>
        <item x="381"/>
        <item x="163"/>
        <item x="539"/>
        <item x="190"/>
        <item x="192"/>
        <item x="512"/>
        <item x="184"/>
        <item x="544"/>
        <item x="182"/>
        <item x="542"/>
        <item x="546"/>
        <item x="54"/>
        <item x="541"/>
        <item x="545"/>
        <item x="563"/>
        <item x="139"/>
        <item x="535"/>
        <item x="537"/>
        <item x="82"/>
        <item t="default"/>
      </items>
    </pivotField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计数项:Total.ST" fld="3" subtotal="count" baseField="0" baseItem="0"/>
    <dataField name="计数项:Total.ST.min" fld="4" subtotal="count" baseField="0" baseItem="0"/>
    <dataField name="计数项:Social.ST" fld="5" subtotal="count" baseField="0" baseItem="0"/>
    <dataField name="计数项:Social.ST.min" fld="6" subtotal="count" baseField="0" baseItem="0"/>
    <dataField name="计数项:Pickups" fld="7" subtotal="count" baseField="0" baseItem="0"/>
    <dataField name="计数项:Pickup.1st" fld="8" subtotal="count" baseField="0" baseItem="0"/>
  </dataFields>
  <formats count="52">
    <format dxfId="51">
      <pivotArea collapsedLevelsAreSubtotals="1" fieldPosition="0">
        <references count="1">
          <reference field="0" count="1">
            <x v="33"/>
          </reference>
        </references>
      </pivotArea>
    </format>
    <format dxfId="50">
      <pivotArea dataOnly="0" labelOnly="1" fieldPosition="0">
        <references count="1">
          <reference field="0" count="1">
            <x v="33"/>
          </reference>
        </references>
      </pivotArea>
    </format>
    <format dxfId="49">
      <pivotArea collapsedLevelsAreSubtotals="1" fieldPosition="0">
        <references count="1">
          <reference field="0" count="1">
            <x v="33"/>
          </reference>
        </references>
      </pivotArea>
    </format>
    <format dxfId="48">
      <pivotArea dataOnly="0" labelOnly="1" fieldPosition="0">
        <references count="1">
          <reference field="0" count="1">
            <x v="33"/>
          </reference>
        </references>
      </pivotArea>
    </format>
    <format dxfId="47">
      <pivotArea collapsedLevelsAreSubtotals="1" fieldPosition="0">
        <references count="1">
          <reference field="0" count="1">
            <x v="32"/>
          </reference>
        </references>
      </pivotArea>
    </format>
    <format dxfId="46">
      <pivotArea dataOnly="0" labelOnly="1" fieldPosition="0">
        <references count="1">
          <reference field="0" count="1">
            <x v="32"/>
          </reference>
        </references>
      </pivotArea>
    </format>
    <format dxfId="45">
      <pivotArea collapsedLevelsAreSubtotals="1" fieldPosition="0">
        <references count="1">
          <reference field="0" count="1">
            <x v="28"/>
          </reference>
        </references>
      </pivotArea>
    </format>
    <format dxfId="44">
      <pivotArea dataOnly="0" labelOnly="1" fieldPosition="0">
        <references count="1">
          <reference field="0" count="1">
            <x v="28"/>
          </reference>
        </references>
      </pivotArea>
    </format>
    <format dxfId="43">
      <pivotArea collapsedLevelsAreSubtotals="1" fieldPosition="0">
        <references count="1">
          <reference field="0" count="1">
            <x v="25"/>
          </reference>
        </references>
      </pivotArea>
    </format>
    <format dxfId="42">
      <pivotArea dataOnly="0" labelOnly="1" fieldPosition="0">
        <references count="1">
          <reference field="0" count="1">
            <x v="25"/>
          </reference>
        </references>
      </pivotArea>
    </format>
    <format dxfId="41">
      <pivotArea collapsedLevelsAreSubtotals="1" fieldPosition="0">
        <references count="1">
          <reference field="0" count="1">
            <x v="16"/>
          </reference>
        </references>
      </pivotArea>
    </format>
    <format dxfId="40">
      <pivotArea dataOnly="0" labelOnly="1" fieldPosition="0">
        <references count="1">
          <reference field="0" count="1">
            <x v="16"/>
          </reference>
        </references>
      </pivotArea>
    </format>
    <format dxfId="39">
      <pivotArea collapsedLevelsAreSubtotals="1" fieldPosition="0">
        <references count="1">
          <reference field="0" count="1">
            <x v="24"/>
          </reference>
        </references>
      </pivotArea>
    </format>
    <format dxfId="38">
      <pivotArea dataOnly="0" labelOnly="1" fieldPosition="0">
        <references count="1">
          <reference field="0" count="1">
            <x v="24"/>
          </reference>
        </references>
      </pivotArea>
    </format>
    <format dxfId="37">
      <pivotArea collapsedLevelsAreSubtotals="1" fieldPosition="0">
        <references count="1">
          <reference field="0" count="1">
            <x v="21"/>
          </reference>
        </references>
      </pivotArea>
    </format>
    <format dxfId="36">
      <pivotArea dataOnly="0" labelOnly="1" fieldPosition="0">
        <references count="1">
          <reference field="0" count="1">
            <x v="21"/>
          </reference>
        </references>
      </pivotArea>
    </format>
    <format dxfId="35">
      <pivotArea collapsedLevelsAreSubtotals="1" fieldPosition="0">
        <references count="1">
          <reference field="0" count="1">
            <x v="21"/>
          </reference>
        </references>
      </pivotArea>
    </format>
    <format dxfId="34">
      <pivotArea dataOnly="0" labelOnly="1" fieldPosition="0">
        <references count="1">
          <reference field="0" count="1">
            <x v="21"/>
          </reference>
        </references>
      </pivotArea>
    </format>
    <format dxfId="33">
      <pivotArea collapsedLevelsAreSubtotals="1" fieldPosition="0">
        <references count="1">
          <reference field="0" count="1">
            <x v="14"/>
          </reference>
        </references>
      </pivotArea>
    </format>
    <format dxfId="32">
      <pivotArea dataOnly="0" labelOnly="1" fieldPosition="0">
        <references count="1">
          <reference field="0" count="1">
            <x v="14"/>
          </reference>
        </references>
      </pivotArea>
    </format>
    <format dxfId="31">
      <pivotArea collapsedLevelsAreSubtotals="1" fieldPosition="0">
        <references count="1">
          <reference field="0" count="1">
            <x v="24"/>
          </reference>
        </references>
      </pivotArea>
    </format>
    <format dxfId="30">
      <pivotArea dataOnly="0" labelOnly="1" fieldPosition="0">
        <references count="1">
          <reference field="0" count="1">
            <x v="24"/>
          </reference>
        </references>
      </pivotArea>
    </format>
    <format dxfId="29">
      <pivotArea dataOnly="0" labelOnly="1" fieldPosition="0">
        <references count="1">
          <reference field="0" count="1">
            <x v="7"/>
          </reference>
        </references>
      </pivotArea>
    </format>
    <format dxfId="28">
      <pivotArea dataOnly="0" labelOnly="1" fieldPosition="0">
        <references count="1">
          <reference field="0" count="1">
            <x v="16"/>
          </reference>
        </references>
      </pivotArea>
    </format>
    <format dxfId="27">
      <pivotArea dataOnly="0" labelOnly="1" fieldPosition="0">
        <references count="1">
          <reference field="0" count="1">
            <x v="3"/>
          </reference>
        </references>
      </pivotArea>
    </format>
    <format dxfId="26">
      <pivotArea dataOnly="0" fieldPosition="0">
        <references count="1">
          <reference field="0" count="1">
            <x v="14"/>
          </reference>
        </references>
      </pivotArea>
    </format>
    <format dxfId="25">
      <pivotArea collapsedLevelsAreSubtotals="1" fieldPosition="0">
        <references count="1">
          <reference field="0" count="1">
            <x v="14"/>
          </reference>
        </references>
      </pivotArea>
    </format>
    <format dxfId="24">
      <pivotArea collapsedLevelsAreSubtotals="1" fieldPosition="0">
        <references count="1">
          <reference field="0" count="1">
            <x v="7"/>
          </reference>
        </references>
      </pivotArea>
    </format>
    <format dxfId="23">
      <pivotArea dataOnly="0" labelOnly="1" fieldPosition="0">
        <references count="1">
          <reference field="0" count="1">
            <x v="32"/>
          </reference>
        </references>
      </pivotArea>
    </format>
    <format dxfId="22">
      <pivotArea collapsedLevelsAreSubtotals="1" fieldPosition="0">
        <references count="1">
          <reference field="0" count="1" selected="0">
            <x v="32"/>
          </reference>
        </references>
      </pivotArea>
    </format>
    <format dxfId="21">
      <pivotArea dataOnly="0" labelOnly="1" fieldPosition="0">
        <references count="1">
          <reference field="0" count="1">
            <x v="32"/>
          </reference>
        </references>
      </pivotArea>
    </format>
    <format dxfId="20">
      <pivotArea collapsedLevelsAreSubtotals="1" fieldPosition="0">
        <references count="1">
          <reference field="0" count="1" selected="0">
            <x v="32"/>
          </reference>
        </references>
      </pivotArea>
    </format>
    <format dxfId="19">
      <pivotArea dataOnly="0" labelOnly="1" fieldPosition="0">
        <references count="1">
          <reference field="0" count="1">
            <x v="32"/>
          </reference>
        </references>
      </pivotArea>
    </format>
    <format dxfId="18">
      <pivotArea collapsedLevelsAreSubtotals="1" fieldPosition="0">
        <references count="1">
          <reference field="0" count="1" selected="0">
            <x v="32"/>
          </reference>
        </references>
      </pivotArea>
    </format>
    <format dxfId="17">
      <pivotArea dataOnly="0" labelOnly="1" fieldPosition="0">
        <references count="1">
          <reference field="0" count="1">
            <x v="25"/>
          </reference>
        </references>
      </pivotArea>
    </format>
    <format dxfId="16">
      <pivotArea collapsedLevelsAreSubtotals="1" fieldPosition="0">
        <references count="1">
          <reference field="0" count="1" selected="0">
            <x v="25"/>
          </reference>
        </references>
      </pivotArea>
    </format>
    <format dxfId="15">
      <pivotArea dataOnly="0" labelOnly="1" fieldPosition="0">
        <references count="1">
          <reference field="0" count="1">
            <x v="16"/>
          </reference>
        </references>
      </pivotArea>
    </format>
    <format dxfId="14">
      <pivotArea collapsedLevelsAreSubtotals="1" fieldPosition="0">
        <references count="1">
          <reference field="0" count="1" selected="0">
            <x v="16"/>
          </reference>
        </references>
      </pivotArea>
    </format>
    <format dxfId="13">
      <pivotArea dataOnly="0" labelOnly="1" fieldPosition="0">
        <references count="1">
          <reference field="0" count="1">
            <x v="7"/>
          </reference>
        </references>
      </pivotArea>
    </format>
    <format dxfId="12">
      <pivotArea collapsedLevelsAreSubtotals="1" fieldPosition="0">
        <references count="1">
          <reference field="0" count="1" selected="0">
            <x v="7"/>
          </reference>
        </references>
      </pivotArea>
    </format>
    <format dxfId="11">
      <pivotArea dataOnly="0" labelOnly="1" fieldPosition="0">
        <references count="1">
          <reference field="0" count="1">
            <x v="10"/>
          </reference>
        </references>
      </pivotArea>
    </format>
    <format dxfId="10">
      <pivotArea collapsedLevelsAreSubtotals="1" fieldPosition="0">
        <references count="1">
          <reference field="0" count="1" selected="0">
            <x v="10"/>
          </reference>
        </references>
      </pivotArea>
    </format>
    <format dxfId="9">
      <pivotArea dataOnly="0" labelOnly="1" fieldPosition="0">
        <references count="1">
          <reference field="0" count="1">
            <x v="27"/>
          </reference>
        </references>
      </pivotArea>
    </format>
    <format dxfId="8">
      <pivotArea collapsedLevelsAreSubtotals="1" fieldPosition="0">
        <references count="1">
          <reference field="0" count="1" selected="0">
            <x v="27"/>
          </reference>
        </references>
      </pivotArea>
    </format>
    <format dxfId="7">
      <pivotArea dataOnly="0" labelOnly="1" fieldPosition="0">
        <references count="1">
          <reference field="0" count="1">
            <x v="10"/>
          </reference>
        </references>
      </pivotArea>
    </format>
    <format dxfId="6">
      <pivotArea collapsedLevelsAreSubtotals="1" fieldPosition="0">
        <references count="1">
          <reference field="0" count="1" selected="0">
            <x v="10"/>
          </reference>
        </references>
      </pivotArea>
    </format>
    <format dxfId="5">
      <pivotArea dataOnly="0" labelOnly="1" fieldPosition="0">
        <references count="1">
          <reference field="0" count="1">
            <x v="27"/>
          </reference>
        </references>
      </pivotArea>
    </format>
    <format dxfId="4">
      <pivotArea collapsedLevelsAreSubtotals="1" fieldPosition="0">
        <references count="1">
          <reference field="0" count="1" selected="0">
            <x v="27"/>
          </reference>
        </references>
      </pivotArea>
    </format>
    <format dxfId="3">
      <pivotArea dataOnly="0" labelOnly="1" fieldPosition="0">
        <references count="1">
          <reference field="0" count="1">
            <x v="10"/>
          </reference>
        </references>
      </pivotArea>
    </format>
    <format dxfId="2">
      <pivotArea collapsedLevelsAreSubtotals="1" fieldPosition="0">
        <references count="1">
          <reference field="0" count="1" selected="0">
            <x v="10"/>
          </reference>
        </references>
      </pivotArea>
    </format>
    <format dxfId="1">
      <pivotArea dataOnly="0" labelOnly="1" fieldPosition="0">
        <references count="1">
          <reference field="0" count="1">
            <x v="26"/>
          </reference>
        </references>
      </pivotArea>
    </format>
    <format dxfId="0">
      <pivotArea collapsedLevelsAreSubtotals="1" fieldPosition="0">
        <references count="1">
          <reference field="0" count="1" selected="0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9"/>
  <sheetViews>
    <sheetView tabSelected="1" zoomScale="70" zoomScaleNormal="70" workbookViewId="0">
      <pane ySplit="1" topLeftCell="A1840" activePane="bottomLeft" state="frozen"/>
      <selection pane="bottomLeft" activeCell="E1871" sqref="E1871"/>
    </sheetView>
  </sheetViews>
  <sheetFormatPr defaultColWidth="9" defaultRowHeight="15.75"/>
  <cols>
    <col min="2" max="2" width="32.125" style="41" customWidth="1"/>
    <col min="3" max="3" width="16.5" style="42" customWidth="1"/>
    <col min="4" max="4" width="16.125" customWidth="1"/>
    <col min="5" max="5" width="15.75" customWidth="1"/>
    <col min="6" max="6" width="15.125" customWidth="1"/>
    <col min="7" max="7" width="17.875" customWidth="1"/>
    <col min="9" max="9" width="13.125" style="43" customWidth="1"/>
    <col min="10" max="10" width="13.75" customWidth="1"/>
    <col min="11" max="11" width="18.875" customWidth="1"/>
  </cols>
  <sheetData>
    <row r="1" spans="1:12">
      <c r="A1" s="44" t="s">
        <v>0</v>
      </c>
      <c r="B1" s="45" t="s">
        <v>1</v>
      </c>
      <c r="C1" s="46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8" t="s">
        <v>8</v>
      </c>
      <c r="J1" s="37" t="s">
        <v>9</v>
      </c>
      <c r="K1" s="37" t="s">
        <v>10</v>
      </c>
      <c r="L1" s="15" t="s">
        <v>11</v>
      </c>
    </row>
    <row r="2" spans="1:12">
      <c r="A2" s="28">
        <v>6419</v>
      </c>
      <c r="B2" s="47">
        <v>45294</v>
      </c>
      <c r="C2" s="46">
        <f>WEEKDAY(B2,2)</f>
        <v>3</v>
      </c>
      <c r="D2" s="37" t="s">
        <v>12</v>
      </c>
      <c r="E2" s="37">
        <v>296</v>
      </c>
      <c r="F2" s="37" t="s">
        <v>13</v>
      </c>
      <c r="G2" s="37">
        <v>191</v>
      </c>
      <c r="H2" s="37">
        <v>76</v>
      </c>
      <c r="I2" s="48">
        <v>0.32986111111111099</v>
      </c>
      <c r="J2" s="37">
        <f>G2/E2</f>
        <v>0.64527027027027029</v>
      </c>
      <c r="K2" s="37">
        <f>E2/H2</f>
        <v>3.8947368421052633</v>
      </c>
    </row>
    <row r="3" spans="1:12">
      <c r="A3" s="28">
        <v>6419</v>
      </c>
      <c r="B3" s="47">
        <v>45295</v>
      </c>
      <c r="C3" s="46">
        <f t="shared" ref="C3:C66" si="0">WEEKDAY(B3,2)</f>
        <v>4</v>
      </c>
      <c r="D3" s="37" t="s">
        <v>14</v>
      </c>
      <c r="E3" s="37">
        <v>159</v>
      </c>
      <c r="F3" s="37" t="s">
        <v>15</v>
      </c>
      <c r="G3" s="37">
        <v>61</v>
      </c>
      <c r="H3" s="37">
        <v>92</v>
      </c>
      <c r="I3" s="49">
        <v>0.28125</v>
      </c>
      <c r="J3" s="37">
        <f t="shared" ref="J3:J85" si="1">G3/E3</f>
        <v>0.38364779874213839</v>
      </c>
      <c r="K3" s="37">
        <f t="shared" ref="K3:K85" si="2">E3/H3</f>
        <v>1.7282608695652173</v>
      </c>
    </row>
    <row r="4" spans="1:12">
      <c r="A4" s="28">
        <v>6419</v>
      </c>
      <c r="B4" s="47">
        <v>45296</v>
      </c>
      <c r="C4" s="46">
        <f t="shared" si="0"/>
        <v>5</v>
      </c>
      <c r="D4" s="37" t="s">
        <v>16</v>
      </c>
      <c r="E4" s="37">
        <v>236</v>
      </c>
      <c r="F4" s="37" t="s">
        <v>17</v>
      </c>
      <c r="G4" s="37">
        <v>125</v>
      </c>
      <c r="H4" s="37">
        <v>101</v>
      </c>
      <c r="I4" s="49">
        <v>0.28125</v>
      </c>
      <c r="J4" s="37">
        <f t="shared" si="1"/>
        <v>0.52966101694915257</v>
      </c>
      <c r="K4" s="37">
        <f t="shared" si="2"/>
        <v>2.3366336633663365</v>
      </c>
    </row>
    <row r="5" spans="1:12">
      <c r="A5" s="28">
        <v>6419</v>
      </c>
      <c r="B5" s="47">
        <v>45297</v>
      </c>
      <c r="C5" s="46">
        <f t="shared" si="0"/>
        <v>6</v>
      </c>
      <c r="D5" s="37" t="s">
        <v>18</v>
      </c>
      <c r="E5" s="37">
        <v>203</v>
      </c>
      <c r="F5" s="37" t="s">
        <v>19</v>
      </c>
      <c r="G5" s="37">
        <v>78</v>
      </c>
      <c r="H5" s="37">
        <v>98</v>
      </c>
      <c r="I5" s="49">
        <v>0.31944444444444398</v>
      </c>
      <c r="J5" s="37">
        <f t="shared" si="1"/>
        <v>0.38423645320197042</v>
      </c>
      <c r="K5" s="37">
        <f t="shared" si="2"/>
        <v>2.0714285714285716</v>
      </c>
    </row>
    <row r="6" spans="1:12">
      <c r="A6" s="28">
        <v>6419</v>
      </c>
      <c r="B6" s="47">
        <v>45298</v>
      </c>
      <c r="C6" s="46">
        <f t="shared" si="0"/>
        <v>7</v>
      </c>
      <c r="D6" s="37" t="s">
        <v>20</v>
      </c>
      <c r="E6" s="37">
        <v>167</v>
      </c>
      <c r="F6" s="37" t="s">
        <v>21</v>
      </c>
      <c r="G6" s="37">
        <v>75</v>
      </c>
      <c r="H6" s="37">
        <v>142</v>
      </c>
      <c r="I6" s="49">
        <v>0.33680555555555602</v>
      </c>
      <c r="J6" s="37">
        <f t="shared" si="1"/>
        <v>0.44910179640718562</v>
      </c>
      <c r="K6" s="37">
        <f t="shared" si="2"/>
        <v>1.176056338028169</v>
      </c>
    </row>
    <row r="7" spans="1:12">
      <c r="A7" s="28">
        <v>6419</v>
      </c>
      <c r="B7" s="47">
        <v>45299</v>
      </c>
      <c r="C7" s="46">
        <f t="shared" si="0"/>
        <v>1</v>
      </c>
      <c r="D7" s="37" t="s">
        <v>22</v>
      </c>
      <c r="E7" s="37">
        <v>375</v>
      </c>
      <c r="F7" s="37" t="s">
        <v>23</v>
      </c>
      <c r="G7" s="37">
        <v>171</v>
      </c>
      <c r="H7" s="37">
        <v>116</v>
      </c>
      <c r="I7" s="49">
        <v>0.40208333333333302</v>
      </c>
      <c r="J7" s="37">
        <f t="shared" si="1"/>
        <v>0.45600000000000002</v>
      </c>
      <c r="K7" s="37">
        <f t="shared" si="2"/>
        <v>3.2327586206896552</v>
      </c>
    </row>
    <row r="8" spans="1:12">
      <c r="A8" s="28">
        <v>6419</v>
      </c>
      <c r="B8" s="47">
        <v>45300</v>
      </c>
      <c r="C8" s="46">
        <f t="shared" si="0"/>
        <v>2</v>
      </c>
      <c r="D8" s="37" t="s">
        <v>24</v>
      </c>
      <c r="E8" s="37">
        <v>345</v>
      </c>
      <c r="F8" s="37" t="s">
        <v>25</v>
      </c>
      <c r="G8" s="37">
        <v>229</v>
      </c>
      <c r="H8" s="37">
        <v>38</v>
      </c>
      <c r="I8" s="49">
        <v>0.49097222222222198</v>
      </c>
      <c r="J8" s="37">
        <f t="shared" si="1"/>
        <v>0.663768115942029</v>
      </c>
      <c r="K8" s="37">
        <f t="shared" si="2"/>
        <v>9.0789473684210531</v>
      </c>
    </row>
    <row r="9" spans="1:12">
      <c r="A9" s="28">
        <v>6419</v>
      </c>
      <c r="B9" s="47">
        <v>45301</v>
      </c>
      <c r="C9" s="46">
        <f t="shared" si="0"/>
        <v>3</v>
      </c>
      <c r="D9" s="37" t="s">
        <v>26</v>
      </c>
      <c r="E9" s="37">
        <v>362</v>
      </c>
      <c r="F9" s="37" t="s">
        <v>27</v>
      </c>
      <c r="G9" s="37">
        <v>99</v>
      </c>
      <c r="H9" s="37">
        <v>106</v>
      </c>
      <c r="I9" s="49">
        <v>0.21666666666666701</v>
      </c>
      <c r="J9" s="37">
        <f t="shared" si="1"/>
        <v>0.27348066298342544</v>
      </c>
      <c r="K9" s="37">
        <f t="shared" si="2"/>
        <v>3.4150943396226414</v>
      </c>
    </row>
    <row r="10" spans="1:12">
      <c r="A10" s="28">
        <v>6419</v>
      </c>
      <c r="B10" s="47">
        <v>45302</v>
      </c>
      <c r="C10" s="46">
        <f t="shared" si="0"/>
        <v>4</v>
      </c>
      <c r="D10" s="37" t="s">
        <v>28</v>
      </c>
      <c r="E10" s="37">
        <v>408</v>
      </c>
      <c r="F10" s="37" t="s">
        <v>29</v>
      </c>
      <c r="G10" s="37">
        <v>109</v>
      </c>
      <c r="H10" s="37">
        <v>67</v>
      </c>
      <c r="I10" s="49">
        <v>0.27708333333333302</v>
      </c>
      <c r="J10" s="37">
        <f t="shared" si="1"/>
        <v>0.26715686274509803</v>
      </c>
      <c r="K10" s="37">
        <f t="shared" si="2"/>
        <v>6.08955223880597</v>
      </c>
    </row>
    <row r="11" spans="1:12">
      <c r="A11" s="28">
        <v>6419</v>
      </c>
      <c r="B11" s="47">
        <v>45303</v>
      </c>
      <c r="C11" s="46">
        <f t="shared" si="0"/>
        <v>5</v>
      </c>
      <c r="D11" s="37" t="s">
        <v>30</v>
      </c>
      <c r="E11" s="37">
        <v>262</v>
      </c>
      <c r="F11" s="37" t="s">
        <v>17</v>
      </c>
      <c r="G11" s="37">
        <v>124</v>
      </c>
      <c r="H11" s="37">
        <v>73</v>
      </c>
      <c r="I11" s="49">
        <v>0.30625000000000002</v>
      </c>
      <c r="J11" s="37">
        <f t="shared" si="1"/>
        <v>0.47328244274809161</v>
      </c>
      <c r="K11" s="37">
        <f t="shared" si="2"/>
        <v>3.5890410958904111</v>
      </c>
    </row>
    <row r="12" spans="1:12">
      <c r="A12" s="28">
        <v>6419</v>
      </c>
      <c r="B12" s="47">
        <v>45304</v>
      </c>
      <c r="C12" s="46">
        <f t="shared" si="0"/>
        <v>6</v>
      </c>
      <c r="D12" s="37" t="s">
        <v>31</v>
      </c>
      <c r="E12" s="37">
        <v>374</v>
      </c>
      <c r="F12" s="37" t="s">
        <v>32</v>
      </c>
      <c r="G12" s="37">
        <v>237</v>
      </c>
      <c r="H12" s="37">
        <v>66</v>
      </c>
      <c r="I12" s="49">
        <v>0.39583333333333298</v>
      </c>
      <c r="J12" s="37">
        <f t="shared" si="1"/>
        <v>0.63368983957219249</v>
      </c>
      <c r="K12" s="37">
        <f t="shared" si="2"/>
        <v>5.666666666666667</v>
      </c>
    </row>
    <row r="13" spans="1:12">
      <c r="A13" s="28">
        <v>6419</v>
      </c>
      <c r="B13" s="47">
        <v>45305</v>
      </c>
      <c r="C13" s="46">
        <f t="shared" si="0"/>
        <v>7</v>
      </c>
      <c r="D13" s="37" t="s">
        <v>33</v>
      </c>
      <c r="E13" s="37">
        <v>484</v>
      </c>
      <c r="F13" s="37" t="s">
        <v>34</v>
      </c>
      <c r="G13" s="37">
        <v>120</v>
      </c>
      <c r="H13" s="37">
        <v>55</v>
      </c>
      <c r="I13" s="49">
        <v>0.27152777777777798</v>
      </c>
      <c r="J13" s="37">
        <f t="shared" si="1"/>
        <v>0.24793388429752067</v>
      </c>
      <c r="K13" s="37">
        <f t="shared" si="2"/>
        <v>8.8000000000000007</v>
      </c>
    </row>
    <row r="14" spans="1:12">
      <c r="A14" s="28">
        <v>6419</v>
      </c>
      <c r="B14" s="47">
        <v>45306</v>
      </c>
      <c r="C14" s="46">
        <f t="shared" si="0"/>
        <v>1</v>
      </c>
      <c r="D14" s="37" t="s">
        <v>35</v>
      </c>
      <c r="E14" s="37">
        <v>346</v>
      </c>
      <c r="F14" s="37" t="s">
        <v>36</v>
      </c>
      <c r="G14" s="37">
        <v>200</v>
      </c>
      <c r="H14" s="37">
        <v>114</v>
      </c>
      <c r="I14" s="49">
        <v>0.27916666666666701</v>
      </c>
      <c r="J14" s="37">
        <f t="shared" si="1"/>
        <v>0.5780346820809249</v>
      </c>
      <c r="K14" s="37">
        <f t="shared" si="2"/>
        <v>3.0350877192982457</v>
      </c>
    </row>
    <row r="15" spans="1:12">
      <c r="A15" s="28">
        <v>6419</v>
      </c>
      <c r="B15" s="47">
        <v>45307</v>
      </c>
      <c r="C15" s="46">
        <f t="shared" si="0"/>
        <v>2</v>
      </c>
      <c r="D15" s="37" t="s">
        <v>37</v>
      </c>
      <c r="E15" s="37">
        <v>325</v>
      </c>
      <c r="F15" s="37" t="s">
        <v>38</v>
      </c>
      <c r="G15" s="37">
        <v>169</v>
      </c>
      <c r="H15" s="37">
        <v>72</v>
      </c>
      <c r="I15" s="49">
        <v>0.31805555555555598</v>
      </c>
      <c r="J15" s="37">
        <f t="shared" si="1"/>
        <v>0.52</v>
      </c>
      <c r="K15" s="37">
        <f t="shared" si="2"/>
        <v>4.5138888888888893</v>
      </c>
    </row>
    <row r="16" spans="1:12">
      <c r="A16" s="28">
        <v>6419</v>
      </c>
      <c r="B16" s="47">
        <v>45308</v>
      </c>
      <c r="C16" s="46">
        <f t="shared" si="0"/>
        <v>3</v>
      </c>
      <c r="D16" s="37" t="s">
        <v>39</v>
      </c>
      <c r="E16" s="37">
        <v>277</v>
      </c>
      <c r="F16" s="37" t="s">
        <v>40</v>
      </c>
      <c r="G16" s="37">
        <v>158</v>
      </c>
      <c r="H16" s="37">
        <v>87</v>
      </c>
      <c r="I16" s="49">
        <v>0.35763888888888901</v>
      </c>
      <c r="J16" s="37">
        <f t="shared" si="1"/>
        <v>0.5703971119133574</v>
      </c>
      <c r="K16" s="37">
        <f t="shared" si="2"/>
        <v>3.1839080459770117</v>
      </c>
    </row>
    <row r="17" spans="1:11">
      <c r="A17" s="28">
        <v>6419</v>
      </c>
      <c r="B17" s="47">
        <v>45309</v>
      </c>
      <c r="C17" s="46">
        <f t="shared" si="0"/>
        <v>4</v>
      </c>
      <c r="D17" s="37" t="s">
        <v>31</v>
      </c>
      <c r="E17" s="37">
        <v>374</v>
      </c>
      <c r="F17" s="37" t="s">
        <v>41</v>
      </c>
      <c r="G17" s="37">
        <v>122</v>
      </c>
      <c r="H17" s="37">
        <v>117</v>
      </c>
      <c r="I17" s="49">
        <v>0.31805555555555598</v>
      </c>
      <c r="J17" s="37">
        <f t="shared" si="1"/>
        <v>0.32620320855614976</v>
      </c>
      <c r="K17" s="37">
        <f t="shared" si="2"/>
        <v>3.1965811965811968</v>
      </c>
    </row>
    <row r="18" spans="1:11">
      <c r="A18" s="28">
        <v>6419</v>
      </c>
      <c r="B18" s="47">
        <v>45310</v>
      </c>
      <c r="C18" s="46">
        <f t="shared" si="0"/>
        <v>5</v>
      </c>
      <c r="D18" s="37" t="s">
        <v>42</v>
      </c>
      <c r="E18" s="37">
        <v>433</v>
      </c>
      <c r="F18" s="37" t="s">
        <v>43</v>
      </c>
      <c r="G18" s="37">
        <v>148</v>
      </c>
      <c r="H18" s="37">
        <v>87</v>
      </c>
      <c r="I18" s="49">
        <v>0.313194444444444</v>
      </c>
      <c r="J18" s="37">
        <f t="shared" si="1"/>
        <v>0.34180138568129331</v>
      </c>
      <c r="K18" s="37">
        <f t="shared" si="2"/>
        <v>4.9770114942528734</v>
      </c>
    </row>
    <row r="19" spans="1:11">
      <c r="A19" s="28">
        <v>6419</v>
      </c>
      <c r="B19" s="47">
        <v>45311</v>
      </c>
      <c r="C19" s="46">
        <f t="shared" si="0"/>
        <v>6</v>
      </c>
      <c r="D19" s="37" t="s">
        <v>44</v>
      </c>
      <c r="E19" s="37">
        <v>257</v>
      </c>
      <c r="F19" s="37" t="s">
        <v>45</v>
      </c>
      <c r="G19" s="37">
        <v>76</v>
      </c>
      <c r="H19" s="37">
        <v>73</v>
      </c>
      <c r="I19" s="49">
        <v>0.34583333333333299</v>
      </c>
      <c r="J19" s="37">
        <f t="shared" si="1"/>
        <v>0.29571984435797666</v>
      </c>
      <c r="K19" s="37">
        <f t="shared" si="2"/>
        <v>3.5205479452054793</v>
      </c>
    </row>
    <row r="20" spans="1:11">
      <c r="A20" s="28">
        <v>6419</v>
      </c>
      <c r="B20" s="47">
        <v>45312</v>
      </c>
      <c r="C20" s="46">
        <f t="shared" si="0"/>
        <v>7</v>
      </c>
      <c r="D20" s="37" t="s">
        <v>46</v>
      </c>
      <c r="E20" s="37">
        <v>278</v>
      </c>
      <c r="F20" s="37" t="s">
        <v>40</v>
      </c>
      <c r="G20" s="37">
        <v>158</v>
      </c>
      <c r="H20" s="37">
        <v>104</v>
      </c>
      <c r="I20" s="49">
        <v>0.39444444444444399</v>
      </c>
      <c r="J20" s="37">
        <f t="shared" si="1"/>
        <v>0.56834532374100721</v>
      </c>
      <c r="K20" s="37">
        <f t="shared" si="2"/>
        <v>2.6730769230769229</v>
      </c>
    </row>
    <row r="21" spans="1:11">
      <c r="A21" s="28">
        <v>6419</v>
      </c>
      <c r="B21" s="47">
        <v>45313</v>
      </c>
      <c r="C21" s="46">
        <f t="shared" si="0"/>
        <v>1</v>
      </c>
      <c r="D21" s="37" t="s">
        <v>47</v>
      </c>
      <c r="E21" s="37">
        <v>320</v>
      </c>
      <c r="F21" s="37" t="s">
        <v>48</v>
      </c>
      <c r="G21" s="37">
        <v>138</v>
      </c>
      <c r="H21" s="37">
        <v>127</v>
      </c>
      <c r="I21" s="49">
        <v>0.36597222222222198</v>
      </c>
      <c r="J21" s="37">
        <f t="shared" si="1"/>
        <v>0.43125000000000002</v>
      </c>
      <c r="K21" s="37">
        <f t="shared" si="2"/>
        <v>2.5196850393700787</v>
      </c>
    </row>
    <row r="22" spans="1:11">
      <c r="A22" s="28">
        <v>6419</v>
      </c>
      <c r="B22" s="47">
        <v>45314</v>
      </c>
      <c r="C22" s="46">
        <f t="shared" si="0"/>
        <v>2</v>
      </c>
      <c r="D22" s="37" t="s">
        <v>49</v>
      </c>
      <c r="E22" s="37">
        <v>311</v>
      </c>
      <c r="F22" s="37" t="s">
        <v>14</v>
      </c>
      <c r="G22" s="37">
        <v>159</v>
      </c>
      <c r="H22" s="37">
        <v>120</v>
      </c>
      <c r="I22" s="49">
        <v>0.31805555555555598</v>
      </c>
      <c r="J22" s="37">
        <f t="shared" si="1"/>
        <v>0.5112540192926045</v>
      </c>
      <c r="K22" s="37">
        <f t="shared" si="2"/>
        <v>2.5916666666666668</v>
      </c>
    </row>
    <row r="23" spans="1:11">
      <c r="A23" s="28">
        <v>6419</v>
      </c>
      <c r="B23" s="47">
        <v>45315</v>
      </c>
      <c r="C23" s="46">
        <f t="shared" si="0"/>
        <v>3</v>
      </c>
      <c r="D23" s="37" t="s">
        <v>50</v>
      </c>
      <c r="E23" s="37">
        <v>272</v>
      </c>
      <c r="F23" s="37" t="s">
        <v>20</v>
      </c>
      <c r="G23" s="37">
        <v>167</v>
      </c>
      <c r="H23" s="37">
        <v>113</v>
      </c>
      <c r="I23" s="49">
        <v>0.36666666666666697</v>
      </c>
      <c r="J23" s="37">
        <f t="shared" si="1"/>
        <v>0.61397058823529416</v>
      </c>
      <c r="K23" s="37">
        <f t="shared" si="2"/>
        <v>2.4070796460176993</v>
      </c>
    </row>
    <row r="24" spans="1:11">
      <c r="A24" s="28">
        <v>6419</v>
      </c>
      <c r="B24" s="47">
        <v>45316</v>
      </c>
      <c r="C24" s="46">
        <f t="shared" si="0"/>
        <v>4</v>
      </c>
      <c r="D24" s="37" t="s">
        <v>51</v>
      </c>
      <c r="E24" s="37">
        <v>322</v>
      </c>
      <c r="F24" s="37" t="s">
        <v>52</v>
      </c>
      <c r="G24" s="37">
        <v>154</v>
      </c>
      <c r="H24" s="37">
        <v>123</v>
      </c>
      <c r="I24" s="49">
        <v>0.31805555555555598</v>
      </c>
      <c r="J24" s="37">
        <f t="shared" si="1"/>
        <v>0.47826086956521741</v>
      </c>
      <c r="K24" s="37">
        <f t="shared" si="2"/>
        <v>2.6178861788617884</v>
      </c>
    </row>
    <row r="25" spans="1:11">
      <c r="A25" s="28">
        <v>6419</v>
      </c>
      <c r="B25" s="47">
        <v>45317</v>
      </c>
      <c r="C25" s="46">
        <f t="shared" si="0"/>
        <v>5</v>
      </c>
      <c r="D25" s="37" t="s">
        <v>35</v>
      </c>
      <c r="E25" s="37">
        <v>346</v>
      </c>
      <c r="F25" s="37" t="s">
        <v>53</v>
      </c>
      <c r="G25" s="37">
        <v>147</v>
      </c>
      <c r="H25" s="37">
        <v>81</v>
      </c>
      <c r="I25" s="49">
        <v>0.35416666666666702</v>
      </c>
      <c r="J25" s="37">
        <f t="shared" si="1"/>
        <v>0.42485549132947975</v>
      </c>
      <c r="K25" s="37">
        <f t="shared" si="2"/>
        <v>4.2716049382716053</v>
      </c>
    </row>
    <row r="26" spans="1:11">
      <c r="A26" s="28">
        <v>6419</v>
      </c>
      <c r="B26" s="47">
        <v>45318</v>
      </c>
      <c r="C26" s="46">
        <f t="shared" si="0"/>
        <v>6</v>
      </c>
      <c r="D26" s="37" t="s">
        <v>54</v>
      </c>
      <c r="E26" s="37">
        <v>316</v>
      </c>
      <c r="F26" s="37" t="s">
        <v>21</v>
      </c>
      <c r="G26" s="37">
        <v>75</v>
      </c>
      <c r="H26" s="37">
        <v>102</v>
      </c>
      <c r="I26" s="49">
        <v>0.42013888888888901</v>
      </c>
      <c r="J26" s="37">
        <f t="shared" si="1"/>
        <v>0.23734177215189872</v>
      </c>
      <c r="K26" s="37">
        <f t="shared" si="2"/>
        <v>3.0980392156862746</v>
      </c>
    </row>
    <row r="27" spans="1:11">
      <c r="A27" s="28">
        <v>6419</v>
      </c>
      <c r="B27" s="47">
        <v>45319</v>
      </c>
      <c r="C27" s="46">
        <f t="shared" si="0"/>
        <v>7</v>
      </c>
      <c r="D27" s="37" t="s">
        <v>55</v>
      </c>
      <c r="E27" s="37">
        <v>326</v>
      </c>
      <c r="F27" s="37" t="s">
        <v>56</v>
      </c>
      <c r="G27" s="37">
        <v>82</v>
      </c>
      <c r="H27" s="37">
        <v>110</v>
      </c>
      <c r="I27" s="49">
        <v>0.39930555555555602</v>
      </c>
      <c r="J27" s="37">
        <f t="shared" si="1"/>
        <v>0.25153374233128833</v>
      </c>
      <c r="K27" s="37">
        <f t="shared" si="2"/>
        <v>2.9636363636363638</v>
      </c>
    </row>
    <row r="28" spans="1:11">
      <c r="A28" s="28">
        <v>6419</v>
      </c>
      <c r="B28" s="47">
        <v>45320</v>
      </c>
      <c r="C28" s="46">
        <f t="shared" si="0"/>
        <v>1</v>
      </c>
      <c r="D28" s="37" t="s">
        <v>57</v>
      </c>
      <c r="E28" s="37">
        <v>361</v>
      </c>
      <c r="F28" s="37" t="s">
        <v>21</v>
      </c>
      <c r="G28" s="37">
        <v>75</v>
      </c>
      <c r="H28" s="37">
        <v>113</v>
      </c>
      <c r="I28" s="49">
        <v>0.35763888888888901</v>
      </c>
      <c r="J28" s="37">
        <f t="shared" si="1"/>
        <v>0.2077562326869806</v>
      </c>
      <c r="K28" s="37">
        <f t="shared" si="2"/>
        <v>3.1946902654867255</v>
      </c>
    </row>
    <row r="29" spans="1:11">
      <c r="A29" s="28">
        <v>6419</v>
      </c>
      <c r="B29" s="47">
        <v>45321</v>
      </c>
      <c r="C29" s="46">
        <f t="shared" si="0"/>
        <v>2</v>
      </c>
      <c r="D29" s="37" t="s">
        <v>58</v>
      </c>
      <c r="E29" s="37">
        <v>284</v>
      </c>
      <c r="F29" s="37" t="s">
        <v>59</v>
      </c>
      <c r="G29" s="37">
        <v>79</v>
      </c>
      <c r="H29" s="37">
        <v>105</v>
      </c>
      <c r="I29" s="49">
        <v>0.31805555555555598</v>
      </c>
      <c r="J29" s="37">
        <f t="shared" si="1"/>
        <v>0.27816901408450706</v>
      </c>
      <c r="K29" s="37">
        <f t="shared" si="2"/>
        <v>2.7047619047619049</v>
      </c>
    </row>
    <row r="30" spans="1:11">
      <c r="A30" s="28">
        <v>6419</v>
      </c>
      <c r="B30" s="47">
        <v>45322</v>
      </c>
      <c r="C30" s="46">
        <f t="shared" si="0"/>
        <v>3</v>
      </c>
      <c r="D30" s="37" t="s">
        <v>30</v>
      </c>
      <c r="E30" s="37">
        <v>262</v>
      </c>
      <c r="F30" s="37" t="s">
        <v>60</v>
      </c>
      <c r="G30" s="37">
        <v>62</v>
      </c>
      <c r="H30" s="37">
        <v>95</v>
      </c>
      <c r="I30" s="49">
        <v>0.27361111111111103</v>
      </c>
      <c r="J30" s="37">
        <f t="shared" si="1"/>
        <v>0.23664122137404581</v>
      </c>
      <c r="K30" s="37">
        <f t="shared" si="2"/>
        <v>2.7578947368421054</v>
      </c>
    </row>
    <row r="31" spans="1:11">
      <c r="A31" s="28">
        <v>6419</v>
      </c>
      <c r="B31" s="47">
        <v>45323</v>
      </c>
      <c r="C31" s="46">
        <f t="shared" si="0"/>
        <v>4</v>
      </c>
      <c r="D31" s="37" t="s">
        <v>61</v>
      </c>
      <c r="E31" s="37">
        <v>330</v>
      </c>
      <c r="F31" s="37" t="s">
        <v>62</v>
      </c>
      <c r="G31" s="37">
        <v>160</v>
      </c>
      <c r="H31" s="37">
        <v>135</v>
      </c>
      <c r="I31" s="49">
        <v>0.36458333333333298</v>
      </c>
      <c r="J31" s="37">
        <f t="shared" si="1"/>
        <v>0.48484848484848486</v>
      </c>
      <c r="K31" s="37">
        <f t="shared" si="2"/>
        <v>2.4444444444444446</v>
      </c>
    </row>
    <row r="32" spans="1:11">
      <c r="A32" s="28">
        <v>6419</v>
      </c>
      <c r="B32" s="47">
        <v>45324</v>
      </c>
      <c r="C32" s="46">
        <f t="shared" si="0"/>
        <v>5</v>
      </c>
      <c r="D32" s="37" t="s">
        <v>63</v>
      </c>
      <c r="E32" s="37">
        <v>214</v>
      </c>
      <c r="F32" s="37" t="s">
        <v>64</v>
      </c>
      <c r="G32" s="37">
        <v>31</v>
      </c>
      <c r="H32" s="37">
        <v>102</v>
      </c>
      <c r="I32" s="49">
        <v>0.35763888888888901</v>
      </c>
      <c r="J32" s="37">
        <f t="shared" si="1"/>
        <v>0.14485981308411214</v>
      </c>
      <c r="K32" s="37">
        <f t="shared" si="2"/>
        <v>2.0980392156862746</v>
      </c>
    </row>
    <row r="33" spans="1:11">
      <c r="A33" s="28">
        <v>6419</v>
      </c>
      <c r="B33" s="47">
        <v>45325</v>
      </c>
      <c r="C33" s="46">
        <f t="shared" si="0"/>
        <v>6</v>
      </c>
      <c r="D33" s="37" t="s">
        <v>39</v>
      </c>
      <c r="E33" s="37">
        <v>277</v>
      </c>
      <c r="F33" s="37" t="s">
        <v>65</v>
      </c>
      <c r="G33" s="37">
        <v>32</v>
      </c>
      <c r="H33" s="37">
        <v>50</v>
      </c>
      <c r="I33" s="49">
        <v>0.34722222222222199</v>
      </c>
      <c r="J33" s="37">
        <f t="shared" si="1"/>
        <v>0.11552346570397112</v>
      </c>
      <c r="K33" s="37">
        <f t="shared" si="2"/>
        <v>5.54</v>
      </c>
    </row>
    <row r="34" spans="1:11">
      <c r="A34" s="28">
        <v>6419</v>
      </c>
      <c r="B34" s="47">
        <v>45326</v>
      </c>
      <c r="C34" s="46">
        <f t="shared" si="0"/>
        <v>7</v>
      </c>
      <c r="D34" s="37" t="s">
        <v>66</v>
      </c>
      <c r="E34" s="37">
        <v>217</v>
      </c>
      <c r="F34" s="37" t="s">
        <v>67</v>
      </c>
      <c r="G34" s="37">
        <v>45</v>
      </c>
      <c r="H34" s="37">
        <v>67</v>
      </c>
      <c r="I34" s="49">
        <v>0.39930555555555602</v>
      </c>
      <c r="J34" s="37">
        <f t="shared" si="1"/>
        <v>0.20737327188940091</v>
      </c>
      <c r="K34" s="37">
        <f t="shared" si="2"/>
        <v>3.2388059701492535</v>
      </c>
    </row>
    <row r="35" spans="1:11">
      <c r="A35" s="28">
        <v>6419</v>
      </c>
      <c r="B35" s="47">
        <v>45327</v>
      </c>
      <c r="C35" s="46">
        <f t="shared" si="0"/>
        <v>1</v>
      </c>
      <c r="D35" s="37" t="s">
        <v>68</v>
      </c>
      <c r="E35" s="37">
        <v>182</v>
      </c>
      <c r="F35" s="37" t="s">
        <v>69</v>
      </c>
      <c r="G35" s="37">
        <v>34</v>
      </c>
      <c r="H35" s="37">
        <v>58</v>
      </c>
      <c r="I35" s="49">
        <v>0.36458333333333298</v>
      </c>
      <c r="J35" s="37">
        <f t="shared" si="1"/>
        <v>0.18681318681318682</v>
      </c>
      <c r="K35" s="37">
        <f t="shared" si="2"/>
        <v>3.1379310344827585</v>
      </c>
    </row>
    <row r="36" spans="1:11">
      <c r="A36" s="28">
        <v>6419</v>
      </c>
      <c r="B36" s="47">
        <v>45328</v>
      </c>
      <c r="C36" s="46">
        <f t="shared" si="0"/>
        <v>2</v>
      </c>
      <c r="D36" s="37" t="s">
        <v>70</v>
      </c>
      <c r="E36" s="37">
        <v>292</v>
      </c>
      <c r="F36" s="37" t="s">
        <v>65</v>
      </c>
      <c r="G36" s="37">
        <v>32</v>
      </c>
      <c r="H36" s="37">
        <v>84</v>
      </c>
      <c r="I36" s="49">
        <v>0.28819444444444398</v>
      </c>
      <c r="J36" s="37">
        <f t="shared" si="1"/>
        <v>0.1095890410958904</v>
      </c>
      <c r="K36" s="37">
        <f t="shared" si="2"/>
        <v>3.4761904761904763</v>
      </c>
    </row>
    <row r="37" spans="1:11">
      <c r="A37" s="28">
        <v>6419</v>
      </c>
      <c r="B37" s="47">
        <v>45329</v>
      </c>
      <c r="C37" s="46">
        <f t="shared" si="0"/>
        <v>3</v>
      </c>
      <c r="D37" s="37" t="s">
        <v>71</v>
      </c>
      <c r="E37" s="37">
        <v>308</v>
      </c>
      <c r="F37" s="37" t="s">
        <v>72</v>
      </c>
      <c r="G37" s="37">
        <v>83</v>
      </c>
      <c r="H37" s="37">
        <v>86</v>
      </c>
      <c r="I37" s="49">
        <v>0.31805555555555598</v>
      </c>
      <c r="J37" s="37">
        <f t="shared" si="1"/>
        <v>0.26948051948051949</v>
      </c>
      <c r="K37" s="37">
        <f t="shared" si="2"/>
        <v>3.5813953488372094</v>
      </c>
    </row>
    <row r="38" spans="1:11">
      <c r="A38" s="28">
        <v>6419</v>
      </c>
      <c r="B38" s="47">
        <v>45330</v>
      </c>
      <c r="C38" s="46">
        <f t="shared" si="0"/>
        <v>4</v>
      </c>
      <c r="D38" s="37" t="s">
        <v>73</v>
      </c>
      <c r="E38" s="37">
        <v>317</v>
      </c>
      <c r="F38" s="37" t="s">
        <v>74</v>
      </c>
      <c r="G38" s="37">
        <v>60</v>
      </c>
      <c r="H38" s="37">
        <v>90</v>
      </c>
      <c r="I38" s="49">
        <v>0.34027777777777801</v>
      </c>
      <c r="J38" s="37">
        <f t="shared" si="1"/>
        <v>0.1892744479495268</v>
      </c>
      <c r="K38" s="37">
        <f t="shared" si="2"/>
        <v>3.5222222222222221</v>
      </c>
    </row>
    <row r="39" spans="1:11">
      <c r="A39" s="28">
        <v>6419</v>
      </c>
      <c r="B39" s="47">
        <v>45331</v>
      </c>
      <c r="C39" s="46">
        <f t="shared" si="0"/>
        <v>5</v>
      </c>
      <c r="D39" s="37" t="s">
        <v>75</v>
      </c>
      <c r="E39" s="37">
        <v>294</v>
      </c>
      <c r="F39" s="37" t="s">
        <v>76</v>
      </c>
      <c r="G39" s="37">
        <v>140</v>
      </c>
      <c r="H39" s="37">
        <v>162</v>
      </c>
      <c r="I39" s="49">
        <v>0.3125</v>
      </c>
      <c r="J39" s="37">
        <f t="shared" si="1"/>
        <v>0.47619047619047616</v>
      </c>
      <c r="K39" s="37">
        <f t="shared" si="2"/>
        <v>1.8148148148148149</v>
      </c>
    </row>
    <row r="40" spans="1:11">
      <c r="A40" s="28">
        <v>6419</v>
      </c>
      <c r="B40" s="47">
        <v>45332</v>
      </c>
      <c r="C40" s="46">
        <f t="shared" si="0"/>
        <v>6</v>
      </c>
      <c r="D40" s="37" t="s">
        <v>77</v>
      </c>
      <c r="E40" s="37">
        <v>385</v>
      </c>
      <c r="F40" s="37" t="s">
        <v>59</v>
      </c>
      <c r="G40" s="37">
        <v>79</v>
      </c>
      <c r="H40" s="37">
        <v>60</v>
      </c>
      <c r="I40" s="49">
        <v>0.38194444444444398</v>
      </c>
      <c r="J40" s="37">
        <f t="shared" si="1"/>
        <v>0.20519480519480521</v>
      </c>
      <c r="K40" s="37">
        <f t="shared" si="2"/>
        <v>6.416666666666667</v>
      </c>
    </row>
    <row r="41" spans="1:11">
      <c r="A41" s="28">
        <v>6419</v>
      </c>
      <c r="B41" s="47">
        <v>45333</v>
      </c>
      <c r="C41" s="46">
        <f t="shared" si="0"/>
        <v>7</v>
      </c>
      <c r="D41" s="37" t="s">
        <v>78</v>
      </c>
      <c r="E41" s="37">
        <v>232</v>
      </c>
      <c r="F41" s="37" t="s">
        <v>79</v>
      </c>
      <c r="G41" s="37">
        <v>40</v>
      </c>
      <c r="H41" s="37">
        <v>75</v>
      </c>
      <c r="I41" s="49">
        <v>0.32291666666666702</v>
      </c>
      <c r="J41" s="37">
        <f t="shared" si="1"/>
        <v>0.17241379310344829</v>
      </c>
      <c r="K41" s="37">
        <f t="shared" si="2"/>
        <v>3.0933333333333333</v>
      </c>
    </row>
    <row r="42" spans="1:11">
      <c r="A42" s="28">
        <v>6419</v>
      </c>
      <c r="B42" s="47">
        <v>45334</v>
      </c>
      <c r="C42" s="46">
        <f t="shared" si="0"/>
        <v>1</v>
      </c>
      <c r="D42" s="37" t="s">
        <v>80</v>
      </c>
      <c r="E42" s="37">
        <v>327</v>
      </c>
      <c r="F42" s="37" t="s">
        <v>81</v>
      </c>
      <c r="G42" s="37">
        <v>108</v>
      </c>
      <c r="H42" s="37">
        <v>82</v>
      </c>
      <c r="I42" s="49">
        <v>0.34027777777777801</v>
      </c>
      <c r="J42" s="37">
        <f t="shared" si="1"/>
        <v>0.33027522935779818</v>
      </c>
      <c r="K42" s="37">
        <f t="shared" si="2"/>
        <v>3.9878048780487805</v>
      </c>
    </row>
    <row r="43" spans="1:11">
      <c r="A43" s="28">
        <v>6419</v>
      </c>
      <c r="B43" s="47">
        <v>45335</v>
      </c>
      <c r="C43" s="46">
        <f t="shared" si="0"/>
        <v>2</v>
      </c>
      <c r="D43" s="37" t="s">
        <v>82</v>
      </c>
      <c r="E43" s="37">
        <v>273</v>
      </c>
      <c r="F43" s="37" t="s">
        <v>83</v>
      </c>
      <c r="G43" s="37">
        <v>67</v>
      </c>
      <c r="H43" s="37">
        <v>111</v>
      </c>
      <c r="I43" s="49">
        <v>0.31805555555555598</v>
      </c>
      <c r="J43" s="37">
        <f t="shared" si="1"/>
        <v>0.24542124542124541</v>
      </c>
      <c r="K43" s="37">
        <f t="shared" si="2"/>
        <v>2.4594594594594597</v>
      </c>
    </row>
    <row r="44" spans="1:11">
      <c r="A44" s="28">
        <v>6419</v>
      </c>
      <c r="B44" s="47">
        <v>45336</v>
      </c>
      <c r="C44" s="46">
        <f t="shared" si="0"/>
        <v>3</v>
      </c>
      <c r="D44" s="37"/>
      <c r="E44" s="37">
        <v>345</v>
      </c>
      <c r="F44" s="37"/>
      <c r="G44" s="37">
        <v>209</v>
      </c>
      <c r="H44" s="37">
        <v>101</v>
      </c>
      <c r="I44" s="49">
        <v>0.35763888888888901</v>
      </c>
      <c r="J44" s="37">
        <f t="shared" si="1"/>
        <v>0.60579710144927534</v>
      </c>
      <c r="K44" s="37">
        <f t="shared" si="2"/>
        <v>3.4158415841584158</v>
      </c>
    </row>
    <row r="45" spans="1:11">
      <c r="A45" s="28">
        <v>6419</v>
      </c>
      <c r="B45" s="47">
        <v>45337</v>
      </c>
      <c r="C45" s="46">
        <f t="shared" si="0"/>
        <v>4</v>
      </c>
      <c r="D45" s="37"/>
      <c r="E45" s="37">
        <v>321</v>
      </c>
      <c r="F45" s="37"/>
      <c r="G45" s="37">
        <v>213</v>
      </c>
      <c r="H45" s="37">
        <v>78</v>
      </c>
      <c r="I45" s="49">
        <v>0.31805555555555598</v>
      </c>
      <c r="J45" s="37">
        <f t="shared" si="1"/>
        <v>0.66355140186915884</v>
      </c>
      <c r="K45" s="37">
        <f t="shared" si="2"/>
        <v>4.115384615384615</v>
      </c>
    </row>
    <row r="46" spans="1:11">
      <c r="A46" s="28">
        <v>6419</v>
      </c>
      <c r="B46" s="47">
        <v>45338</v>
      </c>
      <c r="C46" s="46">
        <f t="shared" si="0"/>
        <v>5</v>
      </c>
      <c r="D46" s="37"/>
      <c r="E46" s="37">
        <v>456</v>
      </c>
      <c r="F46" s="37"/>
      <c r="G46" s="37">
        <v>304</v>
      </c>
      <c r="H46" s="37">
        <v>97</v>
      </c>
      <c r="I46" s="49">
        <v>0.36458333333333298</v>
      </c>
      <c r="J46" s="37">
        <f t="shared" si="1"/>
        <v>0.66666666666666663</v>
      </c>
      <c r="K46" s="37">
        <f t="shared" si="2"/>
        <v>4.7010309278350517</v>
      </c>
    </row>
    <row r="47" spans="1:11">
      <c r="A47" s="28">
        <v>6419</v>
      </c>
      <c r="B47" s="47">
        <v>45339</v>
      </c>
      <c r="C47" s="46">
        <f t="shared" si="0"/>
        <v>6</v>
      </c>
      <c r="D47" s="37"/>
      <c r="E47" s="37">
        <v>373</v>
      </c>
      <c r="F47" s="37"/>
      <c r="G47" s="37">
        <v>239</v>
      </c>
      <c r="H47" s="37">
        <v>58</v>
      </c>
      <c r="I47" s="49">
        <v>0.39583333333333298</v>
      </c>
      <c r="J47" s="37">
        <f t="shared" si="1"/>
        <v>0.64075067024128685</v>
      </c>
      <c r="K47" s="37">
        <f t="shared" si="2"/>
        <v>6.431034482758621</v>
      </c>
    </row>
    <row r="48" spans="1:11">
      <c r="A48" s="28">
        <v>6419</v>
      </c>
      <c r="B48" s="47">
        <v>45340</v>
      </c>
      <c r="C48" s="46">
        <f t="shared" si="0"/>
        <v>7</v>
      </c>
      <c r="D48" s="37"/>
      <c r="E48" s="37">
        <v>234</v>
      </c>
      <c r="F48" s="37"/>
      <c r="G48" s="37">
        <v>124</v>
      </c>
      <c r="H48" s="37">
        <v>96</v>
      </c>
      <c r="I48" s="49">
        <v>0.35763888888888901</v>
      </c>
      <c r="J48" s="37">
        <f t="shared" si="1"/>
        <v>0.52991452991452992</v>
      </c>
      <c r="K48" s="37">
        <f t="shared" si="2"/>
        <v>2.4375</v>
      </c>
    </row>
    <row r="49" spans="1:11">
      <c r="A49" s="28">
        <v>6419</v>
      </c>
      <c r="B49" s="47">
        <v>45341</v>
      </c>
      <c r="C49" s="46">
        <f t="shared" si="0"/>
        <v>1</v>
      </c>
      <c r="D49" s="37"/>
      <c r="E49" s="37">
        <v>377</v>
      </c>
      <c r="F49" s="37"/>
      <c r="G49" s="37">
        <v>277</v>
      </c>
      <c r="H49" s="37">
        <v>69</v>
      </c>
      <c r="I49" s="49">
        <v>0.38194444444444398</v>
      </c>
      <c r="J49" s="37">
        <f t="shared" si="1"/>
        <v>0.73474801061007955</v>
      </c>
      <c r="K49" s="37">
        <f t="shared" si="2"/>
        <v>5.4637681159420293</v>
      </c>
    </row>
    <row r="50" spans="1:11">
      <c r="A50" s="28">
        <v>6419</v>
      </c>
      <c r="B50" s="47">
        <v>45342</v>
      </c>
      <c r="C50" s="46">
        <f t="shared" si="0"/>
        <v>2</v>
      </c>
      <c r="D50" s="37"/>
      <c r="E50" s="37">
        <v>482</v>
      </c>
      <c r="F50" s="37"/>
      <c r="G50" s="37">
        <v>321</v>
      </c>
      <c r="H50" s="37">
        <v>67</v>
      </c>
      <c r="I50" s="49">
        <v>0.31805555555555598</v>
      </c>
      <c r="J50" s="37">
        <f t="shared" si="1"/>
        <v>0.6659751037344398</v>
      </c>
      <c r="K50" s="37">
        <f t="shared" si="2"/>
        <v>7.1940298507462686</v>
      </c>
    </row>
    <row r="51" spans="1:11">
      <c r="A51" s="28">
        <v>6419</v>
      </c>
      <c r="B51" s="47">
        <v>45343</v>
      </c>
      <c r="C51" s="46">
        <f t="shared" si="0"/>
        <v>3</v>
      </c>
      <c r="D51" s="37"/>
      <c r="E51" s="37">
        <v>371</v>
      </c>
      <c r="F51" s="37"/>
      <c r="G51" s="37">
        <v>198</v>
      </c>
      <c r="H51" s="37">
        <v>121</v>
      </c>
      <c r="I51" s="49">
        <v>0.29166666666666702</v>
      </c>
      <c r="J51" s="37">
        <f t="shared" si="1"/>
        <v>0.53369272237196763</v>
      </c>
      <c r="K51" s="37">
        <f t="shared" si="2"/>
        <v>3.0661157024793386</v>
      </c>
    </row>
    <row r="52" spans="1:11">
      <c r="A52" s="28">
        <v>6419</v>
      </c>
      <c r="B52" s="47">
        <v>45344</v>
      </c>
      <c r="C52" s="46">
        <f t="shared" si="0"/>
        <v>4</v>
      </c>
      <c r="D52" s="37"/>
      <c r="E52" s="37">
        <v>324</v>
      </c>
      <c r="F52" s="37"/>
      <c r="G52" s="37">
        <v>165</v>
      </c>
      <c r="H52" s="37">
        <v>101</v>
      </c>
      <c r="I52" s="49">
        <v>0.25</v>
      </c>
      <c r="J52" s="37">
        <f t="shared" si="1"/>
        <v>0.5092592592592593</v>
      </c>
      <c r="K52" s="37">
        <f t="shared" si="2"/>
        <v>3.2079207920792081</v>
      </c>
    </row>
    <row r="53" spans="1:11">
      <c r="A53" s="28">
        <v>6419</v>
      </c>
      <c r="B53" s="47">
        <v>45345</v>
      </c>
      <c r="C53" s="46">
        <f t="shared" si="0"/>
        <v>5</v>
      </c>
      <c r="D53" s="37"/>
      <c r="E53" s="37">
        <v>378</v>
      </c>
      <c r="F53" s="37"/>
      <c r="G53" s="37">
        <v>269</v>
      </c>
      <c r="H53" s="37">
        <v>98</v>
      </c>
      <c r="I53" s="49">
        <v>0.47152777777777799</v>
      </c>
      <c r="J53" s="37">
        <f t="shared" si="1"/>
        <v>0.71164021164021163</v>
      </c>
      <c r="K53" s="37">
        <f t="shared" si="2"/>
        <v>3.8571428571428572</v>
      </c>
    </row>
    <row r="54" spans="1:11">
      <c r="A54" s="28">
        <v>6419</v>
      </c>
      <c r="B54" s="47">
        <v>45346</v>
      </c>
      <c r="C54" s="46">
        <f t="shared" si="0"/>
        <v>6</v>
      </c>
      <c r="D54" s="37"/>
      <c r="E54" s="37">
        <v>462</v>
      </c>
      <c r="F54" s="37"/>
      <c r="G54" s="37">
        <v>213</v>
      </c>
      <c r="H54" s="37">
        <v>87</v>
      </c>
      <c r="I54" s="49">
        <v>0.45972222222222198</v>
      </c>
      <c r="J54" s="37">
        <f t="shared" si="1"/>
        <v>0.46103896103896103</v>
      </c>
      <c r="K54" s="37">
        <f t="shared" si="2"/>
        <v>5.3103448275862073</v>
      </c>
    </row>
    <row r="55" spans="1:11">
      <c r="A55" s="28">
        <v>6419</v>
      </c>
      <c r="B55" s="47">
        <v>45347</v>
      </c>
      <c r="C55" s="46">
        <f t="shared" si="0"/>
        <v>7</v>
      </c>
      <c r="D55" s="37"/>
      <c r="E55" s="37">
        <v>235</v>
      </c>
      <c r="F55" s="37"/>
      <c r="G55" s="37">
        <v>128</v>
      </c>
      <c r="H55" s="37">
        <v>118</v>
      </c>
      <c r="I55" s="49">
        <v>0.45069444444444401</v>
      </c>
      <c r="J55" s="37">
        <f t="shared" si="1"/>
        <v>0.5446808510638298</v>
      </c>
      <c r="K55" s="37">
        <f t="shared" si="2"/>
        <v>1.9915254237288136</v>
      </c>
    </row>
    <row r="56" spans="1:11">
      <c r="A56" s="28">
        <v>6419</v>
      </c>
      <c r="B56" s="47">
        <v>45348</v>
      </c>
      <c r="C56" s="46">
        <f t="shared" si="0"/>
        <v>1</v>
      </c>
      <c r="D56" s="37"/>
      <c r="E56" s="37">
        <v>309</v>
      </c>
      <c r="F56" s="37"/>
      <c r="G56" s="37">
        <v>218</v>
      </c>
      <c r="H56" s="37">
        <v>124</v>
      </c>
      <c r="I56" s="49">
        <v>0.375694444444444</v>
      </c>
      <c r="J56" s="37">
        <f t="shared" si="1"/>
        <v>0.70550161812297729</v>
      </c>
      <c r="K56" s="37">
        <f t="shared" si="2"/>
        <v>2.4919354838709675</v>
      </c>
    </row>
    <row r="57" spans="1:11">
      <c r="A57" s="28">
        <v>6419</v>
      </c>
      <c r="B57" s="47">
        <v>45349</v>
      </c>
      <c r="C57" s="46">
        <f t="shared" si="0"/>
        <v>2</v>
      </c>
      <c r="D57" s="37"/>
      <c r="E57" s="37">
        <v>443</v>
      </c>
      <c r="F57" s="37"/>
      <c r="G57" s="37">
        <v>267</v>
      </c>
      <c r="H57" s="37">
        <v>107</v>
      </c>
      <c r="I57" s="49">
        <v>0.43611111111111101</v>
      </c>
      <c r="J57" s="37">
        <f t="shared" si="1"/>
        <v>0.60270880361173818</v>
      </c>
      <c r="K57" s="37">
        <f t="shared" si="2"/>
        <v>4.1401869158878508</v>
      </c>
    </row>
    <row r="58" spans="1:11">
      <c r="A58" s="28">
        <v>6419</v>
      </c>
      <c r="B58" s="47">
        <v>45350</v>
      </c>
      <c r="C58" s="46">
        <f t="shared" si="0"/>
        <v>3</v>
      </c>
      <c r="D58" s="37"/>
      <c r="E58" s="37">
        <v>287</v>
      </c>
      <c r="F58" s="37"/>
      <c r="G58" s="37">
        <v>178</v>
      </c>
      <c r="H58" s="37">
        <v>90</v>
      </c>
      <c r="I58" s="49">
        <v>0.42499999999999999</v>
      </c>
      <c r="J58" s="37">
        <f t="shared" si="1"/>
        <v>0.62020905923344949</v>
      </c>
      <c r="K58" s="37">
        <f t="shared" si="2"/>
        <v>3.1888888888888891</v>
      </c>
    </row>
    <row r="59" spans="1:11">
      <c r="A59" s="28">
        <v>6419</v>
      </c>
      <c r="B59" s="47">
        <v>45351</v>
      </c>
      <c r="C59" s="46">
        <f t="shared" si="0"/>
        <v>4</v>
      </c>
      <c r="D59" s="37"/>
      <c r="E59" s="37">
        <v>342</v>
      </c>
      <c r="F59" s="37"/>
      <c r="G59" s="37">
        <v>205</v>
      </c>
      <c r="H59" s="37">
        <v>89</v>
      </c>
      <c r="I59" s="49">
        <v>0.40763888888888899</v>
      </c>
      <c r="J59" s="37">
        <f t="shared" si="1"/>
        <v>0.59941520467836262</v>
      </c>
      <c r="K59" s="37">
        <f t="shared" si="2"/>
        <v>3.8426966292134832</v>
      </c>
    </row>
    <row r="60" spans="1:11">
      <c r="A60" s="28">
        <v>6419</v>
      </c>
      <c r="B60" s="47">
        <v>45352</v>
      </c>
      <c r="C60" s="46">
        <f t="shared" si="0"/>
        <v>5</v>
      </c>
      <c r="D60" s="37"/>
      <c r="E60" s="37">
        <v>290</v>
      </c>
      <c r="F60" s="37"/>
      <c r="G60" s="37">
        <v>201</v>
      </c>
      <c r="H60" s="37">
        <v>87</v>
      </c>
      <c r="I60" s="49">
        <v>0.41111111111111098</v>
      </c>
      <c r="J60" s="37">
        <f t="shared" si="1"/>
        <v>0.69310344827586212</v>
      </c>
      <c r="K60" s="37">
        <f t="shared" si="2"/>
        <v>3.3333333333333335</v>
      </c>
    </row>
    <row r="61" spans="1:11">
      <c r="A61" s="28">
        <v>6419</v>
      </c>
      <c r="B61" s="47">
        <v>45353</v>
      </c>
      <c r="C61" s="46">
        <f t="shared" si="0"/>
        <v>6</v>
      </c>
      <c r="D61" s="37"/>
      <c r="E61" s="37">
        <v>321</v>
      </c>
      <c r="F61" s="37"/>
      <c r="G61" s="37">
        <v>169</v>
      </c>
      <c r="H61" s="37">
        <v>95</v>
      </c>
      <c r="I61" s="49">
        <v>0.39652777777777798</v>
      </c>
      <c r="J61" s="37">
        <f t="shared" si="1"/>
        <v>0.52647975077881615</v>
      </c>
      <c r="K61" s="37">
        <f t="shared" si="2"/>
        <v>3.3789473684210525</v>
      </c>
    </row>
    <row r="62" spans="1:11">
      <c r="A62" s="28">
        <v>6419</v>
      </c>
      <c r="B62" s="47">
        <v>45354</v>
      </c>
      <c r="C62" s="46">
        <f t="shared" si="0"/>
        <v>7</v>
      </c>
      <c r="D62" s="37"/>
      <c r="E62" s="37">
        <v>401</v>
      </c>
      <c r="F62" s="37"/>
      <c r="G62" s="37">
        <v>295</v>
      </c>
      <c r="H62" s="37">
        <v>104</v>
      </c>
      <c r="I62" s="49">
        <v>0.35069444444444398</v>
      </c>
      <c r="J62" s="37">
        <f t="shared" si="1"/>
        <v>0.73566084788029928</v>
      </c>
      <c r="K62" s="37">
        <f t="shared" si="2"/>
        <v>3.8557692307692308</v>
      </c>
    </row>
    <row r="63" spans="1:11">
      <c r="A63" s="28">
        <v>6419</v>
      </c>
      <c r="B63" s="47">
        <v>45355</v>
      </c>
      <c r="C63" s="46">
        <f t="shared" si="0"/>
        <v>1</v>
      </c>
      <c r="D63" s="37"/>
      <c r="E63" s="37">
        <v>290</v>
      </c>
      <c r="F63" s="37"/>
      <c r="G63" s="37">
        <v>115</v>
      </c>
      <c r="H63" s="37">
        <v>79</v>
      </c>
      <c r="I63" s="49">
        <v>0.36458333333333298</v>
      </c>
      <c r="J63" s="37">
        <f t="shared" si="1"/>
        <v>0.39655172413793105</v>
      </c>
      <c r="K63" s="37">
        <f t="shared" si="2"/>
        <v>3.6708860759493671</v>
      </c>
    </row>
    <row r="64" spans="1:11">
      <c r="A64" s="28">
        <v>6419</v>
      </c>
      <c r="B64" s="47">
        <v>45356</v>
      </c>
      <c r="C64" s="46">
        <f t="shared" si="0"/>
        <v>2</v>
      </c>
      <c r="D64" s="37"/>
      <c r="E64" s="37">
        <v>387</v>
      </c>
      <c r="F64" s="37"/>
      <c r="G64" s="37">
        <v>239</v>
      </c>
      <c r="H64" s="37">
        <v>104</v>
      </c>
      <c r="I64" s="49">
        <v>0.31805555555555598</v>
      </c>
      <c r="J64" s="37">
        <f t="shared" si="1"/>
        <v>0.61757105943152457</v>
      </c>
      <c r="K64" s="37">
        <f t="shared" si="2"/>
        <v>3.7211538461538463</v>
      </c>
    </row>
    <row r="65" spans="1:11">
      <c r="A65" s="28">
        <v>6419</v>
      </c>
      <c r="B65" s="47">
        <v>45357</v>
      </c>
      <c r="C65" s="46">
        <f t="shared" si="0"/>
        <v>3</v>
      </c>
      <c r="D65" s="37"/>
      <c r="E65" s="37">
        <v>358</v>
      </c>
      <c r="F65" s="37"/>
      <c r="G65" s="37">
        <v>216</v>
      </c>
      <c r="H65" s="37">
        <v>82</v>
      </c>
      <c r="I65" s="49">
        <v>0.35763888888888901</v>
      </c>
      <c r="J65" s="37">
        <f t="shared" si="1"/>
        <v>0.6033519553072626</v>
      </c>
      <c r="K65" s="37">
        <f t="shared" si="2"/>
        <v>4.3658536585365857</v>
      </c>
    </row>
    <row r="66" spans="1:11">
      <c r="A66" s="28">
        <v>6419</v>
      </c>
      <c r="B66" s="47">
        <v>45358</v>
      </c>
      <c r="C66" s="46">
        <f t="shared" si="0"/>
        <v>4</v>
      </c>
      <c r="D66" s="37"/>
      <c r="E66" s="37">
        <v>277</v>
      </c>
      <c r="F66" s="37"/>
      <c r="G66" s="37">
        <v>179</v>
      </c>
      <c r="H66" s="37">
        <v>113</v>
      </c>
      <c r="I66" s="49">
        <v>0.31805555555555598</v>
      </c>
      <c r="J66" s="37">
        <f t="shared" si="1"/>
        <v>0.64620938628158842</v>
      </c>
      <c r="K66" s="37">
        <f t="shared" si="2"/>
        <v>2.4513274336283186</v>
      </c>
    </row>
    <row r="67" spans="1:11">
      <c r="A67" s="28">
        <v>6419</v>
      </c>
      <c r="B67" s="47">
        <v>45359</v>
      </c>
      <c r="C67" s="46">
        <f t="shared" ref="C67:C86" si="3">WEEKDAY(B67,2)</f>
        <v>5</v>
      </c>
      <c r="D67" s="37"/>
      <c r="E67" s="37">
        <v>298</v>
      </c>
      <c r="F67" s="37"/>
      <c r="G67" s="37">
        <v>113</v>
      </c>
      <c r="H67" s="37">
        <v>89</v>
      </c>
      <c r="I67" s="49">
        <v>0.35763888888888901</v>
      </c>
      <c r="J67" s="37">
        <f t="shared" si="1"/>
        <v>0.37919463087248323</v>
      </c>
      <c r="K67" s="37">
        <f t="shared" si="2"/>
        <v>3.3483146067415732</v>
      </c>
    </row>
    <row r="68" spans="1:11">
      <c r="A68" s="28">
        <v>6419</v>
      </c>
      <c r="B68" s="47">
        <v>45360</v>
      </c>
      <c r="C68" s="46">
        <f t="shared" si="3"/>
        <v>6</v>
      </c>
      <c r="D68" s="37"/>
      <c r="E68" s="37">
        <v>341</v>
      </c>
      <c r="F68" s="37"/>
      <c r="G68" s="37">
        <v>198</v>
      </c>
      <c r="H68" s="37">
        <v>102</v>
      </c>
      <c r="I68" s="49">
        <v>0.39930555555555602</v>
      </c>
      <c r="J68" s="37">
        <f t="shared" si="1"/>
        <v>0.58064516129032262</v>
      </c>
      <c r="K68" s="37">
        <f t="shared" si="2"/>
        <v>3.3431372549019609</v>
      </c>
    </row>
    <row r="69" spans="1:11">
      <c r="A69" s="28">
        <v>6419</v>
      </c>
      <c r="B69" s="47">
        <v>45361</v>
      </c>
      <c r="C69" s="46">
        <f t="shared" si="3"/>
        <v>7</v>
      </c>
      <c r="D69" s="37"/>
      <c r="E69" s="37">
        <v>309</v>
      </c>
      <c r="F69" s="37"/>
      <c r="G69" s="37">
        <v>231</v>
      </c>
      <c r="H69" s="37">
        <v>96</v>
      </c>
      <c r="I69" s="49">
        <v>0.38402777777777802</v>
      </c>
      <c r="J69" s="37">
        <f t="shared" si="1"/>
        <v>0.74757281553398058</v>
      </c>
      <c r="K69" s="37">
        <f t="shared" si="2"/>
        <v>3.21875</v>
      </c>
    </row>
    <row r="70" spans="1:11">
      <c r="A70" s="28">
        <v>6419</v>
      </c>
      <c r="B70" s="47">
        <v>45362</v>
      </c>
      <c r="C70" s="46">
        <f t="shared" si="3"/>
        <v>1</v>
      </c>
      <c r="D70" s="37"/>
      <c r="E70" s="37">
        <v>269</v>
      </c>
      <c r="F70" s="37"/>
      <c r="G70" s="37">
        <v>128</v>
      </c>
      <c r="H70" s="37">
        <v>90</v>
      </c>
      <c r="I70" s="49">
        <v>0.359722222222222</v>
      </c>
      <c r="J70" s="37">
        <f t="shared" si="1"/>
        <v>0.47583643122676578</v>
      </c>
      <c r="K70" s="37">
        <f t="shared" si="2"/>
        <v>2.9888888888888889</v>
      </c>
    </row>
    <row r="71" spans="1:11">
      <c r="A71" s="28">
        <v>6419</v>
      </c>
      <c r="B71" s="47">
        <v>45363</v>
      </c>
      <c r="C71" s="46">
        <f t="shared" si="3"/>
        <v>2</v>
      </c>
      <c r="D71" s="37"/>
      <c r="E71" s="37">
        <v>398</v>
      </c>
      <c r="F71" s="37"/>
      <c r="G71" s="37">
        <v>169</v>
      </c>
      <c r="H71" s="37">
        <v>104</v>
      </c>
      <c r="I71" s="49">
        <v>0.29166666666666702</v>
      </c>
      <c r="J71" s="37">
        <f t="shared" si="1"/>
        <v>0.42462311557788945</v>
      </c>
      <c r="K71" s="37">
        <f t="shared" si="2"/>
        <v>3.8269230769230771</v>
      </c>
    </row>
    <row r="72" spans="1:11">
      <c r="A72" s="28">
        <v>6419</v>
      </c>
      <c r="B72" s="47">
        <v>45364</v>
      </c>
      <c r="C72" s="46">
        <f t="shared" si="3"/>
        <v>3</v>
      </c>
      <c r="D72" s="37"/>
      <c r="E72" s="37">
        <v>267</v>
      </c>
      <c r="F72" s="37"/>
      <c r="G72" s="37">
        <v>142</v>
      </c>
      <c r="H72" s="37">
        <v>112</v>
      </c>
      <c r="I72" s="49">
        <v>0.35416666666666702</v>
      </c>
      <c r="J72" s="37">
        <f t="shared" si="1"/>
        <v>0.53183520599250933</v>
      </c>
      <c r="K72" s="37">
        <f t="shared" si="2"/>
        <v>2.3839285714285716</v>
      </c>
    </row>
    <row r="73" spans="1:11">
      <c r="A73" s="28">
        <v>6419</v>
      </c>
      <c r="B73" s="47">
        <v>45365</v>
      </c>
      <c r="C73" s="46">
        <f t="shared" si="3"/>
        <v>4</v>
      </c>
      <c r="D73" s="37"/>
      <c r="E73" s="37">
        <v>295</v>
      </c>
      <c r="F73" s="37"/>
      <c r="G73" s="37">
        <v>156</v>
      </c>
      <c r="H73" s="37">
        <v>105</v>
      </c>
      <c r="I73" s="49">
        <v>0.31805555555555598</v>
      </c>
      <c r="J73" s="37">
        <f t="shared" si="1"/>
        <v>0.52881355932203389</v>
      </c>
      <c r="K73" s="37">
        <f t="shared" si="2"/>
        <v>2.8095238095238093</v>
      </c>
    </row>
    <row r="74" spans="1:11">
      <c r="A74" s="28">
        <v>6419</v>
      </c>
      <c r="B74" s="47">
        <v>45366</v>
      </c>
      <c r="C74" s="46">
        <f t="shared" si="3"/>
        <v>5</v>
      </c>
      <c r="D74" s="37"/>
      <c r="E74" s="37">
        <v>351</v>
      </c>
      <c r="F74" s="37"/>
      <c r="G74" s="37">
        <v>214</v>
      </c>
      <c r="H74" s="37">
        <v>93</v>
      </c>
      <c r="I74" s="49">
        <v>0.3125</v>
      </c>
      <c r="J74" s="37">
        <f t="shared" si="1"/>
        <v>0.6096866096866097</v>
      </c>
      <c r="K74" s="37">
        <f t="shared" si="2"/>
        <v>3.774193548387097</v>
      </c>
    </row>
    <row r="75" spans="1:11">
      <c r="A75" s="28">
        <v>6419</v>
      </c>
      <c r="B75" s="47">
        <v>45367</v>
      </c>
      <c r="C75" s="46">
        <f t="shared" si="3"/>
        <v>6</v>
      </c>
      <c r="D75" s="37"/>
      <c r="E75" s="37">
        <v>266</v>
      </c>
      <c r="F75" s="37"/>
      <c r="G75" s="37">
        <v>109</v>
      </c>
      <c r="H75" s="37">
        <v>118</v>
      </c>
      <c r="I75" s="49">
        <v>0.36458333333333298</v>
      </c>
      <c r="J75" s="37">
        <f t="shared" si="1"/>
        <v>0.40977443609022557</v>
      </c>
      <c r="K75" s="37">
        <f t="shared" si="2"/>
        <v>2.2542372881355934</v>
      </c>
    </row>
    <row r="76" spans="1:11">
      <c r="A76" s="28">
        <v>6419</v>
      </c>
      <c r="B76" s="47">
        <v>45368</v>
      </c>
      <c r="C76" s="46">
        <f t="shared" si="3"/>
        <v>7</v>
      </c>
      <c r="D76" s="37"/>
      <c r="E76" s="37">
        <v>387</v>
      </c>
      <c r="F76" s="37"/>
      <c r="G76" s="37">
        <v>205</v>
      </c>
      <c r="H76" s="37">
        <v>69</v>
      </c>
      <c r="I76" s="49">
        <v>0.34722222222222199</v>
      </c>
      <c r="J76" s="37">
        <f t="shared" si="1"/>
        <v>0.52971576227390182</v>
      </c>
      <c r="K76" s="37">
        <f t="shared" si="2"/>
        <v>5.6086956521739131</v>
      </c>
    </row>
    <row r="77" spans="1:11">
      <c r="A77" s="28">
        <v>6419</v>
      </c>
      <c r="B77" s="47">
        <v>45369</v>
      </c>
      <c r="C77" s="46">
        <f t="shared" si="3"/>
        <v>1</v>
      </c>
      <c r="D77" s="37"/>
      <c r="E77" s="37">
        <v>421</v>
      </c>
      <c r="F77" s="37"/>
      <c r="G77" s="37">
        <v>132</v>
      </c>
      <c r="H77" s="37">
        <v>84</v>
      </c>
      <c r="I77" s="49">
        <v>0.38541666666666702</v>
      </c>
      <c r="J77" s="37">
        <f t="shared" si="1"/>
        <v>0.31353919239904987</v>
      </c>
      <c r="K77" s="37">
        <f t="shared" si="2"/>
        <v>5.0119047619047619</v>
      </c>
    </row>
    <row r="78" spans="1:11">
      <c r="A78" s="28">
        <v>6419</v>
      </c>
      <c r="B78" s="47">
        <v>45370</v>
      </c>
      <c r="C78" s="46">
        <f t="shared" si="3"/>
        <v>2</v>
      </c>
      <c r="D78" s="37"/>
      <c r="E78" s="37">
        <v>235</v>
      </c>
      <c r="F78" s="37"/>
      <c r="G78" s="37">
        <v>101</v>
      </c>
      <c r="H78" s="37">
        <v>75</v>
      </c>
      <c r="I78" s="49">
        <v>0.31805555555555598</v>
      </c>
      <c r="J78" s="37">
        <f t="shared" si="1"/>
        <v>0.4297872340425532</v>
      </c>
      <c r="K78" s="37">
        <f t="shared" si="2"/>
        <v>3.1333333333333333</v>
      </c>
    </row>
    <row r="79" spans="1:11">
      <c r="A79" s="28">
        <v>6419</v>
      </c>
      <c r="B79" s="47">
        <v>45371</v>
      </c>
      <c r="C79" s="46">
        <f t="shared" si="3"/>
        <v>3</v>
      </c>
      <c r="D79" s="37"/>
      <c r="E79" s="37">
        <v>218</v>
      </c>
      <c r="F79" s="37"/>
      <c r="G79" s="37">
        <v>93</v>
      </c>
      <c r="H79" s="37">
        <v>109</v>
      </c>
      <c r="I79" s="49">
        <v>0.38194444444444398</v>
      </c>
      <c r="J79" s="37">
        <f t="shared" si="1"/>
        <v>0.42660550458715596</v>
      </c>
      <c r="K79" s="37">
        <f t="shared" si="2"/>
        <v>2</v>
      </c>
    </row>
    <row r="80" spans="1:11">
      <c r="A80" s="28">
        <v>6419</v>
      </c>
      <c r="B80" s="47">
        <v>45372</v>
      </c>
      <c r="C80" s="46">
        <f t="shared" si="3"/>
        <v>4</v>
      </c>
      <c r="D80" s="37"/>
      <c r="E80" s="37">
        <v>348</v>
      </c>
      <c r="F80" s="37"/>
      <c r="G80" s="37">
        <v>211</v>
      </c>
      <c r="H80" s="37">
        <v>79</v>
      </c>
      <c r="I80" s="49">
        <v>0.31805555555555598</v>
      </c>
      <c r="J80" s="37">
        <f t="shared" si="1"/>
        <v>0.60632183908045978</v>
      </c>
      <c r="K80" s="37">
        <f t="shared" si="2"/>
        <v>4.4050632911392409</v>
      </c>
    </row>
    <row r="81" spans="1:12">
      <c r="A81" s="28">
        <v>6419</v>
      </c>
      <c r="B81" s="47">
        <v>45373</v>
      </c>
      <c r="C81" s="46">
        <f t="shared" si="3"/>
        <v>5</v>
      </c>
      <c r="D81" s="37"/>
      <c r="E81" s="37">
        <v>361</v>
      </c>
      <c r="F81" s="37"/>
      <c r="G81" s="37">
        <v>139</v>
      </c>
      <c r="H81" s="37">
        <v>59</v>
      </c>
      <c r="I81" s="49">
        <v>0.36458333333333298</v>
      </c>
      <c r="J81" s="37">
        <f t="shared" si="1"/>
        <v>0.38504155124653738</v>
      </c>
      <c r="K81" s="37">
        <f t="shared" si="2"/>
        <v>6.1186440677966099</v>
      </c>
    </row>
    <row r="82" spans="1:12">
      <c r="A82" s="28">
        <v>6419</v>
      </c>
      <c r="B82" s="47">
        <v>45374</v>
      </c>
      <c r="C82" s="46">
        <f t="shared" si="3"/>
        <v>6</v>
      </c>
      <c r="D82" s="37"/>
      <c r="E82" s="37">
        <v>270</v>
      </c>
      <c r="F82" s="37"/>
      <c r="G82" s="37">
        <v>89</v>
      </c>
      <c r="H82" s="37">
        <v>101</v>
      </c>
      <c r="I82" s="49">
        <v>0.38541666666666702</v>
      </c>
      <c r="J82" s="37">
        <f t="shared" si="1"/>
        <v>0.32962962962962961</v>
      </c>
      <c r="K82" s="37">
        <f t="shared" si="2"/>
        <v>2.6732673267326734</v>
      </c>
    </row>
    <row r="83" spans="1:12">
      <c r="A83" s="28">
        <v>6419</v>
      </c>
      <c r="B83" s="47">
        <v>45375</v>
      </c>
      <c r="C83" s="46">
        <f t="shared" si="3"/>
        <v>7</v>
      </c>
      <c r="D83" s="37"/>
      <c r="E83" s="37">
        <v>259</v>
      </c>
      <c r="F83" s="37"/>
      <c r="G83" s="37">
        <v>102</v>
      </c>
      <c r="H83" s="37">
        <v>98</v>
      </c>
      <c r="I83" s="49">
        <v>0.35069444444444398</v>
      </c>
      <c r="J83" s="37">
        <f t="shared" si="1"/>
        <v>0.39382239382239381</v>
      </c>
      <c r="K83" s="37">
        <f t="shared" si="2"/>
        <v>2.6428571428571428</v>
      </c>
    </row>
    <row r="84" spans="1:12">
      <c r="A84" s="28">
        <v>6419</v>
      </c>
      <c r="B84" s="47">
        <v>45376</v>
      </c>
      <c r="C84" s="46">
        <f t="shared" si="3"/>
        <v>1</v>
      </c>
      <c r="D84" s="37"/>
      <c r="E84" s="37">
        <v>306</v>
      </c>
      <c r="F84" s="37"/>
      <c r="G84" s="37">
        <v>103</v>
      </c>
      <c r="H84" s="37">
        <v>70</v>
      </c>
      <c r="I84" s="49">
        <v>0.35763888888888901</v>
      </c>
      <c r="J84" s="37">
        <f t="shared" si="1"/>
        <v>0.33660130718954251</v>
      </c>
      <c r="K84" s="37">
        <f t="shared" si="2"/>
        <v>4.371428571428571</v>
      </c>
    </row>
    <row r="85" spans="1:12">
      <c r="A85" s="28">
        <v>6419</v>
      </c>
      <c r="B85" s="47">
        <v>45377</v>
      </c>
      <c r="C85" s="46">
        <f t="shared" si="3"/>
        <v>2</v>
      </c>
      <c r="D85" s="37"/>
      <c r="E85" s="37">
        <v>341</v>
      </c>
      <c r="F85" s="37"/>
      <c r="G85" s="37">
        <v>144</v>
      </c>
      <c r="H85" s="37">
        <v>108</v>
      </c>
      <c r="I85" s="49">
        <v>0.31805555555555598</v>
      </c>
      <c r="J85" s="37">
        <f t="shared" si="1"/>
        <v>0.42228739002932553</v>
      </c>
      <c r="K85" s="37">
        <f t="shared" si="2"/>
        <v>3.1574074074074074</v>
      </c>
    </row>
    <row r="86" spans="1:12">
      <c r="A86" s="50">
        <v>6419</v>
      </c>
      <c r="B86" s="47">
        <v>45378</v>
      </c>
      <c r="C86" s="46">
        <f t="shared" si="3"/>
        <v>3</v>
      </c>
      <c r="E86" s="15">
        <v>31</v>
      </c>
      <c r="G86" s="15">
        <v>5</v>
      </c>
      <c r="H86" s="15">
        <v>23</v>
      </c>
      <c r="I86" s="49">
        <v>0.35416666666666702</v>
      </c>
      <c r="J86" s="15">
        <v>0.16129032258064499</v>
      </c>
      <c r="K86" s="15">
        <v>1.34782608695652</v>
      </c>
      <c r="L86" s="15">
        <v>1</v>
      </c>
    </row>
    <row r="87" spans="1:12">
      <c r="A87" s="50">
        <v>6419</v>
      </c>
      <c r="B87" s="47">
        <v>45379</v>
      </c>
      <c r="C87" s="46">
        <f t="shared" ref="C87:C150" si="4">WEEKDAY(B87,2)</f>
        <v>4</v>
      </c>
      <c r="E87" s="15">
        <v>26</v>
      </c>
      <c r="G87" s="15">
        <v>13</v>
      </c>
      <c r="H87" s="15">
        <v>45</v>
      </c>
      <c r="I87" s="49">
        <v>0.31805555555555598</v>
      </c>
      <c r="J87" s="15">
        <v>0.5</v>
      </c>
      <c r="K87" s="15">
        <v>0.57777777777777795</v>
      </c>
      <c r="L87" s="15">
        <v>1</v>
      </c>
    </row>
    <row r="88" spans="1:12">
      <c r="A88" s="50">
        <v>6419</v>
      </c>
      <c r="B88" s="47">
        <v>45380</v>
      </c>
      <c r="C88" s="46">
        <f t="shared" si="4"/>
        <v>5</v>
      </c>
      <c r="E88" s="15">
        <v>124</v>
      </c>
      <c r="G88" s="15">
        <v>51</v>
      </c>
      <c r="H88" s="15">
        <v>78</v>
      </c>
      <c r="I88" s="49">
        <v>0.3125</v>
      </c>
      <c r="J88" s="15">
        <v>0.41129032258064502</v>
      </c>
      <c r="K88" s="15">
        <v>1.5897435897435901</v>
      </c>
      <c r="L88" s="15">
        <v>1</v>
      </c>
    </row>
    <row r="89" spans="1:12">
      <c r="A89" s="50">
        <v>6419</v>
      </c>
      <c r="B89" s="47">
        <v>45381</v>
      </c>
      <c r="C89" s="46">
        <f t="shared" si="4"/>
        <v>6</v>
      </c>
      <c r="E89" s="15">
        <v>43</v>
      </c>
      <c r="G89" s="15">
        <v>9</v>
      </c>
      <c r="H89" s="15">
        <v>11</v>
      </c>
      <c r="I89" s="49">
        <v>0.36944444444444402</v>
      </c>
      <c r="J89" s="15">
        <v>0.209302325581395</v>
      </c>
      <c r="K89" s="15">
        <v>3.9090909090909101</v>
      </c>
      <c r="L89" s="15">
        <v>1</v>
      </c>
    </row>
    <row r="90" spans="1:12">
      <c r="A90" s="50">
        <v>6419</v>
      </c>
      <c r="B90" s="47">
        <v>45382</v>
      </c>
      <c r="C90" s="46">
        <f t="shared" si="4"/>
        <v>7</v>
      </c>
      <c r="E90" s="15">
        <v>31</v>
      </c>
      <c r="G90" s="15">
        <v>19</v>
      </c>
      <c r="H90" s="15">
        <v>6</v>
      </c>
      <c r="I90" s="49">
        <v>0.40902777777777799</v>
      </c>
      <c r="J90" s="15">
        <v>0.61290322580645196</v>
      </c>
      <c r="K90" s="15">
        <v>5.1666666666666696</v>
      </c>
      <c r="L90" s="15">
        <v>1</v>
      </c>
    </row>
    <row r="91" spans="1:12">
      <c r="A91" s="50">
        <v>6419</v>
      </c>
      <c r="B91" s="47">
        <v>45383</v>
      </c>
      <c r="C91" s="46">
        <f t="shared" si="4"/>
        <v>1</v>
      </c>
      <c r="E91" s="15">
        <v>147</v>
      </c>
      <c r="G91" s="15">
        <v>93</v>
      </c>
      <c r="H91" s="15">
        <v>76</v>
      </c>
      <c r="I91" s="49">
        <v>0.35416666666666702</v>
      </c>
      <c r="J91" s="15">
        <v>0.63265306122449005</v>
      </c>
      <c r="K91" s="15">
        <v>1.93421052631579</v>
      </c>
      <c r="L91" s="15">
        <v>1</v>
      </c>
    </row>
    <row r="92" spans="1:12">
      <c r="A92" s="50">
        <v>6419</v>
      </c>
      <c r="B92" s="47">
        <v>45384</v>
      </c>
      <c r="C92" s="46">
        <f t="shared" si="4"/>
        <v>2</v>
      </c>
      <c r="E92" s="15">
        <v>17</v>
      </c>
      <c r="G92" s="15">
        <v>3</v>
      </c>
      <c r="H92" s="15">
        <v>3</v>
      </c>
      <c r="I92" s="49">
        <v>0.31805555555555598</v>
      </c>
      <c r="J92" s="15">
        <v>0.17647058823529399</v>
      </c>
      <c r="K92" s="15">
        <v>5.6666666666666696</v>
      </c>
      <c r="L92" s="15">
        <v>1</v>
      </c>
    </row>
    <row r="93" spans="1:12">
      <c r="A93" s="51">
        <v>3128</v>
      </c>
      <c r="B93" s="52">
        <v>45292</v>
      </c>
      <c r="C93" s="46">
        <f t="shared" si="4"/>
        <v>1</v>
      </c>
      <c r="D93" s="29" t="s">
        <v>84</v>
      </c>
      <c r="E93" s="29">
        <v>453</v>
      </c>
      <c r="F93" s="29" t="s">
        <v>85</v>
      </c>
      <c r="G93" s="29">
        <v>196</v>
      </c>
      <c r="H93" s="29">
        <v>157</v>
      </c>
      <c r="I93" s="49">
        <v>0.41666666666666702</v>
      </c>
      <c r="J93" s="29">
        <v>0.43267108167770402</v>
      </c>
      <c r="K93" s="29">
        <v>2.8853503184713398</v>
      </c>
    </row>
    <row r="94" spans="1:12">
      <c r="A94" s="51">
        <v>3128</v>
      </c>
      <c r="B94" s="52">
        <v>45293</v>
      </c>
      <c r="C94" s="46">
        <f t="shared" si="4"/>
        <v>2</v>
      </c>
      <c r="D94" s="29" t="s">
        <v>86</v>
      </c>
      <c r="E94" s="29">
        <v>413</v>
      </c>
      <c r="F94" s="29" t="s">
        <v>87</v>
      </c>
      <c r="G94" s="29">
        <v>190</v>
      </c>
      <c r="H94" s="29">
        <v>173</v>
      </c>
      <c r="I94" s="49">
        <v>0.5</v>
      </c>
      <c r="J94" s="29">
        <v>0.46004842615012098</v>
      </c>
      <c r="K94" s="29">
        <v>2.3872832369942198</v>
      </c>
    </row>
    <row r="95" spans="1:12">
      <c r="A95" s="51">
        <v>3128</v>
      </c>
      <c r="B95" s="52">
        <v>45294</v>
      </c>
      <c r="C95" s="46">
        <f t="shared" si="4"/>
        <v>3</v>
      </c>
      <c r="D95" s="29" t="s">
        <v>88</v>
      </c>
      <c r="E95" s="29">
        <v>405</v>
      </c>
      <c r="F95" s="29" t="s">
        <v>89</v>
      </c>
      <c r="G95" s="29">
        <v>167</v>
      </c>
      <c r="H95" s="29">
        <v>15</v>
      </c>
      <c r="I95" s="49">
        <v>0.45833333333333298</v>
      </c>
      <c r="J95" s="29">
        <v>0.41234567901234598</v>
      </c>
      <c r="K95" s="29">
        <v>27</v>
      </c>
    </row>
    <row r="96" spans="1:12">
      <c r="A96" s="51">
        <v>3128</v>
      </c>
      <c r="B96" s="52">
        <v>45295</v>
      </c>
      <c r="C96" s="46">
        <f t="shared" si="4"/>
        <v>4</v>
      </c>
      <c r="D96" s="29" t="s">
        <v>90</v>
      </c>
      <c r="E96" s="29">
        <v>212</v>
      </c>
      <c r="F96" s="29" t="s">
        <v>91</v>
      </c>
      <c r="G96" s="29">
        <v>54</v>
      </c>
      <c r="H96" s="29">
        <v>107</v>
      </c>
      <c r="I96" s="49">
        <v>0.41666666666666702</v>
      </c>
      <c r="J96" s="29">
        <v>0.25471698113207503</v>
      </c>
      <c r="K96" s="29">
        <v>1.9813084112149499</v>
      </c>
    </row>
    <row r="97" spans="1:11">
      <c r="A97" s="51">
        <v>3128</v>
      </c>
      <c r="B97" s="52">
        <v>45296</v>
      </c>
      <c r="C97" s="46">
        <f t="shared" si="4"/>
        <v>5</v>
      </c>
      <c r="D97" s="29" t="s">
        <v>92</v>
      </c>
      <c r="E97" s="29">
        <v>401</v>
      </c>
      <c r="F97" s="29" t="s">
        <v>93</v>
      </c>
      <c r="G97" s="29">
        <v>111</v>
      </c>
      <c r="H97" s="29">
        <v>174</v>
      </c>
      <c r="I97" s="49">
        <v>0.375</v>
      </c>
      <c r="J97" s="29">
        <v>0.276807980049875</v>
      </c>
      <c r="K97" s="29">
        <v>2.3045977011494299</v>
      </c>
    </row>
    <row r="98" spans="1:11">
      <c r="A98" s="51">
        <v>3128</v>
      </c>
      <c r="B98" s="52">
        <v>45297</v>
      </c>
      <c r="C98" s="46">
        <f t="shared" si="4"/>
        <v>6</v>
      </c>
      <c r="D98" s="29" t="s">
        <v>94</v>
      </c>
      <c r="E98" s="29">
        <v>338</v>
      </c>
      <c r="F98" s="29" t="s">
        <v>95</v>
      </c>
      <c r="G98" s="29">
        <v>238</v>
      </c>
      <c r="H98" s="29">
        <v>145</v>
      </c>
      <c r="I98" s="49">
        <v>0.29166666666666702</v>
      </c>
      <c r="J98" s="29">
        <v>0.70414201183432001</v>
      </c>
      <c r="K98" s="29">
        <v>2.33103448275862</v>
      </c>
    </row>
    <row r="99" spans="1:11">
      <c r="A99" s="51">
        <v>3128</v>
      </c>
      <c r="B99" s="52">
        <v>45298</v>
      </c>
      <c r="C99" s="46">
        <f t="shared" si="4"/>
        <v>7</v>
      </c>
      <c r="D99" s="29" t="s">
        <v>96</v>
      </c>
      <c r="E99" s="29">
        <v>475</v>
      </c>
      <c r="F99" s="29" t="s">
        <v>97</v>
      </c>
      <c r="G99" s="29">
        <v>246</v>
      </c>
      <c r="H99" s="29">
        <v>222</v>
      </c>
      <c r="I99" s="49">
        <v>0.29166666666666702</v>
      </c>
      <c r="J99" s="29">
        <v>0.51789473684210496</v>
      </c>
      <c r="K99" s="29">
        <v>2.1396396396396402</v>
      </c>
    </row>
    <row r="100" spans="1:11">
      <c r="A100" s="51">
        <v>3128</v>
      </c>
      <c r="B100" s="52">
        <v>45299</v>
      </c>
      <c r="C100" s="46">
        <f t="shared" si="4"/>
        <v>1</v>
      </c>
      <c r="D100" s="29" t="s">
        <v>98</v>
      </c>
      <c r="E100" s="29">
        <v>500</v>
      </c>
      <c r="F100" s="29" t="s">
        <v>99</v>
      </c>
      <c r="G100" s="29">
        <v>250</v>
      </c>
      <c r="H100" s="29">
        <v>155</v>
      </c>
      <c r="I100" s="49">
        <v>0.5</v>
      </c>
      <c r="J100" s="29">
        <v>0.5</v>
      </c>
      <c r="K100" s="29">
        <v>3.2258064516128999</v>
      </c>
    </row>
    <row r="101" spans="1:11">
      <c r="A101" s="51">
        <v>3128</v>
      </c>
      <c r="B101" s="52">
        <v>45300</v>
      </c>
      <c r="C101" s="46">
        <f t="shared" si="4"/>
        <v>2</v>
      </c>
      <c r="D101" s="29" t="s">
        <v>100</v>
      </c>
      <c r="E101" s="29">
        <v>582</v>
      </c>
      <c r="F101" s="29" t="s">
        <v>101</v>
      </c>
      <c r="G101" s="29">
        <v>221</v>
      </c>
      <c r="H101" s="29">
        <v>178</v>
      </c>
      <c r="I101" s="49">
        <v>0.29166666666666702</v>
      </c>
      <c r="J101" s="29">
        <v>0.37972508591065302</v>
      </c>
      <c r="K101" s="29">
        <v>3.2696629213483099</v>
      </c>
    </row>
    <row r="102" spans="1:11">
      <c r="A102" s="51">
        <v>3128</v>
      </c>
      <c r="B102" s="52">
        <v>45301</v>
      </c>
      <c r="C102" s="46">
        <f t="shared" si="4"/>
        <v>3</v>
      </c>
      <c r="D102" s="29" t="s">
        <v>102</v>
      </c>
      <c r="E102" s="29">
        <v>377</v>
      </c>
      <c r="F102" s="29" t="s">
        <v>103</v>
      </c>
      <c r="G102" s="29">
        <v>227</v>
      </c>
      <c r="H102" s="29">
        <v>100</v>
      </c>
      <c r="I102" s="49">
        <v>0.25</v>
      </c>
      <c r="J102" s="29">
        <v>0.60212201591511905</v>
      </c>
      <c r="K102" s="29">
        <v>3.77</v>
      </c>
    </row>
    <row r="103" spans="1:11">
      <c r="A103" s="51">
        <v>3128</v>
      </c>
      <c r="B103" s="52">
        <v>45302</v>
      </c>
      <c r="C103" s="46">
        <f t="shared" si="4"/>
        <v>4</v>
      </c>
      <c r="D103" s="29" t="s">
        <v>104</v>
      </c>
      <c r="E103" s="29">
        <v>446</v>
      </c>
      <c r="F103" s="29" t="s">
        <v>105</v>
      </c>
      <c r="G103" s="29">
        <v>165</v>
      </c>
      <c r="H103" s="29">
        <v>117</v>
      </c>
      <c r="I103" s="49">
        <v>0.29166666666666702</v>
      </c>
      <c r="J103" s="29">
        <v>0.36995515695067299</v>
      </c>
      <c r="K103" s="29">
        <v>3.81196581196581</v>
      </c>
    </row>
    <row r="104" spans="1:11">
      <c r="A104" s="51">
        <v>3128</v>
      </c>
      <c r="B104" s="52">
        <v>45303</v>
      </c>
      <c r="C104" s="46">
        <f t="shared" si="4"/>
        <v>5</v>
      </c>
      <c r="D104" s="29" t="s">
        <v>106</v>
      </c>
      <c r="E104" s="29">
        <v>439</v>
      </c>
      <c r="F104" s="29" t="s">
        <v>107</v>
      </c>
      <c r="G104" s="29">
        <v>243</v>
      </c>
      <c r="H104" s="29">
        <v>63</v>
      </c>
      <c r="I104" s="49">
        <v>0.5</v>
      </c>
      <c r="J104" s="29">
        <v>0.55353075170842803</v>
      </c>
      <c r="K104" s="29">
        <v>6.9682539682539701</v>
      </c>
    </row>
    <row r="105" spans="1:11">
      <c r="A105" s="51">
        <v>3128</v>
      </c>
      <c r="B105" s="52">
        <v>45304</v>
      </c>
      <c r="C105" s="46">
        <f t="shared" si="4"/>
        <v>6</v>
      </c>
      <c r="D105" s="29" t="s">
        <v>108</v>
      </c>
      <c r="E105" s="29">
        <v>542</v>
      </c>
      <c r="F105" s="29" t="s">
        <v>109</v>
      </c>
      <c r="G105" s="29">
        <v>254</v>
      </c>
      <c r="H105" s="29">
        <v>66</v>
      </c>
      <c r="I105" s="49">
        <v>0.20833333333333301</v>
      </c>
      <c r="J105" s="29">
        <v>0.46863468634686301</v>
      </c>
      <c r="K105" s="29">
        <v>8.2121212121212093</v>
      </c>
    </row>
    <row r="106" spans="1:11">
      <c r="A106" s="51">
        <v>3128</v>
      </c>
      <c r="B106" s="52">
        <v>45305</v>
      </c>
      <c r="C106" s="46">
        <f t="shared" si="4"/>
        <v>7</v>
      </c>
      <c r="D106" s="29" t="s">
        <v>110</v>
      </c>
      <c r="E106" s="29">
        <v>603</v>
      </c>
      <c r="F106" s="29" t="s">
        <v>111</v>
      </c>
      <c r="G106" s="29">
        <v>292</v>
      </c>
      <c r="H106" s="29">
        <v>43</v>
      </c>
      <c r="I106" s="49">
        <v>0.20833333333333301</v>
      </c>
      <c r="J106" s="29">
        <v>0.48424543946932003</v>
      </c>
      <c r="K106" s="29">
        <v>14.023255813953501</v>
      </c>
    </row>
    <row r="107" spans="1:11">
      <c r="A107" s="51">
        <v>3128</v>
      </c>
      <c r="B107" s="52">
        <v>45306</v>
      </c>
      <c r="C107" s="46">
        <f t="shared" si="4"/>
        <v>1</v>
      </c>
      <c r="D107" s="29" t="s">
        <v>112</v>
      </c>
      <c r="E107" s="29">
        <v>652</v>
      </c>
      <c r="F107" s="29" t="s">
        <v>113</v>
      </c>
      <c r="G107" s="29">
        <v>330</v>
      </c>
      <c r="H107" s="29">
        <v>59</v>
      </c>
      <c r="I107" s="49">
        <v>0.29166666666666702</v>
      </c>
      <c r="J107" s="29">
        <v>0.50613496932515301</v>
      </c>
      <c r="K107" s="29">
        <v>11.0508474576271</v>
      </c>
    </row>
    <row r="108" spans="1:11">
      <c r="A108" s="51">
        <v>3128</v>
      </c>
      <c r="B108" s="52">
        <v>45307</v>
      </c>
      <c r="C108" s="46">
        <f t="shared" si="4"/>
        <v>2</v>
      </c>
      <c r="D108" s="29" t="s">
        <v>114</v>
      </c>
      <c r="E108" s="29">
        <v>614</v>
      </c>
      <c r="F108" s="29" t="s">
        <v>115</v>
      </c>
      <c r="G108" s="29">
        <v>293</v>
      </c>
      <c r="H108" s="29">
        <v>119</v>
      </c>
      <c r="I108" s="49">
        <v>0.20833333333333301</v>
      </c>
      <c r="J108" s="29">
        <v>0.47719869706840401</v>
      </c>
      <c r="K108" s="29">
        <v>5.1596638655462197</v>
      </c>
    </row>
    <row r="109" spans="1:11">
      <c r="A109" s="51">
        <v>3128</v>
      </c>
      <c r="B109" s="52">
        <v>45308</v>
      </c>
      <c r="C109" s="46">
        <f t="shared" si="4"/>
        <v>3</v>
      </c>
      <c r="D109" s="29" t="s">
        <v>98</v>
      </c>
      <c r="E109" s="29">
        <v>500</v>
      </c>
      <c r="F109" s="29" t="s">
        <v>116</v>
      </c>
      <c r="G109" s="29">
        <v>273</v>
      </c>
      <c r="H109" s="29">
        <v>127</v>
      </c>
      <c r="I109" s="49">
        <v>0.29166666666666702</v>
      </c>
      <c r="J109" s="29">
        <v>0.54600000000000004</v>
      </c>
      <c r="K109" s="29">
        <v>3.9370078740157499</v>
      </c>
    </row>
    <row r="110" spans="1:11">
      <c r="A110" s="51">
        <v>3128</v>
      </c>
      <c r="B110" s="52">
        <v>45309</v>
      </c>
      <c r="C110" s="46">
        <f t="shared" si="4"/>
        <v>4</v>
      </c>
      <c r="D110" s="29" t="s">
        <v>117</v>
      </c>
      <c r="E110" s="29">
        <v>535</v>
      </c>
      <c r="F110" s="29" t="s">
        <v>118</v>
      </c>
      <c r="G110" s="29">
        <v>184</v>
      </c>
      <c r="H110" s="29">
        <v>179</v>
      </c>
      <c r="I110" s="49">
        <v>0.29166666666666702</v>
      </c>
      <c r="J110" s="29">
        <v>0.34392523364486</v>
      </c>
      <c r="K110" s="29">
        <v>2.9888268156424602</v>
      </c>
    </row>
    <row r="111" spans="1:11">
      <c r="A111" s="51">
        <v>3128</v>
      </c>
      <c r="B111" s="52">
        <v>45310</v>
      </c>
      <c r="C111" s="46">
        <f t="shared" si="4"/>
        <v>5</v>
      </c>
      <c r="D111" s="29" t="s">
        <v>119</v>
      </c>
      <c r="E111" s="29">
        <v>571</v>
      </c>
      <c r="F111" s="29" t="s">
        <v>120</v>
      </c>
      <c r="G111" s="29">
        <v>193</v>
      </c>
      <c r="H111" s="29">
        <v>67</v>
      </c>
      <c r="I111" s="49">
        <v>0.20833333333333301</v>
      </c>
      <c r="J111" s="29">
        <v>0.33800350262696999</v>
      </c>
      <c r="K111" s="29">
        <v>8.5223880597014894</v>
      </c>
    </row>
    <row r="112" spans="1:11">
      <c r="A112" s="51">
        <v>3128</v>
      </c>
      <c r="B112" s="52">
        <v>45311</v>
      </c>
      <c r="C112" s="46">
        <f t="shared" si="4"/>
        <v>6</v>
      </c>
      <c r="D112" s="29" t="s">
        <v>121</v>
      </c>
      <c r="E112" s="29">
        <v>411</v>
      </c>
      <c r="F112" s="29" t="s">
        <v>122</v>
      </c>
      <c r="G112" s="29">
        <v>214</v>
      </c>
      <c r="H112" s="29">
        <v>75</v>
      </c>
      <c r="I112" s="49">
        <v>0.45833333333333298</v>
      </c>
      <c r="J112" s="29">
        <v>0.52068126520681302</v>
      </c>
      <c r="K112" s="29">
        <v>5.48</v>
      </c>
    </row>
    <row r="113" spans="1:11">
      <c r="A113" s="51">
        <v>3128</v>
      </c>
      <c r="B113" s="52">
        <v>45312</v>
      </c>
      <c r="C113" s="46">
        <f t="shared" si="4"/>
        <v>7</v>
      </c>
      <c r="D113" s="29" t="s">
        <v>123</v>
      </c>
      <c r="E113" s="29">
        <v>407</v>
      </c>
      <c r="F113" s="29" t="s">
        <v>124</v>
      </c>
      <c r="G113" s="29">
        <v>148</v>
      </c>
      <c r="H113" s="29">
        <v>26</v>
      </c>
      <c r="I113" s="49">
        <v>0.375</v>
      </c>
      <c r="J113" s="29">
        <v>0.36363636363636398</v>
      </c>
      <c r="K113" s="29">
        <v>15.653846153846199</v>
      </c>
    </row>
    <row r="114" spans="1:11">
      <c r="A114" s="51">
        <v>3128</v>
      </c>
      <c r="B114" s="52">
        <v>45313</v>
      </c>
      <c r="C114" s="46">
        <f t="shared" si="4"/>
        <v>1</v>
      </c>
      <c r="D114" s="29" t="s">
        <v>125</v>
      </c>
      <c r="E114" s="29">
        <v>758</v>
      </c>
      <c r="F114" s="29" t="s">
        <v>126</v>
      </c>
      <c r="G114" s="29">
        <v>296</v>
      </c>
      <c r="H114" s="29">
        <v>122</v>
      </c>
      <c r="I114" s="49">
        <v>0.20833333333333301</v>
      </c>
      <c r="J114" s="29">
        <v>0.39050131926121401</v>
      </c>
      <c r="K114" s="29">
        <v>6.2131147540983598</v>
      </c>
    </row>
    <row r="115" spans="1:11">
      <c r="A115" s="51">
        <v>3128</v>
      </c>
      <c r="B115" s="52">
        <v>45314</v>
      </c>
      <c r="C115" s="46">
        <f t="shared" si="4"/>
        <v>2</v>
      </c>
      <c r="D115" s="29" t="s">
        <v>127</v>
      </c>
      <c r="E115" s="29">
        <v>609</v>
      </c>
      <c r="F115" s="29" t="s">
        <v>126</v>
      </c>
      <c r="G115" s="29">
        <v>296</v>
      </c>
      <c r="H115" s="29">
        <v>103</v>
      </c>
      <c r="I115" s="49">
        <v>0.20833333333333301</v>
      </c>
      <c r="J115" s="29">
        <v>0.48604269293924501</v>
      </c>
      <c r="K115" s="29">
        <v>5.9126213592232997</v>
      </c>
    </row>
    <row r="116" spans="1:11">
      <c r="A116" s="51">
        <v>3128</v>
      </c>
      <c r="B116" s="52">
        <v>45315</v>
      </c>
      <c r="C116" s="46">
        <f t="shared" si="4"/>
        <v>3</v>
      </c>
      <c r="D116" s="29" t="s">
        <v>128</v>
      </c>
      <c r="E116" s="29">
        <v>516</v>
      </c>
      <c r="F116" s="29" t="s">
        <v>129</v>
      </c>
      <c r="G116" s="29">
        <v>234</v>
      </c>
      <c r="H116" s="29">
        <v>96</v>
      </c>
      <c r="I116" s="49">
        <v>0.29166666666666702</v>
      </c>
      <c r="J116" s="29">
        <v>0.45348837209302301</v>
      </c>
      <c r="K116" s="29">
        <v>5.375</v>
      </c>
    </row>
    <row r="117" spans="1:11">
      <c r="A117" s="51">
        <v>3128</v>
      </c>
      <c r="B117" s="52">
        <v>45316</v>
      </c>
      <c r="C117" s="46">
        <f t="shared" si="4"/>
        <v>4</v>
      </c>
      <c r="D117" s="29" t="s">
        <v>130</v>
      </c>
      <c r="E117" s="29">
        <v>445</v>
      </c>
      <c r="F117" s="29" t="s">
        <v>131</v>
      </c>
      <c r="G117" s="29">
        <v>175</v>
      </c>
      <c r="H117" s="29">
        <v>151</v>
      </c>
      <c r="I117" s="49">
        <v>0.29166666666666702</v>
      </c>
      <c r="J117" s="29">
        <v>0.39325842696629199</v>
      </c>
      <c r="K117" s="29">
        <v>2.9470198675496699</v>
      </c>
    </row>
    <row r="118" spans="1:11">
      <c r="A118" s="51">
        <v>3128</v>
      </c>
      <c r="B118" s="52">
        <v>45317</v>
      </c>
      <c r="C118" s="46">
        <f t="shared" si="4"/>
        <v>5</v>
      </c>
      <c r="D118" s="29" t="s">
        <v>132</v>
      </c>
      <c r="E118" s="29">
        <v>359</v>
      </c>
      <c r="F118" s="29" t="s">
        <v>105</v>
      </c>
      <c r="G118" s="29">
        <v>165</v>
      </c>
      <c r="H118" s="29">
        <v>90</v>
      </c>
      <c r="I118" s="49">
        <v>0.375</v>
      </c>
      <c r="J118" s="29">
        <v>0.45961002785515298</v>
      </c>
      <c r="K118" s="29">
        <v>3.9888888888888898</v>
      </c>
    </row>
    <row r="119" spans="1:11">
      <c r="A119" s="51">
        <v>3128</v>
      </c>
      <c r="B119" s="52">
        <v>45318</v>
      </c>
      <c r="C119" s="46">
        <f t="shared" si="4"/>
        <v>6</v>
      </c>
      <c r="D119" s="29" t="s">
        <v>133</v>
      </c>
      <c r="E119" s="29">
        <v>507</v>
      </c>
      <c r="F119" s="29" t="s">
        <v>134</v>
      </c>
      <c r="G119" s="29">
        <v>166</v>
      </c>
      <c r="H119" s="29">
        <v>19</v>
      </c>
      <c r="I119" s="49">
        <v>0.375</v>
      </c>
      <c r="J119" s="29">
        <v>0.32741617357002001</v>
      </c>
      <c r="K119" s="29">
        <v>26.684210526315798</v>
      </c>
    </row>
    <row r="120" spans="1:11">
      <c r="A120" s="51">
        <v>3128</v>
      </c>
      <c r="B120" s="52">
        <v>45319</v>
      </c>
      <c r="C120" s="46">
        <f t="shared" si="4"/>
        <v>7</v>
      </c>
      <c r="D120" s="29" t="s">
        <v>119</v>
      </c>
      <c r="E120" s="29">
        <v>571</v>
      </c>
      <c r="F120" s="29" t="s">
        <v>135</v>
      </c>
      <c r="G120" s="29">
        <v>176</v>
      </c>
      <c r="H120" s="29">
        <v>48</v>
      </c>
      <c r="I120" s="49">
        <v>0.33333333333333298</v>
      </c>
      <c r="J120" s="29">
        <v>0.30823117338003497</v>
      </c>
      <c r="K120" s="29">
        <v>11.8958333333333</v>
      </c>
    </row>
    <row r="121" spans="1:11">
      <c r="A121" s="51">
        <v>3128</v>
      </c>
      <c r="B121" s="52">
        <v>45320</v>
      </c>
      <c r="C121" s="46">
        <f t="shared" si="4"/>
        <v>1</v>
      </c>
      <c r="D121" s="29" t="s">
        <v>136</v>
      </c>
      <c r="E121" s="29">
        <v>514</v>
      </c>
      <c r="F121" s="29" t="s">
        <v>137</v>
      </c>
      <c r="G121" s="29">
        <v>87</v>
      </c>
      <c r="H121" s="29">
        <v>110</v>
      </c>
      <c r="I121" s="49">
        <v>0.33333333333333298</v>
      </c>
      <c r="J121" s="29">
        <v>0.16926070038910501</v>
      </c>
      <c r="K121" s="29">
        <v>4.6727272727272702</v>
      </c>
    </row>
    <row r="122" spans="1:11">
      <c r="A122" s="51">
        <v>3128</v>
      </c>
      <c r="B122" s="52">
        <v>45321</v>
      </c>
      <c r="C122" s="46">
        <f t="shared" si="4"/>
        <v>2</v>
      </c>
      <c r="D122" s="29" t="s">
        <v>138</v>
      </c>
      <c r="E122" s="29">
        <v>613</v>
      </c>
      <c r="F122" s="29" t="s">
        <v>139</v>
      </c>
      <c r="G122" s="29">
        <v>178</v>
      </c>
      <c r="H122" s="29">
        <v>122</v>
      </c>
      <c r="I122" s="49">
        <v>0.29166666666666702</v>
      </c>
      <c r="J122" s="29">
        <v>0.29037520391517102</v>
      </c>
      <c r="K122" s="29">
        <v>5.0245901639344304</v>
      </c>
    </row>
    <row r="123" spans="1:11">
      <c r="A123" s="51">
        <v>3128</v>
      </c>
      <c r="B123" s="52">
        <v>45322</v>
      </c>
      <c r="C123" s="46">
        <f t="shared" si="4"/>
        <v>3</v>
      </c>
      <c r="D123" s="29" t="s">
        <v>140</v>
      </c>
      <c r="E123" s="29">
        <v>515</v>
      </c>
      <c r="F123" s="29" t="s">
        <v>141</v>
      </c>
      <c r="G123" s="29">
        <v>104</v>
      </c>
      <c r="H123" s="29">
        <v>135</v>
      </c>
      <c r="I123" s="49">
        <v>0.29166666666666702</v>
      </c>
      <c r="J123" s="29">
        <v>0.20194174757281499</v>
      </c>
      <c r="K123" s="29">
        <v>3.81481481481481</v>
      </c>
    </row>
    <row r="124" spans="1:11">
      <c r="A124" s="51">
        <v>3128</v>
      </c>
      <c r="B124" s="52">
        <v>45323</v>
      </c>
      <c r="C124" s="46">
        <f t="shared" si="4"/>
        <v>4</v>
      </c>
      <c r="D124" s="29" t="s">
        <v>142</v>
      </c>
      <c r="E124" s="29">
        <v>601</v>
      </c>
      <c r="F124" s="29" t="s">
        <v>143</v>
      </c>
      <c r="G124" s="29">
        <v>237</v>
      </c>
      <c r="H124" s="29">
        <v>182</v>
      </c>
      <c r="I124" s="49">
        <v>0.29166666666666702</v>
      </c>
      <c r="J124" s="29">
        <v>0.39434276206322799</v>
      </c>
      <c r="K124" s="29">
        <v>3.3021978021977998</v>
      </c>
    </row>
    <row r="125" spans="1:11">
      <c r="A125" s="51">
        <v>3128</v>
      </c>
      <c r="B125" s="52">
        <v>45324</v>
      </c>
      <c r="C125" s="46">
        <f t="shared" si="4"/>
        <v>5</v>
      </c>
      <c r="D125" s="29" t="s">
        <v>108</v>
      </c>
      <c r="E125" s="29">
        <v>542</v>
      </c>
      <c r="F125" s="29" t="s">
        <v>144</v>
      </c>
      <c r="G125" s="29">
        <v>115</v>
      </c>
      <c r="H125" s="29">
        <v>56</v>
      </c>
      <c r="I125" s="49">
        <v>0.45833333333333298</v>
      </c>
      <c r="J125" s="29">
        <v>0.212177121771218</v>
      </c>
      <c r="K125" s="29">
        <v>9.6785714285714306</v>
      </c>
    </row>
    <row r="126" spans="1:11">
      <c r="A126" s="51">
        <v>3128</v>
      </c>
      <c r="B126" s="52">
        <v>45325</v>
      </c>
      <c r="C126" s="46">
        <f t="shared" si="4"/>
        <v>6</v>
      </c>
      <c r="D126" s="29" t="s">
        <v>145</v>
      </c>
      <c r="E126" s="29">
        <v>843</v>
      </c>
      <c r="F126" s="29" t="s">
        <v>146</v>
      </c>
      <c r="G126" s="29">
        <v>301</v>
      </c>
      <c r="H126" s="29">
        <v>76</v>
      </c>
      <c r="I126" s="49">
        <v>0.25</v>
      </c>
      <c r="J126" s="29">
        <v>0.3570581257414</v>
      </c>
      <c r="K126" s="29">
        <v>11.092105263157899</v>
      </c>
    </row>
    <row r="127" spans="1:11">
      <c r="A127" s="51">
        <v>3128</v>
      </c>
      <c r="B127" s="52">
        <v>45326</v>
      </c>
      <c r="C127" s="46">
        <f t="shared" si="4"/>
        <v>7</v>
      </c>
      <c r="D127" s="29" t="s">
        <v>147</v>
      </c>
      <c r="E127" s="29">
        <v>434</v>
      </c>
      <c r="F127" s="29" t="s">
        <v>148</v>
      </c>
      <c r="G127" s="29">
        <v>92</v>
      </c>
      <c r="H127" s="29">
        <v>77</v>
      </c>
      <c r="I127" s="49">
        <v>4.1666666666666699E-2</v>
      </c>
      <c r="J127" s="29">
        <v>0.211981566820277</v>
      </c>
      <c r="K127" s="29">
        <v>5.6363636363636402</v>
      </c>
    </row>
    <row r="128" spans="1:11">
      <c r="A128" s="51">
        <v>3128</v>
      </c>
      <c r="B128" s="52">
        <v>45327</v>
      </c>
      <c r="C128" s="46">
        <f t="shared" si="4"/>
        <v>1</v>
      </c>
      <c r="D128" s="29" t="s">
        <v>149</v>
      </c>
      <c r="E128" s="29">
        <v>594</v>
      </c>
      <c r="F128" s="29" t="s">
        <v>150</v>
      </c>
      <c r="G128" s="29">
        <v>230</v>
      </c>
      <c r="H128" s="29">
        <v>125</v>
      </c>
      <c r="I128" s="49">
        <v>0.33333333333333298</v>
      </c>
      <c r="J128" s="29">
        <v>0.387205387205387</v>
      </c>
      <c r="K128" s="29">
        <v>4.7519999999999998</v>
      </c>
    </row>
    <row r="129" spans="1:11">
      <c r="A129" s="51">
        <v>3128</v>
      </c>
      <c r="B129" s="52">
        <v>45328</v>
      </c>
      <c r="C129" s="46">
        <f t="shared" si="4"/>
        <v>2</v>
      </c>
      <c r="D129" s="29" t="s">
        <v>100</v>
      </c>
      <c r="E129" s="29">
        <v>582</v>
      </c>
      <c r="F129" s="29" t="s">
        <v>151</v>
      </c>
      <c r="G129" s="29">
        <v>204</v>
      </c>
      <c r="H129" s="29">
        <v>151</v>
      </c>
      <c r="I129" s="49">
        <v>0.29166666666666702</v>
      </c>
      <c r="J129" s="29">
        <v>0.35051546391752603</v>
      </c>
      <c r="K129" s="29">
        <v>3.85430463576159</v>
      </c>
    </row>
    <row r="130" spans="1:11">
      <c r="A130" s="51">
        <v>3128</v>
      </c>
      <c r="B130" s="52">
        <v>45329</v>
      </c>
      <c r="C130" s="46">
        <f t="shared" si="4"/>
        <v>3</v>
      </c>
      <c r="D130" s="29" t="s">
        <v>152</v>
      </c>
      <c r="E130" s="29">
        <v>700</v>
      </c>
      <c r="F130" s="29" t="s">
        <v>153</v>
      </c>
      <c r="G130" s="29">
        <v>269</v>
      </c>
      <c r="H130" s="29">
        <v>115</v>
      </c>
      <c r="I130" s="49">
        <v>0.29166666666666702</v>
      </c>
      <c r="J130" s="29">
        <v>0.38428571428571401</v>
      </c>
      <c r="K130" s="29">
        <v>6.0869565217391299</v>
      </c>
    </row>
    <row r="131" spans="1:11">
      <c r="A131" s="51">
        <v>3128</v>
      </c>
      <c r="B131" s="52">
        <v>45330</v>
      </c>
      <c r="C131" s="46">
        <f t="shared" si="4"/>
        <v>4</v>
      </c>
      <c r="D131" s="29" t="s">
        <v>154</v>
      </c>
      <c r="E131" s="29">
        <v>549</v>
      </c>
      <c r="F131" s="29" t="s">
        <v>155</v>
      </c>
      <c r="G131" s="29">
        <v>100</v>
      </c>
      <c r="H131" s="29">
        <v>189</v>
      </c>
      <c r="I131" s="49">
        <v>0.29166666666666702</v>
      </c>
      <c r="J131" s="29">
        <v>0.18214936247723101</v>
      </c>
      <c r="K131" s="29">
        <v>2.9047619047619002</v>
      </c>
    </row>
    <row r="132" spans="1:11">
      <c r="A132" s="51">
        <v>3128</v>
      </c>
      <c r="B132" s="52">
        <v>45331</v>
      </c>
      <c r="C132" s="46">
        <f t="shared" si="4"/>
        <v>5</v>
      </c>
      <c r="D132" s="29" t="s">
        <v>156</v>
      </c>
      <c r="E132" s="29">
        <v>387</v>
      </c>
      <c r="F132" s="29" t="s">
        <v>89</v>
      </c>
      <c r="G132" s="29">
        <v>167</v>
      </c>
      <c r="H132" s="29">
        <v>127</v>
      </c>
      <c r="I132" s="49">
        <v>0.375</v>
      </c>
      <c r="J132" s="29">
        <v>0.43152454780361799</v>
      </c>
      <c r="K132" s="29">
        <v>3.0472440944881898</v>
      </c>
    </row>
    <row r="133" spans="1:11">
      <c r="A133" s="51">
        <v>3128</v>
      </c>
      <c r="B133" s="52">
        <v>45332</v>
      </c>
      <c r="C133" s="46">
        <f t="shared" si="4"/>
        <v>6</v>
      </c>
      <c r="D133" s="29" t="s">
        <v>157</v>
      </c>
      <c r="E133" s="29">
        <v>541</v>
      </c>
      <c r="F133" s="29" t="s">
        <v>158</v>
      </c>
      <c r="G133" s="29">
        <v>81</v>
      </c>
      <c r="H133" s="29">
        <v>167</v>
      </c>
      <c r="I133" s="49">
        <v>0.33333333333333298</v>
      </c>
      <c r="J133" s="29">
        <v>0.149722735674677</v>
      </c>
      <c r="K133" s="29">
        <v>3.2395209580838298</v>
      </c>
    </row>
    <row r="134" spans="1:11">
      <c r="A134" s="51">
        <v>3128</v>
      </c>
      <c r="B134" s="52">
        <v>45333</v>
      </c>
      <c r="C134" s="46">
        <f t="shared" si="4"/>
        <v>7</v>
      </c>
      <c r="D134" s="29" t="s">
        <v>159</v>
      </c>
      <c r="E134" s="29">
        <v>381</v>
      </c>
      <c r="F134" s="29" t="s">
        <v>160</v>
      </c>
      <c r="G134" s="29">
        <v>108</v>
      </c>
      <c r="H134" s="29">
        <v>41</v>
      </c>
      <c r="I134" s="49">
        <v>0.375</v>
      </c>
      <c r="J134" s="29">
        <v>0.28346456692913402</v>
      </c>
      <c r="K134" s="29">
        <v>9.2926829268292703</v>
      </c>
    </row>
    <row r="135" spans="1:11">
      <c r="A135" s="51">
        <v>3128</v>
      </c>
      <c r="B135" s="52">
        <v>45334</v>
      </c>
      <c r="C135" s="46">
        <f t="shared" si="4"/>
        <v>1</v>
      </c>
      <c r="D135" s="29" t="s">
        <v>161</v>
      </c>
      <c r="E135" s="29">
        <v>336</v>
      </c>
      <c r="F135" s="29" t="s">
        <v>162</v>
      </c>
      <c r="G135" s="29">
        <v>261</v>
      </c>
      <c r="H135" s="29">
        <v>69</v>
      </c>
      <c r="I135" s="49">
        <v>0.29166666666666702</v>
      </c>
      <c r="J135" s="29">
        <v>0.77678571428571397</v>
      </c>
      <c r="K135" s="29">
        <v>4.8695652173913002</v>
      </c>
    </row>
    <row r="136" spans="1:11">
      <c r="A136" s="51">
        <v>3128</v>
      </c>
      <c r="B136" s="52">
        <v>45335</v>
      </c>
      <c r="C136" s="46">
        <f t="shared" si="4"/>
        <v>2</v>
      </c>
      <c r="D136" s="29" t="s">
        <v>163</v>
      </c>
      <c r="E136" s="29">
        <v>705</v>
      </c>
      <c r="F136" s="29" t="s">
        <v>164</v>
      </c>
      <c r="G136" s="29">
        <v>113</v>
      </c>
      <c r="H136" s="29">
        <v>140</v>
      </c>
      <c r="I136" s="49">
        <v>0.33333333333333298</v>
      </c>
      <c r="J136" s="29">
        <v>0.160283687943262</v>
      </c>
      <c r="K136" s="29">
        <v>5.03571428571429</v>
      </c>
    </row>
    <row r="137" spans="1:11">
      <c r="A137" s="51">
        <v>3128</v>
      </c>
      <c r="B137" s="52">
        <v>45336</v>
      </c>
      <c r="C137" s="46">
        <f t="shared" si="4"/>
        <v>3</v>
      </c>
      <c r="D137" s="53" t="s">
        <v>106</v>
      </c>
      <c r="E137" s="29">
        <v>439</v>
      </c>
      <c r="F137" s="53" t="s">
        <v>165</v>
      </c>
      <c r="G137" s="29">
        <v>255</v>
      </c>
      <c r="H137" s="53">
        <v>84</v>
      </c>
      <c r="I137" s="49">
        <v>0.29166666666666702</v>
      </c>
      <c r="J137" s="29">
        <v>0.58086560364464701</v>
      </c>
      <c r="K137" s="29">
        <v>5.2261904761904798</v>
      </c>
    </row>
    <row r="138" spans="1:11">
      <c r="A138" s="51">
        <v>3128</v>
      </c>
      <c r="B138" s="52">
        <v>45337</v>
      </c>
      <c r="C138" s="46">
        <f t="shared" si="4"/>
        <v>4</v>
      </c>
      <c r="D138" s="54" t="s">
        <v>166</v>
      </c>
      <c r="E138" s="29">
        <v>290</v>
      </c>
      <c r="F138" s="53" t="s">
        <v>95</v>
      </c>
      <c r="G138" s="29">
        <v>238</v>
      </c>
      <c r="H138" s="53">
        <v>119</v>
      </c>
      <c r="I138" s="49">
        <v>0.29166666666666702</v>
      </c>
      <c r="J138" s="29">
        <v>0.82068965517241399</v>
      </c>
      <c r="K138" s="29">
        <v>2.4369747899159702</v>
      </c>
    </row>
    <row r="139" spans="1:11">
      <c r="A139" s="51">
        <v>3128</v>
      </c>
      <c r="B139" s="52">
        <v>45338</v>
      </c>
      <c r="C139" s="46">
        <f t="shared" si="4"/>
        <v>5</v>
      </c>
      <c r="D139" s="53" t="s">
        <v>167</v>
      </c>
      <c r="E139" s="29">
        <v>410</v>
      </c>
      <c r="F139" s="53" t="s">
        <v>168</v>
      </c>
      <c r="G139" s="29">
        <v>303</v>
      </c>
      <c r="H139" s="53">
        <v>142</v>
      </c>
      <c r="I139" s="49">
        <v>0.25</v>
      </c>
      <c r="J139" s="29">
        <v>0.73902439024390199</v>
      </c>
      <c r="K139" s="29">
        <v>2.8873239436619702</v>
      </c>
    </row>
    <row r="140" spans="1:11">
      <c r="A140" s="51">
        <v>3128</v>
      </c>
      <c r="B140" s="52">
        <v>45339</v>
      </c>
      <c r="C140" s="46">
        <f t="shared" si="4"/>
        <v>6</v>
      </c>
      <c r="D140" s="53" t="s">
        <v>169</v>
      </c>
      <c r="E140" s="29">
        <v>519</v>
      </c>
      <c r="F140" s="53" t="s">
        <v>170</v>
      </c>
      <c r="G140" s="29">
        <v>259</v>
      </c>
      <c r="H140" s="53">
        <v>127</v>
      </c>
      <c r="I140" s="49">
        <v>0.33333333333333298</v>
      </c>
      <c r="J140" s="29">
        <v>0.49903660886319801</v>
      </c>
      <c r="K140" s="29">
        <v>4.0866141732283499</v>
      </c>
    </row>
    <row r="141" spans="1:11">
      <c r="A141" s="51">
        <v>3128</v>
      </c>
      <c r="B141" s="52">
        <v>45340</v>
      </c>
      <c r="C141" s="46">
        <f t="shared" si="4"/>
        <v>7</v>
      </c>
      <c r="D141" s="53" t="s">
        <v>171</v>
      </c>
      <c r="E141" s="29">
        <v>502</v>
      </c>
      <c r="F141" s="53" t="s">
        <v>172</v>
      </c>
      <c r="G141" s="29">
        <v>332</v>
      </c>
      <c r="H141" s="53">
        <v>49</v>
      </c>
      <c r="I141" s="49">
        <v>0.33333333333333298</v>
      </c>
      <c r="J141" s="29">
        <v>0.66135458167330696</v>
      </c>
      <c r="K141" s="29">
        <v>10.244897959183699</v>
      </c>
    </row>
    <row r="142" spans="1:11">
      <c r="A142" s="51">
        <v>3128</v>
      </c>
      <c r="B142" s="52">
        <v>45341</v>
      </c>
      <c r="C142" s="46">
        <f t="shared" si="4"/>
        <v>1</v>
      </c>
      <c r="D142" s="53" t="s">
        <v>173</v>
      </c>
      <c r="E142" s="29">
        <v>398</v>
      </c>
      <c r="F142" s="53" t="s">
        <v>174</v>
      </c>
      <c r="G142" s="29">
        <v>318</v>
      </c>
      <c r="H142" s="53">
        <v>64</v>
      </c>
      <c r="I142" s="49">
        <v>0.29166666666666702</v>
      </c>
      <c r="J142" s="29">
        <v>0.79899497487437199</v>
      </c>
      <c r="K142" s="29">
        <v>6.21875</v>
      </c>
    </row>
    <row r="143" spans="1:11">
      <c r="A143" s="51">
        <v>3128</v>
      </c>
      <c r="B143" s="52">
        <v>45342</v>
      </c>
      <c r="C143" s="46">
        <f t="shared" si="4"/>
        <v>2</v>
      </c>
      <c r="D143" s="53" t="s">
        <v>175</v>
      </c>
      <c r="E143" s="29">
        <v>576</v>
      </c>
      <c r="F143" s="53" t="s">
        <v>176</v>
      </c>
      <c r="G143" s="29">
        <v>223</v>
      </c>
      <c r="H143" s="53">
        <v>66</v>
      </c>
      <c r="I143" s="49">
        <v>0.41666666666666702</v>
      </c>
      <c r="J143" s="29">
        <v>0.38715277777777801</v>
      </c>
      <c r="K143" s="29">
        <v>8.7272727272727302</v>
      </c>
    </row>
    <row r="144" spans="1:11">
      <c r="A144" s="51">
        <v>3128</v>
      </c>
      <c r="B144" s="52">
        <v>45343</v>
      </c>
      <c r="C144" s="46">
        <f t="shared" si="4"/>
        <v>3</v>
      </c>
      <c r="D144" s="53" t="s">
        <v>177</v>
      </c>
      <c r="E144" s="29">
        <v>457</v>
      </c>
      <c r="F144" s="53" t="s">
        <v>178</v>
      </c>
      <c r="G144" s="29">
        <v>371</v>
      </c>
      <c r="H144" s="53">
        <v>81</v>
      </c>
      <c r="I144" s="49">
        <v>0.33333333333333298</v>
      </c>
      <c r="J144" s="29">
        <v>0.81181619256017501</v>
      </c>
      <c r="K144" s="29">
        <v>5.6419753086419799</v>
      </c>
    </row>
    <row r="145" spans="1:11">
      <c r="A145" s="51">
        <v>3128</v>
      </c>
      <c r="B145" s="52">
        <v>45344</v>
      </c>
      <c r="C145" s="46">
        <f t="shared" si="4"/>
        <v>4</v>
      </c>
      <c r="D145" s="53" t="s">
        <v>179</v>
      </c>
      <c r="E145" s="29">
        <v>470</v>
      </c>
      <c r="F145" s="53" t="s">
        <v>180</v>
      </c>
      <c r="G145" s="29">
        <v>280</v>
      </c>
      <c r="H145" s="53">
        <v>97</v>
      </c>
      <c r="I145" s="49">
        <v>0.375</v>
      </c>
      <c r="J145" s="29">
        <v>0.59574468085106402</v>
      </c>
      <c r="K145" s="29">
        <v>4.8453608247422704</v>
      </c>
    </row>
    <row r="146" spans="1:11">
      <c r="A146" s="51">
        <v>3128</v>
      </c>
      <c r="B146" s="52">
        <v>45345</v>
      </c>
      <c r="C146" s="46">
        <f t="shared" si="4"/>
        <v>5</v>
      </c>
      <c r="D146" s="53" t="s">
        <v>181</v>
      </c>
      <c r="E146" s="29">
        <v>438</v>
      </c>
      <c r="F146" s="53" t="s">
        <v>126</v>
      </c>
      <c r="G146" s="29">
        <v>296</v>
      </c>
      <c r="H146" s="53">
        <v>119</v>
      </c>
      <c r="I146" s="49">
        <v>0.58333333333333304</v>
      </c>
      <c r="J146" s="29">
        <v>0.67579908675799105</v>
      </c>
      <c r="K146" s="29">
        <v>3.6806722689075602</v>
      </c>
    </row>
    <row r="147" spans="1:11">
      <c r="A147" s="51">
        <v>3128</v>
      </c>
      <c r="B147" s="52">
        <v>45346</v>
      </c>
      <c r="C147" s="46">
        <f t="shared" si="4"/>
        <v>6</v>
      </c>
      <c r="D147" s="53" t="s">
        <v>182</v>
      </c>
      <c r="E147" s="29">
        <v>640</v>
      </c>
      <c r="F147" s="53" t="s">
        <v>183</v>
      </c>
      <c r="G147" s="29">
        <v>532</v>
      </c>
      <c r="H147" s="53">
        <v>88</v>
      </c>
      <c r="I147" s="49">
        <v>0.375</v>
      </c>
      <c r="J147" s="29">
        <v>0.83125000000000004</v>
      </c>
      <c r="K147" s="29">
        <v>7.2727272727272698</v>
      </c>
    </row>
    <row r="148" spans="1:11">
      <c r="A148" s="51">
        <v>3128</v>
      </c>
      <c r="B148" s="52">
        <v>45347</v>
      </c>
      <c r="C148" s="46">
        <f t="shared" si="4"/>
        <v>7</v>
      </c>
      <c r="D148" s="53" t="s">
        <v>184</v>
      </c>
      <c r="E148" s="29">
        <v>653</v>
      </c>
      <c r="F148" s="53" t="s">
        <v>185</v>
      </c>
      <c r="G148" s="29">
        <v>565</v>
      </c>
      <c r="H148" s="53">
        <v>92</v>
      </c>
      <c r="I148" s="49">
        <v>0.5</v>
      </c>
      <c r="J148" s="29">
        <v>0.865237366003063</v>
      </c>
      <c r="K148" s="29">
        <v>7.0978260869565197</v>
      </c>
    </row>
    <row r="149" spans="1:11">
      <c r="A149" s="51">
        <v>3128</v>
      </c>
      <c r="B149" s="52">
        <v>45348</v>
      </c>
      <c r="C149" s="46">
        <f t="shared" si="4"/>
        <v>1</v>
      </c>
      <c r="D149" s="53" t="s">
        <v>186</v>
      </c>
      <c r="E149" s="29">
        <v>860</v>
      </c>
      <c r="F149" s="53" t="s">
        <v>187</v>
      </c>
      <c r="G149" s="29">
        <v>590</v>
      </c>
      <c r="H149" s="53">
        <v>91</v>
      </c>
      <c r="I149" s="49">
        <v>0.45833333333333298</v>
      </c>
      <c r="J149" s="29">
        <v>0.68604651162790697</v>
      </c>
      <c r="K149" s="29">
        <v>9.4505494505494507</v>
      </c>
    </row>
    <row r="150" spans="1:11">
      <c r="A150" s="51">
        <v>3128</v>
      </c>
      <c r="B150" s="52">
        <v>45349</v>
      </c>
      <c r="C150" s="46">
        <f t="shared" si="4"/>
        <v>2</v>
      </c>
      <c r="D150" s="53" t="s">
        <v>188</v>
      </c>
      <c r="E150" s="29">
        <v>551</v>
      </c>
      <c r="F150" s="53" t="s">
        <v>189</v>
      </c>
      <c r="G150" s="29">
        <v>203</v>
      </c>
      <c r="H150" s="53">
        <v>64</v>
      </c>
      <c r="I150" s="49">
        <v>0.29166666666666702</v>
      </c>
      <c r="J150" s="29">
        <v>0.36842105263157898</v>
      </c>
      <c r="K150" s="29">
        <v>8.609375</v>
      </c>
    </row>
    <row r="151" spans="1:11">
      <c r="A151" s="51">
        <v>3128</v>
      </c>
      <c r="B151" s="52">
        <v>45350</v>
      </c>
      <c r="C151" s="46">
        <f t="shared" ref="C151:C214" si="5">WEEKDAY(B151,2)</f>
        <v>3</v>
      </c>
      <c r="D151" s="53" t="s">
        <v>190</v>
      </c>
      <c r="E151" s="29">
        <v>444</v>
      </c>
      <c r="F151" s="53" t="s">
        <v>161</v>
      </c>
      <c r="G151" s="29">
        <v>336</v>
      </c>
      <c r="H151" s="53">
        <v>78</v>
      </c>
      <c r="I151" s="49">
        <v>0.33333333333333298</v>
      </c>
      <c r="J151" s="29">
        <v>0.75675675675675702</v>
      </c>
      <c r="K151" s="29">
        <v>5.6923076923076898</v>
      </c>
    </row>
    <row r="152" spans="1:11">
      <c r="A152" s="51">
        <v>3128</v>
      </c>
      <c r="B152" s="52">
        <v>45351</v>
      </c>
      <c r="C152" s="46">
        <f t="shared" si="5"/>
        <v>4</v>
      </c>
      <c r="D152" s="53" t="s">
        <v>191</v>
      </c>
      <c r="E152" s="53">
        <v>461</v>
      </c>
      <c r="F152" s="53" t="s">
        <v>192</v>
      </c>
      <c r="G152" s="53">
        <v>171</v>
      </c>
      <c r="H152" s="53">
        <v>53</v>
      </c>
      <c r="I152" s="49">
        <v>0.41666666666666702</v>
      </c>
      <c r="J152" s="29">
        <v>0.37093275488069399</v>
      </c>
      <c r="K152" s="29">
        <v>8.6981132075471699</v>
      </c>
    </row>
    <row r="153" spans="1:11">
      <c r="A153" s="51">
        <v>3128</v>
      </c>
      <c r="B153" s="52">
        <v>45352</v>
      </c>
      <c r="C153" s="46">
        <f t="shared" si="5"/>
        <v>5</v>
      </c>
      <c r="D153" s="53" t="s">
        <v>159</v>
      </c>
      <c r="E153" s="53">
        <v>381</v>
      </c>
      <c r="F153" s="53" t="s">
        <v>193</v>
      </c>
      <c r="G153" s="53">
        <v>137</v>
      </c>
      <c r="H153" s="53">
        <v>81</v>
      </c>
      <c r="I153" s="49">
        <v>0.375</v>
      </c>
      <c r="J153" s="29">
        <v>0.359580052493438</v>
      </c>
      <c r="K153" s="29">
        <v>4.7037037037036997</v>
      </c>
    </row>
    <row r="154" spans="1:11">
      <c r="A154" s="51">
        <v>3128</v>
      </c>
      <c r="B154" s="52">
        <v>45353</v>
      </c>
      <c r="C154" s="46">
        <f t="shared" si="5"/>
        <v>6</v>
      </c>
      <c r="D154" s="53" t="s">
        <v>194</v>
      </c>
      <c r="E154" s="53">
        <v>302</v>
      </c>
      <c r="F154" s="53" t="s">
        <v>195</v>
      </c>
      <c r="G154" s="53">
        <v>96</v>
      </c>
      <c r="H154" s="53">
        <v>75</v>
      </c>
      <c r="I154" s="49">
        <v>0.5</v>
      </c>
      <c r="J154" s="29">
        <v>0.31788079470198699</v>
      </c>
      <c r="K154" s="29">
        <v>4.0266666666666699</v>
      </c>
    </row>
    <row r="155" spans="1:11">
      <c r="A155" s="51">
        <v>3128</v>
      </c>
      <c r="B155" s="52">
        <v>45354</v>
      </c>
      <c r="C155" s="46">
        <f t="shared" si="5"/>
        <v>7</v>
      </c>
      <c r="D155" s="54" t="s">
        <v>181</v>
      </c>
      <c r="E155" s="53">
        <v>438</v>
      </c>
      <c r="F155" s="53" t="s">
        <v>196</v>
      </c>
      <c r="G155" s="53">
        <v>198</v>
      </c>
      <c r="H155" s="53">
        <v>83</v>
      </c>
      <c r="I155" s="49">
        <v>0.33333333333333298</v>
      </c>
      <c r="J155" s="29">
        <v>0.45205479452054798</v>
      </c>
      <c r="K155" s="29">
        <v>5.2771084337349397</v>
      </c>
    </row>
    <row r="156" spans="1:11">
      <c r="A156" s="51">
        <v>3128</v>
      </c>
      <c r="B156" s="52">
        <v>45355</v>
      </c>
      <c r="C156" s="46">
        <f t="shared" si="5"/>
        <v>1</v>
      </c>
      <c r="D156" s="53" t="s">
        <v>178</v>
      </c>
      <c r="E156" s="53">
        <v>371</v>
      </c>
      <c r="F156" s="53" t="s">
        <v>109</v>
      </c>
      <c r="G156" s="53">
        <v>254</v>
      </c>
      <c r="H156" s="53">
        <v>116</v>
      </c>
      <c r="I156" s="49">
        <v>0.29166666666666702</v>
      </c>
      <c r="J156" s="29">
        <v>0.68463611859838303</v>
      </c>
      <c r="K156" s="29">
        <v>3.1982758620689702</v>
      </c>
    </row>
    <row r="157" spans="1:11">
      <c r="A157" s="51">
        <v>3128</v>
      </c>
      <c r="B157" s="52">
        <v>45356</v>
      </c>
      <c r="C157" s="46">
        <f t="shared" si="5"/>
        <v>2</v>
      </c>
      <c r="D157" s="53" t="s">
        <v>197</v>
      </c>
      <c r="E157" s="53">
        <v>380</v>
      </c>
      <c r="F157" s="53" t="s">
        <v>198</v>
      </c>
      <c r="G157" s="53">
        <v>187</v>
      </c>
      <c r="H157" s="53">
        <v>114</v>
      </c>
      <c r="I157" s="49">
        <v>0.33333333333333298</v>
      </c>
      <c r="J157" s="29">
        <v>0.49210526315789499</v>
      </c>
      <c r="K157" s="29">
        <v>3.3333333333333299</v>
      </c>
    </row>
    <row r="158" spans="1:11">
      <c r="A158" s="51">
        <v>3128</v>
      </c>
      <c r="B158" s="52">
        <v>45357</v>
      </c>
      <c r="C158" s="46">
        <f t="shared" si="5"/>
        <v>3</v>
      </c>
      <c r="D158" s="53" t="s">
        <v>199</v>
      </c>
      <c r="E158" s="29">
        <v>383</v>
      </c>
      <c r="F158" s="53" t="s">
        <v>200</v>
      </c>
      <c r="G158" s="29">
        <v>216</v>
      </c>
      <c r="H158" s="53">
        <v>288</v>
      </c>
      <c r="I158" s="49">
        <v>0.29166666666666702</v>
      </c>
      <c r="J158" s="29">
        <v>0.56396866840731097</v>
      </c>
      <c r="K158" s="29">
        <v>1.3298611111111101</v>
      </c>
    </row>
    <row r="159" spans="1:11">
      <c r="A159" s="51">
        <v>3128</v>
      </c>
      <c r="B159" s="52">
        <v>45358</v>
      </c>
      <c r="C159" s="46">
        <f t="shared" si="5"/>
        <v>4</v>
      </c>
      <c r="D159" s="53" t="s">
        <v>201</v>
      </c>
      <c r="E159" s="29">
        <v>503</v>
      </c>
      <c r="F159" s="53" t="s">
        <v>202</v>
      </c>
      <c r="G159" s="29">
        <v>294</v>
      </c>
      <c r="H159" s="53">
        <v>318</v>
      </c>
      <c r="I159" s="49">
        <v>0.25</v>
      </c>
      <c r="J159" s="29">
        <v>0.58449304174950301</v>
      </c>
      <c r="K159" s="29">
        <v>1.5817610062893099</v>
      </c>
    </row>
    <row r="160" spans="1:11">
      <c r="A160" s="51">
        <v>3128</v>
      </c>
      <c r="B160" s="52">
        <v>45359</v>
      </c>
      <c r="C160" s="46">
        <f t="shared" si="5"/>
        <v>5</v>
      </c>
      <c r="D160" s="53" t="s">
        <v>203</v>
      </c>
      <c r="E160" s="29">
        <v>391</v>
      </c>
      <c r="F160" s="53" t="s">
        <v>204</v>
      </c>
      <c r="G160" s="29">
        <v>215</v>
      </c>
      <c r="H160" s="53">
        <v>297</v>
      </c>
      <c r="I160" s="49">
        <v>0.41666666666666702</v>
      </c>
      <c r="J160" s="29">
        <v>0.54987212276214803</v>
      </c>
      <c r="K160" s="29">
        <v>1.3164983164983199</v>
      </c>
    </row>
    <row r="161" spans="1:11">
      <c r="A161" s="51">
        <v>3128</v>
      </c>
      <c r="B161" s="52">
        <v>45360</v>
      </c>
      <c r="C161" s="46">
        <f t="shared" si="5"/>
        <v>6</v>
      </c>
      <c r="D161" s="53" t="s">
        <v>205</v>
      </c>
      <c r="E161" s="29">
        <v>182</v>
      </c>
      <c r="F161" s="53" t="s">
        <v>206</v>
      </c>
      <c r="G161" s="29">
        <v>78</v>
      </c>
      <c r="H161" s="53">
        <v>117</v>
      </c>
      <c r="I161" s="49">
        <v>0.375</v>
      </c>
      <c r="J161" s="29">
        <v>0.42857142857142899</v>
      </c>
      <c r="K161" s="29">
        <v>1.55555555555556</v>
      </c>
    </row>
    <row r="162" spans="1:11">
      <c r="A162" s="51">
        <v>3128</v>
      </c>
      <c r="B162" s="52">
        <v>45361</v>
      </c>
      <c r="C162" s="46">
        <f t="shared" si="5"/>
        <v>7</v>
      </c>
      <c r="D162" s="53" t="s">
        <v>207</v>
      </c>
      <c r="E162" s="29">
        <v>91</v>
      </c>
      <c r="F162" s="29" t="s">
        <v>208</v>
      </c>
      <c r="G162" s="29">
        <v>54</v>
      </c>
      <c r="H162" s="53">
        <v>72</v>
      </c>
      <c r="I162" s="49">
        <v>0.16666666666666699</v>
      </c>
      <c r="J162" s="29">
        <v>0.59340659340659296</v>
      </c>
      <c r="K162" s="29">
        <v>1.2638888888888899</v>
      </c>
    </row>
    <row r="163" spans="1:11">
      <c r="A163" s="51">
        <v>3128</v>
      </c>
      <c r="B163" s="52">
        <v>45362</v>
      </c>
      <c r="C163" s="46">
        <f t="shared" si="5"/>
        <v>1</v>
      </c>
      <c r="D163" s="53" t="s">
        <v>209</v>
      </c>
      <c r="E163" s="29">
        <v>228</v>
      </c>
      <c r="F163" s="53" t="s">
        <v>210</v>
      </c>
      <c r="G163" s="29">
        <v>99</v>
      </c>
      <c r="H163" s="53">
        <v>143</v>
      </c>
      <c r="I163" s="49">
        <v>0.29166666666666702</v>
      </c>
      <c r="J163" s="29">
        <v>0.43421052631578999</v>
      </c>
      <c r="K163" s="29">
        <v>1.5944055944055899</v>
      </c>
    </row>
    <row r="164" spans="1:11">
      <c r="A164" s="51">
        <v>3128</v>
      </c>
      <c r="B164" s="52">
        <v>45363</v>
      </c>
      <c r="C164" s="46">
        <f t="shared" si="5"/>
        <v>2</v>
      </c>
      <c r="D164" s="53" t="s">
        <v>211</v>
      </c>
      <c r="E164" s="29">
        <v>183</v>
      </c>
      <c r="F164" s="53" t="s">
        <v>212</v>
      </c>
      <c r="G164" s="29">
        <v>85</v>
      </c>
      <c r="H164" s="53">
        <v>160</v>
      </c>
      <c r="I164" s="49">
        <v>0.29166666666666702</v>
      </c>
      <c r="J164" s="29">
        <v>0.46448087431694002</v>
      </c>
      <c r="K164" s="29">
        <v>1.14375</v>
      </c>
    </row>
    <row r="165" spans="1:11">
      <c r="A165" s="51">
        <v>3128</v>
      </c>
      <c r="B165" s="52">
        <v>45364</v>
      </c>
      <c r="C165" s="46">
        <f t="shared" si="5"/>
        <v>3</v>
      </c>
      <c r="D165" s="53" t="s">
        <v>213</v>
      </c>
      <c r="E165" s="29">
        <v>458</v>
      </c>
      <c r="F165" s="53" t="s">
        <v>214</v>
      </c>
      <c r="G165" s="29">
        <v>278</v>
      </c>
      <c r="H165" s="53">
        <v>296</v>
      </c>
      <c r="I165" s="49">
        <v>0.20833333333333301</v>
      </c>
      <c r="J165" s="29">
        <v>0.60698689956331897</v>
      </c>
      <c r="K165" s="29">
        <v>1.5472972972973</v>
      </c>
    </row>
    <row r="166" spans="1:11">
      <c r="A166" s="51">
        <v>3128</v>
      </c>
      <c r="B166" s="52">
        <v>45365</v>
      </c>
      <c r="C166" s="46">
        <f t="shared" si="5"/>
        <v>4</v>
      </c>
      <c r="D166" s="53" t="s">
        <v>215</v>
      </c>
      <c r="E166" s="29">
        <v>701</v>
      </c>
      <c r="F166" s="53" t="s">
        <v>216</v>
      </c>
      <c r="G166" s="29">
        <v>308</v>
      </c>
      <c r="H166" s="53">
        <v>325</v>
      </c>
      <c r="I166" s="49">
        <v>0.45833333333333298</v>
      </c>
      <c r="J166" s="29">
        <v>0.43937232524964298</v>
      </c>
      <c r="K166" s="29">
        <v>2.1569230769230798</v>
      </c>
    </row>
    <row r="167" spans="1:11">
      <c r="A167" s="51">
        <v>3128</v>
      </c>
      <c r="B167" s="52">
        <v>45366</v>
      </c>
      <c r="C167" s="46">
        <f t="shared" si="5"/>
        <v>5</v>
      </c>
      <c r="D167" s="53" t="s">
        <v>217</v>
      </c>
      <c r="E167" s="29">
        <v>189</v>
      </c>
      <c r="F167" s="53" t="s">
        <v>218</v>
      </c>
      <c r="G167" s="29">
        <v>32</v>
      </c>
      <c r="H167" s="53">
        <v>50</v>
      </c>
      <c r="I167" s="49">
        <v>0.5</v>
      </c>
      <c r="J167" s="29">
        <v>0.169312169312169</v>
      </c>
      <c r="K167" s="29">
        <v>3.78</v>
      </c>
    </row>
    <row r="168" spans="1:11">
      <c r="A168" s="51">
        <v>3128</v>
      </c>
      <c r="B168" s="52">
        <v>45367</v>
      </c>
      <c r="C168" s="46">
        <f t="shared" si="5"/>
        <v>6</v>
      </c>
      <c r="D168" s="53" t="s">
        <v>219</v>
      </c>
      <c r="E168" s="29">
        <v>173</v>
      </c>
      <c r="F168" s="53" t="s">
        <v>220</v>
      </c>
      <c r="G168" s="29">
        <v>52</v>
      </c>
      <c r="H168" s="53">
        <v>32</v>
      </c>
      <c r="I168" s="49">
        <v>0.375</v>
      </c>
      <c r="J168" s="29">
        <v>0.300578034682081</v>
      </c>
      <c r="K168" s="29">
        <v>5.40625</v>
      </c>
    </row>
    <row r="169" spans="1:11">
      <c r="A169" s="51">
        <v>3128</v>
      </c>
      <c r="B169" s="52">
        <v>45368</v>
      </c>
      <c r="C169" s="46">
        <f t="shared" si="5"/>
        <v>7</v>
      </c>
      <c r="D169" s="53" t="s">
        <v>151</v>
      </c>
      <c r="E169" s="29">
        <v>204</v>
      </c>
      <c r="F169" s="53" t="s">
        <v>221</v>
      </c>
      <c r="G169" s="29">
        <v>77</v>
      </c>
      <c r="H169" s="53">
        <v>60</v>
      </c>
      <c r="I169" s="49">
        <v>0.41666666666666702</v>
      </c>
      <c r="J169" s="29">
        <v>0.37745098039215702</v>
      </c>
      <c r="K169" s="29">
        <v>3.4</v>
      </c>
    </row>
    <row r="170" spans="1:11">
      <c r="A170" s="51">
        <v>3128</v>
      </c>
      <c r="B170" s="52">
        <v>45369</v>
      </c>
      <c r="C170" s="46">
        <f t="shared" si="5"/>
        <v>1</v>
      </c>
      <c r="D170" s="53" t="s">
        <v>222</v>
      </c>
      <c r="E170" s="29">
        <v>211</v>
      </c>
      <c r="F170" s="53" t="s">
        <v>223</v>
      </c>
      <c r="G170" s="29">
        <v>93</v>
      </c>
      <c r="H170" s="53">
        <v>65</v>
      </c>
      <c r="I170" s="49">
        <v>0.29166666666666702</v>
      </c>
      <c r="J170" s="29">
        <v>0.440758293838863</v>
      </c>
      <c r="K170" s="29">
        <v>3.2461538461538502</v>
      </c>
    </row>
    <row r="171" spans="1:11">
      <c r="A171" s="51">
        <v>3128</v>
      </c>
      <c r="B171" s="52">
        <v>45370</v>
      </c>
      <c r="C171" s="46">
        <f t="shared" si="5"/>
        <v>2</v>
      </c>
      <c r="D171" s="53" t="s">
        <v>224</v>
      </c>
      <c r="E171" s="29">
        <v>429</v>
      </c>
      <c r="F171" s="53" t="s">
        <v>129</v>
      </c>
      <c r="G171" s="29">
        <v>234</v>
      </c>
      <c r="H171" s="53">
        <v>172</v>
      </c>
      <c r="I171" s="49">
        <v>0.29166666666666702</v>
      </c>
      <c r="J171" s="29">
        <v>0.54545454545454597</v>
      </c>
      <c r="K171" s="29">
        <v>2.4941860465116301</v>
      </c>
    </row>
    <row r="172" spans="1:11">
      <c r="A172" s="51">
        <v>3128</v>
      </c>
      <c r="B172" s="52">
        <v>45371</v>
      </c>
      <c r="C172" s="46">
        <f t="shared" si="5"/>
        <v>3</v>
      </c>
      <c r="D172" s="53" t="s">
        <v>225</v>
      </c>
      <c r="E172" s="29">
        <v>341</v>
      </c>
      <c r="F172" s="53" t="s">
        <v>226</v>
      </c>
      <c r="G172" s="29">
        <v>217</v>
      </c>
      <c r="H172" s="53">
        <v>178</v>
      </c>
      <c r="I172" s="49">
        <v>0.29166666666666702</v>
      </c>
      <c r="J172" s="29">
        <v>0.63636363636363602</v>
      </c>
      <c r="K172" s="29">
        <v>1.91573033707865</v>
      </c>
    </row>
    <row r="173" spans="1:11">
      <c r="A173" s="51">
        <v>3128</v>
      </c>
      <c r="B173" s="52">
        <v>45372</v>
      </c>
      <c r="C173" s="46">
        <f t="shared" si="5"/>
        <v>4</v>
      </c>
      <c r="D173" s="53" t="s">
        <v>227</v>
      </c>
      <c r="E173" s="29">
        <v>291</v>
      </c>
      <c r="F173" s="53" t="s">
        <v>228</v>
      </c>
      <c r="G173" s="29">
        <v>142</v>
      </c>
      <c r="H173" s="53">
        <v>130</v>
      </c>
      <c r="I173" s="49">
        <v>0.33333333333333298</v>
      </c>
      <c r="J173" s="29">
        <v>0.487972508591065</v>
      </c>
      <c r="K173" s="29">
        <v>2.2384615384615398</v>
      </c>
    </row>
    <row r="174" spans="1:11">
      <c r="A174" s="51">
        <v>3128</v>
      </c>
      <c r="B174" s="52">
        <v>45373</v>
      </c>
      <c r="C174" s="46">
        <f t="shared" si="5"/>
        <v>5</v>
      </c>
      <c r="D174" s="53" t="s">
        <v>229</v>
      </c>
      <c r="E174" s="29">
        <v>355</v>
      </c>
      <c r="F174" s="53" t="s">
        <v>230</v>
      </c>
      <c r="G174" s="29">
        <v>124</v>
      </c>
      <c r="H174" s="53">
        <v>122</v>
      </c>
      <c r="I174" s="49">
        <v>0.375</v>
      </c>
      <c r="J174" s="29">
        <v>0.34929577464788703</v>
      </c>
      <c r="K174" s="29">
        <v>2.9098360655737698</v>
      </c>
    </row>
    <row r="175" spans="1:11">
      <c r="A175" s="51">
        <v>3128</v>
      </c>
      <c r="B175" s="52">
        <v>45374</v>
      </c>
      <c r="C175" s="46">
        <f t="shared" si="5"/>
        <v>6</v>
      </c>
      <c r="D175" s="53" t="s">
        <v>231</v>
      </c>
      <c r="E175" s="29">
        <v>163</v>
      </c>
      <c r="F175" s="53" t="s">
        <v>232</v>
      </c>
      <c r="G175" s="29">
        <v>75</v>
      </c>
      <c r="H175" s="53">
        <v>55</v>
      </c>
      <c r="I175" s="49">
        <v>0.41666666666666702</v>
      </c>
      <c r="J175" s="29">
        <v>0.46012269938650302</v>
      </c>
      <c r="K175" s="29">
        <v>2.9636363636363598</v>
      </c>
    </row>
    <row r="176" spans="1:11">
      <c r="A176" s="51">
        <v>3128</v>
      </c>
      <c r="B176" s="52">
        <v>45375</v>
      </c>
      <c r="C176" s="46">
        <f t="shared" si="5"/>
        <v>7</v>
      </c>
      <c r="D176" s="53" t="s">
        <v>233</v>
      </c>
      <c r="E176" s="29">
        <v>430</v>
      </c>
      <c r="F176" s="53" t="s">
        <v>134</v>
      </c>
      <c r="G176" s="29">
        <v>166</v>
      </c>
      <c r="H176" s="53">
        <v>130</v>
      </c>
      <c r="I176" s="49">
        <v>0.45833333333333298</v>
      </c>
      <c r="J176" s="29">
        <v>0.38604651162790699</v>
      </c>
      <c r="K176" s="29">
        <v>3.3076923076923102</v>
      </c>
    </row>
    <row r="177" spans="1:12">
      <c r="A177" s="51">
        <v>3128</v>
      </c>
      <c r="B177" s="52">
        <v>45376</v>
      </c>
      <c r="C177" s="46">
        <f t="shared" si="5"/>
        <v>1</v>
      </c>
      <c r="D177" s="53" t="s">
        <v>234</v>
      </c>
      <c r="E177" s="29">
        <v>575</v>
      </c>
      <c r="F177" s="53" t="s">
        <v>170</v>
      </c>
      <c r="G177" s="29">
        <v>259</v>
      </c>
      <c r="H177" s="53">
        <v>237</v>
      </c>
      <c r="I177" s="49">
        <v>0.41666666666666702</v>
      </c>
      <c r="J177" s="29">
        <v>0.45043478260869602</v>
      </c>
      <c r="K177" s="29">
        <v>2.4261603375527399</v>
      </c>
    </row>
    <row r="178" spans="1:12">
      <c r="A178" s="51">
        <v>3128</v>
      </c>
      <c r="B178" s="52">
        <v>45377</v>
      </c>
      <c r="C178" s="46">
        <f t="shared" si="5"/>
        <v>2</v>
      </c>
      <c r="D178" s="53" t="s">
        <v>235</v>
      </c>
      <c r="E178" s="29">
        <v>492</v>
      </c>
      <c r="F178" s="53" t="s">
        <v>236</v>
      </c>
      <c r="G178" s="29">
        <v>247</v>
      </c>
      <c r="H178" s="53">
        <v>232</v>
      </c>
      <c r="I178" s="49">
        <v>0.29166666666666702</v>
      </c>
      <c r="J178" s="29">
        <v>0.50203252032520296</v>
      </c>
      <c r="K178" s="29">
        <v>2.1206896551724101</v>
      </c>
    </row>
    <row r="179" spans="1:12">
      <c r="A179" s="51">
        <v>3128</v>
      </c>
      <c r="B179" s="52">
        <v>45378</v>
      </c>
      <c r="C179" s="46">
        <f t="shared" si="5"/>
        <v>3</v>
      </c>
      <c r="D179" s="53" t="s">
        <v>237</v>
      </c>
      <c r="E179" s="29">
        <v>419</v>
      </c>
      <c r="F179" s="53" t="s">
        <v>115</v>
      </c>
      <c r="G179" s="29">
        <v>293</v>
      </c>
      <c r="H179" s="53">
        <v>260</v>
      </c>
      <c r="I179" s="49">
        <v>0.29166666666666702</v>
      </c>
      <c r="J179" s="29">
        <v>0.69928400954653902</v>
      </c>
      <c r="K179" s="29">
        <v>1.61153846153846</v>
      </c>
      <c r="L179" s="29">
        <v>0</v>
      </c>
    </row>
    <row r="180" spans="1:12">
      <c r="A180" s="51">
        <v>3128</v>
      </c>
      <c r="B180" s="52">
        <v>45379</v>
      </c>
      <c r="C180" s="46">
        <f t="shared" si="5"/>
        <v>4</v>
      </c>
      <c r="D180" s="53" t="s">
        <v>238</v>
      </c>
      <c r="E180" s="29">
        <v>485</v>
      </c>
      <c r="F180" s="53" t="s">
        <v>239</v>
      </c>
      <c r="G180" s="29">
        <v>325</v>
      </c>
      <c r="H180" s="53">
        <v>227</v>
      </c>
      <c r="I180" s="49">
        <v>0.375</v>
      </c>
      <c r="J180" s="29">
        <v>0.67010309278350499</v>
      </c>
      <c r="K180" s="29">
        <v>2.1365638766519801</v>
      </c>
      <c r="L180" s="29">
        <v>0</v>
      </c>
    </row>
    <row r="181" spans="1:12">
      <c r="A181" s="51">
        <v>3128</v>
      </c>
      <c r="B181" s="52">
        <v>45380</v>
      </c>
      <c r="C181" s="46">
        <f t="shared" si="5"/>
        <v>5</v>
      </c>
      <c r="D181" s="53" t="s">
        <v>240</v>
      </c>
      <c r="E181" s="29">
        <v>284</v>
      </c>
      <c r="F181" s="53" t="s">
        <v>241</v>
      </c>
      <c r="G181" s="29">
        <v>179</v>
      </c>
      <c r="H181" s="53">
        <v>179</v>
      </c>
      <c r="I181" s="49">
        <v>0.41666666666666702</v>
      </c>
      <c r="J181" s="29">
        <v>0.63028169014084501</v>
      </c>
      <c r="K181" s="29">
        <v>1.58659217877095</v>
      </c>
      <c r="L181" s="29">
        <v>0</v>
      </c>
    </row>
    <row r="182" spans="1:12">
      <c r="A182" s="51">
        <v>3128</v>
      </c>
      <c r="B182" s="52">
        <v>45381</v>
      </c>
      <c r="C182" s="46">
        <f t="shared" si="5"/>
        <v>6</v>
      </c>
      <c r="D182" s="53" t="s">
        <v>242</v>
      </c>
      <c r="E182" s="29">
        <v>164</v>
      </c>
      <c r="F182" s="53" t="s">
        <v>243</v>
      </c>
      <c r="G182" s="29">
        <v>89</v>
      </c>
      <c r="H182" s="53">
        <v>120</v>
      </c>
      <c r="I182" s="49">
        <v>0.45833333333333298</v>
      </c>
      <c r="J182" s="29">
        <v>0.542682926829268</v>
      </c>
      <c r="K182" s="29">
        <v>1.36666666666667</v>
      </c>
      <c r="L182" s="29">
        <v>1</v>
      </c>
    </row>
    <row r="183" spans="1:12">
      <c r="A183" s="51">
        <v>3128</v>
      </c>
      <c r="B183" s="52">
        <v>45382</v>
      </c>
      <c r="C183" s="46">
        <f t="shared" si="5"/>
        <v>7</v>
      </c>
      <c r="D183" s="53" t="s">
        <v>244</v>
      </c>
      <c r="E183" s="29">
        <v>161</v>
      </c>
      <c r="F183" s="53" t="s">
        <v>245</v>
      </c>
      <c r="G183" s="29">
        <v>71</v>
      </c>
      <c r="H183" s="53">
        <v>34</v>
      </c>
      <c r="I183" s="49">
        <v>0.45833333333333298</v>
      </c>
      <c r="J183" s="29">
        <v>0.440993788819876</v>
      </c>
      <c r="K183" s="29">
        <v>4.7352941176470598</v>
      </c>
      <c r="L183" s="29">
        <v>1</v>
      </c>
    </row>
    <row r="184" spans="1:12">
      <c r="A184" s="51">
        <v>3128</v>
      </c>
      <c r="B184" s="52">
        <v>45383</v>
      </c>
      <c r="C184" s="46">
        <f t="shared" si="5"/>
        <v>1</v>
      </c>
      <c r="D184" s="53" t="s">
        <v>246</v>
      </c>
      <c r="E184" s="29">
        <v>448</v>
      </c>
      <c r="F184" s="53" t="s">
        <v>247</v>
      </c>
      <c r="G184" s="29">
        <v>157</v>
      </c>
      <c r="H184" s="29">
        <v>147</v>
      </c>
      <c r="I184" s="49">
        <v>0.375</v>
      </c>
      <c r="J184" s="29">
        <v>0.35044642857142899</v>
      </c>
      <c r="K184" s="29">
        <v>3.0476190476190501</v>
      </c>
      <c r="L184" s="29">
        <v>0</v>
      </c>
    </row>
    <row r="185" spans="1:12">
      <c r="A185" s="51">
        <v>3128</v>
      </c>
      <c r="B185" s="52">
        <v>45384</v>
      </c>
      <c r="C185" s="46">
        <f t="shared" si="5"/>
        <v>2</v>
      </c>
      <c r="D185" s="53" t="s">
        <v>248</v>
      </c>
      <c r="E185" s="29">
        <v>146</v>
      </c>
      <c r="F185" s="29" t="s">
        <v>249</v>
      </c>
      <c r="G185" s="29">
        <v>49</v>
      </c>
      <c r="H185" s="53">
        <v>76</v>
      </c>
      <c r="I185" s="49">
        <v>0.5</v>
      </c>
      <c r="J185" s="29">
        <v>0.335616438356164</v>
      </c>
      <c r="K185" s="29">
        <v>1.92105263157895</v>
      </c>
      <c r="L185" s="29">
        <v>1</v>
      </c>
    </row>
    <row r="186" spans="1:12">
      <c r="A186" s="19">
        <v>9285</v>
      </c>
      <c r="B186" s="55">
        <v>45307</v>
      </c>
      <c r="C186" s="46">
        <f t="shared" si="5"/>
        <v>2</v>
      </c>
      <c r="D186" s="20" t="s">
        <v>250</v>
      </c>
      <c r="E186" s="20">
        <v>77</v>
      </c>
      <c r="F186" s="20" t="s">
        <v>251</v>
      </c>
      <c r="G186" s="20">
        <v>32</v>
      </c>
      <c r="H186" s="20">
        <v>13</v>
      </c>
      <c r="I186" s="49">
        <v>0.22222222222222199</v>
      </c>
    </row>
    <row r="187" spans="1:12">
      <c r="A187" s="19">
        <v>9285</v>
      </c>
      <c r="B187" s="55">
        <v>45308</v>
      </c>
      <c r="C187" s="46">
        <f t="shared" si="5"/>
        <v>3</v>
      </c>
      <c r="D187" s="20" t="s">
        <v>252</v>
      </c>
      <c r="E187" s="20">
        <v>133</v>
      </c>
      <c r="F187" s="20" t="s">
        <v>253</v>
      </c>
      <c r="G187" s="20">
        <v>43</v>
      </c>
      <c r="H187" s="20">
        <v>27</v>
      </c>
      <c r="I187" s="49">
        <v>0.22986111111111099</v>
      </c>
    </row>
    <row r="188" spans="1:12">
      <c r="A188" s="19">
        <v>9285</v>
      </c>
      <c r="B188" s="55">
        <v>45309</v>
      </c>
      <c r="C188" s="46">
        <f t="shared" si="5"/>
        <v>4</v>
      </c>
      <c r="D188" s="20" t="s">
        <v>254</v>
      </c>
      <c r="E188" s="20">
        <v>195</v>
      </c>
      <c r="F188" s="20" t="s">
        <v>255</v>
      </c>
      <c r="G188" s="20">
        <v>102</v>
      </c>
      <c r="H188" s="20">
        <v>8</v>
      </c>
      <c r="I188" s="49">
        <v>0.18611111111111101</v>
      </c>
    </row>
    <row r="189" spans="1:12">
      <c r="A189" s="19">
        <v>9285</v>
      </c>
      <c r="B189" s="55">
        <v>45310</v>
      </c>
      <c r="C189" s="46">
        <f t="shared" si="5"/>
        <v>5</v>
      </c>
      <c r="D189" s="20" t="s">
        <v>256</v>
      </c>
      <c r="E189" s="20">
        <v>118</v>
      </c>
      <c r="F189" s="20" t="s">
        <v>257</v>
      </c>
      <c r="G189" s="20">
        <v>33</v>
      </c>
      <c r="H189" s="20">
        <v>16</v>
      </c>
      <c r="I189" s="49">
        <v>0.204166666666667</v>
      </c>
    </row>
    <row r="190" spans="1:12">
      <c r="A190" s="19">
        <v>9285</v>
      </c>
      <c r="B190" s="55">
        <v>45311</v>
      </c>
      <c r="C190" s="46">
        <f t="shared" si="5"/>
        <v>6</v>
      </c>
      <c r="D190" s="20" t="s">
        <v>258</v>
      </c>
      <c r="E190" s="20">
        <v>82</v>
      </c>
      <c r="F190" s="20" t="s">
        <v>259</v>
      </c>
      <c r="G190" s="20">
        <v>29</v>
      </c>
      <c r="H190" s="20">
        <v>6</v>
      </c>
      <c r="I190" s="49">
        <v>0.25208333333333299</v>
      </c>
    </row>
    <row r="191" spans="1:12">
      <c r="A191" s="19">
        <v>9285</v>
      </c>
      <c r="B191" s="55">
        <v>45312</v>
      </c>
      <c r="C191" s="46">
        <f t="shared" si="5"/>
        <v>7</v>
      </c>
      <c r="D191" s="20" t="s">
        <v>260</v>
      </c>
      <c r="E191" s="20">
        <v>223</v>
      </c>
      <c r="F191" s="20" t="s">
        <v>261</v>
      </c>
      <c r="G191" s="20">
        <v>132</v>
      </c>
      <c r="H191" s="20">
        <v>23</v>
      </c>
      <c r="I191" s="49">
        <v>0.210416666666667</v>
      </c>
    </row>
    <row r="192" spans="1:12">
      <c r="A192" s="19">
        <v>9285</v>
      </c>
      <c r="B192" s="55">
        <v>45313</v>
      </c>
      <c r="C192" s="46">
        <f t="shared" si="5"/>
        <v>1</v>
      </c>
      <c r="D192" s="20" t="s">
        <v>262</v>
      </c>
      <c r="E192" s="20">
        <v>176</v>
      </c>
      <c r="F192" s="20" t="s">
        <v>263</v>
      </c>
      <c r="G192" s="20">
        <v>83</v>
      </c>
      <c r="H192" s="20">
        <v>33</v>
      </c>
      <c r="I192" s="49">
        <v>0.16875000000000001</v>
      </c>
    </row>
    <row r="193" spans="1:9">
      <c r="A193" s="19">
        <v>9285</v>
      </c>
      <c r="B193" s="55">
        <v>45314</v>
      </c>
      <c r="C193" s="46">
        <f t="shared" si="5"/>
        <v>2</v>
      </c>
      <c r="D193" s="20" t="s">
        <v>264</v>
      </c>
      <c r="E193" s="20">
        <v>78</v>
      </c>
      <c r="F193" s="20" t="s">
        <v>265</v>
      </c>
      <c r="G193" s="20">
        <v>54</v>
      </c>
      <c r="H193" s="20">
        <v>9</v>
      </c>
      <c r="I193" s="49">
        <v>0.27152777777777798</v>
      </c>
    </row>
    <row r="194" spans="1:9">
      <c r="A194" s="19">
        <v>9285</v>
      </c>
      <c r="B194" s="55">
        <v>45315</v>
      </c>
      <c r="C194" s="46">
        <f t="shared" si="5"/>
        <v>3</v>
      </c>
      <c r="D194" s="20" t="s">
        <v>266</v>
      </c>
      <c r="E194" s="20">
        <v>153</v>
      </c>
      <c r="F194" s="20" t="s">
        <v>259</v>
      </c>
      <c r="G194" s="20">
        <v>29</v>
      </c>
      <c r="H194" s="20">
        <v>13</v>
      </c>
      <c r="I194" s="49">
        <v>0.18888888888888899</v>
      </c>
    </row>
    <row r="195" spans="1:9">
      <c r="A195" s="19">
        <v>9285</v>
      </c>
      <c r="B195" s="55">
        <v>45316</v>
      </c>
      <c r="C195" s="46">
        <f t="shared" si="5"/>
        <v>4</v>
      </c>
      <c r="D195" s="20" t="s">
        <v>267</v>
      </c>
      <c r="E195" s="20">
        <v>193</v>
      </c>
      <c r="F195" s="20" t="s">
        <v>268</v>
      </c>
      <c r="G195" s="20">
        <v>96</v>
      </c>
      <c r="H195" s="20">
        <v>32</v>
      </c>
      <c r="I195" s="49">
        <v>0.235416666666667</v>
      </c>
    </row>
    <row r="196" spans="1:9">
      <c r="A196" s="19">
        <v>9285</v>
      </c>
      <c r="B196" s="55">
        <v>45317</v>
      </c>
      <c r="C196" s="46">
        <f t="shared" si="5"/>
        <v>5</v>
      </c>
      <c r="D196" s="20" t="s">
        <v>269</v>
      </c>
      <c r="E196" s="20">
        <v>172</v>
      </c>
      <c r="F196" s="20" t="s">
        <v>264</v>
      </c>
      <c r="G196" s="20">
        <v>78</v>
      </c>
      <c r="H196" s="20">
        <v>16</v>
      </c>
      <c r="I196" s="49">
        <v>0.15486111111111101</v>
      </c>
    </row>
    <row r="197" spans="1:9">
      <c r="A197" s="19">
        <v>9285</v>
      </c>
      <c r="B197" s="55">
        <v>45318</v>
      </c>
      <c r="C197" s="46">
        <f t="shared" si="5"/>
        <v>6</v>
      </c>
      <c r="D197" s="20" t="s">
        <v>270</v>
      </c>
      <c r="E197" s="20">
        <v>271</v>
      </c>
      <c r="F197" s="20" t="s">
        <v>271</v>
      </c>
      <c r="G197" s="20">
        <v>135</v>
      </c>
      <c r="H197" s="20">
        <v>9</v>
      </c>
      <c r="I197" s="49">
        <v>0.240972222222222</v>
      </c>
    </row>
    <row r="198" spans="1:9">
      <c r="A198" s="19">
        <v>9285</v>
      </c>
      <c r="B198" s="55">
        <v>45319</v>
      </c>
      <c r="C198" s="46">
        <f t="shared" si="5"/>
        <v>7</v>
      </c>
      <c r="D198" s="20" t="s">
        <v>272</v>
      </c>
      <c r="E198" s="20">
        <v>94</v>
      </c>
      <c r="F198" s="20" t="s">
        <v>251</v>
      </c>
      <c r="G198" s="20">
        <v>32</v>
      </c>
      <c r="H198" s="20">
        <v>5</v>
      </c>
      <c r="I198" s="49">
        <v>0.32152777777777802</v>
      </c>
    </row>
    <row r="199" spans="1:9">
      <c r="A199" s="19">
        <v>9285</v>
      </c>
      <c r="B199" s="55">
        <v>45320</v>
      </c>
      <c r="C199" s="46">
        <f t="shared" si="5"/>
        <v>1</v>
      </c>
      <c r="D199" s="20" t="s">
        <v>273</v>
      </c>
      <c r="E199" s="20">
        <v>148</v>
      </c>
      <c r="F199" s="20" t="s">
        <v>274</v>
      </c>
      <c r="G199" s="20">
        <v>44</v>
      </c>
      <c r="H199" s="20">
        <v>26</v>
      </c>
      <c r="I199" s="49">
        <v>0.18611111111111101</v>
      </c>
    </row>
    <row r="200" spans="1:9">
      <c r="A200" s="19">
        <v>9285</v>
      </c>
      <c r="B200" s="55">
        <v>45321</v>
      </c>
      <c r="C200" s="46">
        <f t="shared" si="5"/>
        <v>2</v>
      </c>
      <c r="D200" s="20" t="s">
        <v>275</v>
      </c>
      <c r="E200" s="20">
        <v>219</v>
      </c>
      <c r="F200" s="20" t="s">
        <v>276</v>
      </c>
      <c r="G200" s="20">
        <v>106</v>
      </c>
      <c r="H200" s="20">
        <v>19</v>
      </c>
      <c r="I200" s="49">
        <v>0.23819444444444399</v>
      </c>
    </row>
    <row r="201" spans="1:9">
      <c r="A201" s="19">
        <v>9285</v>
      </c>
      <c r="B201" s="55">
        <v>45322</v>
      </c>
      <c r="C201" s="46">
        <f t="shared" si="5"/>
        <v>3</v>
      </c>
      <c r="D201" s="20" t="s">
        <v>277</v>
      </c>
      <c r="E201" s="20">
        <v>292</v>
      </c>
      <c r="F201" s="20" t="s">
        <v>278</v>
      </c>
      <c r="G201" s="20">
        <v>138</v>
      </c>
      <c r="H201" s="20">
        <v>22</v>
      </c>
      <c r="I201" s="49">
        <v>0.27361111111111103</v>
      </c>
    </row>
    <row r="202" spans="1:9">
      <c r="A202" s="19">
        <v>9285</v>
      </c>
      <c r="B202" s="55">
        <v>45323</v>
      </c>
      <c r="C202" s="46">
        <f t="shared" si="5"/>
        <v>4</v>
      </c>
      <c r="D202" s="20" t="s">
        <v>279</v>
      </c>
      <c r="E202" s="20">
        <v>362</v>
      </c>
      <c r="F202" s="20" t="s">
        <v>280</v>
      </c>
      <c r="G202" s="20">
        <v>76</v>
      </c>
      <c r="H202" s="20">
        <v>6</v>
      </c>
      <c r="I202" s="49">
        <v>0.233333333333333</v>
      </c>
    </row>
    <row r="203" spans="1:9">
      <c r="A203" s="19">
        <v>9285</v>
      </c>
      <c r="B203" s="55">
        <v>45324</v>
      </c>
      <c r="C203" s="46">
        <f t="shared" si="5"/>
        <v>5</v>
      </c>
      <c r="D203" s="20" t="s">
        <v>281</v>
      </c>
      <c r="E203" s="20">
        <v>273</v>
      </c>
      <c r="F203" s="20" t="s">
        <v>282</v>
      </c>
      <c r="G203" s="20">
        <v>158</v>
      </c>
      <c r="H203" s="20">
        <v>14</v>
      </c>
      <c r="I203" s="49">
        <v>0.30763888888888902</v>
      </c>
    </row>
    <row r="204" spans="1:9">
      <c r="A204" s="19">
        <v>9285</v>
      </c>
      <c r="B204" s="55">
        <v>45325</v>
      </c>
      <c r="C204" s="46">
        <f t="shared" si="5"/>
        <v>6</v>
      </c>
      <c r="D204" s="20" t="s">
        <v>283</v>
      </c>
      <c r="E204" s="20">
        <v>322</v>
      </c>
      <c r="F204" s="20" t="s">
        <v>284</v>
      </c>
      <c r="G204" s="20">
        <v>236</v>
      </c>
      <c r="H204" s="20">
        <v>38</v>
      </c>
      <c r="I204" s="49">
        <v>0.225694444444444</v>
      </c>
    </row>
    <row r="205" spans="1:9">
      <c r="A205" s="19">
        <v>9285</v>
      </c>
      <c r="B205" s="55">
        <v>45326</v>
      </c>
      <c r="C205" s="46">
        <f t="shared" si="5"/>
        <v>7</v>
      </c>
      <c r="D205" s="20" t="s">
        <v>285</v>
      </c>
      <c r="E205" s="20">
        <v>192</v>
      </c>
      <c r="F205" s="20" t="s">
        <v>286</v>
      </c>
      <c r="G205" s="20">
        <v>39</v>
      </c>
      <c r="H205" s="20">
        <v>26</v>
      </c>
      <c r="I205" s="49">
        <v>0.20694444444444399</v>
      </c>
    </row>
    <row r="206" spans="1:9">
      <c r="A206" s="19">
        <v>9285</v>
      </c>
      <c r="B206" s="55">
        <v>45327</v>
      </c>
      <c r="C206" s="46">
        <f t="shared" si="5"/>
        <v>1</v>
      </c>
      <c r="D206" s="20" t="s">
        <v>287</v>
      </c>
      <c r="E206" s="20">
        <v>177</v>
      </c>
      <c r="F206" s="20" t="s">
        <v>288</v>
      </c>
      <c r="G206" s="20">
        <v>55</v>
      </c>
      <c r="H206" s="20">
        <v>18</v>
      </c>
      <c r="I206" s="49">
        <v>0.27291666666666697</v>
      </c>
    </row>
    <row r="207" spans="1:9">
      <c r="A207" s="19">
        <v>9285</v>
      </c>
      <c r="B207" s="55">
        <v>45328</v>
      </c>
      <c r="C207" s="46">
        <f t="shared" si="5"/>
        <v>2</v>
      </c>
      <c r="D207" s="20" t="s">
        <v>289</v>
      </c>
      <c r="E207" s="20">
        <v>265</v>
      </c>
      <c r="F207" s="20" t="s">
        <v>290</v>
      </c>
      <c r="G207" s="20">
        <v>97</v>
      </c>
      <c r="H207" s="20">
        <v>15</v>
      </c>
      <c r="I207" s="49">
        <v>0.23263888888888901</v>
      </c>
    </row>
    <row r="208" spans="1:9">
      <c r="A208" s="19">
        <v>9285</v>
      </c>
      <c r="B208" s="55">
        <v>45329</v>
      </c>
      <c r="C208" s="46">
        <f t="shared" si="5"/>
        <v>3</v>
      </c>
      <c r="D208" s="20" t="s">
        <v>291</v>
      </c>
      <c r="E208" s="20">
        <v>282</v>
      </c>
      <c r="F208" s="20" t="s">
        <v>278</v>
      </c>
      <c r="G208" s="20">
        <v>138</v>
      </c>
      <c r="H208" s="20">
        <v>46</v>
      </c>
      <c r="I208" s="49">
        <v>0.25138888888888899</v>
      </c>
    </row>
    <row r="209" spans="1:12">
      <c r="A209" s="19">
        <v>9285</v>
      </c>
      <c r="B209" s="55">
        <v>45330</v>
      </c>
      <c r="C209" s="46">
        <f t="shared" si="5"/>
        <v>4</v>
      </c>
      <c r="D209" s="20" t="s">
        <v>292</v>
      </c>
      <c r="E209" s="20">
        <v>323</v>
      </c>
      <c r="F209" s="20" t="s">
        <v>293</v>
      </c>
      <c r="G209" s="20">
        <v>167</v>
      </c>
      <c r="H209" s="20">
        <v>33</v>
      </c>
      <c r="I209" s="49">
        <v>0.19722222222222199</v>
      </c>
    </row>
    <row r="210" spans="1:12">
      <c r="A210" s="19">
        <v>9285</v>
      </c>
      <c r="B210" s="55">
        <v>45331</v>
      </c>
      <c r="C210" s="46">
        <f t="shared" si="5"/>
        <v>5</v>
      </c>
      <c r="D210" s="20" t="s">
        <v>294</v>
      </c>
      <c r="E210" s="20">
        <v>88</v>
      </c>
      <c r="F210" s="20" t="s">
        <v>295</v>
      </c>
      <c r="G210" s="20">
        <v>67</v>
      </c>
      <c r="H210" s="20">
        <v>8</v>
      </c>
      <c r="I210" s="49">
        <v>0.211805555555556</v>
      </c>
    </row>
    <row r="211" spans="1:12">
      <c r="A211" s="19">
        <v>9285</v>
      </c>
      <c r="B211" s="55">
        <v>45332</v>
      </c>
      <c r="C211" s="46">
        <f t="shared" si="5"/>
        <v>6</v>
      </c>
      <c r="D211" s="20" t="s">
        <v>296</v>
      </c>
      <c r="E211" s="20">
        <v>149</v>
      </c>
      <c r="F211" s="20" t="s">
        <v>297</v>
      </c>
      <c r="G211" s="20">
        <v>46</v>
      </c>
      <c r="H211" s="20">
        <v>39</v>
      </c>
      <c r="I211" s="49">
        <v>0.26180555555555601</v>
      </c>
    </row>
    <row r="212" spans="1:12">
      <c r="A212" s="19">
        <v>9285</v>
      </c>
      <c r="B212" s="55">
        <v>45333</v>
      </c>
      <c r="C212" s="46">
        <f t="shared" si="5"/>
        <v>7</v>
      </c>
      <c r="D212" s="20" t="s">
        <v>298</v>
      </c>
      <c r="E212" s="20">
        <v>339</v>
      </c>
      <c r="F212" s="20" t="s">
        <v>299</v>
      </c>
      <c r="G212" s="20">
        <v>71</v>
      </c>
      <c r="H212" s="20">
        <v>20</v>
      </c>
      <c r="I212" s="49">
        <v>0.23958333333333301</v>
      </c>
    </row>
    <row r="213" spans="1:12">
      <c r="A213" s="19">
        <v>9285</v>
      </c>
      <c r="B213" s="55">
        <v>45334</v>
      </c>
      <c r="C213" s="46">
        <f t="shared" si="5"/>
        <v>1</v>
      </c>
      <c r="D213" s="20" t="s">
        <v>300</v>
      </c>
      <c r="E213" s="20">
        <v>86</v>
      </c>
      <c r="F213" s="20" t="s">
        <v>301</v>
      </c>
      <c r="G213" s="20">
        <v>36</v>
      </c>
      <c r="H213" s="20">
        <v>17</v>
      </c>
      <c r="I213" s="49">
        <v>0.22152777777777799</v>
      </c>
    </row>
    <row r="214" spans="1:12">
      <c r="A214" s="19">
        <v>9285</v>
      </c>
      <c r="B214" s="55">
        <v>45335</v>
      </c>
      <c r="C214" s="46">
        <f t="shared" si="5"/>
        <v>2</v>
      </c>
      <c r="D214" s="20" t="s">
        <v>302</v>
      </c>
      <c r="E214" s="20">
        <v>227</v>
      </c>
      <c r="F214" s="20" t="s">
        <v>303</v>
      </c>
      <c r="G214" s="20">
        <v>109</v>
      </c>
      <c r="H214" s="20">
        <v>29</v>
      </c>
      <c r="I214" s="49">
        <v>0.20902777777777801</v>
      </c>
    </row>
    <row r="215" spans="1:12" ht="18.75">
      <c r="A215" s="19">
        <v>9285</v>
      </c>
      <c r="B215" s="55">
        <v>45378</v>
      </c>
      <c r="C215" s="46">
        <f t="shared" ref="C215:C278" si="6">WEEKDAY(B215,2)</f>
        <v>3</v>
      </c>
      <c r="I215" s="49"/>
      <c r="L215" s="58">
        <v>0</v>
      </c>
    </row>
    <row r="216" spans="1:12" ht="18.75">
      <c r="A216" s="19">
        <v>9285</v>
      </c>
      <c r="B216" s="55">
        <v>45379</v>
      </c>
      <c r="C216" s="46">
        <f t="shared" si="6"/>
        <v>4</v>
      </c>
      <c r="I216" s="49"/>
      <c r="L216" s="59">
        <v>0</v>
      </c>
    </row>
    <row r="217" spans="1:12" ht="18.75">
      <c r="A217" s="19">
        <v>9285</v>
      </c>
      <c r="B217" s="55">
        <v>45380</v>
      </c>
      <c r="C217" s="46">
        <f t="shared" si="6"/>
        <v>5</v>
      </c>
      <c r="I217" s="49"/>
      <c r="L217" s="60">
        <v>1</v>
      </c>
    </row>
    <row r="218" spans="1:12" ht="18.75">
      <c r="A218" s="19">
        <v>9285</v>
      </c>
      <c r="B218" s="55">
        <v>45381</v>
      </c>
      <c r="C218" s="46">
        <f t="shared" si="6"/>
        <v>6</v>
      </c>
      <c r="I218" s="49"/>
      <c r="L218" s="60">
        <v>0</v>
      </c>
    </row>
    <row r="219" spans="1:12" ht="18.75">
      <c r="A219" s="19">
        <v>9285</v>
      </c>
      <c r="B219" s="55">
        <v>45382</v>
      </c>
      <c r="C219" s="46">
        <f t="shared" si="6"/>
        <v>7</v>
      </c>
      <c r="I219" s="49"/>
      <c r="L219" s="60">
        <v>0</v>
      </c>
    </row>
    <row r="220" spans="1:12" ht="18.75">
      <c r="A220" s="19">
        <v>9285</v>
      </c>
      <c r="B220" s="55">
        <v>45383</v>
      </c>
      <c r="C220" s="46">
        <f t="shared" si="6"/>
        <v>1</v>
      </c>
      <c r="I220" s="49"/>
      <c r="L220" s="60">
        <v>1</v>
      </c>
    </row>
    <row r="221" spans="1:12" ht="18.75">
      <c r="A221" s="19">
        <v>9285</v>
      </c>
      <c r="B221" s="55">
        <v>45384</v>
      </c>
      <c r="C221" s="46">
        <f t="shared" si="6"/>
        <v>2</v>
      </c>
      <c r="I221" s="49"/>
      <c r="L221" s="60">
        <v>1</v>
      </c>
    </row>
    <row r="222" spans="1:12" ht="18.75">
      <c r="A222" s="19">
        <v>9285</v>
      </c>
      <c r="B222" s="55">
        <v>45385</v>
      </c>
      <c r="C222" s="46">
        <f t="shared" si="6"/>
        <v>3</v>
      </c>
      <c r="I222" s="49"/>
      <c r="L222" s="60">
        <v>0</v>
      </c>
    </row>
    <row r="223" spans="1:12">
      <c r="A223" s="56">
        <v>1019</v>
      </c>
      <c r="B223" s="55">
        <v>45294</v>
      </c>
      <c r="C223" s="46">
        <f t="shared" si="6"/>
        <v>3</v>
      </c>
      <c r="D223" s="57" t="s">
        <v>304</v>
      </c>
      <c r="E223" s="57">
        <f>360+17</f>
        <v>377</v>
      </c>
      <c r="F223" s="57" t="s">
        <v>305</v>
      </c>
      <c r="G223" s="57">
        <v>243</v>
      </c>
      <c r="H223" s="57">
        <v>77</v>
      </c>
      <c r="I223" s="49">
        <v>6.9444444444444404E-4</v>
      </c>
    </row>
    <row r="224" spans="1:12">
      <c r="A224" s="56">
        <v>1019</v>
      </c>
      <c r="B224" s="55">
        <v>45295</v>
      </c>
      <c r="C224" s="46">
        <f t="shared" si="6"/>
        <v>4</v>
      </c>
      <c r="D224" s="57" t="s">
        <v>306</v>
      </c>
      <c r="E224" s="57">
        <f>240+12</f>
        <v>252</v>
      </c>
      <c r="F224" s="57" t="s">
        <v>307</v>
      </c>
      <c r="G224" s="57">
        <f>120+19</f>
        <v>139</v>
      </c>
      <c r="H224" s="57">
        <v>97</v>
      </c>
      <c r="I224" s="49">
        <v>0.30277777777777798</v>
      </c>
    </row>
    <row r="225" spans="1:9">
      <c r="A225" s="56">
        <v>1019</v>
      </c>
      <c r="B225" s="55">
        <v>45296</v>
      </c>
      <c r="C225" s="46">
        <f t="shared" si="6"/>
        <v>5</v>
      </c>
      <c r="D225" s="57" t="s">
        <v>308</v>
      </c>
      <c r="E225" s="57">
        <v>480</v>
      </c>
      <c r="F225" s="57" t="s">
        <v>309</v>
      </c>
      <c r="G225" s="57">
        <v>352</v>
      </c>
      <c r="H225" s="57">
        <v>176</v>
      </c>
      <c r="I225" s="49">
        <v>0.30625000000000002</v>
      </c>
    </row>
    <row r="226" spans="1:9">
      <c r="A226" s="56">
        <v>1019</v>
      </c>
      <c r="B226" s="55">
        <v>45297</v>
      </c>
      <c r="C226" s="46">
        <f t="shared" si="6"/>
        <v>6</v>
      </c>
      <c r="D226" s="57" t="s">
        <v>310</v>
      </c>
      <c r="E226" s="57">
        <f>420+44</f>
        <v>464</v>
      </c>
      <c r="F226" s="57" t="s">
        <v>311</v>
      </c>
      <c r="G226" s="57">
        <f>241</f>
        <v>241</v>
      </c>
      <c r="H226" s="57">
        <v>137</v>
      </c>
      <c r="I226" s="49">
        <v>5.5555555555555601E-3</v>
      </c>
    </row>
    <row r="227" spans="1:9">
      <c r="A227" s="56">
        <v>1019</v>
      </c>
      <c r="B227" s="55">
        <v>45298</v>
      </c>
      <c r="C227" s="46">
        <f t="shared" si="6"/>
        <v>7</v>
      </c>
      <c r="D227" s="57" t="s">
        <v>312</v>
      </c>
      <c r="E227" s="57">
        <v>204</v>
      </c>
      <c r="F227" s="57" t="s">
        <v>276</v>
      </c>
      <c r="G227" s="57">
        <f>60+46</f>
        <v>106</v>
      </c>
      <c r="H227" s="57">
        <v>189</v>
      </c>
      <c r="I227" s="49">
        <v>2.0833333333333298E-3</v>
      </c>
    </row>
    <row r="228" spans="1:9">
      <c r="A228" s="56">
        <v>1019</v>
      </c>
      <c r="B228" s="55">
        <v>45299</v>
      </c>
      <c r="C228" s="46">
        <f t="shared" si="6"/>
        <v>1</v>
      </c>
      <c r="D228" s="57" t="s">
        <v>313</v>
      </c>
      <c r="E228" s="57">
        <f>600+27</f>
        <v>627</v>
      </c>
      <c r="F228" s="57" t="s">
        <v>314</v>
      </c>
      <c r="G228" s="57">
        <f>240+28</f>
        <v>268</v>
      </c>
      <c r="H228" s="57">
        <v>87</v>
      </c>
      <c r="I228" s="49">
        <v>4.1666666666666701E-3</v>
      </c>
    </row>
    <row r="229" spans="1:9">
      <c r="A229" s="56">
        <v>1019</v>
      </c>
      <c r="B229" s="55">
        <v>45300</v>
      </c>
      <c r="C229" s="46">
        <f t="shared" si="6"/>
        <v>2</v>
      </c>
      <c r="D229" s="57" t="s">
        <v>315</v>
      </c>
      <c r="E229" s="57">
        <f>480+3</f>
        <v>483</v>
      </c>
      <c r="F229" s="57" t="s">
        <v>316</v>
      </c>
      <c r="G229" s="57">
        <v>302</v>
      </c>
      <c r="H229" s="57">
        <v>123</v>
      </c>
      <c r="I229" s="49">
        <v>6.2500000000000003E-3</v>
      </c>
    </row>
    <row r="230" spans="1:9">
      <c r="A230" s="56">
        <v>1019</v>
      </c>
      <c r="B230" s="55">
        <v>45301</v>
      </c>
      <c r="C230" s="46">
        <f t="shared" si="6"/>
        <v>3</v>
      </c>
      <c r="D230" s="57" t="s">
        <v>317</v>
      </c>
      <c r="E230" s="57">
        <v>328</v>
      </c>
      <c r="F230" s="57" t="s">
        <v>318</v>
      </c>
      <c r="G230" s="57">
        <v>93</v>
      </c>
      <c r="H230" s="57">
        <v>76</v>
      </c>
      <c r="I230" s="49">
        <v>4.1666666666666701E-3</v>
      </c>
    </row>
    <row r="231" spans="1:9">
      <c r="A231" s="56">
        <v>1019</v>
      </c>
      <c r="B231" s="55">
        <v>45302</v>
      </c>
      <c r="C231" s="46">
        <f t="shared" si="6"/>
        <v>4</v>
      </c>
      <c r="D231" s="57" t="s">
        <v>319</v>
      </c>
      <c r="E231" s="57">
        <v>350</v>
      </c>
      <c r="F231" s="57" t="s">
        <v>320</v>
      </c>
      <c r="G231" s="57">
        <v>155</v>
      </c>
      <c r="H231" s="57">
        <v>164</v>
      </c>
      <c r="I231" s="49">
        <v>2.0833333333333298E-3</v>
      </c>
    </row>
    <row r="232" spans="1:9">
      <c r="A232" s="56">
        <v>1019</v>
      </c>
      <c r="B232" s="55">
        <v>45303</v>
      </c>
      <c r="C232" s="46">
        <f t="shared" si="6"/>
        <v>5</v>
      </c>
      <c r="D232" s="57" t="s">
        <v>321</v>
      </c>
      <c r="E232" s="57">
        <v>485</v>
      </c>
      <c r="F232" s="57" t="s">
        <v>322</v>
      </c>
      <c r="G232" s="57">
        <v>182</v>
      </c>
      <c r="H232" s="57">
        <v>155</v>
      </c>
      <c r="I232" s="49">
        <v>2.8472222222222201E-2</v>
      </c>
    </row>
    <row r="233" spans="1:9">
      <c r="A233" s="56">
        <v>1019</v>
      </c>
      <c r="B233" s="55">
        <v>45304</v>
      </c>
      <c r="C233" s="46">
        <f t="shared" si="6"/>
        <v>6</v>
      </c>
      <c r="D233" s="57" t="s">
        <v>323</v>
      </c>
      <c r="E233" s="57">
        <v>479</v>
      </c>
      <c r="F233" s="57" t="s">
        <v>260</v>
      </c>
      <c r="G233" s="57">
        <f>180+43</f>
        <v>223</v>
      </c>
      <c r="H233" s="57">
        <v>102</v>
      </c>
      <c r="I233" s="49">
        <v>2.0833333333333298E-3</v>
      </c>
    </row>
    <row r="234" spans="1:9">
      <c r="A234" s="56">
        <v>1019</v>
      </c>
      <c r="B234" s="55">
        <v>45305</v>
      </c>
      <c r="C234" s="46">
        <f t="shared" si="6"/>
        <v>7</v>
      </c>
      <c r="D234" s="57" t="s">
        <v>324</v>
      </c>
      <c r="E234" s="57">
        <v>760</v>
      </c>
      <c r="F234" s="57" t="s">
        <v>302</v>
      </c>
      <c r="G234" s="57">
        <f>180+47</f>
        <v>227</v>
      </c>
      <c r="H234" s="57">
        <v>69</v>
      </c>
      <c r="I234" s="49">
        <v>1.18055555555556E-2</v>
      </c>
    </row>
    <row r="235" spans="1:9">
      <c r="A235" s="56">
        <v>1019</v>
      </c>
      <c r="B235" s="55">
        <v>45306</v>
      </c>
      <c r="C235" s="46">
        <f t="shared" si="6"/>
        <v>1</v>
      </c>
      <c r="D235" s="57" t="s">
        <v>325</v>
      </c>
      <c r="E235" s="57">
        <v>694</v>
      </c>
      <c r="F235" s="57" t="s">
        <v>326</v>
      </c>
      <c r="G235" s="57">
        <v>248</v>
      </c>
      <c r="H235" s="57">
        <v>108</v>
      </c>
      <c r="I235" s="49">
        <v>4.1666666666666701E-3</v>
      </c>
    </row>
    <row r="236" spans="1:9">
      <c r="A236" s="56">
        <v>1019</v>
      </c>
      <c r="B236" s="55">
        <v>45307</v>
      </c>
      <c r="C236" s="46">
        <f t="shared" si="6"/>
        <v>2</v>
      </c>
      <c r="D236" s="57" t="s">
        <v>327</v>
      </c>
      <c r="E236" s="57">
        <v>560</v>
      </c>
      <c r="F236" s="57" t="s">
        <v>328</v>
      </c>
      <c r="G236" s="57">
        <v>131</v>
      </c>
      <c r="H236" s="57">
        <v>90</v>
      </c>
      <c r="I236" s="49">
        <v>2.0833333333333301E-2</v>
      </c>
    </row>
    <row r="237" spans="1:9">
      <c r="A237" s="56">
        <v>1019</v>
      </c>
      <c r="B237" s="55">
        <v>45308</v>
      </c>
      <c r="C237" s="46">
        <f t="shared" si="6"/>
        <v>3</v>
      </c>
      <c r="D237" s="57" t="s">
        <v>329</v>
      </c>
      <c r="E237" s="57">
        <v>568</v>
      </c>
      <c r="F237" s="57" t="s">
        <v>330</v>
      </c>
      <c r="G237" s="57">
        <v>180</v>
      </c>
      <c r="H237" s="57">
        <v>98</v>
      </c>
      <c r="I237" s="49">
        <v>1.1111111111111099E-2</v>
      </c>
    </row>
    <row r="238" spans="1:9">
      <c r="A238" s="56">
        <v>1019</v>
      </c>
      <c r="B238" s="55">
        <v>45309</v>
      </c>
      <c r="C238" s="46">
        <f t="shared" si="6"/>
        <v>4</v>
      </c>
      <c r="D238" s="57" t="s">
        <v>331</v>
      </c>
      <c r="E238" s="57">
        <v>589</v>
      </c>
      <c r="F238" s="57" t="s">
        <v>332</v>
      </c>
      <c r="G238" s="57">
        <f>180+45</f>
        <v>225</v>
      </c>
      <c r="H238" s="57">
        <v>115</v>
      </c>
      <c r="I238" s="49">
        <v>1.18055555555556E-2</v>
      </c>
    </row>
    <row r="239" spans="1:9">
      <c r="A239" s="56">
        <v>1019</v>
      </c>
      <c r="B239" s="55">
        <v>45310</v>
      </c>
      <c r="C239" s="46">
        <f t="shared" si="6"/>
        <v>5</v>
      </c>
      <c r="D239" s="57" t="s">
        <v>333</v>
      </c>
      <c r="E239" s="57">
        <v>505</v>
      </c>
      <c r="F239" s="57" t="s">
        <v>266</v>
      </c>
      <c r="G239" s="57">
        <f>120+33</f>
        <v>153</v>
      </c>
      <c r="H239" s="57">
        <v>108</v>
      </c>
      <c r="I239" s="49">
        <v>3.4722222222222199E-3</v>
      </c>
    </row>
    <row r="240" spans="1:9">
      <c r="A240" s="56">
        <v>1019</v>
      </c>
      <c r="B240" s="55">
        <v>45311</v>
      </c>
      <c r="C240" s="46">
        <f t="shared" si="6"/>
        <v>6</v>
      </c>
      <c r="D240" s="57" t="s">
        <v>334</v>
      </c>
      <c r="E240" s="57">
        <v>433</v>
      </c>
      <c r="F240" s="57" t="s">
        <v>335</v>
      </c>
      <c r="G240" s="57">
        <f>120+17</f>
        <v>137</v>
      </c>
      <c r="H240" s="57">
        <v>106</v>
      </c>
      <c r="I240" s="49">
        <v>1.0416666666666701E-2</v>
      </c>
    </row>
    <row r="241" spans="1:9">
      <c r="A241" s="56">
        <v>1019</v>
      </c>
      <c r="B241" s="55">
        <v>45312</v>
      </c>
      <c r="C241" s="46">
        <f t="shared" si="6"/>
        <v>7</v>
      </c>
      <c r="D241" s="57" t="s">
        <v>336</v>
      </c>
      <c r="E241" s="57">
        <v>513</v>
      </c>
      <c r="F241" s="57" t="s">
        <v>337</v>
      </c>
      <c r="G241" s="57">
        <f>300+5</f>
        <v>305</v>
      </c>
      <c r="H241" s="57">
        <v>105</v>
      </c>
      <c r="I241" s="49">
        <v>2.0833333333333298E-3</v>
      </c>
    </row>
    <row r="242" spans="1:9">
      <c r="A242" s="56">
        <v>1019</v>
      </c>
      <c r="B242" s="55">
        <v>45313</v>
      </c>
      <c r="C242" s="46">
        <f t="shared" si="6"/>
        <v>1</v>
      </c>
      <c r="D242" s="57" t="s">
        <v>338</v>
      </c>
      <c r="E242" s="57">
        <v>382</v>
      </c>
      <c r="F242" s="57" t="s">
        <v>339</v>
      </c>
      <c r="G242" s="57">
        <v>121</v>
      </c>
      <c r="H242" s="57">
        <v>225</v>
      </c>
      <c r="I242" s="49">
        <v>9.9305555555555494E-2</v>
      </c>
    </row>
    <row r="243" spans="1:9">
      <c r="A243" s="56">
        <v>1019</v>
      </c>
      <c r="B243" s="55">
        <v>45314</v>
      </c>
      <c r="C243" s="46">
        <f t="shared" si="6"/>
        <v>2</v>
      </c>
      <c r="D243" s="57" t="s">
        <v>340</v>
      </c>
      <c r="E243" s="57">
        <v>521</v>
      </c>
      <c r="F243" s="57" t="s">
        <v>341</v>
      </c>
      <c r="G243" s="57">
        <f>180+49</f>
        <v>229</v>
      </c>
      <c r="H243" s="57">
        <v>235</v>
      </c>
      <c r="I243" s="49">
        <v>0.147916666666667</v>
      </c>
    </row>
    <row r="244" spans="1:9">
      <c r="A244" s="56">
        <v>1019</v>
      </c>
      <c r="B244" s="55">
        <v>45315</v>
      </c>
      <c r="C244" s="46">
        <f t="shared" si="6"/>
        <v>3</v>
      </c>
      <c r="D244" s="57" t="s">
        <v>342</v>
      </c>
      <c r="E244" s="57">
        <v>424</v>
      </c>
      <c r="F244" s="57" t="s">
        <v>343</v>
      </c>
      <c r="G244" s="57">
        <v>187</v>
      </c>
      <c r="H244" s="57">
        <v>176</v>
      </c>
      <c r="I244" s="49">
        <v>0.1</v>
      </c>
    </row>
    <row r="245" spans="1:9">
      <c r="A245" s="56">
        <v>1019</v>
      </c>
      <c r="B245" s="55">
        <v>45316</v>
      </c>
      <c r="C245" s="46">
        <f t="shared" si="6"/>
        <v>4</v>
      </c>
      <c r="D245" s="57" t="s">
        <v>344</v>
      </c>
      <c r="E245" s="57">
        <v>411</v>
      </c>
      <c r="F245" s="57" t="s">
        <v>345</v>
      </c>
      <c r="G245" s="57">
        <f>120+46</f>
        <v>166</v>
      </c>
      <c r="H245" s="57">
        <v>137</v>
      </c>
      <c r="I245" s="49">
        <v>0.18402777777777801</v>
      </c>
    </row>
    <row r="246" spans="1:9">
      <c r="A246" s="56">
        <v>1019</v>
      </c>
      <c r="B246" s="55">
        <v>45317</v>
      </c>
      <c r="C246" s="46">
        <f t="shared" si="6"/>
        <v>5</v>
      </c>
      <c r="D246" s="57" t="s">
        <v>346</v>
      </c>
      <c r="E246" s="57">
        <v>592</v>
      </c>
      <c r="F246" s="57" t="s">
        <v>347</v>
      </c>
      <c r="G246" s="57">
        <f>180+29</f>
        <v>209</v>
      </c>
      <c r="H246" s="57">
        <v>235</v>
      </c>
      <c r="I246" s="49">
        <v>7.2916666666666699E-2</v>
      </c>
    </row>
    <row r="247" spans="1:9">
      <c r="A247" s="56">
        <v>1019</v>
      </c>
      <c r="B247" s="55">
        <v>45318</v>
      </c>
      <c r="C247" s="46">
        <f t="shared" si="6"/>
        <v>6</v>
      </c>
      <c r="D247" s="57" t="s">
        <v>348</v>
      </c>
      <c r="E247" s="57">
        <v>482</v>
      </c>
      <c r="F247" s="57" t="s">
        <v>277</v>
      </c>
      <c r="G247" s="57">
        <f>240+52</f>
        <v>292</v>
      </c>
      <c r="H247" s="57">
        <v>167</v>
      </c>
      <c r="I247" s="49">
        <v>0.22291666666666701</v>
      </c>
    </row>
    <row r="248" spans="1:9">
      <c r="A248" s="56">
        <v>1019</v>
      </c>
      <c r="B248" s="55">
        <v>45319</v>
      </c>
      <c r="C248" s="46">
        <f t="shared" si="6"/>
        <v>7</v>
      </c>
      <c r="D248" s="57" t="s">
        <v>349</v>
      </c>
      <c r="E248" s="57">
        <f>600+44</f>
        <v>644</v>
      </c>
      <c r="F248" s="57" t="s">
        <v>350</v>
      </c>
      <c r="G248" s="57">
        <v>421</v>
      </c>
      <c r="H248" s="57">
        <v>137</v>
      </c>
      <c r="I248" s="49">
        <v>0.51249999999999996</v>
      </c>
    </row>
    <row r="249" spans="1:9">
      <c r="A249" s="56">
        <v>1019</v>
      </c>
      <c r="B249" s="55">
        <v>45320</v>
      </c>
      <c r="C249" s="46">
        <f t="shared" si="6"/>
        <v>1</v>
      </c>
      <c r="D249" s="57" t="s">
        <v>351</v>
      </c>
      <c r="E249" s="57">
        <f>240+22</f>
        <v>262</v>
      </c>
      <c r="F249" s="57" t="s">
        <v>352</v>
      </c>
      <c r="G249" s="57">
        <f>180+19</f>
        <v>199</v>
      </c>
      <c r="H249" s="57">
        <v>96</v>
      </c>
      <c r="I249" s="49">
        <v>0.219444444444444</v>
      </c>
    </row>
    <row r="250" spans="1:9">
      <c r="A250" s="56">
        <v>1019</v>
      </c>
      <c r="B250" s="55">
        <v>45321</v>
      </c>
      <c r="C250" s="46">
        <f t="shared" si="6"/>
        <v>2</v>
      </c>
      <c r="D250" s="57" t="s">
        <v>353</v>
      </c>
      <c r="E250" s="57">
        <f>424</f>
        <v>424</v>
      </c>
      <c r="F250" s="57" t="s">
        <v>354</v>
      </c>
      <c r="G250" s="57">
        <f>189</f>
        <v>189</v>
      </c>
      <c r="H250" s="57">
        <v>93</v>
      </c>
      <c r="I250" s="49">
        <v>0.329166666666667</v>
      </c>
    </row>
    <row r="251" spans="1:9">
      <c r="A251" s="56">
        <v>1019</v>
      </c>
      <c r="B251" s="55">
        <v>45322</v>
      </c>
      <c r="C251" s="46">
        <f t="shared" si="6"/>
        <v>3</v>
      </c>
      <c r="D251" s="57" t="s">
        <v>355</v>
      </c>
      <c r="E251" s="57">
        <f>360+27</f>
        <v>387</v>
      </c>
      <c r="F251" s="57" t="s">
        <v>356</v>
      </c>
      <c r="G251" s="57">
        <v>190</v>
      </c>
      <c r="H251" s="57">
        <v>78</v>
      </c>
      <c r="I251" s="49">
        <v>0.233333333333333</v>
      </c>
    </row>
    <row r="252" spans="1:9">
      <c r="A252" s="56">
        <v>1019</v>
      </c>
      <c r="B252" s="55">
        <v>45323</v>
      </c>
      <c r="C252" s="46">
        <f t="shared" si="6"/>
        <v>4</v>
      </c>
      <c r="D252" s="57" t="s">
        <v>357</v>
      </c>
      <c r="E252" s="57">
        <f>342</f>
        <v>342</v>
      </c>
      <c r="F252" s="57" t="s">
        <v>358</v>
      </c>
      <c r="G252" s="57">
        <f>180+23</f>
        <v>203</v>
      </c>
      <c r="H252" s="57">
        <v>90</v>
      </c>
      <c r="I252" s="49">
        <v>0.28958333333333303</v>
      </c>
    </row>
    <row r="253" spans="1:9">
      <c r="A253" s="56">
        <v>1019</v>
      </c>
      <c r="B253" s="55">
        <v>45324</v>
      </c>
      <c r="C253" s="46">
        <f t="shared" si="6"/>
        <v>5</v>
      </c>
      <c r="D253" s="57" t="s">
        <v>359</v>
      </c>
      <c r="E253" s="57">
        <f>349</f>
        <v>349</v>
      </c>
      <c r="F253" s="57" t="s">
        <v>287</v>
      </c>
      <c r="G253" s="57">
        <f>120+57</f>
        <v>177</v>
      </c>
      <c r="H253" s="57">
        <v>87</v>
      </c>
      <c r="I253" s="49">
        <v>0.32152777777777802</v>
      </c>
    </row>
    <row r="254" spans="1:9">
      <c r="A254" s="56">
        <v>1019</v>
      </c>
      <c r="B254" s="55">
        <v>45325</v>
      </c>
      <c r="C254" s="46">
        <f t="shared" si="6"/>
        <v>6</v>
      </c>
      <c r="D254" s="57" t="s">
        <v>360</v>
      </c>
      <c r="E254" s="57">
        <f>540+33</f>
        <v>573</v>
      </c>
      <c r="F254" s="57" t="s">
        <v>361</v>
      </c>
      <c r="G254" s="57">
        <f>240+29</f>
        <v>269</v>
      </c>
      <c r="H254" s="57">
        <v>65</v>
      </c>
      <c r="I254" s="49">
        <v>3.4722222222222199E-3</v>
      </c>
    </row>
    <row r="255" spans="1:9">
      <c r="A255" s="56">
        <v>1019</v>
      </c>
      <c r="B255" s="55">
        <v>45326</v>
      </c>
      <c r="C255" s="46">
        <f t="shared" si="6"/>
        <v>7</v>
      </c>
      <c r="D255" s="57" t="s">
        <v>362</v>
      </c>
      <c r="E255" s="57">
        <v>315</v>
      </c>
      <c r="F255" s="57" t="s">
        <v>302</v>
      </c>
      <c r="G255" s="57">
        <f>180+47</f>
        <v>227</v>
      </c>
      <c r="H255" s="57">
        <v>87</v>
      </c>
      <c r="I255" s="49">
        <v>0.218055555555556</v>
      </c>
    </row>
    <row r="256" spans="1:9">
      <c r="A256" s="56">
        <v>1019</v>
      </c>
      <c r="B256" s="55">
        <v>45327</v>
      </c>
      <c r="C256" s="46">
        <f t="shared" si="6"/>
        <v>1</v>
      </c>
      <c r="D256" s="57" t="s">
        <v>363</v>
      </c>
      <c r="E256" s="57">
        <f>318</f>
        <v>318</v>
      </c>
      <c r="F256" s="57" t="s">
        <v>364</v>
      </c>
      <c r="G256" s="57">
        <f>180+30</f>
        <v>210</v>
      </c>
      <c r="H256" s="57">
        <v>76</v>
      </c>
      <c r="I256" s="49">
        <v>0.33680555555555602</v>
      </c>
    </row>
    <row r="257" spans="1:9">
      <c r="A257" s="56">
        <v>1019</v>
      </c>
      <c r="B257" s="55">
        <v>45328</v>
      </c>
      <c r="C257" s="46">
        <f t="shared" si="6"/>
        <v>2</v>
      </c>
      <c r="D257" s="57" t="s">
        <v>365</v>
      </c>
      <c r="E257" s="57">
        <f>360+54</f>
        <v>414</v>
      </c>
      <c r="F257" s="57" t="s">
        <v>366</v>
      </c>
      <c r="G257" s="57">
        <v>240</v>
      </c>
      <c r="H257" s="57">
        <v>102</v>
      </c>
      <c r="I257" s="49">
        <v>0.33055555555555599</v>
      </c>
    </row>
    <row r="258" spans="1:9">
      <c r="A258" s="56">
        <v>1019</v>
      </c>
      <c r="B258" s="55">
        <v>45329</v>
      </c>
      <c r="C258" s="46">
        <f t="shared" si="6"/>
        <v>3</v>
      </c>
      <c r="D258" s="57" t="s">
        <v>367</v>
      </c>
      <c r="E258" s="57">
        <v>321</v>
      </c>
      <c r="F258" s="57" t="s">
        <v>269</v>
      </c>
      <c r="G258" s="57">
        <f>120+52</f>
        <v>172</v>
      </c>
      <c r="H258" s="57">
        <v>65</v>
      </c>
      <c r="I258" s="49">
        <v>0.32638888888888901</v>
      </c>
    </row>
    <row r="259" spans="1:9">
      <c r="A259" s="56">
        <v>1019</v>
      </c>
      <c r="B259" s="55">
        <v>45330</v>
      </c>
      <c r="C259" s="46">
        <f t="shared" si="6"/>
        <v>4</v>
      </c>
      <c r="D259" s="57" t="s">
        <v>368</v>
      </c>
      <c r="E259" s="57">
        <f>360+24</f>
        <v>384</v>
      </c>
      <c r="F259" s="57" t="s">
        <v>369</v>
      </c>
      <c r="G259" s="57">
        <f>181</f>
        <v>181</v>
      </c>
      <c r="H259" s="57">
        <v>121</v>
      </c>
      <c r="I259" s="49">
        <v>0.32083333333333303</v>
      </c>
    </row>
    <row r="260" spans="1:9">
      <c r="A260" s="56">
        <v>1019</v>
      </c>
      <c r="B260" s="55">
        <v>45331</v>
      </c>
      <c r="C260" s="46">
        <f t="shared" si="6"/>
        <v>5</v>
      </c>
      <c r="D260" s="57" t="s">
        <v>370</v>
      </c>
      <c r="E260" s="57">
        <f>480+59</f>
        <v>539</v>
      </c>
      <c r="F260" s="57" t="s">
        <v>275</v>
      </c>
      <c r="G260" s="57">
        <f>180+39</f>
        <v>219</v>
      </c>
      <c r="H260" s="57">
        <v>113</v>
      </c>
      <c r="I260" s="49">
        <v>0.24722222222222201</v>
      </c>
    </row>
    <row r="261" spans="1:9">
      <c r="A261" s="56">
        <v>1019</v>
      </c>
      <c r="B261" s="55">
        <v>45332</v>
      </c>
      <c r="C261" s="46">
        <f t="shared" si="6"/>
        <v>6</v>
      </c>
      <c r="D261" s="57" t="s">
        <v>371</v>
      </c>
      <c r="E261" s="57">
        <f>540+24</f>
        <v>564</v>
      </c>
      <c r="F261" s="57" t="s">
        <v>372</v>
      </c>
      <c r="G261" s="57">
        <v>300</v>
      </c>
      <c r="H261" s="57">
        <v>133</v>
      </c>
      <c r="I261" s="49">
        <v>0.35277777777777802</v>
      </c>
    </row>
    <row r="262" spans="1:9">
      <c r="A262" s="56">
        <v>1019</v>
      </c>
      <c r="B262" s="55">
        <v>45333</v>
      </c>
      <c r="C262" s="46">
        <f t="shared" si="6"/>
        <v>7</v>
      </c>
      <c r="D262" s="57" t="s">
        <v>373</v>
      </c>
      <c r="E262" s="57">
        <f>360</f>
        <v>360</v>
      </c>
      <c r="F262" s="57" t="s">
        <v>374</v>
      </c>
      <c r="G262" s="57">
        <f>120+55</f>
        <v>175</v>
      </c>
      <c r="H262" s="57">
        <v>60</v>
      </c>
      <c r="I262" s="49">
        <v>0.22430555555555601</v>
      </c>
    </row>
    <row r="263" spans="1:9">
      <c r="A263" s="56">
        <v>1019</v>
      </c>
      <c r="B263" s="55">
        <v>45334</v>
      </c>
      <c r="C263" s="46">
        <f t="shared" si="6"/>
        <v>1</v>
      </c>
      <c r="D263" s="57" t="s">
        <v>375</v>
      </c>
      <c r="E263" s="57">
        <f>360+29</f>
        <v>389</v>
      </c>
      <c r="F263" s="57" t="s">
        <v>376</v>
      </c>
      <c r="G263" s="57">
        <f>180+27</f>
        <v>207</v>
      </c>
      <c r="H263" s="57">
        <v>128</v>
      </c>
      <c r="I263" s="49">
        <v>0.26180555555555601</v>
      </c>
    </row>
    <row r="264" spans="1:9">
      <c r="A264" s="56">
        <v>1019</v>
      </c>
      <c r="B264" s="55">
        <v>45335</v>
      </c>
      <c r="C264" s="46">
        <f t="shared" si="6"/>
        <v>2</v>
      </c>
      <c r="D264" s="57" t="s">
        <v>377</v>
      </c>
      <c r="E264" s="57">
        <v>357</v>
      </c>
      <c r="F264" s="57" t="s">
        <v>378</v>
      </c>
      <c r="G264" s="57">
        <v>127</v>
      </c>
      <c r="H264" s="57">
        <v>74</v>
      </c>
      <c r="I264" s="49">
        <v>0.227777777777778</v>
      </c>
    </row>
    <row r="265" spans="1:9">
      <c r="A265" s="56">
        <v>1019</v>
      </c>
      <c r="B265" s="55">
        <v>45336</v>
      </c>
      <c r="C265" s="46">
        <f t="shared" si="6"/>
        <v>3</v>
      </c>
      <c r="D265" s="57" t="s">
        <v>379</v>
      </c>
      <c r="E265" s="57">
        <f>240+4</f>
        <v>244</v>
      </c>
      <c r="F265" s="57" t="s">
        <v>380</v>
      </c>
      <c r="G265" s="57">
        <f>69</f>
        <v>69</v>
      </c>
      <c r="H265" s="57">
        <v>93</v>
      </c>
      <c r="I265" s="49">
        <v>0.32986111111111099</v>
      </c>
    </row>
    <row r="266" spans="1:9">
      <c r="A266" s="56">
        <v>1019</v>
      </c>
      <c r="B266" s="55">
        <v>45337</v>
      </c>
      <c r="C266" s="46">
        <f t="shared" si="6"/>
        <v>4</v>
      </c>
      <c r="D266" s="57" t="s">
        <v>381</v>
      </c>
      <c r="E266" s="57">
        <f>360+7</f>
        <v>367</v>
      </c>
      <c r="F266" s="57" t="s">
        <v>382</v>
      </c>
      <c r="G266" s="57">
        <f>120+10</f>
        <v>130</v>
      </c>
      <c r="H266" s="57">
        <v>78</v>
      </c>
      <c r="I266" s="49">
        <v>0.358333333333333</v>
      </c>
    </row>
    <row r="267" spans="1:9">
      <c r="A267" s="56">
        <v>1019</v>
      </c>
      <c r="B267" s="55">
        <v>45338</v>
      </c>
      <c r="C267" s="46">
        <f t="shared" si="6"/>
        <v>5</v>
      </c>
      <c r="D267" s="57" t="s">
        <v>283</v>
      </c>
      <c r="E267" s="57">
        <f>300+22</f>
        <v>322</v>
      </c>
      <c r="F267" s="57" t="s">
        <v>252</v>
      </c>
      <c r="G267" s="57">
        <f>120+13</f>
        <v>133</v>
      </c>
      <c r="H267" s="57">
        <v>90</v>
      </c>
      <c r="I267" s="49">
        <v>0.33194444444444399</v>
      </c>
    </row>
    <row r="268" spans="1:9">
      <c r="A268" s="56">
        <v>1019</v>
      </c>
      <c r="B268" s="55">
        <v>45339</v>
      </c>
      <c r="C268" s="46">
        <f t="shared" si="6"/>
        <v>6</v>
      </c>
      <c r="D268" s="57" t="s">
        <v>383</v>
      </c>
      <c r="E268" s="57">
        <f>360+25</f>
        <v>385</v>
      </c>
      <c r="F268" s="57" t="s">
        <v>384</v>
      </c>
      <c r="G268" s="57">
        <f>120+39</f>
        <v>159</v>
      </c>
      <c r="H268" s="57">
        <v>103</v>
      </c>
      <c r="I268" s="49">
        <v>0</v>
      </c>
    </row>
    <row r="269" spans="1:9">
      <c r="A269" s="56">
        <v>1019</v>
      </c>
      <c r="B269" s="55">
        <v>45340</v>
      </c>
      <c r="C269" s="46">
        <f t="shared" si="6"/>
        <v>7</v>
      </c>
      <c r="D269" s="57" t="s">
        <v>385</v>
      </c>
      <c r="E269" s="57">
        <f>420+18</f>
        <v>438</v>
      </c>
      <c r="F269" s="57" t="s">
        <v>386</v>
      </c>
      <c r="G269" s="57">
        <f>125</f>
        <v>125</v>
      </c>
      <c r="H269" s="57">
        <v>102</v>
      </c>
      <c r="I269" s="49">
        <v>0.32152777777777802</v>
      </c>
    </row>
    <row r="270" spans="1:9">
      <c r="A270" s="56">
        <v>1019</v>
      </c>
      <c r="B270" s="55">
        <v>45341</v>
      </c>
      <c r="C270" s="46">
        <f t="shared" si="6"/>
        <v>1</v>
      </c>
      <c r="D270" s="57" t="s">
        <v>283</v>
      </c>
      <c r="E270" s="57">
        <f>300+22</f>
        <v>322</v>
      </c>
      <c r="F270" s="57" t="s">
        <v>387</v>
      </c>
      <c r="G270" s="57">
        <f>120+16</f>
        <v>136</v>
      </c>
      <c r="H270" s="57">
        <v>135</v>
      </c>
      <c r="I270" s="49">
        <v>0.33541666666666697</v>
      </c>
    </row>
    <row r="271" spans="1:9">
      <c r="A271" s="56">
        <v>1019</v>
      </c>
      <c r="B271" s="55">
        <v>45342</v>
      </c>
      <c r="C271" s="46">
        <f t="shared" si="6"/>
        <v>2</v>
      </c>
      <c r="D271" s="57" t="s">
        <v>388</v>
      </c>
      <c r="E271" s="57">
        <f>240+23</f>
        <v>263</v>
      </c>
      <c r="F271" s="57" t="s">
        <v>389</v>
      </c>
      <c r="G271" s="57">
        <f>60+51</f>
        <v>111</v>
      </c>
      <c r="H271" s="57">
        <v>114</v>
      </c>
      <c r="I271" s="49">
        <v>3.4722222222222199E-3</v>
      </c>
    </row>
    <row r="272" spans="1:9">
      <c r="A272" s="56">
        <v>1019</v>
      </c>
      <c r="B272" s="55">
        <v>45343</v>
      </c>
      <c r="C272" s="46">
        <f t="shared" si="6"/>
        <v>3</v>
      </c>
      <c r="D272" s="57" t="s">
        <v>390</v>
      </c>
      <c r="E272" s="57">
        <f>360+33</f>
        <v>393</v>
      </c>
      <c r="F272" s="57" t="s">
        <v>296</v>
      </c>
      <c r="G272" s="57">
        <f>120+29</f>
        <v>149</v>
      </c>
      <c r="H272" s="57">
        <v>56</v>
      </c>
      <c r="I272" s="49">
        <v>3.4722222222222199E-3</v>
      </c>
    </row>
    <row r="273" spans="1:9">
      <c r="A273" s="56">
        <v>1019</v>
      </c>
      <c r="B273" s="55">
        <v>45344</v>
      </c>
      <c r="C273" s="46">
        <f t="shared" si="6"/>
        <v>4</v>
      </c>
      <c r="D273" s="57" t="s">
        <v>391</v>
      </c>
      <c r="E273" s="57">
        <f>300+10</f>
        <v>310</v>
      </c>
      <c r="F273" s="57" t="s">
        <v>293</v>
      </c>
      <c r="G273" s="57">
        <f>120+47</f>
        <v>167</v>
      </c>
      <c r="H273" s="57">
        <v>78</v>
      </c>
      <c r="I273" s="49">
        <v>0.218055555555556</v>
      </c>
    </row>
    <row r="274" spans="1:9">
      <c r="A274" s="56">
        <v>1019</v>
      </c>
      <c r="B274" s="55">
        <v>45345</v>
      </c>
      <c r="C274" s="46">
        <f t="shared" si="6"/>
        <v>5</v>
      </c>
      <c r="D274" s="57" t="s">
        <v>392</v>
      </c>
      <c r="E274" s="57">
        <f>360+10</f>
        <v>370</v>
      </c>
      <c r="F274" s="57" t="s">
        <v>393</v>
      </c>
      <c r="G274" s="57">
        <f>90</f>
        <v>90</v>
      </c>
      <c r="H274" s="57">
        <v>96</v>
      </c>
      <c r="I274" s="49">
        <v>0.33680555555555602</v>
      </c>
    </row>
    <row r="275" spans="1:9">
      <c r="A275" s="56">
        <v>1019</v>
      </c>
      <c r="B275" s="55">
        <v>45346</v>
      </c>
      <c r="C275" s="46">
        <f t="shared" si="6"/>
        <v>6</v>
      </c>
      <c r="D275" s="57" t="s">
        <v>365</v>
      </c>
      <c r="E275" s="57">
        <f>360+54</f>
        <v>414</v>
      </c>
      <c r="F275" s="57" t="s">
        <v>366</v>
      </c>
      <c r="G275" s="57">
        <v>240</v>
      </c>
      <c r="H275" s="57">
        <v>132</v>
      </c>
      <c r="I275" s="49">
        <v>0.33055555555555599</v>
      </c>
    </row>
    <row r="276" spans="1:9">
      <c r="A276" s="56">
        <v>1019</v>
      </c>
      <c r="B276" s="55">
        <v>45347</v>
      </c>
      <c r="C276" s="46">
        <f t="shared" si="6"/>
        <v>7</v>
      </c>
      <c r="D276" s="57" t="s">
        <v>353</v>
      </c>
      <c r="E276" s="57">
        <f>360+4</f>
        <v>364</v>
      </c>
      <c r="F276" s="57" t="s">
        <v>382</v>
      </c>
      <c r="G276" s="57">
        <f>120+10</f>
        <v>130</v>
      </c>
      <c r="H276" s="57">
        <v>83</v>
      </c>
      <c r="I276" s="49">
        <v>1.38888888888889E-3</v>
      </c>
    </row>
    <row r="277" spans="1:9">
      <c r="A277" s="56">
        <v>1019</v>
      </c>
      <c r="B277" s="55">
        <v>45348</v>
      </c>
      <c r="C277" s="46">
        <f t="shared" si="6"/>
        <v>1</v>
      </c>
      <c r="D277" s="57" t="s">
        <v>394</v>
      </c>
      <c r="E277" s="57">
        <f>480+42</f>
        <v>522</v>
      </c>
      <c r="F277" s="57" t="s">
        <v>395</v>
      </c>
      <c r="G277" s="57">
        <f>120+49</f>
        <v>169</v>
      </c>
      <c r="H277" s="57">
        <v>79</v>
      </c>
      <c r="I277" s="49">
        <v>0.34375</v>
      </c>
    </row>
    <row r="278" spans="1:9">
      <c r="A278" s="56">
        <v>1019</v>
      </c>
      <c r="B278" s="55">
        <v>45349</v>
      </c>
      <c r="C278" s="46">
        <f t="shared" si="6"/>
        <v>2</v>
      </c>
      <c r="D278" s="57" t="s">
        <v>396</v>
      </c>
      <c r="E278" s="57">
        <f>361</f>
        <v>361</v>
      </c>
      <c r="F278" s="57" t="s">
        <v>386</v>
      </c>
      <c r="G278" s="57">
        <f>125</f>
        <v>125</v>
      </c>
      <c r="H278" s="57">
        <v>138</v>
      </c>
      <c r="I278" s="49">
        <v>6.9444444444444404E-4</v>
      </c>
    </row>
    <row r="279" spans="1:9">
      <c r="A279" s="56">
        <v>1019</v>
      </c>
      <c r="B279" s="55">
        <v>45350</v>
      </c>
      <c r="C279" s="46">
        <f t="shared" ref="C279:C342" si="7">WEEKDAY(B279,2)</f>
        <v>3</v>
      </c>
      <c r="D279" s="57" t="s">
        <v>372</v>
      </c>
      <c r="E279" s="57">
        <f>300</f>
        <v>300</v>
      </c>
      <c r="F279" s="57" t="s">
        <v>263</v>
      </c>
      <c r="G279" s="57">
        <f>60+23</f>
        <v>83</v>
      </c>
      <c r="H279" s="57">
        <v>112</v>
      </c>
      <c r="I279" s="49">
        <v>9.0277777777777804E-3</v>
      </c>
    </row>
    <row r="280" spans="1:9">
      <c r="A280" s="56">
        <v>1019</v>
      </c>
      <c r="B280" s="55">
        <v>45351</v>
      </c>
      <c r="C280" s="46">
        <f t="shared" si="7"/>
        <v>4</v>
      </c>
      <c r="D280" s="57" t="s">
        <v>397</v>
      </c>
      <c r="E280" s="57">
        <f>325</f>
        <v>325</v>
      </c>
      <c r="F280" s="57" t="s">
        <v>384</v>
      </c>
      <c r="G280" s="57">
        <f>120+39</f>
        <v>159</v>
      </c>
      <c r="H280" s="57">
        <v>56</v>
      </c>
      <c r="I280" s="49">
        <v>3.4722222222222199E-3</v>
      </c>
    </row>
    <row r="281" spans="1:9">
      <c r="A281" s="56">
        <v>1019</v>
      </c>
      <c r="B281" s="55">
        <v>45352</v>
      </c>
      <c r="C281" s="46">
        <f t="shared" si="7"/>
        <v>5</v>
      </c>
      <c r="D281" s="57" t="s">
        <v>398</v>
      </c>
      <c r="E281" s="57">
        <f>360+13</f>
        <v>373</v>
      </c>
      <c r="F281" s="57" t="s">
        <v>399</v>
      </c>
      <c r="G281" s="57">
        <f>120+25</f>
        <v>145</v>
      </c>
      <c r="H281" s="57">
        <v>110</v>
      </c>
      <c r="I281" s="49">
        <v>2.0833333333333298E-3</v>
      </c>
    </row>
    <row r="282" spans="1:9">
      <c r="A282" s="56">
        <v>1019</v>
      </c>
      <c r="B282" s="55">
        <v>45353</v>
      </c>
      <c r="C282" s="46">
        <f t="shared" si="7"/>
        <v>6</v>
      </c>
      <c r="D282" s="57" t="s">
        <v>400</v>
      </c>
      <c r="E282" s="57">
        <f>240+35</f>
        <v>275</v>
      </c>
      <c r="F282" s="57" t="s">
        <v>401</v>
      </c>
      <c r="G282" s="57">
        <f>50+52</f>
        <v>102</v>
      </c>
      <c r="H282" s="57">
        <v>106</v>
      </c>
      <c r="I282" s="49">
        <v>0</v>
      </c>
    </row>
    <row r="283" spans="1:9">
      <c r="A283" s="56">
        <v>1019</v>
      </c>
      <c r="B283" s="55">
        <v>45354</v>
      </c>
      <c r="C283" s="46">
        <f t="shared" si="7"/>
        <v>7</v>
      </c>
      <c r="D283" s="57" t="s">
        <v>334</v>
      </c>
      <c r="E283" s="57">
        <f>420+13</f>
        <v>433</v>
      </c>
      <c r="F283" s="57" t="s">
        <v>402</v>
      </c>
      <c r="G283" s="57">
        <f>120+23</f>
        <v>143</v>
      </c>
      <c r="H283" s="57">
        <v>99</v>
      </c>
      <c r="I283" s="49">
        <v>2.7777777777777801E-3</v>
      </c>
    </row>
    <row r="284" spans="1:9">
      <c r="A284" s="56">
        <v>1019</v>
      </c>
      <c r="B284" s="55">
        <v>45355</v>
      </c>
      <c r="C284" s="46">
        <f t="shared" si="7"/>
        <v>1</v>
      </c>
      <c r="D284" s="57" t="s">
        <v>403</v>
      </c>
      <c r="E284" s="57">
        <f>360+15</f>
        <v>375</v>
      </c>
      <c r="F284" s="57" t="s">
        <v>404</v>
      </c>
      <c r="G284" s="57">
        <f>60+53</f>
        <v>113</v>
      </c>
      <c r="H284" s="57">
        <v>75</v>
      </c>
      <c r="I284" s="49">
        <v>6.9444444444444397E-3</v>
      </c>
    </row>
    <row r="285" spans="1:9">
      <c r="A285" s="56">
        <v>1019</v>
      </c>
      <c r="B285" s="55">
        <v>45356</v>
      </c>
      <c r="C285" s="46">
        <f t="shared" si="7"/>
        <v>2</v>
      </c>
      <c r="D285" s="57" t="s">
        <v>405</v>
      </c>
      <c r="E285" s="57">
        <f>306</f>
        <v>306</v>
      </c>
      <c r="F285" s="57" t="s">
        <v>406</v>
      </c>
      <c r="G285" s="57">
        <f>123</f>
        <v>123</v>
      </c>
      <c r="H285" s="57">
        <v>110</v>
      </c>
      <c r="I285" s="49">
        <v>7.6388888888888904E-3</v>
      </c>
    </row>
    <row r="286" spans="1:9">
      <c r="A286" s="56">
        <v>1019</v>
      </c>
      <c r="B286" s="55">
        <v>45357</v>
      </c>
      <c r="C286" s="46">
        <f t="shared" si="7"/>
        <v>3</v>
      </c>
      <c r="D286" s="57" t="s">
        <v>279</v>
      </c>
      <c r="E286" s="57">
        <f>360+2</f>
        <v>362</v>
      </c>
      <c r="F286" s="57" t="s">
        <v>266</v>
      </c>
      <c r="G286" s="57">
        <f>120+33</f>
        <v>153</v>
      </c>
      <c r="H286" s="57">
        <v>108</v>
      </c>
      <c r="I286" s="49">
        <v>3.4722222222222199E-3</v>
      </c>
    </row>
    <row r="287" spans="1:9">
      <c r="A287" s="56">
        <v>1019</v>
      </c>
      <c r="B287" s="55">
        <v>45358</v>
      </c>
      <c r="C287" s="46">
        <f t="shared" si="7"/>
        <v>4</v>
      </c>
      <c r="D287" s="57" t="s">
        <v>270</v>
      </c>
      <c r="E287" s="57">
        <f>240+31</f>
        <v>271</v>
      </c>
      <c r="F287" s="57" t="s">
        <v>335</v>
      </c>
      <c r="G287" s="57">
        <f>120+17</f>
        <v>137</v>
      </c>
      <c r="H287" s="57">
        <v>96</v>
      </c>
      <c r="I287" s="49">
        <v>7.6388888888888904E-3</v>
      </c>
    </row>
    <row r="288" spans="1:9">
      <c r="A288" s="56">
        <v>1019</v>
      </c>
      <c r="B288" s="55">
        <v>45359</v>
      </c>
      <c r="C288" s="46">
        <f t="shared" si="7"/>
        <v>5</v>
      </c>
      <c r="D288" s="57" t="s">
        <v>407</v>
      </c>
      <c r="E288" s="57">
        <f>300+33</f>
        <v>333</v>
      </c>
      <c r="F288" s="57" t="s">
        <v>74</v>
      </c>
      <c r="G288" s="57">
        <v>60</v>
      </c>
      <c r="H288" s="57">
        <v>111</v>
      </c>
      <c r="I288" s="49">
        <v>2.0833333333333298E-3</v>
      </c>
    </row>
    <row r="289" spans="1:9">
      <c r="A289" s="56">
        <v>1019</v>
      </c>
      <c r="B289" s="55">
        <v>45360</v>
      </c>
      <c r="C289" s="46">
        <f t="shared" si="7"/>
        <v>6</v>
      </c>
      <c r="D289" s="57" t="s">
        <v>391</v>
      </c>
      <c r="E289" s="57">
        <f>310</f>
        <v>310</v>
      </c>
      <c r="F289" s="57" t="s">
        <v>408</v>
      </c>
      <c r="G289" s="57">
        <f>60+47</f>
        <v>107</v>
      </c>
      <c r="H289" s="57">
        <v>104</v>
      </c>
      <c r="I289" s="49">
        <v>5.5555555555555601E-3</v>
      </c>
    </row>
    <row r="290" spans="1:9">
      <c r="A290" s="56">
        <v>1019</v>
      </c>
      <c r="B290" s="55">
        <v>45361</v>
      </c>
      <c r="C290" s="46">
        <f t="shared" si="7"/>
        <v>7</v>
      </c>
      <c r="D290" s="57" t="s">
        <v>409</v>
      </c>
      <c r="E290" s="57">
        <f>360+34</f>
        <v>394</v>
      </c>
      <c r="F290" s="57" t="s">
        <v>382</v>
      </c>
      <c r="G290" s="57">
        <f>120+10</f>
        <v>130</v>
      </c>
      <c r="H290" s="57">
        <v>83</v>
      </c>
      <c r="I290" s="49">
        <v>1.6666666666666701E-2</v>
      </c>
    </row>
    <row r="291" spans="1:9">
      <c r="A291" s="56">
        <v>1019</v>
      </c>
      <c r="B291" s="55">
        <v>45362</v>
      </c>
      <c r="C291" s="46">
        <f t="shared" si="7"/>
        <v>1</v>
      </c>
      <c r="D291" s="57" t="s">
        <v>410</v>
      </c>
      <c r="E291" s="57">
        <f>420+42</f>
        <v>462</v>
      </c>
      <c r="F291" s="57" t="s">
        <v>395</v>
      </c>
      <c r="G291" s="57">
        <f>120+49</f>
        <v>169</v>
      </c>
      <c r="H291" s="57">
        <v>59</v>
      </c>
      <c r="I291" s="49">
        <v>1.8055555555555599E-2</v>
      </c>
    </row>
    <row r="292" spans="1:9">
      <c r="A292" s="56">
        <v>1019</v>
      </c>
      <c r="B292" s="55">
        <v>45363</v>
      </c>
      <c r="C292" s="46">
        <f t="shared" si="7"/>
        <v>2</v>
      </c>
      <c r="D292" s="57" t="s">
        <v>411</v>
      </c>
      <c r="E292" s="57">
        <f>420+17</f>
        <v>437</v>
      </c>
      <c r="F292" s="57" t="s">
        <v>412</v>
      </c>
      <c r="G292" s="57">
        <v>180</v>
      </c>
      <c r="H292" s="57">
        <v>148</v>
      </c>
      <c r="I292" s="49">
        <v>6.9444444444444404E-4</v>
      </c>
    </row>
    <row r="293" spans="1:9">
      <c r="A293" s="56">
        <v>1019</v>
      </c>
      <c r="B293" s="55">
        <v>45364</v>
      </c>
      <c r="C293" s="46">
        <f t="shared" si="7"/>
        <v>3</v>
      </c>
      <c r="D293" s="57" t="s">
        <v>413</v>
      </c>
      <c r="E293" s="57">
        <f>540</f>
        <v>540</v>
      </c>
      <c r="F293" s="57" t="s">
        <v>358</v>
      </c>
      <c r="G293" s="57">
        <f>180+23</f>
        <v>203</v>
      </c>
      <c r="H293" s="57">
        <v>101</v>
      </c>
      <c r="I293" s="49">
        <v>4.1666666666666701E-3</v>
      </c>
    </row>
    <row r="294" spans="1:9">
      <c r="A294" s="56">
        <v>1019</v>
      </c>
      <c r="B294" s="55">
        <v>45365</v>
      </c>
      <c r="C294" s="46">
        <f t="shared" si="7"/>
        <v>4</v>
      </c>
      <c r="D294" s="57" t="s">
        <v>333</v>
      </c>
      <c r="E294" s="57">
        <f>480+25</f>
        <v>505</v>
      </c>
      <c r="F294" s="57" t="s">
        <v>384</v>
      </c>
      <c r="G294" s="57">
        <f>120+39</f>
        <v>159</v>
      </c>
      <c r="H294" s="57">
        <v>117</v>
      </c>
      <c r="I294" s="49">
        <v>9.7222222222222206E-3</v>
      </c>
    </row>
    <row r="295" spans="1:9">
      <c r="A295" s="56">
        <v>1019</v>
      </c>
      <c r="B295" s="55">
        <v>45366</v>
      </c>
      <c r="C295" s="46">
        <f t="shared" si="7"/>
        <v>5</v>
      </c>
      <c r="D295" s="57" t="s">
        <v>414</v>
      </c>
      <c r="E295" s="57">
        <f>420+59</f>
        <v>479</v>
      </c>
      <c r="F295" s="57" t="s">
        <v>415</v>
      </c>
      <c r="G295" s="57">
        <f>120+59</f>
        <v>179</v>
      </c>
      <c r="H295" s="57">
        <v>121</v>
      </c>
      <c r="I295" s="49">
        <v>4.8611111111111103E-3</v>
      </c>
    </row>
    <row r="296" spans="1:9">
      <c r="A296" s="56">
        <v>1019</v>
      </c>
      <c r="B296" s="55">
        <v>45367</v>
      </c>
      <c r="C296" s="46">
        <f t="shared" si="7"/>
        <v>6</v>
      </c>
      <c r="D296" s="57" t="s">
        <v>283</v>
      </c>
      <c r="E296" s="57">
        <f>322</f>
        <v>322</v>
      </c>
      <c r="F296" s="57" t="s">
        <v>280</v>
      </c>
      <c r="G296" s="57">
        <f>60+16</f>
        <v>76</v>
      </c>
      <c r="H296" s="57">
        <v>156</v>
      </c>
      <c r="I296" s="49">
        <v>5.5555555555555601E-3</v>
      </c>
    </row>
    <row r="297" spans="1:9">
      <c r="A297" s="56">
        <v>1019</v>
      </c>
      <c r="B297" s="55">
        <v>45368</v>
      </c>
      <c r="C297" s="46">
        <f t="shared" si="7"/>
        <v>7</v>
      </c>
      <c r="D297" s="57" t="s">
        <v>416</v>
      </c>
      <c r="E297" s="57">
        <f>420+23</f>
        <v>443</v>
      </c>
      <c r="F297" s="57" t="s">
        <v>417</v>
      </c>
      <c r="G297" s="57">
        <f>120+51</f>
        <v>171</v>
      </c>
      <c r="H297" s="57">
        <v>124</v>
      </c>
      <c r="I297" s="49">
        <v>3.4722222222222199E-3</v>
      </c>
    </row>
    <row r="298" spans="1:9">
      <c r="A298" s="56">
        <v>1019</v>
      </c>
      <c r="B298" s="55">
        <v>45369</v>
      </c>
      <c r="C298" s="46">
        <f t="shared" si="7"/>
        <v>1</v>
      </c>
      <c r="D298" s="57" t="s">
        <v>365</v>
      </c>
      <c r="E298" s="57">
        <f>360+54</f>
        <v>414</v>
      </c>
      <c r="F298" s="57" t="s">
        <v>339</v>
      </c>
      <c r="G298" s="57">
        <v>121</v>
      </c>
      <c r="H298" s="57">
        <v>138</v>
      </c>
      <c r="I298" s="49">
        <v>1.38888888888889E-3</v>
      </c>
    </row>
    <row r="299" spans="1:9">
      <c r="A299" s="56">
        <v>1019</v>
      </c>
      <c r="B299" s="55">
        <v>45370</v>
      </c>
      <c r="C299" s="46">
        <f t="shared" si="7"/>
        <v>2</v>
      </c>
      <c r="D299" s="57" t="s">
        <v>418</v>
      </c>
      <c r="E299" s="57">
        <f>360+47</f>
        <v>407</v>
      </c>
      <c r="F299" s="57" t="s">
        <v>419</v>
      </c>
      <c r="G299" s="57">
        <f>120+43</f>
        <v>163</v>
      </c>
      <c r="H299" s="57">
        <v>124</v>
      </c>
      <c r="I299" s="49">
        <v>6.9444444444444404E-4</v>
      </c>
    </row>
    <row r="300" spans="1:9">
      <c r="A300" s="56">
        <v>1019</v>
      </c>
      <c r="B300" s="55">
        <v>45371</v>
      </c>
      <c r="C300" s="46">
        <f t="shared" si="7"/>
        <v>3</v>
      </c>
      <c r="D300" s="57" t="s">
        <v>420</v>
      </c>
      <c r="E300" s="57">
        <f>355</f>
        <v>355</v>
      </c>
      <c r="F300" s="57" t="s">
        <v>421</v>
      </c>
      <c r="G300" s="57">
        <f>120+26</f>
        <v>146</v>
      </c>
      <c r="H300" s="57">
        <v>118</v>
      </c>
      <c r="I300" s="49">
        <v>6.9444444444444397E-3</v>
      </c>
    </row>
    <row r="301" spans="1:9">
      <c r="A301" s="56">
        <v>1019</v>
      </c>
      <c r="B301" s="55">
        <v>45372</v>
      </c>
      <c r="C301" s="46">
        <f t="shared" si="7"/>
        <v>4</v>
      </c>
      <c r="D301" s="57" t="s">
        <v>422</v>
      </c>
      <c r="E301" s="57">
        <v>331</v>
      </c>
      <c r="F301" s="57" t="s">
        <v>399</v>
      </c>
      <c r="G301" s="57">
        <f>120+25</f>
        <v>145</v>
      </c>
      <c r="H301" s="57">
        <v>130</v>
      </c>
      <c r="I301" s="49">
        <v>2.0833333333333298E-3</v>
      </c>
    </row>
    <row r="302" spans="1:9">
      <c r="A302" s="56">
        <v>1019</v>
      </c>
      <c r="B302" s="55">
        <v>45373</v>
      </c>
      <c r="C302" s="46">
        <f t="shared" si="7"/>
        <v>5</v>
      </c>
      <c r="D302" s="57" t="s">
        <v>423</v>
      </c>
      <c r="E302" s="57">
        <f>240+53</f>
        <v>293</v>
      </c>
      <c r="F302" s="57" t="s">
        <v>424</v>
      </c>
      <c r="G302" s="57">
        <f>120+42</f>
        <v>162</v>
      </c>
      <c r="H302" s="57">
        <v>126</v>
      </c>
      <c r="I302" s="49">
        <v>0</v>
      </c>
    </row>
    <row r="303" spans="1:9">
      <c r="A303" s="56">
        <v>1019</v>
      </c>
      <c r="B303" s="55">
        <v>45374</v>
      </c>
      <c r="C303" s="46">
        <f t="shared" si="7"/>
        <v>6</v>
      </c>
      <c r="D303" s="57" t="s">
        <v>425</v>
      </c>
      <c r="E303" s="57">
        <f>360+31</f>
        <v>391</v>
      </c>
      <c r="F303" s="57" t="s">
        <v>426</v>
      </c>
      <c r="G303" s="57">
        <f>120+32</f>
        <v>152</v>
      </c>
      <c r="H303" s="57">
        <v>89</v>
      </c>
      <c r="I303" s="49">
        <v>9.7222222222222206E-3</v>
      </c>
    </row>
    <row r="304" spans="1:9">
      <c r="A304" s="56">
        <v>1019</v>
      </c>
      <c r="B304" s="55">
        <v>45375</v>
      </c>
      <c r="C304" s="46">
        <f t="shared" si="7"/>
        <v>7</v>
      </c>
      <c r="D304" s="57" t="s">
        <v>427</v>
      </c>
      <c r="E304" s="57">
        <f>360+35</f>
        <v>395</v>
      </c>
      <c r="F304" s="57" t="s">
        <v>320</v>
      </c>
      <c r="G304" s="57">
        <f>120+35</f>
        <v>155</v>
      </c>
      <c r="H304" s="57">
        <v>95</v>
      </c>
      <c r="I304" s="49">
        <v>6.9444444444444397E-3</v>
      </c>
    </row>
    <row r="305" spans="1:12">
      <c r="A305" s="56">
        <v>1019</v>
      </c>
      <c r="B305" s="55">
        <v>45376</v>
      </c>
      <c r="C305" s="46">
        <f t="shared" si="7"/>
        <v>1</v>
      </c>
      <c r="D305" s="57" t="s">
        <v>428</v>
      </c>
      <c r="E305" s="57">
        <f>346</f>
        <v>346</v>
      </c>
      <c r="F305" s="57" t="s">
        <v>429</v>
      </c>
      <c r="G305" s="57">
        <f>60+35</f>
        <v>95</v>
      </c>
      <c r="H305" s="57">
        <v>110</v>
      </c>
      <c r="I305" s="49">
        <v>2.7777777777777801E-3</v>
      </c>
    </row>
    <row r="306" spans="1:12">
      <c r="A306" s="56">
        <v>1019</v>
      </c>
      <c r="B306" s="55">
        <v>45377</v>
      </c>
      <c r="C306" s="46">
        <f t="shared" si="7"/>
        <v>2</v>
      </c>
      <c r="D306" s="57" t="s">
        <v>430</v>
      </c>
      <c r="E306" s="57">
        <f>240+38</f>
        <v>278</v>
      </c>
      <c r="F306" s="57" t="s">
        <v>419</v>
      </c>
      <c r="G306" s="57">
        <f>120+43</f>
        <v>163</v>
      </c>
      <c r="H306" s="57">
        <v>197</v>
      </c>
      <c r="I306" s="49">
        <v>1.38888888888889E-3</v>
      </c>
    </row>
    <row r="307" spans="1:12">
      <c r="A307" s="56">
        <v>1019</v>
      </c>
      <c r="B307" s="55">
        <v>45378</v>
      </c>
      <c r="C307" s="46">
        <f t="shared" si="7"/>
        <v>3</v>
      </c>
      <c r="D307" s="57" t="s">
        <v>431</v>
      </c>
      <c r="E307" s="57">
        <f>240+58</f>
        <v>298</v>
      </c>
      <c r="F307" s="57" t="s">
        <v>404</v>
      </c>
      <c r="G307" s="57">
        <f t="shared" ref="G307:G308" si="8">60+53</f>
        <v>113</v>
      </c>
      <c r="H307" s="57">
        <v>116</v>
      </c>
      <c r="I307" s="49">
        <v>0</v>
      </c>
      <c r="L307" s="57">
        <v>0</v>
      </c>
    </row>
    <row r="308" spans="1:12">
      <c r="A308" s="56">
        <v>1019</v>
      </c>
      <c r="B308" s="55">
        <v>45379</v>
      </c>
      <c r="C308" s="46">
        <f t="shared" si="7"/>
        <v>4</v>
      </c>
      <c r="D308" s="57" t="s">
        <v>432</v>
      </c>
      <c r="E308" s="57">
        <f>359</f>
        <v>359</v>
      </c>
      <c r="F308" s="57" t="s">
        <v>404</v>
      </c>
      <c r="G308" s="57">
        <f t="shared" si="8"/>
        <v>113</v>
      </c>
      <c r="H308" s="57">
        <v>112</v>
      </c>
      <c r="I308" s="49">
        <v>1.38888888888889E-3</v>
      </c>
      <c r="L308" s="57">
        <v>0</v>
      </c>
    </row>
    <row r="309" spans="1:12">
      <c r="A309" s="56">
        <v>1019</v>
      </c>
      <c r="B309" s="55">
        <v>45380</v>
      </c>
      <c r="C309" s="46">
        <f t="shared" si="7"/>
        <v>5</v>
      </c>
      <c r="D309" s="57" t="s">
        <v>381</v>
      </c>
      <c r="E309" s="57">
        <f>360+7</f>
        <v>367</v>
      </c>
      <c r="F309" s="57" t="s">
        <v>339</v>
      </c>
      <c r="G309" s="57">
        <v>121</v>
      </c>
      <c r="H309" s="57">
        <v>94</v>
      </c>
      <c r="I309" s="49">
        <v>2.0833333333333298E-3</v>
      </c>
      <c r="L309" s="57">
        <v>0</v>
      </c>
    </row>
    <row r="310" spans="1:12">
      <c r="A310" s="56">
        <v>1019</v>
      </c>
      <c r="B310" s="55">
        <v>45381</v>
      </c>
      <c r="C310" s="46">
        <f t="shared" si="7"/>
        <v>6</v>
      </c>
      <c r="D310" s="57" t="s">
        <v>433</v>
      </c>
      <c r="E310" s="57">
        <v>316</v>
      </c>
      <c r="F310" s="57" t="s">
        <v>434</v>
      </c>
      <c r="G310" s="57">
        <f>60+14</f>
        <v>74</v>
      </c>
      <c r="H310" s="57">
        <v>48</v>
      </c>
      <c r="I310" s="49">
        <v>1.18055555555556E-2</v>
      </c>
      <c r="L310" s="57">
        <v>1</v>
      </c>
    </row>
    <row r="311" spans="1:12">
      <c r="A311" s="56">
        <v>1019</v>
      </c>
      <c r="B311" s="55">
        <v>45382</v>
      </c>
      <c r="C311" s="46">
        <f t="shared" si="7"/>
        <v>7</v>
      </c>
      <c r="D311" s="57" t="s">
        <v>435</v>
      </c>
      <c r="E311" s="57">
        <v>336</v>
      </c>
      <c r="F311" s="57" t="s">
        <v>436</v>
      </c>
      <c r="G311" s="57">
        <v>128</v>
      </c>
      <c r="H311" s="57">
        <v>83</v>
      </c>
      <c r="I311" s="49">
        <v>1.6666666666666701E-2</v>
      </c>
      <c r="L311" s="57">
        <v>0</v>
      </c>
    </row>
    <row r="312" spans="1:12">
      <c r="A312" s="56">
        <v>1019</v>
      </c>
      <c r="B312" s="55">
        <v>45383</v>
      </c>
      <c r="C312" s="46">
        <f t="shared" si="7"/>
        <v>1</v>
      </c>
      <c r="D312" s="57" t="s">
        <v>306</v>
      </c>
      <c r="E312" s="57">
        <f>240+12</f>
        <v>252</v>
      </c>
      <c r="F312" s="57" t="s">
        <v>299</v>
      </c>
      <c r="G312" s="57">
        <f>60+11</f>
        <v>71</v>
      </c>
      <c r="H312" s="57">
        <v>44</v>
      </c>
      <c r="I312" s="49">
        <v>1.6666666666666701E-2</v>
      </c>
      <c r="L312" s="57">
        <v>1</v>
      </c>
    </row>
    <row r="313" spans="1:12">
      <c r="A313" s="56">
        <v>1019</v>
      </c>
      <c r="B313" s="55">
        <v>45384</v>
      </c>
      <c r="C313" s="46">
        <f t="shared" si="7"/>
        <v>2</v>
      </c>
      <c r="D313" s="57" t="s">
        <v>437</v>
      </c>
      <c r="E313" s="57">
        <f>360+28</f>
        <v>388</v>
      </c>
      <c r="F313" s="57" t="s">
        <v>408</v>
      </c>
      <c r="G313" s="57">
        <f>40+47</f>
        <v>87</v>
      </c>
      <c r="H313" s="57">
        <v>65</v>
      </c>
      <c r="I313" s="49">
        <v>2.0833333333333298E-3</v>
      </c>
      <c r="L313" s="57">
        <v>0</v>
      </c>
    </row>
    <row r="314" spans="1:12">
      <c r="A314" s="56">
        <v>1019</v>
      </c>
      <c r="B314" s="55">
        <v>45385</v>
      </c>
      <c r="C314" s="46">
        <f t="shared" si="7"/>
        <v>3</v>
      </c>
      <c r="D314" s="57" t="s">
        <v>438</v>
      </c>
      <c r="E314" s="57">
        <v>348</v>
      </c>
      <c r="F314" s="57" t="s">
        <v>434</v>
      </c>
      <c r="G314" s="57">
        <f>60+14</f>
        <v>74</v>
      </c>
      <c r="H314" s="57">
        <v>75</v>
      </c>
      <c r="I314" s="49">
        <v>1.52777777777778E-2</v>
      </c>
      <c r="L314" s="57">
        <v>0</v>
      </c>
    </row>
    <row r="315" spans="1:12">
      <c r="A315" s="56">
        <v>1019</v>
      </c>
      <c r="B315" s="55">
        <v>45386</v>
      </c>
      <c r="C315" s="46">
        <f t="shared" si="7"/>
        <v>4</v>
      </c>
      <c r="D315" s="57" t="s">
        <v>439</v>
      </c>
      <c r="E315" s="57">
        <v>327</v>
      </c>
      <c r="F315" s="57" t="s">
        <v>440</v>
      </c>
      <c r="G315" s="57">
        <f>60+44</f>
        <v>104</v>
      </c>
      <c r="H315" s="57">
        <v>54</v>
      </c>
      <c r="I315" s="49">
        <v>1.0416666666666701E-2</v>
      </c>
      <c r="L315" s="57">
        <v>0</v>
      </c>
    </row>
    <row r="316" spans="1:12">
      <c r="A316" s="61">
        <v>2508</v>
      </c>
      <c r="B316" s="55">
        <v>45307</v>
      </c>
      <c r="C316" s="46">
        <f t="shared" si="7"/>
        <v>2</v>
      </c>
      <c r="D316" s="40" t="s">
        <v>441</v>
      </c>
      <c r="E316" s="40">
        <v>351</v>
      </c>
      <c r="F316" s="40" t="s">
        <v>272</v>
      </c>
      <c r="G316" s="40">
        <v>94</v>
      </c>
      <c r="H316" s="40">
        <v>125</v>
      </c>
      <c r="I316" s="49">
        <v>0.389583333333333</v>
      </c>
    </row>
    <row r="317" spans="1:12">
      <c r="A317" s="61">
        <v>2508</v>
      </c>
      <c r="B317" s="55">
        <v>45308</v>
      </c>
      <c r="C317" s="46">
        <f t="shared" si="7"/>
        <v>3</v>
      </c>
      <c r="D317" s="40" t="s">
        <v>442</v>
      </c>
      <c r="E317" s="40">
        <v>508</v>
      </c>
      <c r="F317" s="40" t="s">
        <v>443</v>
      </c>
      <c r="G317" s="40">
        <v>173</v>
      </c>
      <c r="H317" s="40">
        <v>125</v>
      </c>
      <c r="I317" s="49">
        <v>0.38055555555555598</v>
      </c>
    </row>
    <row r="318" spans="1:12">
      <c r="A318" s="61">
        <v>2508</v>
      </c>
      <c r="B318" s="55">
        <v>45309</v>
      </c>
      <c r="C318" s="46">
        <f t="shared" si="7"/>
        <v>4</v>
      </c>
      <c r="D318" s="40" t="s">
        <v>444</v>
      </c>
      <c r="E318" s="40">
        <v>445</v>
      </c>
      <c r="F318" s="40" t="s">
        <v>445</v>
      </c>
      <c r="G318" s="40">
        <v>205</v>
      </c>
      <c r="H318" s="40">
        <v>151</v>
      </c>
      <c r="I318" s="49">
        <v>0.31041666666666701</v>
      </c>
    </row>
    <row r="319" spans="1:12">
      <c r="A319" s="61">
        <v>2508</v>
      </c>
      <c r="B319" s="55">
        <v>45310</v>
      </c>
      <c r="C319" s="46">
        <f t="shared" si="7"/>
        <v>5</v>
      </c>
      <c r="D319" s="40" t="s">
        <v>446</v>
      </c>
      <c r="E319" s="40">
        <v>270</v>
      </c>
      <c r="F319" s="40" t="s">
        <v>382</v>
      </c>
      <c r="G319" s="40">
        <v>130</v>
      </c>
      <c r="H319" s="40">
        <v>100</v>
      </c>
      <c r="I319" s="49">
        <v>0.39583333333333298</v>
      </c>
    </row>
    <row r="320" spans="1:12">
      <c r="A320" s="61">
        <v>2508</v>
      </c>
      <c r="B320" s="55">
        <v>45311</v>
      </c>
      <c r="C320" s="46">
        <f t="shared" si="7"/>
        <v>6</v>
      </c>
      <c r="D320" s="40" t="s">
        <v>447</v>
      </c>
      <c r="E320" s="40">
        <v>296</v>
      </c>
      <c r="F320" s="40" t="s">
        <v>399</v>
      </c>
      <c r="G320" s="40">
        <v>145</v>
      </c>
      <c r="H320" s="40">
        <v>81</v>
      </c>
      <c r="I320" s="49">
        <v>0.40347222222222201</v>
      </c>
    </row>
    <row r="321" spans="1:9">
      <c r="A321" s="61">
        <v>2508</v>
      </c>
      <c r="B321" s="55">
        <v>45312</v>
      </c>
      <c r="C321" s="46">
        <f t="shared" si="7"/>
        <v>7</v>
      </c>
      <c r="D321" s="40" t="s">
        <v>448</v>
      </c>
      <c r="E321" s="40">
        <v>504</v>
      </c>
      <c r="F321" s="40" t="s">
        <v>449</v>
      </c>
      <c r="G321" s="40">
        <v>281</v>
      </c>
      <c r="H321" s="40">
        <v>69</v>
      </c>
      <c r="I321" s="49">
        <v>0.38402777777777802</v>
      </c>
    </row>
    <row r="322" spans="1:9">
      <c r="A322" s="61">
        <v>2508</v>
      </c>
      <c r="B322" s="55">
        <v>45313</v>
      </c>
      <c r="C322" s="46">
        <f t="shared" si="7"/>
        <v>1</v>
      </c>
      <c r="D322" s="40" t="s">
        <v>450</v>
      </c>
      <c r="E322" s="40">
        <v>651</v>
      </c>
      <c r="F322" s="40" t="s">
        <v>451</v>
      </c>
      <c r="G322" s="40">
        <v>398</v>
      </c>
      <c r="H322" s="40">
        <v>157</v>
      </c>
      <c r="I322" s="49">
        <v>0.327777777777778</v>
      </c>
    </row>
    <row r="323" spans="1:9">
      <c r="A323" s="61">
        <v>2508</v>
      </c>
      <c r="B323" s="55">
        <v>45314</v>
      </c>
      <c r="C323" s="46">
        <f t="shared" si="7"/>
        <v>2</v>
      </c>
      <c r="D323" s="40" t="s">
        <v>452</v>
      </c>
      <c r="E323" s="40">
        <v>783</v>
      </c>
      <c r="F323" s="40" t="s">
        <v>363</v>
      </c>
      <c r="G323" s="40">
        <v>318</v>
      </c>
      <c r="H323" s="40">
        <v>114</v>
      </c>
      <c r="I323" s="49">
        <v>0.31041666666666701</v>
      </c>
    </row>
    <row r="324" spans="1:9">
      <c r="A324" s="61">
        <v>2508</v>
      </c>
      <c r="B324" s="55">
        <v>45315</v>
      </c>
      <c r="C324" s="46">
        <f t="shared" si="7"/>
        <v>3</v>
      </c>
      <c r="D324" s="40" t="s">
        <v>453</v>
      </c>
      <c r="E324" s="40">
        <v>696</v>
      </c>
      <c r="F324" s="40" t="s">
        <v>454</v>
      </c>
      <c r="G324" s="40">
        <v>365</v>
      </c>
      <c r="H324" s="40">
        <v>103</v>
      </c>
      <c r="I324" s="49">
        <v>0.34375</v>
      </c>
    </row>
    <row r="325" spans="1:9">
      <c r="A325" s="61">
        <v>2508</v>
      </c>
      <c r="B325" s="55">
        <v>45316</v>
      </c>
      <c r="C325" s="46">
        <f t="shared" si="7"/>
        <v>4</v>
      </c>
      <c r="D325" s="40" t="s">
        <v>455</v>
      </c>
      <c r="E325" s="40">
        <v>313</v>
      </c>
      <c r="F325" s="40" t="s">
        <v>456</v>
      </c>
      <c r="G325" s="40">
        <v>126</v>
      </c>
      <c r="H325" s="40">
        <v>173</v>
      </c>
      <c r="I325" s="49">
        <v>0.31041666666666701</v>
      </c>
    </row>
    <row r="326" spans="1:9">
      <c r="A326" s="61">
        <v>2508</v>
      </c>
      <c r="B326" s="55">
        <v>45317</v>
      </c>
      <c r="C326" s="46">
        <f t="shared" si="7"/>
        <v>5</v>
      </c>
      <c r="D326" s="40" t="s">
        <v>284</v>
      </c>
      <c r="E326" s="40">
        <v>236</v>
      </c>
      <c r="F326" s="40" t="s">
        <v>252</v>
      </c>
      <c r="G326" s="40">
        <v>133</v>
      </c>
      <c r="H326" s="40">
        <v>93</v>
      </c>
      <c r="I326" s="49">
        <v>0.39305555555555599</v>
      </c>
    </row>
    <row r="327" spans="1:9">
      <c r="A327" s="61">
        <v>2508</v>
      </c>
      <c r="B327" s="55">
        <v>45318</v>
      </c>
      <c r="C327" s="46">
        <f t="shared" si="7"/>
        <v>6</v>
      </c>
      <c r="D327" s="40" t="s">
        <v>457</v>
      </c>
      <c r="E327" s="40">
        <v>490</v>
      </c>
      <c r="F327" s="40" t="s">
        <v>458</v>
      </c>
      <c r="G327" s="40">
        <v>230</v>
      </c>
      <c r="H327" s="40">
        <v>80</v>
      </c>
      <c r="I327" s="49">
        <v>0.35</v>
      </c>
    </row>
    <row r="328" spans="1:9">
      <c r="A328" s="61">
        <v>2508</v>
      </c>
      <c r="B328" s="55">
        <v>45319</v>
      </c>
      <c r="C328" s="46">
        <f t="shared" si="7"/>
        <v>7</v>
      </c>
      <c r="D328" s="40" t="s">
        <v>310</v>
      </c>
      <c r="E328" s="40">
        <v>464</v>
      </c>
      <c r="F328" s="40" t="s">
        <v>459</v>
      </c>
      <c r="G328" s="40">
        <v>197</v>
      </c>
      <c r="H328" s="40">
        <v>82</v>
      </c>
      <c r="I328" s="49">
        <v>0.35347222222222202</v>
      </c>
    </row>
    <row r="329" spans="1:9">
      <c r="A329" s="61">
        <v>2508</v>
      </c>
      <c r="B329" s="55">
        <v>45320</v>
      </c>
      <c r="C329" s="46">
        <f t="shared" si="7"/>
        <v>1</v>
      </c>
      <c r="D329" s="40" t="s">
        <v>460</v>
      </c>
      <c r="E329" s="40">
        <v>945</v>
      </c>
      <c r="F329" s="40" t="s">
        <v>461</v>
      </c>
      <c r="G329" s="40">
        <v>561</v>
      </c>
      <c r="H329" s="40">
        <v>74</v>
      </c>
      <c r="I329" s="49">
        <v>0.15069444444444399</v>
      </c>
    </row>
    <row r="330" spans="1:9">
      <c r="A330" s="61">
        <v>2508</v>
      </c>
      <c r="B330" s="55">
        <v>45321</v>
      </c>
      <c r="C330" s="46">
        <f t="shared" si="7"/>
        <v>2</v>
      </c>
      <c r="D330" s="40" t="s">
        <v>462</v>
      </c>
      <c r="E330" s="40">
        <v>340</v>
      </c>
      <c r="F330" s="40" t="s">
        <v>463</v>
      </c>
      <c r="G330" s="40">
        <v>206</v>
      </c>
      <c r="H330" s="40">
        <v>163</v>
      </c>
      <c r="I330" s="49">
        <v>0.31041666666666701</v>
      </c>
    </row>
    <row r="331" spans="1:9">
      <c r="A331" s="61">
        <v>2508</v>
      </c>
      <c r="B331" s="55">
        <v>45322</v>
      </c>
      <c r="C331" s="46">
        <f t="shared" si="7"/>
        <v>3</v>
      </c>
      <c r="D331" s="40" t="s">
        <v>333</v>
      </c>
      <c r="E331" s="40">
        <v>505</v>
      </c>
      <c r="F331" s="40" t="s">
        <v>431</v>
      </c>
      <c r="G331" s="40">
        <v>298</v>
      </c>
      <c r="H331" s="40">
        <v>98</v>
      </c>
      <c r="I331" s="49">
        <v>0.44444444444444398</v>
      </c>
    </row>
    <row r="332" spans="1:9">
      <c r="A332" s="61">
        <v>2508</v>
      </c>
      <c r="B332" s="55">
        <v>45323</v>
      </c>
      <c r="C332" s="46">
        <f t="shared" si="7"/>
        <v>4</v>
      </c>
      <c r="D332" s="40" t="s">
        <v>464</v>
      </c>
      <c r="E332" s="40">
        <v>216</v>
      </c>
      <c r="F332" s="40" t="s">
        <v>465</v>
      </c>
      <c r="G332" s="40">
        <v>260</v>
      </c>
      <c r="H332" s="40"/>
      <c r="I332" s="49"/>
    </row>
    <row r="333" spans="1:9">
      <c r="A333" s="61">
        <v>2508</v>
      </c>
      <c r="B333" s="55">
        <v>45324</v>
      </c>
      <c r="C333" s="46">
        <f t="shared" si="7"/>
        <v>5</v>
      </c>
      <c r="D333" s="40" t="s">
        <v>466</v>
      </c>
      <c r="E333" s="40">
        <v>524</v>
      </c>
      <c r="F333" s="40" t="s">
        <v>461</v>
      </c>
      <c r="G333" s="40">
        <v>561</v>
      </c>
      <c r="H333" s="40"/>
      <c r="I333" s="49"/>
    </row>
    <row r="334" spans="1:9">
      <c r="A334" s="61">
        <v>2508</v>
      </c>
      <c r="B334" s="55">
        <v>45325</v>
      </c>
      <c r="C334" s="46">
        <f t="shared" si="7"/>
        <v>6</v>
      </c>
      <c r="D334" s="40" t="s">
        <v>467</v>
      </c>
      <c r="E334" s="40">
        <v>274</v>
      </c>
      <c r="F334" s="40" t="s">
        <v>468</v>
      </c>
      <c r="G334" s="40">
        <v>287</v>
      </c>
      <c r="H334" s="40">
        <v>72</v>
      </c>
      <c r="I334" s="49">
        <v>0.79027777777777797</v>
      </c>
    </row>
    <row r="335" spans="1:9">
      <c r="A335" s="61">
        <v>2508</v>
      </c>
      <c r="B335" s="55">
        <v>45326</v>
      </c>
      <c r="C335" s="46">
        <f t="shared" si="7"/>
        <v>7</v>
      </c>
      <c r="D335" s="40" t="s">
        <v>469</v>
      </c>
      <c r="E335" s="40">
        <v>713</v>
      </c>
      <c r="F335" s="40" t="s">
        <v>431</v>
      </c>
      <c r="G335" s="40">
        <v>298</v>
      </c>
      <c r="H335" s="40">
        <v>73</v>
      </c>
      <c r="I335" s="49">
        <v>0.32569444444444401</v>
      </c>
    </row>
    <row r="336" spans="1:9">
      <c r="A336" s="61">
        <v>2508</v>
      </c>
      <c r="B336" s="55">
        <v>45327</v>
      </c>
      <c r="C336" s="46">
        <f t="shared" si="7"/>
        <v>1</v>
      </c>
      <c r="D336" s="40" t="s">
        <v>470</v>
      </c>
      <c r="E336" s="40">
        <v>506</v>
      </c>
      <c r="F336" s="40" t="s">
        <v>471</v>
      </c>
      <c r="G336" s="40">
        <v>300</v>
      </c>
      <c r="H336" s="40">
        <v>152</v>
      </c>
      <c r="I336" s="49">
        <v>0.42430555555555599</v>
      </c>
    </row>
    <row r="337" spans="1:9">
      <c r="A337" s="61">
        <v>2508</v>
      </c>
      <c r="B337" s="55">
        <v>45328</v>
      </c>
      <c r="C337" s="46">
        <f t="shared" si="7"/>
        <v>2</v>
      </c>
      <c r="D337" s="40" t="s">
        <v>472</v>
      </c>
      <c r="E337" s="40">
        <v>529</v>
      </c>
      <c r="F337" s="40" t="s">
        <v>473</v>
      </c>
      <c r="G337" s="40">
        <v>256</v>
      </c>
      <c r="H337" s="40">
        <v>114</v>
      </c>
      <c r="I337" s="49">
        <v>0.31041666666666701</v>
      </c>
    </row>
    <row r="338" spans="1:9">
      <c r="A338" s="61">
        <v>2508</v>
      </c>
      <c r="B338" s="55">
        <v>45329</v>
      </c>
      <c r="C338" s="46">
        <f t="shared" si="7"/>
        <v>3</v>
      </c>
      <c r="D338" s="40" t="s">
        <v>474</v>
      </c>
      <c r="E338" s="40">
        <v>481</v>
      </c>
      <c r="F338" s="40" t="s">
        <v>475</v>
      </c>
      <c r="G338" s="40">
        <v>288</v>
      </c>
      <c r="H338" s="40">
        <v>186</v>
      </c>
      <c r="I338" s="49">
        <v>0.39444444444444399</v>
      </c>
    </row>
    <row r="339" spans="1:9">
      <c r="A339" s="61">
        <v>2508</v>
      </c>
      <c r="B339" s="55">
        <v>45330</v>
      </c>
      <c r="C339" s="46">
        <f t="shared" si="7"/>
        <v>4</v>
      </c>
      <c r="D339" s="40" t="s">
        <v>476</v>
      </c>
      <c r="E339" s="40">
        <v>432</v>
      </c>
      <c r="F339" s="40" t="s">
        <v>477</v>
      </c>
      <c r="G339" s="40">
        <v>234</v>
      </c>
      <c r="H339" s="40">
        <v>158</v>
      </c>
      <c r="I339" s="49">
        <v>0.31041666666666701</v>
      </c>
    </row>
    <row r="340" spans="1:9">
      <c r="A340" s="61">
        <v>2508</v>
      </c>
      <c r="B340" s="55">
        <v>45331</v>
      </c>
      <c r="C340" s="46">
        <f t="shared" si="7"/>
        <v>5</v>
      </c>
      <c r="D340" s="40" t="s">
        <v>478</v>
      </c>
      <c r="E340" s="40">
        <v>444</v>
      </c>
      <c r="F340" s="40" t="s">
        <v>479</v>
      </c>
      <c r="G340" s="40">
        <v>338</v>
      </c>
      <c r="H340" s="40">
        <v>107</v>
      </c>
      <c r="I340" s="49">
        <v>0.12986111111111101</v>
      </c>
    </row>
    <row r="341" spans="1:9">
      <c r="A341" s="61">
        <v>2508</v>
      </c>
      <c r="B341" s="55">
        <v>45332</v>
      </c>
      <c r="C341" s="46">
        <f t="shared" si="7"/>
        <v>6</v>
      </c>
      <c r="D341" s="40" t="s">
        <v>463</v>
      </c>
      <c r="E341" s="40">
        <v>206</v>
      </c>
      <c r="F341" s="40" t="s">
        <v>480</v>
      </c>
      <c r="G341" s="40">
        <v>124</v>
      </c>
      <c r="H341" s="40">
        <v>107</v>
      </c>
      <c r="I341" s="49">
        <v>0.41249999999999998</v>
      </c>
    </row>
    <row r="342" spans="1:9">
      <c r="A342" s="61">
        <v>2508</v>
      </c>
      <c r="B342" s="55">
        <v>45333</v>
      </c>
      <c r="C342" s="46">
        <f t="shared" si="7"/>
        <v>7</v>
      </c>
      <c r="D342" s="40" t="s">
        <v>441</v>
      </c>
      <c r="E342" s="40">
        <v>351</v>
      </c>
      <c r="F342" s="40" t="s">
        <v>285</v>
      </c>
      <c r="G342" s="40">
        <v>192</v>
      </c>
      <c r="H342" s="40">
        <v>67</v>
      </c>
      <c r="I342" s="49">
        <v>0.5</v>
      </c>
    </row>
    <row r="343" spans="1:9">
      <c r="A343" s="61">
        <v>2508</v>
      </c>
      <c r="B343" s="55">
        <v>45334</v>
      </c>
      <c r="C343" s="46">
        <f t="shared" ref="C343:C406" si="9">WEEKDAY(B343,2)</f>
        <v>1</v>
      </c>
      <c r="D343" s="40" t="s">
        <v>481</v>
      </c>
      <c r="E343" s="40">
        <v>654</v>
      </c>
      <c r="F343" s="40" t="s">
        <v>482</v>
      </c>
      <c r="G343" s="40">
        <v>297</v>
      </c>
      <c r="H343" s="40">
        <v>76</v>
      </c>
      <c r="I343" s="49">
        <v>0.36805555555555602</v>
      </c>
    </row>
    <row r="344" spans="1:9">
      <c r="A344" s="61">
        <v>2508</v>
      </c>
      <c r="B344" s="55">
        <v>45335</v>
      </c>
      <c r="C344" s="46">
        <f t="shared" si="9"/>
        <v>2</v>
      </c>
      <c r="D344" s="40" t="s">
        <v>483</v>
      </c>
      <c r="E344" s="40">
        <v>533</v>
      </c>
      <c r="F344" s="40" t="s">
        <v>484</v>
      </c>
      <c r="G344" s="40">
        <v>226</v>
      </c>
      <c r="H344" s="40">
        <v>122</v>
      </c>
      <c r="I344" s="49">
        <v>0.31041666666666701</v>
      </c>
    </row>
    <row r="345" spans="1:9">
      <c r="A345" s="61">
        <v>2508</v>
      </c>
      <c r="B345" s="55">
        <v>45336</v>
      </c>
      <c r="C345" s="46">
        <f t="shared" si="9"/>
        <v>3</v>
      </c>
      <c r="D345" s="40" t="s">
        <v>342</v>
      </c>
      <c r="E345" s="40">
        <v>424</v>
      </c>
      <c r="F345" s="40" t="s">
        <v>343</v>
      </c>
      <c r="G345" s="40">
        <v>187</v>
      </c>
      <c r="H345" s="40">
        <v>121</v>
      </c>
      <c r="I345" s="49">
        <v>0.360416666666667</v>
      </c>
    </row>
    <row r="346" spans="1:9">
      <c r="A346" s="61">
        <v>2508</v>
      </c>
      <c r="B346" s="55">
        <v>45337</v>
      </c>
      <c r="C346" s="46">
        <f t="shared" si="9"/>
        <v>4</v>
      </c>
      <c r="D346" s="40" t="s">
        <v>485</v>
      </c>
      <c r="E346" s="40">
        <v>434</v>
      </c>
      <c r="F346" s="40" t="s">
        <v>351</v>
      </c>
      <c r="G346" s="40">
        <v>262</v>
      </c>
      <c r="H346" s="40">
        <v>131</v>
      </c>
      <c r="I346" s="49">
        <v>0.31041666666666701</v>
      </c>
    </row>
    <row r="347" spans="1:9">
      <c r="A347" s="61">
        <v>2508</v>
      </c>
      <c r="B347" s="55">
        <v>45338</v>
      </c>
      <c r="C347" s="46">
        <f t="shared" si="9"/>
        <v>5</v>
      </c>
      <c r="D347" s="40" t="s">
        <v>486</v>
      </c>
      <c r="E347" s="40">
        <v>596</v>
      </c>
      <c r="F347" s="40" t="s">
        <v>487</v>
      </c>
      <c r="G347" s="40">
        <v>326</v>
      </c>
      <c r="H347" s="40">
        <v>128</v>
      </c>
      <c r="I347" s="49">
        <v>0.17430555555555599</v>
      </c>
    </row>
    <row r="348" spans="1:9">
      <c r="A348" s="61">
        <v>2508</v>
      </c>
      <c r="B348" s="55">
        <v>45339</v>
      </c>
      <c r="C348" s="46">
        <f t="shared" si="9"/>
        <v>6</v>
      </c>
      <c r="D348" s="40" t="s">
        <v>488</v>
      </c>
      <c r="E348" s="40">
        <v>609</v>
      </c>
      <c r="F348" s="40" t="s">
        <v>416</v>
      </c>
      <c r="G348" s="40">
        <v>443</v>
      </c>
      <c r="H348" s="40">
        <v>94</v>
      </c>
      <c r="I348" s="49">
        <v>0.25833333333333303</v>
      </c>
    </row>
    <row r="349" spans="1:9">
      <c r="A349" s="61">
        <v>2508</v>
      </c>
      <c r="B349" s="55">
        <v>45340</v>
      </c>
      <c r="C349" s="46">
        <f t="shared" si="9"/>
        <v>7</v>
      </c>
      <c r="D349" s="40" t="s">
        <v>489</v>
      </c>
      <c r="E349" s="40">
        <v>405</v>
      </c>
      <c r="F349" s="40" t="s">
        <v>490</v>
      </c>
      <c r="G349" s="40">
        <v>202</v>
      </c>
      <c r="H349" s="40">
        <v>97</v>
      </c>
      <c r="I349" s="49">
        <v>0.12847222222222199</v>
      </c>
    </row>
    <row r="350" spans="1:9">
      <c r="A350" s="61">
        <v>2508</v>
      </c>
      <c r="B350" s="55">
        <v>45341</v>
      </c>
      <c r="C350" s="46">
        <f t="shared" si="9"/>
        <v>1</v>
      </c>
      <c r="D350" s="40" t="s">
        <v>491</v>
      </c>
      <c r="E350" s="40">
        <v>489</v>
      </c>
      <c r="F350" s="40" t="s">
        <v>492</v>
      </c>
      <c r="G350" s="40">
        <v>301</v>
      </c>
      <c r="H350" s="40">
        <v>118</v>
      </c>
      <c r="I350" s="49">
        <v>0.38124999999999998</v>
      </c>
    </row>
    <row r="351" spans="1:9">
      <c r="A351" s="61">
        <v>2508</v>
      </c>
      <c r="B351" s="55">
        <v>45342</v>
      </c>
      <c r="C351" s="46">
        <f t="shared" si="9"/>
        <v>2</v>
      </c>
      <c r="D351" s="40" t="s">
        <v>461</v>
      </c>
      <c r="E351" s="40">
        <v>561</v>
      </c>
      <c r="F351" s="40" t="s">
        <v>283</v>
      </c>
      <c r="G351" s="40">
        <v>322</v>
      </c>
      <c r="H351" s="40">
        <v>129</v>
      </c>
      <c r="I351" s="49">
        <v>0.31388888888888899</v>
      </c>
    </row>
    <row r="352" spans="1:9">
      <c r="A352" s="61">
        <v>2508</v>
      </c>
      <c r="B352" s="55">
        <v>45343</v>
      </c>
      <c r="C352" s="46">
        <f t="shared" si="9"/>
        <v>3</v>
      </c>
      <c r="D352" s="40" t="s">
        <v>493</v>
      </c>
      <c r="E352" s="40">
        <v>423</v>
      </c>
      <c r="F352" s="40" t="s">
        <v>446</v>
      </c>
      <c r="G352" s="40">
        <v>270</v>
      </c>
      <c r="H352" s="40">
        <v>121</v>
      </c>
      <c r="I352" s="49">
        <v>0.41736111111111102</v>
      </c>
    </row>
    <row r="353" spans="1:9">
      <c r="A353" s="61">
        <v>2508</v>
      </c>
      <c r="B353" s="55">
        <v>45344</v>
      </c>
      <c r="C353" s="46">
        <f t="shared" si="9"/>
        <v>4</v>
      </c>
      <c r="D353" s="40" t="s">
        <v>494</v>
      </c>
      <c r="E353" s="40">
        <v>516</v>
      </c>
      <c r="F353" s="40" t="s">
        <v>260</v>
      </c>
      <c r="G353" s="40">
        <v>223</v>
      </c>
      <c r="H353" s="40">
        <v>130</v>
      </c>
      <c r="I353" s="49">
        <v>0.31388888888888899</v>
      </c>
    </row>
    <row r="354" spans="1:9">
      <c r="A354" s="61">
        <v>2508</v>
      </c>
      <c r="B354" s="55">
        <v>45345</v>
      </c>
      <c r="C354" s="46">
        <f t="shared" si="9"/>
        <v>5</v>
      </c>
      <c r="D354" s="40" t="s">
        <v>495</v>
      </c>
      <c r="E354" s="40">
        <v>412</v>
      </c>
      <c r="F354" s="40" t="s">
        <v>347</v>
      </c>
      <c r="G354" s="40">
        <v>209</v>
      </c>
      <c r="H354" s="40">
        <v>107</v>
      </c>
      <c r="I354" s="49">
        <v>0.421527777777778</v>
      </c>
    </row>
    <row r="355" spans="1:9">
      <c r="A355" s="61">
        <v>2508</v>
      </c>
      <c r="B355" s="55">
        <v>45346</v>
      </c>
      <c r="C355" s="46">
        <f t="shared" si="9"/>
        <v>6</v>
      </c>
      <c r="D355" s="40" t="s">
        <v>496</v>
      </c>
      <c r="E355" s="40">
        <v>379</v>
      </c>
      <c r="F355" s="40" t="s">
        <v>285</v>
      </c>
      <c r="G355" s="40">
        <v>192</v>
      </c>
      <c r="H355" s="40">
        <v>80</v>
      </c>
      <c r="I355" s="49">
        <v>0.45833333333333298</v>
      </c>
    </row>
    <row r="356" spans="1:9">
      <c r="A356" s="61">
        <v>2508</v>
      </c>
      <c r="B356" s="55">
        <v>45347</v>
      </c>
      <c r="C356" s="46">
        <f t="shared" si="9"/>
        <v>7</v>
      </c>
      <c r="D356" s="40" t="s">
        <v>425</v>
      </c>
      <c r="E356" s="40">
        <v>391</v>
      </c>
      <c r="F356" s="40" t="s">
        <v>497</v>
      </c>
      <c r="G356" s="40">
        <v>185</v>
      </c>
      <c r="H356" s="40">
        <v>127</v>
      </c>
      <c r="I356" s="49">
        <v>0.15416666666666701</v>
      </c>
    </row>
    <row r="357" spans="1:9">
      <c r="A357" s="61">
        <v>2508</v>
      </c>
      <c r="B357" s="55">
        <v>45348</v>
      </c>
      <c r="C357" s="46">
        <f t="shared" si="9"/>
        <v>1</v>
      </c>
      <c r="D357" s="40" t="s">
        <v>498</v>
      </c>
      <c r="E357" s="40">
        <v>307</v>
      </c>
      <c r="F357" s="40" t="s">
        <v>273</v>
      </c>
      <c r="G357" s="40">
        <v>148</v>
      </c>
      <c r="H357" s="40">
        <v>144</v>
      </c>
      <c r="I357" s="49">
        <v>0.35208333333333303</v>
      </c>
    </row>
    <row r="358" spans="1:9">
      <c r="A358" s="61">
        <v>2508</v>
      </c>
      <c r="B358" s="55">
        <v>45349</v>
      </c>
      <c r="C358" s="46">
        <f t="shared" si="9"/>
        <v>2</v>
      </c>
      <c r="D358" s="40" t="s">
        <v>499</v>
      </c>
      <c r="E358" s="40">
        <v>147</v>
      </c>
      <c r="F358" s="40" t="s">
        <v>434</v>
      </c>
      <c r="G358" s="40">
        <v>74</v>
      </c>
      <c r="H358" s="40">
        <v>102</v>
      </c>
      <c r="I358" s="49">
        <v>0.14652777777777801</v>
      </c>
    </row>
    <row r="359" spans="1:9">
      <c r="A359" s="61">
        <v>2508</v>
      </c>
      <c r="B359" s="55">
        <v>45350</v>
      </c>
      <c r="C359" s="46">
        <f t="shared" si="9"/>
        <v>3</v>
      </c>
      <c r="D359" s="40" t="s">
        <v>402</v>
      </c>
      <c r="E359" s="40">
        <v>143</v>
      </c>
      <c r="F359" s="40" t="s">
        <v>500</v>
      </c>
      <c r="G359" s="40">
        <v>79</v>
      </c>
      <c r="H359" s="40">
        <v>93</v>
      </c>
      <c r="I359" s="49">
        <v>0.15</v>
      </c>
    </row>
    <row r="360" spans="1:9">
      <c r="A360" s="61">
        <v>2508</v>
      </c>
      <c r="B360" s="55">
        <v>45351</v>
      </c>
      <c r="C360" s="46">
        <f t="shared" si="9"/>
        <v>4</v>
      </c>
      <c r="D360" s="40" t="s">
        <v>382</v>
      </c>
      <c r="E360" s="40">
        <v>70</v>
      </c>
      <c r="F360" s="40" t="s">
        <v>501</v>
      </c>
      <c r="G360" s="40">
        <v>45</v>
      </c>
      <c r="H360" s="40">
        <v>75</v>
      </c>
      <c r="I360" s="49">
        <v>0.15416666666666701</v>
      </c>
    </row>
    <row r="361" spans="1:9">
      <c r="A361" s="61">
        <v>2508</v>
      </c>
      <c r="B361" s="55">
        <v>45352</v>
      </c>
      <c r="C361" s="46">
        <f t="shared" si="9"/>
        <v>5</v>
      </c>
      <c r="D361" s="40" t="s">
        <v>375</v>
      </c>
      <c r="E361" s="40">
        <v>389</v>
      </c>
      <c r="F361" s="40" t="s">
        <v>261</v>
      </c>
      <c r="G361" s="40">
        <v>132</v>
      </c>
      <c r="H361" s="40">
        <v>165</v>
      </c>
      <c r="I361" s="49">
        <v>0.12847222222222199</v>
      </c>
    </row>
    <row r="362" spans="1:9">
      <c r="A362" s="61">
        <v>2508</v>
      </c>
      <c r="B362" s="55">
        <v>45353</v>
      </c>
      <c r="C362" s="46">
        <f t="shared" si="9"/>
        <v>6</v>
      </c>
      <c r="D362" s="40" t="s">
        <v>502</v>
      </c>
      <c r="E362" s="40">
        <v>211</v>
      </c>
      <c r="F362" s="40" t="s">
        <v>503</v>
      </c>
      <c r="G362" s="40">
        <v>100</v>
      </c>
      <c r="H362" s="40">
        <v>77</v>
      </c>
      <c r="I362" s="49">
        <v>0.531944444444444</v>
      </c>
    </row>
    <row r="363" spans="1:9">
      <c r="A363" s="61">
        <v>2508</v>
      </c>
      <c r="B363" s="55">
        <v>45354</v>
      </c>
      <c r="C363" s="46">
        <f t="shared" si="9"/>
        <v>7</v>
      </c>
      <c r="D363" s="40" t="s">
        <v>504</v>
      </c>
      <c r="E363" s="40">
        <v>213</v>
      </c>
      <c r="F363" s="40" t="s">
        <v>505</v>
      </c>
      <c r="G363" s="40">
        <v>64</v>
      </c>
      <c r="H363" s="40">
        <v>131</v>
      </c>
      <c r="I363" s="49">
        <v>0.13750000000000001</v>
      </c>
    </row>
    <row r="364" spans="1:9">
      <c r="A364" s="61">
        <v>2508</v>
      </c>
      <c r="B364" s="55">
        <v>45355</v>
      </c>
      <c r="C364" s="46">
        <f t="shared" si="9"/>
        <v>1</v>
      </c>
      <c r="D364" s="40" t="s">
        <v>283</v>
      </c>
      <c r="E364" s="40">
        <v>322</v>
      </c>
      <c r="F364" s="40" t="s">
        <v>506</v>
      </c>
      <c r="G364" s="40">
        <v>144</v>
      </c>
      <c r="H364" s="40">
        <v>131</v>
      </c>
      <c r="I364" s="49">
        <v>0.163888888888889</v>
      </c>
    </row>
    <row r="365" spans="1:9">
      <c r="A365" s="61">
        <v>2508</v>
      </c>
      <c r="B365" s="55">
        <v>45356</v>
      </c>
      <c r="C365" s="46">
        <f t="shared" si="9"/>
        <v>2</v>
      </c>
      <c r="D365" s="40" t="s">
        <v>507</v>
      </c>
      <c r="E365" s="40">
        <v>427</v>
      </c>
      <c r="F365" s="40" t="s">
        <v>369</v>
      </c>
      <c r="G365" s="40">
        <v>181</v>
      </c>
      <c r="H365" s="40">
        <v>125</v>
      </c>
      <c r="I365" s="49">
        <v>0.30555555555555602</v>
      </c>
    </row>
    <row r="366" spans="1:9">
      <c r="A366" s="61">
        <v>2508</v>
      </c>
      <c r="B366" s="55">
        <v>45357</v>
      </c>
      <c r="C366" s="46">
        <f t="shared" si="9"/>
        <v>3</v>
      </c>
      <c r="D366" s="40" t="s">
        <v>508</v>
      </c>
      <c r="E366" s="40">
        <v>659</v>
      </c>
      <c r="F366" s="40" t="s">
        <v>260</v>
      </c>
      <c r="G366" s="40">
        <v>223</v>
      </c>
      <c r="H366" s="40">
        <v>78</v>
      </c>
      <c r="I366" s="49">
        <v>0.44791666666666702</v>
      </c>
    </row>
    <row r="367" spans="1:9">
      <c r="A367" s="61">
        <v>2508</v>
      </c>
      <c r="B367" s="55">
        <v>45358</v>
      </c>
      <c r="C367" s="46">
        <f t="shared" si="9"/>
        <v>4</v>
      </c>
      <c r="D367" s="40" t="s">
        <v>437</v>
      </c>
      <c r="E367" s="40">
        <v>388</v>
      </c>
      <c r="F367" s="40" t="s">
        <v>477</v>
      </c>
      <c r="G367" s="40">
        <v>234</v>
      </c>
      <c r="H367" s="40">
        <v>132</v>
      </c>
      <c r="I367" s="49">
        <v>0.375</v>
      </c>
    </row>
    <row r="368" spans="1:9">
      <c r="A368" s="61">
        <v>2508</v>
      </c>
      <c r="B368" s="55">
        <v>45359</v>
      </c>
      <c r="C368" s="46">
        <f t="shared" si="9"/>
        <v>5</v>
      </c>
      <c r="D368" s="40" t="s">
        <v>509</v>
      </c>
      <c r="E368" s="40">
        <v>467</v>
      </c>
      <c r="F368" s="40" t="s">
        <v>510</v>
      </c>
      <c r="G368" s="40">
        <v>238</v>
      </c>
      <c r="H368" s="40">
        <v>99</v>
      </c>
      <c r="I368" s="49">
        <v>0.36527777777777798</v>
      </c>
    </row>
    <row r="369" spans="1:9">
      <c r="A369" s="61">
        <v>2508</v>
      </c>
      <c r="B369" s="55">
        <v>45360</v>
      </c>
      <c r="C369" s="46">
        <f t="shared" si="9"/>
        <v>6</v>
      </c>
      <c r="D369" s="40" t="s">
        <v>455</v>
      </c>
      <c r="E369" s="40">
        <v>313</v>
      </c>
      <c r="F369" s="40" t="s">
        <v>269</v>
      </c>
      <c r="G369" s="40">
        <v>172</v>
      </c>
      <c r="H369" s="40">
        <v>81</v>
      </c>
      <c r="I369" s="49">
        <v>0.54166666666666696</v>
      </c>
    </row>
    <row r="370" spans="1:9">
      <c r="A370" s="61">
        <v>2508</v>
      </c>
      <c r="B370" s="55">
        <v>45361</v>
      </c>
      <c r="C370" s="46">
        <f t="shared" si="9"/>
        <v>7</v>
      </c>
      <c r="D370" s="40" t="s">
        <v>443</v>
      </c>
      <c r="E370" s="40">
        <v>173</v>
      </c>
      <c r="F370" s="40" t="s">
        <v>511</v>
      </c>
      <c r="G370" s="40">
        <v>84</v>
      </c>
      <c r="H370" s="40">
        <v>89</v>
      </c>
      <c r="I370" s="49">
        <v>0.52152777777777803</v>
      </c>
    </row>
    <row r="371" spans="1:9">
      <c r="A371" s="61">
        <v>2508</v>
      </c>
      <c r="B371" s="55">
        <v>45362</v>
      </c>
      <c r="C371" s="46">
        <f t="shared" si="9"/>
        <v>1</v>
      </c>
      <c r="D371" s="40" t="s">
        <v>512</v>
      </c>
      <c r="E371" s="40">
        <v>566</v>
      </c>
      <c r="F371" s="40" t="s">
        <v>305</v>
      </c>
      <c r="G371" s="40">
        <v>243</v>
      </c>
      <c r="H371" s="40">
        <v>89</v>
      </c>
      <c r="I371" s="49">
        <v>0.44791666666666702</v>
      </c>
    </row>
    <row r="372" spans="1:9">
      <c r="A372" s="61">
        <v>2508</v>
      </c>
      <c r="B372" s="55">
        <v>45363</v>
      </c>
      <c r="C372" s="46">
        <f t="shared" si="9"/>
        <v>2</v>
      </c>
      <c r="D372" s="40" t="s">
        <v>513</v>
      </c>
      <c r="E372" s="40">
        <v>691</v>
      </c>
      <c r="F372" s="40" t="s">
        <v>514</v>
      </c>
      <c r="G372" s="40">
        <v>335</v>
      </c>
      <c r="H372" s="40">
        <v>122</v>
      </c>
      <c r="I372" s="49">
        <v>0.30763888888888902</v>
      </c>
    </row>
    <row r="373" spans="1:9">
      <c r="A373" s="61">
        <v>2508</v>
      </c>
      <c r="B373" s="55">
        <v>45364</v>
      </c>
      <c r="C373" s="46">
        <f t="shared" si="9"/>
        <v>3</v>
      </c>
      <c r="D373" s="40" t="s">
        <v>515</v>
      </c>
      <c r="E373" s="40">
        <v>499</v>
      </c>
      <c r="F373" s="40" t="s">
        <v>516</v>
      </c>
      <c r="G373" s="40">
        <v>253</v>
      </c>
      <c r="H373" s="40">
        <v>108</v>
      </c>
      <c r="I373" s="49">
        <v>0.40069444444444402</v>
      </c>
    </row>
    <row r="374" spans="1:9">
      <c r="A374" s="61">
        <v>2508</v>
      </c>
      <c r="B374" s="55">
        <v>45365</v>
      </c>
      <c r="C374" s="46">
        <f t="shared" si="9"/>
        <v>4</v>
      </c>
      <c r="D374" s="40" t="s">
        <v>517</v>
      </c>
      <c r="E374" s="40">
        <v>441</v>
      </c>
      <c r="F374" s="40" t="s">
        <v>475</v>
      </c>
      <c r="G374" s="40">
        <v>288</v>
      </c>
      <c r="H374" s="40">
        <v>113</v>
      </c>
      <c r="I374" s="49">
        <v>0.37916666666666698</v>
      </c>
    </row>
    <row r="375" spans="1:9">
      <c r="A375" s="61">
        <v>2508</v>
      </c>
      <c r="B375" s="55">
        <v>45366</v>
      </c>
      <c r="C375" s="46">
        <f t="shared" si="9"/>
        <v>5</v>
      </c>
      <c r="D375" s="40" t="s">
        <v>518</v>
      </c>
      <c r="E375" s="40">
        <v>392</v>
      </c>
      <c r="F375" s="40" t="s">
        <v>519</v>
      </c>
      <c r="G375" s="40">
        <v>277</v>
      </c>
      <c r="H375" s="40">
        <v>103</v>
      </c>
      <c r="I375" s="49">
        <v>0.36527777777777798</v>
      </c>
    </row>
    <row r="376" spans="1:9">
      <c r="A376" s="61">
        <v>2508</v>
      </c>
      <c r="B376" s="55">
        <v>45367</v>
      </c>
      <c r="C376" s="46">
        <f t="shared" si="9"/>
        <v>6</v>
      </c>
      <c r="D376" s="40" t="s">
        <v>270</v>
      </c>
      <c r="E376" s="40">
        <v>271</v>
      </c>
      <c r="F376" s="40" t="s">
        <v>520</v>
      </c>
      <c r="G376" s="40">
        <v>122</v>
      </c>
      <c r="H376" s="40">
        <v>91</v>
      </c>
      <c r="I376" s="49">
        <v>0.45972222222222198</v>
      </c>
    </row>
    <row r="377" spans="1:9">
      <c r="A377" s="61">
        <v>2508</v>
      </c>
      <c r="B377" s="55">
        <v>45368</v>
      </c>
      <c r="C377" s="46">
        <f t="shared" si="9"/>
        <v>7</v>
      </c>
      <c r="D377" s="40" t="s">
        <v>334</v>
      </c>
      <c r="E377" s="40">
        <v>433</v>
      </c>
      <c r="F377" s="40" t="s">
        <v>430</v>
      </c>
      <c r="G377" s="40">
        <v>278</v>
      </c>
      <c r="H377" s="40">
        <v>46</v>
      </c>
      <c r="I377" s="49">
        <v>0.36319444444444399</v>
      </c>
    </row>
    <row r="378" spans="1:9">
      <c r="A378" s="61">
        <v>2508</v>
      </c>
      <c r="B378" s="55">
        <v>45369</v>
      </c>
      <c r="C378" s="46">
        <f t="shared" si="9"/>
        <v>1</v>
      </c>
      <c r="D378" s="40" t="s">
        <v>521</v>
      </c>
      <c r="E378" s="40">
        <v>653</v>
      </c>
      <c r="F378" s="40" t="s">
        <v>522</v>
      </c>
      <c r="G378" s="40">
        <v>353</v>
      </c>
      <c r="H378" s="40">
        <v>84</v>
      </c>
      <c r="I378" s="49">
        <v>0.39930555555555602</v>
      </c>
    </row>
    <row r="379" spans="1:9">
      <c r="A379" s="61">
        <v>2508</v>
      </c>
      <c r="B379" s="55">
        <v>45370</v>
      </c>
      <c r="C379" s="46">
        <f t="shared" si="9"/>
        <v>2</v>
      </c>
      <c r="D379" s="40" t="s">
        <v>523</v>
      </c>
      <c r="E379" s="40">
        <v>459</v>
      </c>
      <c r="F379" s="40" t="s">
        <v>524</v>
      </c>
      <c r="G379" s="40">
        <v>208</v>
      </c>
      <c r="H379" s="40">
        <v>128</v>
      </c>
      <c r="I379" s="49">
        <v>0.31388888888888899</v>
      </c>
    </row>
    <row r="380" spans="1:9">
      <c r="A380" s="61">
        <v>2508</v>
      </c>
      <c r="B380" s="55">
        <v>45371</v>
      </c>
      <c r="C380" s="46">
        <f t="shared" si="9"/>
        <v>3</v>
      </c>
      <c r="D380" s="40" t="s">
        <v>525</v>
      </c>
      <c r="E380" s="40">
        <v>548</v>
      </c>
      <c r="F380" s="40" t="s">
        <v>285</v>
      </c>
      <c r="G380" s="40">
        <v>192</v>
      </c>
      <c r="H380" s="40">
        <v>98</v>
      </c>
      <c r="I380" s="49">
        <v>0.329166666666667</v>
      </c>
    </row>
    <row r="381" spans="1:9">
      <c r="A381" s="61">
        <v>2508</v>
      </c>
      <c r="B381" s="55">
        <v>45372</v>
      </c>
      <c r="C381" s="46">
        <f t="shared" si="9"/>
        <v>4</v>
      </c>
      <c r="D381" s="40" t="s">
        <v>338</v>
      </c>
      <c r="E381" s="40">
        <v>382</v>
      </c>
      <c r="F381" s="40" t="s">
        <v>526</v>
      </c>
      <c r="G381" s="40">
        <v>221</v>
      </c>
      <c r="H381" s="40">
        <v>144</v>
      </c>
      <c r="I381" s="49">
        <v>0.31388888888888899</v>
      </c>
    </row>
    <row r="382" spans="1:9">
      <c r="A382" s="61">
        <v>2508</v>
      </c>
      <c r="B382" s="55">
        <v>45373</v>
      </c>
      <c r="C382" s="46">
        <f t="shared" si="9"/>
        <v>5</v>
      </c>
      <c r="D382" s="40" t="s">
        <v>432</v>
      </c>
      <c r="E382" s="40">
        <v>359</v>
      </c>
      <c r="F382" s="40" t="s">
        <v>527</v>
      </c>
      <c r="G382" s="40">
        <v>242</v>
      </c>
      <c r="H382" s="40">
        <v>116</v>
      </c>
      <c r="I382" s="49">
        <v>0.37916666666666698</v>
      </c>
    </row>
    <row r="383" spans="1:9">
      <c r="A383" s="61">
        <v>2508</v>
      </c>
      <c r="B383" s="55">
        <v>45374</v>
      </c>
      <c r="C383" s="46">
        <f t="shared" si="9"/>
        <v>6</v>
      </c>
      <c r="D383" s="40" t="s">
        <v>309</v>
      </c>
      <c r="E383" s="40">
        <v>352</v>
      </c>
      <c r="F383" s="40" t="s">
        <v>520</v>
      </c>
      <c r="G383" s="40">
        <v>122</v>
      </c>
      <c r="H383" s="40">
        <v>97</v>
      </c>
      <c r="I383" s="49">
        <v>0.43541666666666701</v>
      </c>
    </row>
    <row r="384" spans="1:9">
      <c r="A384" s="61">
        <v>2508</v>
      </c>
      <c r="B384" s="55">
        <v>45375</v>
      </c>
      <c r="C384" s="46">
        <f t="shared" si="9"/>
        <v>7</v>
      </c>
      <c r="D384" s="40" t="s">
        <v>528</v>
      </c>
      <c r="E384" s="40">
        <v>257</v>
      </c>
      <c r="F384" s="40" t="s">
        <v>529</v>
      </c>
      <c r="G384" s="40">
        <v>191</v>
      </c>
      <c r="H384" s="40">
        <v>121</v>
      </c>
      <c r="I384" s="49">
        <v>0.329166666666667</v>
      </c>
    </row>
    <row r="385" spans="1:12">
      <c r="A385" s="61">
        <v>2508</v>
      </c>
      <c r="B385" s="55">
        <v>45376</v>
      </c>
      <c r="C385" s="46">
        <f t="shared" si="9"/>
        <v>1</v>
      </c>
      <c r="D385" s="40" t="s">
        <v>530</v>
      </c>
      <c r="E385" s="40">
        <v>500</v>
      </c>
      <c r="F385" s="40" t="s">
        <v>528</v>
      </c>
      <c r="G385" s="40">
        <v>257</v>
      </c>
      <c r="H385" s="40">
        <v>63</v>
      </c>
      <c r="I385" s="49">
        <v>0.37013888888888902</v>
      </c>
    </row>
    <row r="386" spans="1:12">
      <c r="A386" s="61">
        <v>2508</v>
      </c>
      <c r="B386" s="55">
        <v>45377</v>
      </c>
      <c r="C386" s="46">
        <f t="shared" si="9"/>
        <v>2</v>
      </c>
      <c r="D386" s="40" t="s">
        <v>531</v>
      </c>
      <c r="E386" s="40">
        <v>544</v>
      </c>
      <c r="F386" s="40" t="s">
        <v>532</v>
      </c>
      <c r="G386" s="40">
        <v>376</v>
      </c>
      <c r="H386" s="40">
        <v>114</v>
      </c>
      <c r="I386" s="49">
        <v>0.31388888888888899</v>
      </c>
    </row>
    <row r="387" spans="1:12">
      <c r="A387" s="61">
        <v>2508</v>
      </c>
      <c r="B387" s="55">
        <v>45378</v>
      </c>
      <c r="C387" s="46">
        <f t="shared" si="9"/>
        <v>3</v>
      </c>
      <c r="D387" s="40" t="s">
        <v>533</v>
      </c>
      <c r="E387" s="40">
        <v>545</v>
      </c>
      <c r="F387" s="40" t="s">
        <v>534</v>
      </c>
      <c r="G387" s="40">
        <v>347</v>
      </c>
      <c r="H387" s="40">
        <v>148</v>
      </c>
      <c r="I387" s="49">
        <v>0.39861111111111103</v>
      </c>
      <c r="L387" s="40">
        <v>0</v>
      </c>
    </row>
    <row r="388" spans="1:12">
      <c r="A388" s="61">
        <v>2508</v>
      </c>
      <c r="B388" s="55">
        <v>45379</v>
      </c>
      <c r="C388" s="46">
        <f t="shared" si="9"/>
        <v>4</v>
      </c>
      <c r="D388" s="40" t="s">
        <v>535</v>
      </c>
      <c r="E388" s="40">
        <v>600</v>
      </c>
      <c r="F388" s="40" t="s">
        <v>454</v>
      </c>
      <c r="G388" s="40">
        <v>365</v>
      </c>
      <c r="H388" s="40">
        <v>122</v>
      </c>
      <c r="I388" s="49">
        <v>0.37916666666666698</v>
      </c>
      <c r="L388" s="40">
        <v>0</v>
      </c>
    </row>
    <row r="389" spans="1:12">
      <c r="A389" s="61">
        <v>2508</v>
      </c>
      <c r="B389" s="55">
        <v>45380</v>
      </c>
      <c r="C389" s="46">
        <f t="shared" si="9"/>
        <v>5</v>
      </c>
      <c r="D389" s="40" t="s">
        <v>536</v>
      </c>
      <c r="E389" s="40">
        <v>476</v>
      </c>
      <c r="F389" s="40" t="s">
        <v>537</v>
      </c>
      <c r="G389" s="40">
        <v>247</v>
      </c>
      <c r="H389" s="40">
        <v>80</v>
      </c>
      <c r="I389" s="49">
        <v>0.42013888888888901</v>
      </c>
      <c r="L389" s="40">
        <v>0</v>
      </c>
    </row>
    <row r="390" spans="1:12">
      <c r="A390" s="61">
        <v>2508</v>
      </c>
      <c r="B390" s="55">
        <v>45381</v>
      </c>
      <c r="C390" s="46">
        <f t="shared" si="9"/>
        <v>6</v>
      </c>
      <c r="D390" s="40" t="s">
        <v>336</v>
      </c>
      <c r="E390" s="40">
        <v>513</v>
      </c>
      <c r="F390" s="40" t="s">
        <v>522</v>
      </c>
      <c r="G390" s="40">
        <v>353</v>
      </c>
      <c r="H390" s="40">
        <v>76</v>
      </c>
      <c r="I390" s="49">
        <v>0.49027777777777798</v>
      </c>
      <c r="L390" s="40">
        <v>0</v>
      </c>
    </row>
    <row r="391" spans="1:12">
      <c r="A391" s="61">
        <v>2508</v>
      </c>
      <c r="B391" s="55">
        <v>45382</v>
      </c>
      <c r="C391" s="46">
        <f t="shared" si="9"/>
        <v>7</v>
      </c>
      <c r="D391" s="40" t="s">
        <v>538</v>
      </c>
      <c r="E391" s="40">
        <v>507</v>
      </c>
      <c r="F391" s="40" t="s">
        <v>539</v>
      </c>
      <c r="G391" s="40">
        <v>303</v>
      </c>
      <c r="H391" s="40">
        <v>67</v>
      </c>
      <c r="I391" s="49">
        <v>0.33333333333333298</v>
      </c>
      <c r="L391" s="40">
        <v>0</v>
      </c>
    </row>
    <row r="392" spans="1:12">
      <c r="A392" s="61">
        <v>2508</v>
      </c>
      <c r="B392" s="55">
        <v>45383</v>
      </c>
      <c r="C392" s="46">
        <f t="shared" si="9"/>
        <v>1</v>
      </c>
      <c r="D392" s="40" t="s">
        <v>540</v>
      </c>
      <c r="E392" s="40">
        <v>641</v>
      </c>
      <c r="F392" s="40" t="s">
        <v>541</v>
      </c>
      <c r="G392" s="40">
        <v>284</v>
      </c>
      <c r="H392" s="40">
        <v>76</v>
      </c>
      <c r="I392" s="49">
        <v>0.36597222222222198</v>
      </c>
      <c r="L392" s="40">
        <v>0</v>
      </c>
    </row>
    <row r="393" spans="1:12">
      <c r="A393" s="61">
        <v>2508</v>
      </c>
      <c r="B393" s="55">
        <v>45384</v>
      </c>
      <c r="C393" s="46">
        <f t="shared" si="9"/>
        <v>2</v>
      </c>
      <c r="D393" s="40" t="s">
        <v>542</v>
      </c>
      <c r="E393" s="40">
        <v>611</v>
      </c>
      <c r="F393" s="40" t="s">
        <v>260</v>
      </c>
      <c r="G393" s="40">
        <v>223</v>
      </c>
      <c r="H393" s="40">
        <v>54</v>
      </c>
      <c r="I393" s="49">
        <v>0.31388888888888899</v>
      </c>
      <c r="L393" s="40">
        <v>0</v>
      </c>
    </row>
    <row r="394" spans="1:12">
      <c r="A394" s="23">
        <v>5773</v>
      </c>
      <c r="B394" s="62">
        <v>45284</v>
      </c>
      <c r="C394" s="46">
        <f t="shared" si="9"/>
        <v>7</v>
      </c>
      <c r="D394" s="63" t="s">
        <v>543</v>
      </c>
      <c r="E394" s="64">
        <v>291</v>
      </c>
      <c r="F394" s="63" t="s">
        <v>328</v>
      </c>
      <c r="G394" s="64">
        <v>131</v>
      </c>
      <c r="H394" s="63">
        <v>58</v>
      </c>
      <c r="I394" s="49">
        <v>0.48055555555555601</v>
      </c>
    </row>
    <row r="395" spans="1:12">
      <c r="A395" s="23">
        <v>5773</v>
      </c>
      <c r="B395" s="62">
        <v>45285</v>
      </c>
      <c r="C395" s="46">
        <f t="shared" si="9"/>
        <v>1</v>
      </c>
      <c r="D395" s="63" t="s">
        <v>281</v>
      </c>
      <c r="E395" s="64">
        <v>273</v>
      </c>
      <c r="F395" s="63" t="s">
        <v>544</v>
      </c>
      <c r="G395" s="64">
        <v>62</v>
      </c>
      <c r="H395" s="63">
        <v>74</v>
      </c>
      <c r="I395" s="49">
        <v>0.53541666666666698</v>
      </c>
    </row>
    <row r="396" spans="1:12">
      <c r="A396" s="23">
        <v>5773</v>
      </c>
      <c r="B396" s="62">
        <v>45286</v>
      </c>
      <c r="C396" s="46">
        <f t="shared" si="9"/>
        <v>2</v>
      </c>
      <c r="D396" s="63" t="s">
        <v>545</v>
      </c>
      <c r="E396" s="64">
        <v>374</v>
      </c>
      <c r="F396" s="63" t="s">
        <v>300</v>
      </c>
      <c r="G396" s="64">
        <v>86</v>
      </c>
      <c r="H396" s="63">
        <v>50</v>
      </c>
      <c r="I396" s="49">
        <v>0.51944444444444404</v>
      </c>
    </row>
    <row r="397" spans="1:12">
      <c r="A397" s="23">
        <v>5773</v>
      </c>
      <c r="B397" s="62">
        <v>45287</v>
      </c>
      <c r="C397" s="46">
        <f t="shared" si="9"/>
        <v>3</v>
      </c>
      <c r="D397" s="63" t="s">
        <v>546</v>
      </c>
      <c r="E397" s="64">
        <v>634</v>
      </c>
      <c r="F397" s="63" t="s">
        <v>499</v>
      </c>
      <c r="G397" s="64">
        <v>147</v>
      </c>
      <c r="H397" s="63">
        <v>97</v>
      </c>
      <c r="I397" s="49">
        <v>0.500694444444444</v>
      </c>
    </row>
    <row r="398" spans="1:12">
      <c r="A398" s="23">
        <v>5773</v>
      </c>
      <c r="B398" s="62">
        <v>45288</v>
      </c>
      <c r="C398" s="46">
        <f t="shared" si="9"/>
        <v>4</v>
      </c>
      <c r="D398" s="63" t="s">
        <v>547</v>
      </c>
      <c r="E398" s="64">
        <v>594</v>
      </c>
      <c r="F398" s="63" t="s">
        <v>339</v>
      </c>
      <c r="G398" s="64">
        <v>121</v>
      </c>
      <c r="H398" s="63">
        <v>53</v>
      </c>
      <c r="I398" s="49">
        <v>0.47708333333333303</v>
      </c>
    </row>
    <row r="399" spans="1:12">
      <c r="A399" s="23">
        <v>5773</v>
      </c>
      <c r="B399" s="62">
        <v>45289</v>
      </c>
      <c r="C399" s="46">
        <f t="shared" si="9"/>
        <v>5</v>
      </c>
      <c r="D399" s="63" t="s">
        <v>548</v>
      </c>
      <c r="E399" s="64">
        <v>622</v>
      </c>
      <c r="F399" s="63" t="s">
        <v>387</v>
      </c>
      <c r="G399" s="64">
        <v>136</v>
      </c>
      <c r="H399" s="63">
        <v>34</v>
      </c>
      <c r="I399" s="49">
        <v>0.53333333333333299</v>
      </c>
    </row>
    <row r="400" spans="1:12">
      <c r="A400" s="23">
        <v>5773</v>
      </c>
      <c r="B400" s="62">
        <v>45290</v>
      </c>
      <c r="C400" s="46">
        <f t="shared" si="9"/>
        <v>6</v>
      </c>
      <c r="D400" s="63" t="s">
        <v>310</v>
      </c>
      <c r="E400" s="64">
        <v>464</v>
      </c>
      <c r="F400" s="63" t="s">
        <v>549</v>
      </c>
      <c r="G400" s="64">
        <v>105</v>
      </c>
      <c r="H400" s="63">
        <v>53</v>
      </c>
      <c r="I400" s="49">
        <v>0.50555555555555598</v>
      </c>
    </row>
    <row r="401" spans="1:9">
      <c r="A401" s="23">
        <v>5773</v>
      </c>
      <c r="B401" s="62">
        <v>45291</v>
      </c>
      <c r="C401" s="46">
        <f t="shared" si="9"/>
        <v>7</v>
      </c>
      <c r="D401" s="63" t="s">
        <v>435</v>
      </c>
      <c r="E401" s="64">
        <v>336</v>
      </c>
      <c r="F401" s="63" t="s">
        <v>378</v>
      </c>
      <c r="G401" s="64">
        <v>127</v>
      </c>
      <c r="H401" s="63">
        <v>87</v>
      </c>
      <c r="I401" s="49">
        <v>0.51249999999999996</v>
      </c>
    </row>
    <row r="402" spans="1:9">
      <c r="A402" s="23">
        <v>5773</v>
      </c>
      <c r="B402" s="62">
        <v>45292</v>
      </c>
      <c r="C402" s="46">
        <f t="shared" si="9"/>
        <v>1</v>
      </c>
      <c r="D402" s="63" t="s">
        <v>536</v>
      </c>
      <c r="E402" s="64">
        <v>476</v>
      </c>
      <c r="F402" s="63" t="s">
        <v>550</v>
      </c>
      <c r="G402" s="64">
        <v>183</v>
      </c>
      <c r="H402" s="63">
        <v>31</v>
      </c>
      <c r="I402" s="49">
        <v>0.49166666666666697</v>
      </c>
    </row>
    <row r="403" spans="1:9">
      <c r="A403" s="23">
        <v>5773</v>
      </c>
      <c r="B403" s="62">
        <v>45293</v>
      </c>
      <c r="C403" s="46">
        <f t="shared" si="9"/>
        <v>2</v>
      </c>
      <c r="D403" s="63" t="s">
        <v>551</v>
      </c>
      <c r="E403" s="64">
        <v>369</v>
      </c>
      <c r="F403" s="63" t="s">
        <v>552</v>
      </c>
      <c r="G403" s="64">
        <v>103</v>
      </c>
      <c r="H403" s="63">
        <v>51</v>
      </c>
      <c r="I403" s="49">
        <v>0.50694444444444398</v>
      </c>
    </row>
    <row r="404" spans="1:9">
      <c r="A404" s="23">
        <v>5773</v>
      </c>
      <c r="B404" s="62">
        <v>45294</v>
      </c>
      <c r="C404" s="46">
        <f t="shared" si="9"/>
        <v>3</v>
      </c>
      <c r="D404" s="63" t="s">
        <v>545</v>
      </c>
      <c r="E404" s="64">
        <v>374</v>
      </c>
      <c r="F404" s="63" t="s">
        <v>506</v>
      </c>
      <c r="G404" s="64">
        <v>144</v>
      </c>
      <c r="H404" s="63">
        <v>54</v>
      </c>
      <c r="I404" s="49">
        <v>0.49027777777777798</v>
      </c>
    </row>
    <row r="405" spans="1:9">
      <c r="A405" s="23">
        <v>5773</v>
      </c>
      <c r="B405" s="62">
        <v>45295</v>
      </c>
      <c r="C405" s="46">
        <f t="shared" si="9"/>
        <v>4</v>
      </c>
      <c r="D405" s="63" t="s">
        <v>553</v>
      </c>
      <c r="E405" s="64">
        <v>586</v>
      </c>
      <c r="F405" s="63" t="s">
        <v>388</v>
      </c>
      <c r="G405" s="64">
        <v>263</v>
      </c>
      <c r="H405" s="63">
        <v>43</v>
      </c>
      <c r="I405" s="49">
        <v>0.50277777777777799</v>
      </c>
    </row>
    <row r="406" spans="1:9">
      <c r="A406" s="23">
        <v>5773</v>
      </c>
      <c r="B406" s="62">
        <v>45296</v>
      </c>
      <c r="C406" s="46">
        <f t="shared" si="9"/>
        <v>5</v>
      </c>
      <c r="D406" s="63" t="s">
        <v>554</v>
      </c>
      <c r="E406" s="64">
        <v>821</v>
      </c>
      <c r="F406" s="63" t="s">
        <v>555</v>
      </c>
      <c r="G406" s="64">
        <v>383</v>
      </c>
      <c r="H406" s="63">
        <v>79</v>
      </c>
      <c r="I406" s="49">
        <v>0.5625</v>
      </c>
    </row>
    <row r="407" spans="1:9">
      <c r="A407" s="23">
        <v>5773</v>
      </c>
      <c r="B407" s="62">
        <v>45297</v>
      </c>
      <c r="C407" s="46">
        <f t="shared" ref="C407:C470" si="10">WEEKDAY(B407,2)</f>
        <v>6</v>
      </c>
      <c r="D407" s="63" t="s">
        <v>556</v>
      </c>
      <c r="E407" s="64">
        <v>110</v>
      </c>
      <c r="F407" s="63" t="s">
        <v>557</v>
      </c>
      <c r="G407" s="64">
        <v>40</v>
      </c>
      <c r="H407" s="63">
        <v>110</v>
      </c>
      <c r="I407" s="49">
        <v>0.53125</v>
      </c>
    </row>
    <row r="408" spans="1:9">
      <c r="A408" s="23">
        <v>5773</v>
      </c>
      <c r="B408" s="62">
        <v>45298</v>
      </c>
      <c r="C408" s="46">
        <f t="shared" si="10"/>
        <v>7</v>
      </c>
      <c r="D408" s="63" t="s">
        <v>474</v>
      </c>
      <c r="E408" s="64">
        <v>481</v>
      </c>
      <c r="F408" s="63" t="s">
        <v>529</v>
      </c>
      <c r="G408" s="64">
        <v>191</v>
      </c>
      <c r="H408" s="63">
        <v>73</v>
      </c>
      <c r="I408" s="49">
        <v>0.55000000000000004</v>
      </c>
    </row>
    <row r="409" spans="1:9">
      <c r="A409" s="23">
        <v>5773</v>
      </c>
      <c r="B409" s="62">
        <v>45299</v>
      </c>
      <c r="C409" s="46">
        <f t="shared" si="10"/>
        <v>1</v>
      </c>
      <c r="D409" s="63" t="s">
        <v>558</v>
      </c>
      <c r="E409" s="64">
        <v>549</v>
      </c>
      <c r="F409" s="63" t="s">
        <v>559</v>
      </c>
      <c r="G409" s="64">
        <v>170</v>
      </c>
      <c r="H409" s="63">
        <v>90</v>
      </c>
      <c r="I409" s="49">
        <v>0.48680555555555599</v>
      </c>
    </row>
    <row r="410" spans="1:9">
      <c r="A410" s="23">
        <v>5773</v>
      </c>
      <c r="B410" s="62">
        <v>45300</v>
      </c>
      <c r="C410" s="46">
        <f t="shared" si="10"/>
        <v>2</v>
      </c>
      <c r="D410" s="63" t="s">
        <v>560</v>
      </c>
      <c r="E410" s="64">
        <v>450</v>
      </c>
      <c r="F410" s="63" t="s">
        <v>395</v>
      </c>
      <c r="G410" s="64">
        <v>169</v>
      </c>
      <c r="H410" s="63">
        <v>42</v>
      </c>
      <c r="I410" s="49">
        <v>0.52361111111111103</v>
      </c>
    </row>
    <row r="411" spans="1:9">
      <c r="A411" s="23">
        <v>5773</v>
      </c>
      <c r="B411" s="62">
        <v>45301</v>
      </c>
      <c r="C411" s="46">
        <f t="shared" si="10"/>
        <v>3</v>
      </c>
      <c r="D411" s="63" t="s">
        <v>531</v>
      </c>
      <c r="E411" s="64">
        <v>544</v>
      </c>
      <c r="F411" s="63" t="s">
        <v>267</v>
      </c>
      <c r="G411" s="64">
        <v>193</v>
      </c>
      <c r="H411" s="63">
        <v>65</v>
      </c>
      <c r="I411" s="49">
        <v>0.452083333333333</v>
      </c>
    </row>
    <row r="412" spans="1:9">
      <c r="A412" s="23">
        <v>5773</v>
      </c>
      <c r="B412" s="62">
        <v>45302</v>
      </c>
      <c r="C412" s="46">
        <f t="shared" si="10"/>
        <v>4</v>
      </c>
      <c r="D412" s="63" t="s">
        <v>561</v>
      </c>
      <c r="E412" s="64">
        <v>572</v>
      </c>
      <c r="F412" s="63" t="s">
        <v>354</v>
      </c>
      <c r="G412" s="64">
        <v>189</v>
      </c>
      <c r="H412" s="63">
        <v>90</v>
      </c>
      <c r="I412" s="49">
        <v>0.27083333333333298</v>
      </c>
    </row>
    <row r="413" spans="1:9">
      <c r="A413" s="23">
        <v>5773</v>
      </c>
      <c r="B413" s="62">
        <v>45303</v>
      </c>
      <c r="C413" s="46">
        <f t="shared" si="10"/>
        <v>5</v>
      </c>
      <c r="D413" s="63" t="s">
        <v>562</v>
      </c>
      <c r="E413" s="64">
        <v>494</v>
      </c>
      <c r="F413" s="63" t="s">
        <v>424</v>
      </c>
      <c r="G413" s="64">
        <v>162</v>
      </c>
      <c r="H413" s="63">
        <v>108</v>
      </c>
      <c r="I413" s="49">
        <v>0.43055555555555602</v>
      </c>
    </row>
    <row r="414" spans="1:9">
      <c r="A414" s="23">
        <v>5773</v>
      </c>
      <c r="B414" s="62">
        <v>45304</v>
      </c>
      <c r="C414" s="46">
        <f t="shared" si="10"/>
        <v>6</v>
      </c>
      <c r="D414" s="63" t="s">
        <v>283</v>
      </c>
      <c r="E414" s="64">
        <v>322</v>
      </c>
      <c r="F414" s="63" t="s">
        <v>408</v>
      </c>
      <c r="G414" s="64">
        <v>107</v>
      </c>
      <c r="H414" s="63">
        <v>93</v>
      </c>
      <c r="I414" s="49">
        <v>0.54583333333333295</v>
      </c>
    </row>
    <row r="415" spans="1:9">
      <c r="A415" s="23">
        <v>5773</v>
      </c>
      <c r="B415" s="62">
        <v>45305</v>
      </c>
      <c r="C415" s="46">
        <f t="shared" si="10"/>
        <v>7</v>
      </c>
      <c r="D415" s="63" t="s">
        <v>348</v>
      </c>
      <c r="E415" s="64">
        <v>482</v>
      </c>
      <c r="F415" s="63" t="s">
        <v>343</v>
      </c>
      <c r="G415" s="64">
        <v>187</v>
      </c>
      <c r="H415" s="63">
        <v>65</v>
      </c>
      <c r="I415" s="49">
        <v>0.422916666666667</v>
      </c>
    </row>
    <row r="416" spans="1:9">
      <c r="A416" s="23">
        <v>5773</v>
      </c>
      <c r="B416" s="62">
        <v>45306</v>
      </c>
      <c r="C416" s="46">
        <f t="shared" si="10"/>
        <v>1</v>
      </c>
      <c r="D416" s="63" t="s">
        <v>563</v>
      </c>
      <c r="E416" s="64">
        <v>743</v>
      </c>
      <c r="F416" s="63" t="s">
        <v>564</v>
      </c>
      <c r="G416" s="64">
        <v>194</v>
      </c>
      <c r="H416" s="63">
        <v>74</v>
      </c>
      <c r="I416" s="49">
        <v>0.54722222222222205</v>
      </c>
    </row>
    <row r="417" spans="1:9">
      <c r="A417" s="23">
        <v>5773</v>
      </c>
      <c r="B417" s="62">
        <v>45307</v>
      </c>
      <c r="C417" s="46">
        <f t="shared" si="10"/>
        <v>2</v>
      </c>
      <c r="D417" s="63" t="s">
        <v>336</v>
      </c>
      <c r="E417" s="64">
        <v>513</v>
      </c>
      <c r="F417" s="63" t="s">
        <v>440</v>
      </c>
      <c r="G417" s="64">
        <v>104</v>
      </c>
      <c r="H417" s="63">
        <v>152</v>
      </c>
      <c r="I417" s="49">
        <v>0.27083333333333298</v>
      </c>
    </row>
    <row r="418" spans="1:9">
      <c r="A418" s="23">
        <v>5773</v>
      </c>
      <c r="B418" s="62">
        <v>45308</v>
      </c>
      <c r="C418" s="46">
        <f t="shared" si="10"/>
        <v>3</v>
      </c>
      <c r="D418" s="63" t="s">
        <v>565</v>
      </c>
      <c r="E418" s="64">
        <v>487</v>
      </c>
      <c r="F418" s="63" t="s">
        <v>566</v>
      </c>
      <c r="G418" s="64">
        <v>56</v>
      </c>
      <c r="H418" s="63">
        <v>53</v>
      </c>
      <c r="I418" s="49">
        <v>0.42777777777777798</v>
      </c>
    </row>
    <row r="419" spans="1:9">
      <c r="A419" s="23">
        <v>5773</v>
      </c>
      <c r="B419" s="62">
        <v>45309</v>
      </c>
      <c r="C419" s="46">
        <f t="shared" si="10"/>
        <v>4</v>
      </c>
      <c r="D419" s="63" t="s">
        <v>567</v>
      </c>
      <c r="E419" s="64">
        <v>605</v>
      </c>
      <c r="F419" s="63" t="s">
        <v>387</v>
      </c>
      <c r="G419" s="64">
        <v>136</v>
      </c>
      <c r="H419" s="63">
        <v>92</v>
      </c>
      <c r="I419" s="49">
        <v>0.27083333333333298</v>
      </c>
    </row>
    <row r="420" spans="1:9">
      <c r="A420" s="23">
        <v>5773</v>
      </c>
      <c r="B420" s="62">
        <v>45310</v>
      </c>
      <c r="C420" s="46">
        <f t="shared" si="10"/>
        <v>5</v>
      </c>
      <c r="D420" s="63" t="s">
        <v>568</v>
      </c>
      <c r="E420" s="64">
        <v>734</v>
      </c>
      <c r="F420" s="63" t="s">
        <v>352</v>
      </c>
      <c r="G420" s="64">
        <v>199</v>
      </c>
      <c r="H420" s="63">
        <v>117</v>
      </c>
      <c r="I420" s="49">
        <v>0.41666666666666702</v>
      </c>
    </row>
    <row r="421" spans="1:9">
      <c r="A421" s="23">
        <v>5773</v>
      </c>
      <c r="B421" s="62">
        <v>45311</v>
      </c>
      <c r="C421" s="46">
        <f t="shared" si="10"/>
        <v>6</v>
      </c>
      <c r="D421" s="63" t="s">
        <v>319</v>
      </c>
      <c r="E421" s="64">
        <v>350</v>
      </c>
      <c r="F421" s="63" t="s">
        <v>440</v>
      </c>
      <c r="G421" s="64">
        <v>104</v>
      </c>
      <c r="H421" s="63">
        <v>77</v>
      </c>
      <c r="I421" s="49">
        <v>0.422916666666667</v>
      </c>
    </row>
    <row r="422" spans="1:9">
      <c r="A422" s="23">
        <v>5773</v>
      </c>
      <c r="B422" s="62">
        <v>45312</v>
      </c>
      <c r="C422" s="46">
        <f t="shared" si="10"/>
        <v>7</v>
      </c>
      <c r="D422" s="63" t="s">
        <v>569</v>
      </c>
      <c r="E422" s="64">
        <v>616</v>
      </c>
      <c r="F422" s="63" t="s">
        <v>505</v>
      </c>
      <c r="G422" s="64">
        <v>64</v>
      </c>
      <c r="H422" s="63">
        <v>77</v>
      </c>
      <c r="I422" s="49">
        <v>0.421527777777778</v>
      </c>
    </row>
    <row r="423" spans="1:9">
      <c r="A423" s="23">
        <v>5773</v>
      </c>
      <c r="B423" s="62">
        <v>45313</v>
      </c>
      <c r="C423" s="46">
        <f t="shared" si="10"/>
        <v>1</v>
      </c>
      <c r="D423" s="63" t="s">
        <v>570</v>
      </c>
      <c r="E423" s="64">
        <v>409</v>
      </c>
      <c r="F423" s="63" t="s">
        <v>263</v>
      </c>
      <c r="G423" s="64">
        <v>83</v>
      </c>
      <c r="H423" s="63">
        <v>118</v>
      </c>
      <c r="I423" s="49">
        <v>0.27083333333333298</v>
      </c>
    </row>
    <row r="424" spans="1:9">
      <c r="A424" s="23">
        <v>5773</v>
      </c>
      <c r="B424" s="62">
        <v>45314</v>
      </c>
      <c r="C424" s="46">
        <f t="shared" si="10"/>
        <v>2</v>
      </c>
      <c r="D424" s="63" t="s">
        <v>527</v>
      </c>
      <c r="E424" s="64">
        <v>242</v>
      </c>
      <c r="F424" s="63" t="s">
        <v>307</v>
      </c>
      <c r="G424" s="64">
        <v>139</v>
      </c>
      <c r="H424" s="63">
        <v>135</v>
      </c>
      <c r="I424" s="49">
        <v>0.24652777777777801</v>
      </c>
    </row>
    <row r="425" spans="1:9">
      <c r="A425" s="23">
        <v>5773</v>
      </c>
      <c r="B425" s="62">
        <v>45315</v>
      </c>
      <c r="C425" s="46">
        <f t="shared" si="10"/>
        <v>3</v>
      </c>
      <c r="D425" s="63" t="s">
        <v>509</v>
      </c>
      <c r="E425" s="64">
        <v>467</v>
      </c>
      <c r="F425" s="63" t="s">
        <v>263</v>
      </c>
      <c r="G425" s="64">
        <v>83</v>
      </c>
      <c r="H425" s="63">
        <v>117</v>
      </c>
      <c r="I425" s="49">
        <v>0.28819444444444398</v>
      </c>
    </row>
    <row r="426" spans="1:9">
      <c r="A426" s="23">
        <v>5773</v>
      </c>
      <c r="B426" s="62">
        <v>45316</v>
      </c>
      <c r="C426" s="46">
        <f t="shared" si="10"/>
        <v>4</v>
      </c>
      <c r="D426" s="63" t="s">
        <v>267</v>
      </c>
      <c r="E426" s="64">
        <v>193</v>
      </c>
      <c r="F426" s="63" t="s">
        <v>263</v>
      </c>
      <c r="G426" s="64">
        <v>83</v>
      </c>
      <c r="H426" s="63">
        <v>158</v>
      </c>
      <c r="I426" s="49">
        <v>0.28819444444444398</v>
      </c>
    </row>
    <row r="427" spans="1:9">
      <c r="A427" s="23">
        <v>5773</v>
      </c>
      <c r="B427" s="62">
        <v>45317</v>
      </c>
      <c r="C427" s="46">
        <f t="shared" si="10"/>
        <v>5</v>
      </c>
      <c r="D427" s="63" t="s">
        <v>571</v>
      </c>
      <c r="E427" s="64">
        <v>547</v>
      </c>
      <c r="F427" s="63" t="s">
        <v>572</v>
      </c>
      <c r="G427" s="64">
        <v>92</v>
      </c>
      <c r="H427" s="63">
        <v>74</v>
      </c>
      <c r="I427" s="49">
        <v>0.42638888888888898</v>
      </c>
    </row>
    <row r="428" spans="1:9">
      <c r="A428" s="23">
        <v>5773</v>
      </c>
      <c r="B428" s="62">
        <v>45318</v>
      </c>
      <c r="C428" s="46">
        <f t="shared" si="10"/>
        <v>6</v>
      </c>
      <c r="D428" s="63" t="s">
        <v>573</v>
      </c>
      <c r="E428" s="64">
        <v>334</v>
      </c>
      <c r="F428" s="63" t="s">
        <v>574</v>
      </c>
      <c r="G428" s="64">
        <v>157</v>
      </c>
      <c r="H428" s="63">
        <v>60</v>
      </c>
      <c r="I428" s="49">
        <v>0.38402777777777802</v>
      </c>
    </row>
    <row r="429" spans="1:9">
      <c r="A429" s="23">
        <v>5773</v>
      </c>
      <c r="B429" s="62">
        <v>45319</v>
      </c>
      <c r="C429" s="46">
        <f t="shared" si="10"/>
        <v>7</v>
      </c>
      <c r="D429" s="63" t="s">
        <v>298</v>
      </c>
      <c r="E429" s="64">
        <v>339</v>
      </c>
      <c r="F429" s="63" t="s">
        <v>524</v>
      </c>
      <c r="G429" s="64">
        <v>208</v>
      </c>
      <c r="H429" s="63">
        <v>86</v>
      </c>
      <c r="I429" s="49">
        <v>0.40277777777777801</v>
      </c>
    </row>
    <row r="430" spans="1:9">
      <c r="A430" s="23">
        <v>5773</v>
      </c>
      <c r="B430" s="62">
        <v>45320</v>
      </c>
      <c r="C430" s="46">
        <f t="shared" si="10"/>
        <v>1</v>
      </c>
      <c r="D430" s="63" t="s">
        <v>575</v>
      </c>
      <c r="E430" s="64">
        <v>279</v>
      </c>
      <c r="F430" s="63" t="s">
        <v>576</v>
      </c>
      <c r="G430" s="64">
        <v>68</v>
      </c>
      <c r="H430" s="63">
        <v>108</v>
      </c>
      <c r="I430" s="49">
        <v>0.243055555555556</v>
      </c>
    </row>
    <row r="431" spans="1:9">
      <c r="A431" s="23">
        <v>5773</v>
      </c>
      <c r="B431" s="62">
        <v>45321</v>
      </c>
      <c r="C431" s="46">
        <f t="shared" si="10"/>
        <v>2</v>
      </c>
      <c r="D431" s="63" t="s">
        <v>577</v>
      </c>
      <c r="E431" s="64">
        <v>201</v>
      </c>
      <c r="F431" s="63" t="s">
        <v>268</v>
      </c>
      <c r="G431" s="64">
        <v>96</v>
      </c>
      <c r="H431" s="63">
        <v>186</v>
      </c>
      <c r="I431" s="49">
        <v>0.29166666666666702</v>
      </c>
    </row>
    <row r="432" spans="1:9">
      <c r="A432" s="23">
        <v>5773</v>
      </c>
      <c r="B432" s="62">
        <v>45322</v>
      </c>
      <c r="C432" s="46">
        <f t="shared" si="10"/>
        <v>3</v>
      </c>
      <c r="D432" s="63" t="s">
        <v>578</v>
      </c>
      <c r="E432" s="64">
        <v>613</v>
      </c>
      <c r="F432" s="63" t="s">
        <v>380</v>
      </c>
      <c r="G432" s="64">
        <v>69</v>
      </c>
      <c r="H432" s="63">
        <v>99</v>
      </c>
      <c r="I432" s="49">
        <v>0.33333333333333298</v>
      </c>
    </row>
    <row r="433" spans="1:9">
      <c r="A433" s="23">
        <v>5773</v>
      </c>
      <c r="B433" s="62">
        <v>45323</v>
      </c>
      <c r="C433" s="46">
        <f t="shared" si="10"/>
        <v>4</v>
      </c>
      <c r="D433" s="63" t="s">
        <v>332</v>
      </c>
      <c r="E433" s="64">
        <v>225</v>
      </c>
      <c r="F433" s="63" t="s">
        <v>299</v>
      </c>
      <c r="G433" s="64">
        <v>71</v>
      </c>
      <c r="H433" s="63">
        <v>146</v>
      </c>
      <c r="I433" s="49">
        <v>0.29027777777777802</v>
      </c>
    </row>
    <row r="434" spans="1:9">
      <c r="A434" s="23">
        <v>5773</v>
      </c>
      <c r="B434" s="62">
        <v>45324</v>
      </c>
      <c r="C434" s="46">
        <f t="shared" si="10"/>
        <v>5</v>
      </c>
      <c r="D434" s="63" t="s">
        <v>579</v>
      </c>
      <c r="E434" s="64">
        <v>449</v>
      </c>
      <c r="F434" s="63" t="s">
        <v>580</v>
      </c>
      <c r="G434" s="64">
        <v>61</v>
      </c>
      <c r="H434" s="63">
        <v>66</v>
      </c>
      <c r="I434" s="49">
        <v>0.33333333333333298</v>
      </c>
    </row>
    <row r="435" spans="1:9">
      <c r="A435" s="23">
        <v>5773</v>
      </c>
      <c r="B435" s="62">
        <v>45325</v>
      </c>
      <c r="C435" s="46">
        <f t="shared" si="10"/>
        <v>6</v>
      </c>
      <c r="D435" s="63" t="s">
        <v>581</v>
      </c>
      <c r="E435" s="64">
        <v>473</v>
      </c>
      <c r="F435" s="63" t="s">
        <v>582</v>
      </c>
      <c r="G435" s="64">
        <v>134</v>
      </c>
      <c r="H435" s="63">
        <v>160</v>
      </c>
      <c r="I435" s="49">
        <v>0.33333333333333298</v>
      </c>
    </row>
    <row r="436" spans="1:9">
      <c r="A436" s="23">
        <v>5773</v>
      </c>
      <c r="B436" s="62">
        <v>45326</v>
      </c>
      <c r="C436" s="46">
        <f t="shared" si="10"/>
        <v>7</v>
      </c>
      <c r="D436" s="63" t="s">
        <v>493</v>
      </c>
      <c r="E436" s="64">
        <v>423</v>
      </c>
      <c r="F436" s="63" t="s">
        <v>583</v>
      </c>
      <c r="G436" s="64">
        <v>85</v>
      </c>
      <c r="H436" s="63">
        <v>101</v>
      </c>
      <c r="I436" s="49">
        <v>0.28888888888888897</v>
      </c>
    </row>
    <row r="437" spans="1:9">
      <c r="A437" s="23">
        <v>5773</v>
      </c>
      <c r="B437" s="62">
        <v>45327</v>
      </c>
      <c r="C437" s="46">
        <f t="shared" si="10"/>
        <v>1</v>
      </c>
      <c r="D437" s="63" t="s">
        <v>584</v>
      </c>
      <c r="E437" s="64">
        <v>356</v>
      </c>
      <c r="F437" s="63" t="s">
        <v>456</v>
      </c>
      <c r="G437" s="64">
        <v>126</v>
      </c>
      <c r="H437" s="63">
        <v>157</v>
      </c>
      <c r="I437" s="49">
        <v>0.33333333333333298</v>
      </c>
    </row>
    <row r="438" spans="1:9">
      <c r="A438" s="23">
        <v>5773</v>
      </c>
      <c r="B438" s="62">
        <v>45328</v>
      </c>
      <c r="C438" s="46">
        <f t="shared" si="10"/>
        <v>2</v>
      </c>
      <c r="D438" s="63" t="s">
        <v>585</v>
      </c>
      <c r="E438" s="64">
        <v>442</v>
      </c>
      <c r="F438" s="63" t="s">
        <v>586</v>
      </c>
      <c r="G438" s="64">
        <v>165</v>
      </c>
      <c r="H438" s="63">
        <v>157</v>
      </c>
      <c r="I438" s="49">
        <v>0.30555555555555602</v>
      </c>
    </row>
    <row r="439" spans="1:9">
      <c r="A439" s="23">
        <v>5773</v>
      </c>
      <c r="B439" s="62">
        <v>45329</v>
      </c>
      <c r="C439" s="46">
        <f t="shared" si="10"/>
        <v>3</v>
      </c>
      <c r="D439" s="63" t="s">
        <v>283</v>
      </c>
      <c r="E439" s="64">
        <v>322</v>
      </c>
      <c r="F439" s="63" t="s">
        <v>252</v>
      </c>
      <c r="G439" s="64">
        <v>133</v>
      </c>
      <c r="H439" s="63">
        <v>142</v>
      </c>
      <c r="I439" s="49">
        <v>0.33333333333333298</v>
      </c>
    </row>
    <row r="440" spans="1:9">
      <c r="A440" s="23">
        <v>5773</v>
      </c>
      <c r="B440" s="62">
        <v>45330</v>
      </c>
      <c r="C440" s="46">
        <f t="shared" si="10"/>
        <v>4</v>
      </c>
      <c r="D440" s="63" t="s">
        <v>587</v>
      </c>
      <c r="E440" s="64">
        <v>337</v>
      </c>
      <c r="F440" s="63" t="s">
        <v>290</v>
      </c>
      <c r="G440" s="64">
        <v>97</v>
      </c>
      <c r="H440" s="63">
        <v>203</v>
      </c>
      <c r="I440" s="49">
        <v>0.264583333333333</v>
      </c>
    </row>
    <row r="441" spans="1:9">
      <c r="A441" s="23">
        <v>5773</v>
      </c>
      <c r="B441" s="62">
        <v>45331</v>
      </c>
      <c r="C441" s="46">
        <f t="shared" si="10"/>
        <v>5</v>
      </c>
      <c r="D441" s="63" t="s">
        <v>522</v>
      </c>
      <c r="E441" s="64">
        <v>353</v>
      </c>
      <c r="F441" s="63" t="s">
        <v>347</v>
      </c>
      <c r="G441" s="64">
        <v>209</v>
      </c>
      <c r="H441" s="63">
        <v>241</v>
      </c>
      <c r="I441" s="49">
        <v>0.391666666666667</v>
      </c>
    </row>
    <row r="442" spans="1:9">
      <c r="A442" s="23">
        <v>5773</v>
      </c>
      <c r="B442" s="62">
        <v>45332</v>
      </c>
      <c r="C442" s="46">
        <f t="shared" si="10"/>
        <v>6</v>
      </c>
      <c r="D442" s="63" t="s">
        <v>588</v>
      </c>
      <c r="E442" s="64">
        <v>390</v>
      </c>
      <c r="F442" s="63" t="s">
        <v>271</v>
      </c>
      <c r="G442" s="64">
        <v>135</v>
      </c>
      <c r="H442" s="63">
        <v>181</v>
      </c>
      <c r="I442" s="49">
        <v>0.52222222222222203</v>
      </c>
    </row>
    <row r="443" spans="1:9">
      <c r="A443" s="23">
        <v>5773</v>
      </c>
      <c r="B443" s="62">
        <v>45333</v>
      </c>
      <c r="C443" s="46">
        <f t="shared" si="10"/>
        <v>7</v>
      </c>
      <c r="D443" s="63" t="s">
        <v>589</v>
      </c>
      <c r="E443" s="64">
        <v>419</v>
      </c>
      <c r="F443" s="63" t="s">
        <v>580</v>
      </c>
      <c r="G443" s="64">
        <v>61</v>
      </c>
      <c r="H443" s="63">
        <v>109</v>
      </c>
      <c r="I443" s="49">
        <v>0.38611111111111102</v>
      </c>
    </row>
    <row r="444" spans="1:9">
      <c r="A444" s="23">
        <v>5773</v>
      </c>
      <c r="B444" s="62">
        <v>45334</v>
      </c>
      <c r="C444" s="46">
        <f t="shared" si="10"/>
        <v>1</v>
      </c>
      <c r="D444" s="63" t="s">
        <v>540</v>
      </c>
      <c r="E444" s="64">
        <v>641</v>
      </c>
      <c r="F444" s="63" t="s">
        <v>590</v>
      </c>
      <c r="G444" s="64">
        <v>115</v>
      </c>
      <c r="H444" s="63">
        <v>124</v>
      </c>
      <c r="I444" s="49">
        <v>0.46319444444444402</v>
      </c>
    </row>
    <row r="445" spans="1:9">
      <c r="A445" s="23">
        <v>5773</v>
      </c>
      <c r="B445" s="62">
        <v>45335</v>
      </c>
      <c r="C445" s="46">
        <f t="shared" si="10"/>
        <v>2</v>
      </c>
      <c r="D445" s="63" t="s">
        <v>545</v>
      </c>
      <c r="E445" s="64">
        <v>374</v>
      </c>
      <c r="F445" s="63" t="s">
        <v>591</v>
      </c>
      <c r="G445" s="64">
        <v>89</v>
      </c>
      <c r="H445" s="63">
        <v>145</v>
      </c>
      <c r="I445" s="49">
        <v>0.3125</v>
      </c>
    </row>
    <row r="446" spans="1:9">
      <c r="A446" s="23">
        <v>5773</v>
      </c>
      <c r="B446" s="62">
        <v>45336</v>
      </c>
      <c r="C446" s="46">
        <f t="shared" si="10"/>
        <v>3</v>
      </c>
      <c r="D446" s="63" t="s">
        <v>592</v>
      </c>
      <c r="E446" s="64">
        <v>452</v>
      </c>
      <c r="F446" s="63" t="s">
        <v>272</v>
      </c>
      <c r="G446" s="64">
        <v>94</v>
      </c>
      <c r="H446" s="63">
        <v>74</v>
      </c>
      <c r="I446" s="49">
        <v>0.44791666666666702</v>
      </c>
    </row>
    <row r="447" spans="1:9">
      <c r="A447" s="23">
        <v>5773</v>
      </c>
      <c r="B447" s="62">
        <v>45337</v>
      </c>
      <c r="C447" s="46">
        <f t="shared" si="10"/>
        <v>4</v>
      </c>
      <c r="D447" s="63" t="s">
        <v>593</v>
      </c>
      <c r="E447" s="64">
        <v>418</v>
      </c>
      <c r="F447" s="63" t="s">
        <v>591</v>
      </c>
      <c r="G447" s="64">
        <v>89</v>
      </c>
      <c r="H447" s="63">
        <v>58</v>
      </c>
      <c r="I447" s="49">
        <v>0.3125</v>
      </c>
    </row>
    <row r="448" spans="1:9">
      <c r="A448" s="23">
        <v>5773</v>
      </c>
      <c r="B448" s="62">
        <v>45338</v>
      </c>
      <c r="C448" s="46">
        <f t="shared" si="10"/>
        <v>5</v>
      </c>
      <c r="D448" s="63" t="s">
        <v>594</v>
      </c>
      <c r="E448" s="64">
        <v>205</v>
      </c>
      <c r="F448" s="63" t="s">
        <v>443</v>
      </c>
      <c r="G448" s="64">
        <v>173</v>
      </c>
      <c r="H448" s="63">
        <v>114</v>
      </c>
      <c r="I448" s="49">
        <v>0.389583333333333</v>
      </c>
    </row>
    <row r="449" spans="1:9">
      <c r="A449" s="23">
        <v>5773</v>
      </c>
      <c r="B449" s="62">
        <v>45339</v>
      </c>
      <c r="C449" s="46">
        <f t="shared" si="10"/>
        <v>6</v>
      </c>
      <c r="D449" s="63" t="s">
        <v>595</v>
      </c>
      <c r="E449" s="64">
        <v>463</v>
      </c>
      <c r="F449" s="63" t="s">
        <v>596</v>
      </c>
      <c r="G449" s="64">
        <v>81</v>
      </c>
      <c r="H449" s="63">
        <v>145</v>
      </c>
      <c r="I449" s="49">
        <v>0.48194444444444401</v>
      </c>
    </row>
    <row r="450" spans="1:9">
      <c r="A450" s="23">
        <v>5773</v>
      </c>
      <c r="B450" s="62">
        <v>45340</v>
      </c>
      <c r="C450" s="46">
        <f t="shared" si="10"/>
        <v>7</v>
      </c>
      <c r="D450" s="63" t="s">
        <v>425</v>
      </c>
      <c r="E450" s="64">
        <v>391</v>
      </c>
      <c r="F450" s="63" t="s">
        <v>552</v>
      </c>
      <c r="G450" s="64">
        <v>103</v>
      </c>
      <c r="H450" s="63">
        <v>176</v>
      </c>
      <c r="I450" s="49">
        <v>0.43055555555555602</v>
      </c>
    </row>
    <row r="451" spans="1:9">
      <c r="A451" s="23">
        <v>5773</v>
      </c>
      <c r="B451" s="62">
        <v>45341</v>
      </c>
      <c r="C451" s="46">
        <f t="shared" si="10"/>
        <v>1</v>
      </c>
      <c r="D451" s="63" t="s">
        <v>597</v>
      </c>
      <c r="E451" s="64">
        <v>413</v>
      </c>
      <c r="F451" s="63" t="s">
        <v>307</v>
      </c>
      <c r="G451" s="64">
        <v>139</v>
      </c>
      <c r="H451" s="63">
        <v>129</v>
      </c>
      <c r="I451" s="49">
        <v>0.43055555555555602</v>
      </c>
    </row>
    <row r="452" spans="1:9">
      <c r="A452" s="23">
        <v>5773</v>
      </c>
      <c r="B452" s="62">
        <v>45342</v>
      </c>
      <c r="C452" s="46">
        <f t="shared" si="10"/>
        <v>2</v>
      </c>
      <c r="D452" s="63" t="s">
        <v>598</v>
      </c>
      <c r="E452" s="64">
        <v>282</v>
      </c>
      <c r="F452" s="63" t="s">
        <v>599</v>
      </c>
      <c r="G452" s="64">
        <v>154</v>
      </c>
      <c r="H452" s="63">
        <v>145</v>
      </c>
      <c r="I452" s="49">
        <v>0.3125</v>
      </c>
    </row>
    <row r="453" spans="1:9">
      <c r="A453" s="23">
        <v>5773</v>
      </c>
      <c r="B453" s="62">
        <v>45343</v>
      </c>
      <c r="C453" s="46">
        <f t="shared" si="10"/>
        <v>3</v>
      </c>
      <c r="D453" s="63" t="s">
        <v>478</v>
      </c>
      <c r="E453" s="64">
        <v>444</v>
      </c>
      <c r="F453" s="63" t="s">
        <v>600</v>
      </c>
      <c r="G453" s="64">
        <v>124</v>
      </c>
      <c r="H453" s="63">
        <v>132</v>
      </c>
      <c r="I453" s="49">
        <v>0.36805555555555602</v>
      </c>
    </row>
    <row r="454" spans="1:9">
      <c r="A454" s="23">
        <v>5773</v>
      </c>
      <c r="B454" s="62">
        <v>45344</v>
      </c>
      <c r="C454" s="46">
        <f t="shared" si="10"/>
        <v>4</v>
      </c>
      <c r="D454" s="63" t="s">
        <v>601</v>
      </c>
      <c r="E454" s="64">
        <v>501</v>
      </c>
      <c r="F454" s="63" t="s">
        <v>602</v>
      </c>
      <c r="G454" s="64">
        <v>141</v>
      </c>
      <c r="H454" s="63">
        <v>79</v>
      </c>
      <c r="I454" s="49">
        <v>0.3125</v>
      </c>
    </row>
    <row r="455" spans="1:9">
      <c r="A455" s="23">
        <v>5773</v>
      </c>
      <c r="B455" s="62">
        <v>45345</v>
      </c>
      <c r="C455" s="46">
        <f t="shared" si="10"/>
        <v>5</v>
      </c>
      <c r="D455" s="63" t="s">
        <v>603</v>
      </c>
      <c r="E455" s="64">
        <v>365</v>
      </c>
      <c r="F455" s="63" t="s">
        <v>604</v>
      </c>
      <c r="G455" s="64">
        <v>117</v>
      </c>
      <c r="H455" s="63">
        <v>58</v>
      </c>
      <c r="I455" s="49">
        <v>0.4375</v>
      </c>
    </row>
    <row r="456" spans="1:9">
      <c r="A456" s="23">
        <v>5773</v>
      </c>
      <c r="B456" s="62">
        <v>45346</v>
      </c>
      <c r="C456" s="46">
        <f t="shared" si="10"/>
        <v>6</v>
      </c>
      <c r="D456" s="63" t="s">
        <v>605</v>
      </c>
      <c r="E456" s="64">
        <v>372</v>
      </c>
      <c r="F456" s="63" t="s">
        <v>606</v>
      </c>
      <c r="G456" s="64">
        <v>69</v>
      </c>
      <c r="H456" s="63">
        <v>97</v>
      </c>
      <c r="I456" s="49">
        <v>0.4375</v>
      </c>
    </row>
    <row r="457" spans="1:9">
      <c r="A457" s="23">
        <v>5773</v>
      </c>
      <c r="B457" s="62">
        <v>45347</v>
      </c>
      <c r="C457" s="46">
        <f t="shared" si="10"/>
        <v>7</v>
      </c>
      <c r="D457" s="63" t="s">
        <v>607</v>
      </c>
      <c r="E457" s="64">
        <v>343</v>
      </c>
      <c r="F457" s="63" t="s">
        <v>393</v>
      </c>
      <c r="G457" s="64">
        <v>90</v>
      </c>
      <c r="H457" s="63">
        <v>138</v>
      </c>
      <c r="I457" s="49">
        <v>0.38333333333333303</v>
      </c>
    </row>
    <row r="458" spans="1:9">
      <c r="A458" s="23">
        <v>5773</v>
      </c>
      <c r="B458" s="62">
        <v>45348</v>
      </c>
      <c r="C458" s="46">
        <f t="shared" si="10"/>
        <v>1</v>
      </c>
      <c r="D458" s="63" t="s">
        <v>416</v>
      </c>
      <c r="E458" s="64">
        <v>443</v>
      </c>
      <c r="F458" s="63" t="s">
        <v>389</v>
      </c>
      <c r="G458" s="64">
        <v>111</v>
      </c>
      <c r="H458" s="63">
        <v>79</v>
      </c>
      <c r="I458" s="49">
        <v>0.31736111111111098</v>
      </c>
    </row>
    <row r="459" spans="1:9">
      <c r="A459" s="23">
        <v>5773</v>
      </c>
      <c r="B459" s="62">
        <v>45349</v>
      </c>
      <c r="C459" s="46">
        <f t="shared" si="10"/>
        <v>2</v>
      </c>
      <c r="D459" s="63" t="s">
        <v>608</v>
      </c>
      <c r="E459" s="64">
        <v>299</v>
      </c>
      <c r="F459" s="63" t="s">
        <v>609</v>
      </c>
      <c r="G459" s="64">
        <v>119</v>
      </c>
      <c r="H459" s="63">
        <v>184</v>
      </c>
      <c r="I459" s="49">
        <v>0.3125</v>
      </c>
    </row>
    <row r="460" spans="1:9">
      <c r="A460" s="23">
        <v>5773</v>
      </c>
      <c r="B460" s="62">
        <v>45350</v>
      </c>
      <c r="C460" s="46">
        <f t="shared" si="10"/>
        <v>3</v>
      </c>
      <c r="D460" s="63" t="s">
        <v>610</v>
      </c>
      <c r="E460" s="64">
        <v>304</v>
      </c>
      <c r="F460" s="63" t="s">
        <v>273</v>
      </c>
      <c r="G460" s="64">
        <v>148</v>
      </c>
      <c r="H460" s="63">
        <v>123</v>
      </c>
      <c r="I460" s="49">
        <v>0.40625</v>
      </c>
    </row>
    <row r="461" spans="1:9">
      <c r="A461" s="23">
        <v>5773</v>
      </c>
      <c r="B461" s="62">
        <v>45351</v>
      </c>
      <c r="C461" s="46">
        <f t="shared" si="10"/>
        <v>4</v>
      </c>
      <c r="D461" s="63" t="s">
        <v>327</v>
      </c>
      <c r="E461" s="64">
        <v>560</v>
      </c>
      <c r="F461" s="63" t="s">
        <v>426</v>
      </c>
      <c r="G461" s="64">
        <v>152</v>
      </c>
      <c r="H461" s="63">
        <v>76</v>
      </c>
      <c r="I461" s="49">
        <v>0.436805555555556</v>
      </c>
    </row>
    <row r="462" spans="1:9">
      <c r="A462" s="23">
        <v>5773</v>
      </c>
      <c r="B462" s="62">
        <v>45352</v>
      </c>
      <c r="C462" s="46">
        <f t="shared" si="10"/>
        <v>5</v>
      </c>
      <c r="D462" s="63" t="s">
        <v>304</v>
      </c>
      <c r="E462" s="64">
        <v>377</v>
      </c>
      <c r="F462" s="63" t="s">
        <v>378</v>
      </c>
      <c r="G462" s="64">
        <v>127</v>
      </c>
      <c r="H462" s="63">
        <v>183</v>
      </c>
      <c r="I462" s="49">
        <v>0.35694444444444401</v>
      </c>
    </row>
    <row r="463" spans="1:9">
      <c r="A463" s="23">
        <v>5773</v>
      </c>
      <c r="B463" s="62">
        <v>45353</v>
      </c>
      <c r="C463" s="46">
        <f t="shared" si="10"/>
        <v>6</v>
      </c>
      <c r="D463" s="63" t="s">
        <v>476</v>
      </c>
      <c r="E463" s="64">
        <v>432</v>
      </c>
      <c r="F463" s="63" t="s">
        <v>258</v>
      </c>
      <c r="G463" s="64">
        <v>82</v>
      </c>
      <c r="H463" s="63">
        <v>150</v>
      </c>
      <c r="I463" s="49">
        <v>0.33333333333333298</v>
      </c>
    </row>
    <row r="464" spans="1:9">
      <c r="A464" s="23">
        <v>5773</v>
      </c>
      <c r="B464" s="62">
        <v>45354</v>
      </c>
      <c r="C464" s="46">
        <f t="shared" si="10"/>
        <v>7</v>
      </c>
      <c r="D464" s="63" t="s">
        <v>405</v>
      </c>
      <c r="E464" s="64">
        <v>306</v>
      </c>
      <c r="F464" s="63" t="s">
        <v>576</v>
      </c>
      <c r="G464" s="64">
        <v>68</v>
      </c>
      <c r="H464" s="63">
        <v>105</v>
      </c>
      <c r="I464" s="49">
        <v>0.37361111111111101</v>
      </c>
    </row>
    <row r="465" spans="1:9">
      <c r="A465" s="23">
        <v>5773</v>
      </c>
      <c r="B465" s="62">
        <v>45355</v>
      </c>
      <c r="C465" s="46">
        <f t="shared" si="10"/>
        <v>1</v>
      </c>
      <c r="D465" s="63" t="s">
        <v>558</v>
      </c>
      <c r="E465" s="64">
        <v>549</v>
      </c>
      <c r="F465" s="63" t="s">
        <v>402</v>
      </c>
      <c r="G465" s="64">
        <v>143</v>
      </c>
      <c r="H465" s="63">
        <v>240</v>
      </c>
      <c r="I465" s="49">
        <v>0.39583333333333298</v>
      </c>
    </row>
    <row r="466" spans="1:9">
      <c r="A466" s="23">
        <v>5773</v>
      </c>
      <c r="B466" s="62">
        <v>45356</v>
      </c>
      <c r="C466" s="46">
        <f t="shared" si="10"/>
        <v>2</v>
      </c>
      <c r="D466" s="63" t="s">
        <v>397</v>
      </c>
      <c r="E466" s="64">
        <v>325</v>
      </c>
      <c r="F466" s="63" t="s">
        <v>611</v>
      </c>
      <c r="G466" s="64">
        <v>101</v>
      </c>
      <c r="H466" s="63">
        <v>112</v>
      </c>
      <c r="I466" s="49">
        <v>0.3125</v>
      </c>
    </row>
    <row r="467" spans="1:9">
      <c r="A467" s="23">
        <v>5773</v>
      </c>
      <c r="B467" s="62">
        <v>45357</v>
      </c>
      <c r="C467" s="46">
        <f t="shared" si="10"/>
        <v>3</v>
      </c>
      <c r="D467" s="63" t="s">
        <v>612</v>
      </c>
      <c r="E467" s="64">
        <v>666</v>
      </c>
      <c r="F467" s="63" t="s">
        <v>613</v>
      </c>
      <c r="G467" s="64">
        <v>183</v>
      </c>
      <c r="H467" s="63">
        <v>102</v>
      </c>
      <c r="I467" s="49">
        <v>0.4375</v>
      </c>
    </row>
    <row r="468" spans="1:9">
      <c r="A468" s="23">
        <v>5773</v>
      </c>
      <c r="B468" s="62">
        <v>45358</v>
      </c>
      <c r="C468" s="46">
        <f t="shared" si="10"/>
        <v>4</v>
      </c>
      <c r="D468" s="63" t="s">
        <v>479</v>
      </c>
      <c r="E468" s="64">
        <v>338</v>
      </c>
      <c r="F468" s="63" t="s">
        <v>609</v>
      </c>
      <c r="G468" s="64">
        <v>119</v>
      </c>
      <c r="H468" s="63">
        <v>256</v>
      </c>
      <c r="I468" s="49">
        <v>0.3125</v>
      </c>
    </row>
    <row r="469" spans="1:9">
      <c r="A469" s="23">
        <v>5773</v>
      </c>
      <c r="B469" s="62">
        <v>45359</v>
      </c>
      <c r="C469" s="46">
        <f t="shared" si="10"/>
        <v>5</v>
      </c>
      <c r="D469" s="63" t="s">
        <v>614</v>
      </c>
      <c r="E469" s="64">
        <v>417</v>
      </c>
      <c r="F469" s="63" t="s">
        <v>615</v>
      </c>
      <c r="G469" s="64">
        <v>73</v>
      </c>
      <c r="H469" s="63">
        <v>88</v>
      </c>
      <c r="I469" s="49">
        <v>0.42499999999999999</v>
      </c>
    </row>
    <row r="470" spans="1:9">
      <c r="A470" s="23">
        <v>5773</v>
      </c>
      <c r="B470" s="62">
        <v>45360</v>
      </c>
      <c r="C470" s="46">
        <f t="shared" si="10"/>
        <v>6</v>
      </c>
      <c r="D470" s="63" t="s">
        <v>338</v>
      </c>
      <c r="E470" s="64">
        <v>382</v>
      </c>
      <c r="F470" s="63" t="s">
        <v>616</v>
      </c>
      <c r="G470" s="64">
        <v>52</v>
      </c>
      <c r="H470" s="63">
        <v>108</v>
      </c>
      <c r="I470" s="49">
        <v>0.49583333333333302</v>
      </c>
    </row>
    <row r="471" spans="1:9">
      <c r="A471" s="23">
        <v>5773</v>
      </c>
      <c r="B471" s="62">
        <v>45361</v>
      </c>
      <c r="C471" s="46">
        <f t="shared" ref="C471:C534" si="11">WEEKDAY(B471,2)</f>
        <v>7</v>
      </c>
      <c r="D471" s="63" t="s">
        <v>414</v>
      </c>
      <c r="E471" s="64">
        <v>478</v>
      </c>
      <c r="F471" s="63" t="s">
        <v>255</v>
      </c>
      <c r="G471" s="64">
        <v>102</v>
      </c>
      <c r="H471" s="63">
        <v>88</v>
      </c>
      <c r="I471" s="49">
        <v>0.30833333333333302</v>
      </c>
    </row>
    <row r="472" spans="1:9">
      <c r="A472" s="23">
        <v>5773</v>
      </c>
      <c r="B472" s="62">
        <v>45362</v>
      </c>
      <c r="C472" s="46">
        <f t="shared" si="11"/>
        <v>1</v>
      </c>
      <c r="D472" s="63" t="s">
        <v>612</v>
      </c>
      <c r="E472" s="64">
        <v>666</v>
      </c>
      <c r="F472" s="63" t="s">
        <v>529</v>
      </c>
      <c r="G472" s="64">
        <v>191</v>
      </c>
      <c r="H472" s="63">
        <v>111</v>
      </c>
      <c r="I472" s="49">
        <v>0.31805555555555598</v>
      </c>
    </row>
    <row r="473" spans="1:9">
      <c r="A473" s="23">
        <v>5773</v>
      </c>
      <c r="B473" s="62">
        <v>45363</v>
      </c>
      <c r="C473" s="46">
        <f t="shared" si="11"/>
        <v>2</v>
      </c>
      <c r="D473" s="63" t="s">
        <v>617</v>
      </c>
      <c r="E473" s="64">
        <v>447</v>
      </c>
      <c r="F473" s="63" t="s">
        <v>618</v>
      </c>
      <c r="G473" s="64">
        <v>91</v>
      </c>
      <c r="H473" s="63">
        <v>111</v>
      </c>
      <c r="I473" s="49">
        <v>0.3125</v>
      </c>
    </row>
    <row r="474" spans="1:9">
      <c r="A474" s="23">
        <v>5773</v>
      </c>
      <c r="B474" s="62">
        <v>45364</v>
      </c>
      <c r="C474" s="46">
        <f t="shared" si="11"/>
        <v>3</v>
      </c>
      <c r="D474" s="63" t="s">
        <v>457</v>
      </c>
      <c r="E474" s="64">
        <v>490</v>
      </c>
      <c r="F474" s="63" t="s">
        <v>263</v>
      </c>
      <c r="G474" s="64">
        <v>83</v>
      </c>
      <c r="H474" s="63">
        <v>114</v>
      </c>
      <c r="I474" s="49">
        <v>0.37916666666666698</v>
      </c>
    </row>
    <row r="475" spans="1:9">
      <c r="A475" s="23">
        <v>5773</v>
      </c>
      <c r="B475" s="62">
        <v>45365</v>
      </c>
      <c r="C475" s="46">
        <f t="shared" si="11"/>
        <v>4</v>
      </c>
      <c r="D475" s="63" t="s">
        <v>589</v>
      </c>
      <c r="E475" s="64">
        <v>419</v>
      </c>
      <c r="F475" s="63" t="s">
        <v>294</v>
      </c>
      <c r="G475" s="64">
        <v>88</v>
      </c>
      <c r="H475" s="63">
        <v>128</v>
      </c>
      <c r="I475" s="49">
        <v>0.32013888888888897</v>
      </c>
    </row>
    <row r="476" spans="1:9">
      <c r="A476" s="23">
        <v>5773</v>
      </c>
      <c r="B476" s="62">
        <v>45366</v>
      </c>
      <c r="C476" s="46">
        <f t="shared" si="11"/>
        <v>5</v>
      </c>
      <c r="D476" s="63" t="s">
        <v>372</v>
      </c>
      <c r="E476" s="64">
        <v>300</v>
      </c>
      <c r="F476" s="63" t="s">
        <v>389</v>
      </c>
      <c r="G476" s="64">
        <v>111</v>
      </c>
      <c r="H476" s="63">
        <v>120</v>
      </c>
      <c r="I476" s="49">
        <v>0.43472222222222201</v>
      </c>
    </row>
    <row r="477" spans="1:9">
      <c r="A477" s="23">
        <v>5773</v>
      </c>
      <c r="B477" s="62">
        <v>45367</v>
      </c>
      <c r="C477" s="46">
        <f t="shared" si="11"/>
        <v>6</v>
      </c>
      <c r="D477" s="63" t="s">
        <v>619</v>
      </c>
      <c r="E477" s="64">
        <v>537</v>
      </c>
      <c r="F477" s="63" t="s">
        <v>620</v>
      </c>
      <c r="G477" s="64">
        <v>98</v>
      </c>
      <c r="H477" s="63">
        <v>77</v>
      </c>
      <c r="I477" s="49">
        <v>0.38680555555555601</v>
      </c>
    </row>
    <row r="478" spans="1:9">
      <c r="A478" s="23">
        <v>5773</v>
      </c>
      <c r="B478" s="62">
        <v>45368</v>
      </c>
      <c r="C478" s="46">
        <f t="shared" si="11"/>
        <v>7</v>
      </c>
      <c r="D478" s="63" t="s">
        <v>621</v>
      </c>
      <c r="E478" s="64">
        <v>556</v>
      </c>
      <c r="F478" s="63" t="s">
        <v>271</v>
      </c>
      <c r="G478" s="64">
        <v>135</v>
      </c>
      <c r="H478" s="63">
        <v>71</v>
      </c>
      <c r="I478" s="49">
        <v>0.43611111111111101</v>
      </c>
    </row>
    <row r="479" spans="1:9">
      <c r="A479" s="23">
        <v>5773</v>
      </c>
      <c r="B479" s="62">
        <v>45369</v>
      </c>
      <c r="C479" s="46">
        <f t="shared" si="11"/>
        <v>1</v>
      </c>
      <c r="D479" s="63" t="s">
        <v>622</v>
      </c>
      <c r="E479" s="64">
        <v>684</v>
      </c>
      <c r="F479" s="63" t="s">
        <v>275</v>
      </c>
      <c r="G479" s="64">
        <v>219</v>
      </c>
      <c r="H479" s="63">
        <v>48</v>
      </c>
      <c r="I479" s="49">
        <v>0.41666666666666702</v>
      </c>
    </row>
    <row r="480" spans="1:9">
      <c r="A480" s="23">
        <v>5773</v>
      </c>
      <c r="B480" s="62">
        <v>45370</v>
      </c>
      <c r="C480" s="46">
        <f t="shared" si="11"/>
        <v>2</v>
      </c>
      <c r="D480" s="63" t="s">
        <v>336</v>
      </c>
      <c r="E480" s="64">
        <v>513</v>
      </c>
      <c r="F480" s="63" t="s">
        <v>623</v>
      </c>
      <c r="G480" s="64">
        <v>217</v>
      </c>
      <c r="H480" s="63">
        <v>175</v>
      </c>
      <c r="I480" s="49">
        <v>0.3125</v>
      </c>
    </row>
    <row r="481" spans="1:12">
      <c r="A481" s="23">
        <v>5773</v>
      </c>
      <c r="B481" s="62">
        <v>45371</v>
      </c>
      <c r="C481" s="46">
        <f t="shared" si="11"/>
        <v>3</v>
      </c>
      <c r="D481" s="63" t="s">
        <v>624</v>
      </c>
      <c r="E481" s="64">
        <v>420</v>
      </c>
      <c r="F481" s="63" t="s">
        <v>440</v>
      </c>
      <c r="G481" s="64">
        <v>104</v>
      </c>
      <c r="H481" s="63">
        <v>107</v>
      </c>
      <c r="I481" s="49">
        <v>0.43125000000000002</v>
      </c>
    </row>
    <row r="482" spans="1:12">
      <c r="A482" s="23">
        <v>5773</v>
      </c>
      <c r="B482" s="62">
        <v>45372</v>
      </c>
      <c r="C482" s="46">
        <f t="shared" si="11"/>
        <v>4</v>
      </c>
      <c r="D482" s="63" t="s">
        <v>418</v>
      </c>
      <c r="E482" s="64">
        <v>407</v>
      </c>
      <c r="F482" s="63" t="s">
        <v>266</v>
      </c>
      <c r="G482" s="64">
        <v>153</v>
      </c>
      <c r="H482" s="63">
        <v>128</v>
      </c>
      <c r="I482" s="49">
        <v>0.3125</v>
      </c>
    </row>
    <row r="483" spans="1:12">
      <c r="A483" s="23">
        <v>5773</v>
      </c>
      <c r="B483" s="62">
        <v>45373</v>
      </c>
      <c r="C483" s="46">
        <f t="shared" si="11"/>
        <v>5</v>
      </c>
      <c r="D483" s="63" t="s">
        <v>625</v>
      </c>
      <c r="E483" s="64">
        <v>565</v>
      </c>
      <c r="F483" s="63" t="s">
        <v>294</v>
      </c>
      <c r="G483" s="64">
        <v>88</v>
      </c>
      <c r="H483" s="63">
        <v>55</v>
      </c>
      <c r="I483" s="49">
        <v>0.47291666666666698</v>
      </c>
    </row>
    <row r="484" spans="1:12">
      <c r="A484" s="23">
        <v>5773</v>
      </c>
      <c r="B484" s="62">
        <v>45374</v>
      </c>
      <c r="C484" s="46">
        <f t="shared" si="11"/>
        <v>6</v>
      </c>
      <c r="D484" s="63" t="s">
        <v>279</v>
      </c>
      <c r="E484" s="64">
        <v>362</v>
      </c>
      <c r="F484" s="63" t="s">
        <v>268</v>
      </c>
      <c r="G484" s="64">
        <v>96</v>
      </c>
      <c r="H484" s="63">
        <v>61</v>
      </c>
      <c r="I484" s="49">
        <v>0.39930555555555602</v>
      </c>
    </row>
    <row r="485" spans="1:12">
      <c r="A485" s="23">
        <v>5773</v>
      </c>
      <c r="B485" s="62">
        <v>45375</v>
      </c>
      <c r="C485" s="46">
        <f t="shared" si="11"/>
        <v>7</v>
      </c>
      <c r="D485" s="63" t="s">
        <v>291</v>
      </c>
      <c r="E485" s="64">
        <v>402</v>
      </c>
      <c r="F485" s="63" t="s">
        <v>626</v>
      </c>
      <c r="G485" s="64">
        <v>87</v>
      </c>
      <c r="H485" s="63">
        <v>75</v>
      </c>
      <c r="I485" s="49">
        <v>0.391666666666667</v>
      </c>
    </row>
    <row r="486" spans="1:12">
      <c r="A486" s="23">
        <v>5773</v>
      </c>
      <c r="B486" s="62">
        <v>45376</v>
      </c>
      <c r="C486" s="46">
        <f t="shared" si="11"/>
        <v>1</v>
      </c>
      <c r="D486" s="63" t="s">
        <v>581</v>
      </c>
      <c r="E486" s="64">
        <v>473</v>
      </c>
      <c r="F486" s="63" t="s">
        <v>477</v>
      </c>
      <c r="G486" s="64">
        <v>234</v>
      </c>
      <c r="H486" s="63">
        <v>58</v>
      </c>
      <c r="I486" s="49">
        <v>0.38680555555555601</v>
      </c>
    </row>
    <row r="487" spans="1:12">
      <c r="A487" s="23">
        <v>5773</v>
      </c>
      <c r="B487" s="62">
        <v>45377</v>
      </c>
      <c r="C487" s="46">
        <f t="shared" si="11"/>
        <v>2</v>
      </c>
      <c r="D487" s="63" t="s">
        <v>270</v>
      </c>
      <c r="E487" s="64">
        <v>271</v>
      </c>
      <c r="F487" s="63" t="s">
        <v>354</v>
      </c>
      <c r="G487" s="64">
        <v>189</v>
      </c>
      <c r="H487" s="63">
        <v>134</v>
      </c>
      <c r="I487" s="49">
        <v>0.3125</v>
      </c>
    </row>
    <row r="488" spans="1:12">
      <c r="A488" s="23">
        <v>5773</v>
      </c>
      <c r="B488" s="62">
        <v>45378</v>
      </c>
      <c r="C488" s="46">
        <f t="shared" si="11"/>
        <v>3</v>
      </c>
      <c r="D488" s="63" t="s">
        <v>627</v>
      </c>
      <c r="E488" s="64">
        <v>404</v>
      </c>
      <c r="F488" s="63" t="s">
        <v>393</v>
      </c>
      <c r="G488" s="64">
        <v>90</v>
      </c>
      <c r="H488" s="63">
        <v>93</v>
      </c>
      <c r="I488" s="49">
        <v>0.44791666666666702</v>
      </c>
    </row>
    <row r="489" spans="1:12">
      <c r="A489" s="23">
        <v>5773</v>
      </c>
      <c r="B489" s="62">
        <v>45379</v>
      </c>
      <c r="C489" s="46">
        <f t="shared" si="11"/>
        <v>4</v>
      </c>
      <c r="D489" s="63" t="s">
        <v>628</v>
      </c>
      <c r="E489" s="64">
        <v>237</v>
      </c>
      <c r="F489" s="63" t="s">
        <v>629</v>
      </c>
      <c r="G489" s="64">
        <v>161</v>
      </c>
      <c r="H489" s="63">
        <v>162</v>
      </c>
      <c r="I489" s="49">
        <v>0.3125</v>
      </c>
    </row>
    <row r="490" spans="1:12">
      <c r="A490" s="23">
        <v>5773</v>
      </c>
      <c r="B490" s="62">
        <v>45380</v>
      </c>
      <c r="C490" s="46">
        <f t="shared" si="11"/>
        <v>5</v>
      </c>
      <c r="D490" s="63" t="s">
        <v>630</v>
      </c>
      <c r="E490" s="64">
        <v>215</v>
      </c>
      <c r="F490" s="63" t="s">
        <v>631</v>
      </c>
      <c r="G490" s="64">
        <v>116</v>
      </c>
      <c r="H490" s="63">
        <v>94</v>
      </c>
      <c r="I490" s="49">
        <v>0.47569444444444398</v>
      </c>
      <c r="L490" s="63">
        <v>0</v>
      </c>
    </row>
    <row r="491" spans="1:12">
      <c r="A491" s="23">
        <v>5773</v>
      </c>
      <c r="B491" s="62">
        <v>45381</v>
      </c>
      <c r="C491" s="46">
        <f t="shared" si="11"/>
        <v>6</v>
      </c>
      <c r="D491" s="63" t="s">
        <v>559</v>
      </c>
      <c r="E491" s="64">
        <v>170</v>
      </c>
      <c r="F491" s="63" t="s">
        <v>500</v>
      </c>
      <c r="G491" s="64">
        <v>79</v>
      </c>
      <c r="H491" s="63">
        <v>109</v>
      </c>
      <c r="I491" s="49">
        <v>0.44583333333333303</v>
      </c>
      <c r="L491" s="63">
        <v>1</v>
      </c>
    </row>
    <row r="492" spans="1:12">
      <c r="A492" s="23">
        <v>5773</v>
      </c>
      <c r="B492" s="62">
        <v>45382</v>
      </c>
      <c r="C492" s="46">
        <f t="shared" si="11"/>
        <v>7</v>
      </c>
      <c r="D492" s="63" t="s">
        <v>632</v>
      </c>
      <c r="E492" s="64">
        <v>254</v>
      </c>
      <c r="F492" s="63" t="s">
        <v>633</v>
      </c>
      <c r="G492" s="64">
        <v>142</v>
      </c>
      <c r="H492" s="63">
        <v>46</v>
      </c>
      <c r="I492" s="49">
        <v>0.375</v>
      </c>
      <c r="L492" s="63">
        <v>0</v>
      </c>
    </row>
    <row r="493" spans="1:12">
      <c r="A493" s="23">
        <v>5773</v>
      </c>
      <c r="B493" s="62">
        <v>45383</v>
      </c>
      <c r="C493" s="46">
        <f t="shared" si="11"/>
        <v>1</v>
      </c>
      <c r="D493" s="63" t="s">
        <v>458</v>
      </c>
      <c r="E493" s="64">
        <v>230</v>
      </c>
      <c r="F493" s="63" t="s">
        <v>278</v>
      </c>
      <c r="G493" s="64">
        <v>138</v>
      </c>
      <c r="H493" s="63">
        <v>65</v>
      </c>
      <c r="I493" s="49">
        <v>0.375</v>
      </c>
      <c r="L493" s="63">
        <v>0</v>
      </c>
    </row>
    <row r="494" spans="1:12">
      <c r="A494" s="23">
        <v>5773</v>
      </c>
      <c r="B494" s="62">
        <v>45384</v>
      </c>
      <c r="C494" s="46">
        <f t="shared" si="11"/>
        <v>2</v>
      </c>
      <c r="D494" s="63" t="s">
        <v>356</v>
      </c>
      <c r="E494" s="64">
        <v>190</v>
      </c>
      <c r="F494" s="63" t="s">
        <v>556</v>
      </c>
      <c r="G494" s="64">
        <v>110</v>
      </c>
      <c r="H494" s="63">
        <v>52</v>
      </c>
      <c r="I494" s="49">
        <v>0.3125</v>
      </c>
      <c r="L494" s="63">
        <v>1</v>
      </c>
    </row>
    <row r="495" spans="1:12">
      <c r="A495" s="23">
        <v>5773</v>
      </c>
      <c r="B495" s="62">
        <v>45385</v>
      </c>
      <c r="C495" s="46">
        <f t="shared" si="11"/>
        <v>3</v>
      </c>
      <c r="D495" s="63" t="s">
        <v>524</v>
      </c>
      <c r="E495" s="64">
        <v>208</v>
      </c>
      <c r="F495" s="63" t="s">
        <v>378</v>
      </c>
      <c r="G495" s="64">
        <v>127</v>
      </c>
      <c r="H495" s="63">
        <v>67</v>
      </c>
      <c r="I495" s="49">
        <v>0.4375</v>
      </c>
      <c r="L495" s="63">
        <v>0</v>
      </c>
    </row>
    <row r="496" spans="1:12">
      <c r="A496" s="23">
        <v>5773</v>
      </c>
      <c r="B496" s="62">
        <v>45386</v>
      </c>
      <c r="C496" s="46">
        <f t="shared" si="11"/>
        <v>4</v>
      </c>
      <c r="D496" s="63" t="s">
        <v>302</v>
      </c>
      <c r="E496" s="64">
        <v>227</v>
      </c>
      <c r="F496" s="63" t="s">
        <v>582</v>
      </c>
      <c r="G496" s="64">
        <v>134</v>
      </c>
      <c r="H496" s="63">
        <v>147</v>
      </c>
      <c r="I496" s="49">
        <v>0.3125</v>
      </c>
      <c r="L496" s="63">
        <v>0</v>
      </c>
    </row>
    <row r="497" spans="1:12">
      <c r="A497" s="23">
        <v>5773</v>
      </c>
      <c r="B497" s="62">
        <v>45387</v>
      </c>
      <c r="C497" s="46">
        <f t="shared" si="11"/>
        <v>5</v>
      </c>
      <c r="D497" s="63" t="s">
        <v>534</v>
      </c>
      <c r="E497" s="64">
        <v>347</v>
      </c>
      <c r="F497" s="63" t="s">
        <v>634</v>
      </c>
      <c r="G497" s="64">
        <v>72</v>
      </c>
      <c r="H497" s="63">
        <v>38</v>
      </c>
      <c r="I497" s="49">
        <v>0.41041666666666698</v>
      </c>
      <c r="L497" s="63">
        <v>0</v>
      </c>
    </row>
    <row r="498" spans="1:12">
      <c r="A498" s="65">
        <v>8622</v>
      </c>
      <c r="B498" s="62">
        <v>45378</v>
      </c>
      <c r="C498" s="46">
        <f t="shared" si="11"/>
        <v>3</v>
      </c>
      <c r="D498" s="66" t="s">
        <v>635</v>
      </c>
      <c r="E498" s="66">
        <v>380</v>
      </c>
      <c r="F498" s="66" t="s">
        <v>541</v>
      </c>
      <c r="G498" s="66">
        <v>284</v>
      </c>
      <c r="H498" s="66">
        <v>103</v>
      </c>
      <c r="I498" s="49">
        <v>0.34166666666666701</v>
      </c>
      <c r="L498" s="66">
        <v>0</v>
      </c>
    </row>
    <row r="499" spans="1:12">
      <c r="A499" s="65">
        <v>8622</v>
      </c>
      <c r="B499" s="62">
        <v>45379</v>
      </c>
      <c r="C499" s="46">
        <f t="shared" si="11"/>
        <v>4</v>
      </c>
      <c r="D499" s="66" t="s">
        <v>539</v>
      </c>
      <c r="E499" s="66">
        <v>303</v>
      </c>
      <c r="F499" s="66" t="s">
        <v>564</v>
      </c>
      <c r="G499" s="66">
        <v>194</v>
      </c>
      <c r="H499" s="66">
        <v>81</v>
      </c>
      <c r="I499" s="49">
        <v>0.33541666666666697</v>
      </c>
      <c r="L499" s="66">
        <v>0</v>
      </c>
    </row>
    <row r="500" spans="1:12">
      <c r="A500" s="65">
        <v>8622</v>
      </c>
      <c r="B500" s="62">
        <v>45380</v>
      </c>
      <c r="C500" s="46">
        <f t="shared" si="11"/>
        <v>5</v>
      </c>
      <c r="D500" s="66" t="s">
        <v>636</v>
      </c>
      <c r="E500" s="66">
        <v>204</v>
      </c>
      <c r="F500" s="66" t="s">
        <v>311</v>
      </c>
      <c r="G500" s="66">
        <v>241</v>
      </c>
      <c r="H500" s="66">
        <v>97</v>
      </c>
      <c r="I500" s="49">
        <v>0.43402777777777801</v>
      </c>
      <c r="L500" s="66">
        <v>0</v>
      </c>
    </row>
    <row r="501" spans="1:12">
      <c r="A501" s="65">
        <v>8622</v>
      </c>
      <c r="B501" s="62">
        <v>45381</v>
      </c>
      <c r="C501" s="46">
        <f t="shared" si="11"/>
        <v>6</v>
      </c>
      <c r="D501" s="66" t="s">
        <v>637</v>
      </c>
      <c r="E501" s="66">
        <v>400</v>
      </c>
      <c r="F501" s="66" t="s">
        <v>306</v>
      </c>
      <c r="G501" s="66">
        <v>252</v>
      </c>
      <c r="H501" s="66">
        <v>89</v>
      </c>
      <c r="I501" s="49">
        <v>0.46111111111111103</v>
      </c>
      <c r="L501" s="66">
        <v>0</v>
      </c>
    </row>
    <row r="502" spans="1:12">
      <c r="A502" s="65">
        <v>8622</v>
      </c>
      <c r="B502" s="62">
        <v>45382</v>
      </c>
      <c r="C502" s="46">
        <f t="shared" si="11"/>
        <v>7</v>
      </c>
      <c r="D502" s="66" t="s">
        <v>279</v>
      </c>
      <c r="E502" s="66">
        <v>362</v>
      </c>
      <c r="F502" s="66" t="s">
        <v>638</v>
      </c>
      <c r="G502" s="66">
        <v>255</v>
      </c>
      <c r="H502" s="66">
        <v>88</v>
      </c>
      <c r="I502" s="49">
        <v>0.44791666666666702</v>
      </c>
      <c r="L502" s="66">
        <v>0</v>
      </c>
    </row>
    <row r="503" spans="1:12">
      <c r="A503" s="65">
        <v>8622</v>
      </c>
      <c r="B503" s="62">
        <v>45383</v>
      </c>
      <c r="C503" s="46">
        <f t="shared" si="11"/>
        <v>1</v>
      </c>
      <c r="D503" s="66" t="s">
        <v>391</v>
      </c>
      <c r="E503" s="66">
        <v>310</v>
      </c>
      <c r="F503" s="66" t="s">
        <v>510</v>
      </c>
      <c r="G503" s="66">
        <v>238</v>
      </c>
      <c r="H503" s="66">
        <v>95</v>
      </c>
      <c r="I503" s="49">
        <v>0.33750000000000002</v>
      </c>
      <c r="L503" s="66">
        <v>0</v>
      </c>
    </row>
    <row r="504" spans="1:12">
      <c r="A504" s="65">
        <v>8622</v>
      </c>
      <c r="B504" s="62">
        <v>45384</v>
      </c>
      <c r="C504" s="46">
        <f t="shared" si="11"/>
        <v>2</v>
      </c>
      <c r="D504" s="66" t="s">
        <v>359</v>
      </c>
      <c r="E504" s="66">
        <v>349</v>
      </c>
      <c r="F504" s="66" t="s">
        <v>275</v>
      </c>
      <c r="G504" s="66">
        <v>219</v>
      </c>
      <c r="H504" s="66">
        <v>93</v>
      </c>
      <c r="I504" s="49">
        <v>0.33472222222222198</v>
      </c>
      <c r="L504" s="66">
        <v>0</v>
      </c>
    </row>
    <row r="505" spans="1:12">
      <c r="A505" s="67">
        <v>2520</v>
      </c>
      <c r="B505" s="52">
        <v>45378</v>
      </c>
      <c r="C505" s="46">
        <f t="shared" si="11"/>
        <v>3</v>
      </c>
      <c r="D505" s="29" t="s">
        <v>639</v>
      </c>
      <c r="E505" s="29">
        <v>286</v>
      </c>
      <c r="F505" s="29" t="s">
        <v>640</v>
      </c>
      <c r="G505" s="29">
        <v>27</v>
      </c>
      <c r="H505" s="29">
        <v>82</v>
      </c>
      <c r="I505" s="49">
        <v>1.38888888888889E-3</v>
      </c>
      <c r="L505" s="29">
        <v>0</v>
      </c>
    </row>
    <row r="506" spans="1:12">
      <c r="A506" s="67">
        <v>2520</v>
      </c>
      <c r="B506" s="52">
        <v>45379</v>
      </c>
      <c r="C506" s="46">
        <f t="shared" si="11"/>
        <v>4</v>
      </c>
      <c r="D506" s="29" t="s">
        <v>477</v>
      </c>
      <c r="E506" s="29">
        <v>234</v>
      </c>
      <c r="F506" s="29" t="s">
        <v>641</v>
      </c>
      <c r="G506" s="29">
        <v>15</v>
      </c>
      <c r="H506" s="29">
        <v>61</v>
      </c>
      <c r="I506" s="49">
        <v>5.5555555555555601E-3</v>
      </c>
      <c r="L506" s="29">
        <v>0</v>
      </c>
    </row>
    <row r="507" spans="1:12">
      <c r="A507" s="67">
        <v>2520</v>
      </c>
      <c r="B507" s="52">
        <v>45380</v>
      </c>
      <c r="C507" s="46">
        <f t="shared" si="11"/>
        <v>5</v>
      </c>
      <c r="D507" s="29" t="s">
        <v>352</v>
      </c>
      <c r="E507" s="29">
        <v>199</v>
      </c>
      <c r="F507" s="29" t="s">
        <v>572</v>
      </c>
      <c r="G507" s="29">
        <v>92</v>
      </c>
      <c r="H507" s="29">
        <v>133</v>
      </c>
      <c r="I507" s="49">
        <v>0.33541666666666697</v>
      </c>
      <c r="L507" s="29">
        <v>1</v>
      </c>
    </row>
    <row r="508" spans="1:12">
      <c r="A508" s="67">
        <v>2520</v>
      </c>
      <c r="B508" s="52">
        <v>45381</v>
      </c>
      <c r="C508" s="46">
        <f t="shared" si="11"/>
        <v>6</v>
      </c>
      <c r="D508" s="29" t="s">
        <v>288</v>
      </c>
      <c r="E508" s="29">
        <v>55</v>
      </c>
      <c r="F508" s="29" t="s">
        <v>642</v>
      </c>
      <c r="G508" s="29">
        <v>8</v>
      </c>
      <c r="H508" s="29">
        <v>28</v>
      </c>
      <c r="I508" s="49">
        <v>7.6388888888888904E-3</v>
      </c>
      <c r="L508" s="29">
        <v>1</v>
      </c>
    </row>
    <row r="509" spans="1:12">
      <c r="A509" s="67">
        <v>2520</v>
      </c>
      <c r="B509" s="52">
        <v>45382</v>
      </c>
      <c r="C509" s="46">
        <f t="shared" si="11"/>
        <v>7</v>
      </c>
      <c r="D509" s="29" t="s">
        <v>426</v>
      </c>
      <c r="E509" s="29">
        <v>152</v>
      </c>
      <c r="F509" s="29" t="s">
        <v>643</v>
      </c>
      <c r="G509" s="29">
        <v>6</v>
      </c>
      <c r="H509" s="29">
        <v>36</v>
      </c>
      <c r="I509" s="49">
        <v>4.3055555555555597E-2</v>
      </c>
      <c r="L509" s="29">
        <v>1</v>
      </c>
    </row>
    <row r="510" spans="1:12">
      <c r="A510" s="67">
        <v>2520</v>
      </c>
      <c r="B510" s="52">
        <v>45383</v>
      </c>
      <c r="C510" s="46">
        <f t="shared" si="11"/>
        <v>1</v>
      </c>
      <c r="D510" s="29" t="s">
        <v>261</v>
      </c>
      <c r="E510" s="29">
        <v>132</v>
      </c>
      <c r="F510" s="29" t="s">
        <v>644</v>
      </c>
      <c r="G510" s="29">
        <v>4</v>
      </c>
      <c r="H510" s="29">
        <v>40</v>
      </c>
      <c r="I510" s="49">
        <v>1.38888888888889E-3</v>
      </c>
      <c r="L510" s="29">
        <v>1</v>
      </c>
    </row>
    <row r="511" spans="1:12">
      <c r="A511" s="67">
        <v>2520</v>
      </c>
      <c r="B511" s="52">
        <v>45384</v>
      </c>
      <c r="C511" s="46">
        <f t="shared" si="11"/>
        <v>2</v>
      </c>
      <c r="D511" s="29" t="s">
        <v>369</v>
      </c>
      <c r="E511" s="29">
        <v>181</v>
      </c>
      <c r="F511" s="29" t="s">
        <v>645</v>
      </c>
      <c r="G511" s="29">
        <v>21</v>
      </c>
      <c r="H511" s="68">
        <v>61</v>
      </c>
      <c r="I511" s="49">
        <v>2.1527777777777798E-2</v>
      </c>
      <c r="L511" s="29">
        <v>1</v>
      </c>
    </row>
    <row r="512" spans="1:12">
      <c r="A512" s="19">
        <v>794</v>
      </c>
      <c r="B512" s="69">
        <v>45305</v>
      </c>
      <c r="C512" s="46">
        <f t="shared" si="11"/>
        <v>7</v>
      </c>
      <c r="D512" s="27" t="s">
        <v>646</v>
      </c>
      <c r="E512" s="27">
        <f>LEFT(D512,FIND("h",D512)-1)*60+MID(D512,FIND("h",D512)+1,FIND("m",D512)-FIND("h",D512)-1)</f>
        <v>233</v>
      </c>
      <c r="F512" s="27" t="s">
        <v>647</v>
      </c>
      <c r="G512" s="27">
        <f>LEFT(F512,FIND("h",F512)-1)*60+MID(F512,FIND("h",F512)+1,FIND("m",F512)-FIND("h",F512)-1)</f>
        <v>151</v>
      </c>
      <c r="H512" s="27">
        <v>67</v>
      </c>
      <c r="I512" s="49" t="s">
        <v>648</v>
      </c>
    </row>
    <row r="513" spans="1:9">
      <c r="A513" s="19">
        <v>794</v>
      </c>
      <c r="B513" s="69">
        <v>45306</v>
      </c>
      <c r="C513" s="46">
        <f t="shared" si="11"/>
        <v>1</v>
      </c>
      <c r="D513" s="27" t="s">
        <v>293</v>
      </c>
      <c r="E513" s="27">
        <f t="shared" ref="E513:E544" si="12">LEFT(D513,FIND("h",D513)-1)*60+MID(D513,FIND("h",D513)+1,FIND("m",D513)-FIND("h",D513)-1)</f>
        <v>167</v>
      </c>
      <c r="F513" s="27" t="s">
        <v>556</v>
      </c>
      <c r="G513" s="27">
        <f t="shared" ref="G513:G544" si="13">LEFT(F513,FIND("h",F513)-1)*60+MID(F513,FIND("h",F513)+1,FIND("m",F513)-FIND("h",F513)-1)</f>
        <v>110</v>
      </c>
      <c r="H513" s="27">
        <v>73</v>
      </c>
      <c r="I513" s="49" t="s">
        <v>649</v>
      </c>
    </row>
    <row r="514" spans="1:9">
      <c r="A514" s="19">
        <v>794</v>
      </c>
      <c r="B514" s="69">
        <v>45307</v>
      </c>
      <c r="C514" s="46">
        <f t="shared" si="11"/>
        <v>2</v>
      </c>
      <c r="D514" s="27" t="s">
        <v>424</v>
      </c>
      <c r="E514" s="27">
        <f t="shared" si="12"/>
        <v>162</v>
      </c>
      <c r="F514" s="27" t="s">
        <v>650</v>
      </c>
      <c r="G514" s="27">
        <f t="shared" si="13"/>
        <v>70</v>
      </c>
      <c r="H514" s="27">
        <v>106</v>
      </c>
      <c r="I514" s="49" t="s">
        <v>651</v>
      </c>
    </row>
    <row r="515" spans="1:9">
      <c r="A515" s="19">
        <v>794</v>
      </c>
      <c r="B515" s="69">
        <v>45308</v>
      </c>
      <c r="C515" s="46">
        <f t="shared" si="11"/>
        <v>3</v>
      </c>
      <c r="D515" s="27" t="s">
        <v>652</v>
      </c>
      <c r="E515" s="27">
        <f t="shared" si="12"/>
        <v>218</v>
      </c>
      <c r="F515" s="27" t="s">
        <v>653</v>
      </c>
      <c r="G515" s="27">
        <f t="shared" si="13"/>
        <v>108</v>
      </c>
      <c r="H515" s="27">
        <v>123</v>
      </c>
      <c r="I515" s="49" t="s">
        <v>654</v>
      </c>
    </row>
    <row r="516" spans="1:9">
      <c r="A516" s="19">
        <v>794</v>
      </c>
      <c r="B516" s="69">
        <v>45309</v>
      </c>
      <c r="C516" s="46">
        <f t="shared" si="11"/>
        <v>4</v>
      </c>
      <c r="D516" s="27" t="s">
        <v>655</v>
      </c>
      <c r="E516" s="27">
        <f t="shared" si="12"/>
        <v>196</v>
      </c>
      <c r="F516" s="27" t="s">
        <v>294</v>
      </c>
      <c r="G516" s="27">
        <f t="shared" si="13"/>
        <v>88</v>
      </c>
      <c r="H516" s="27">
        <v>88</v>
      </c>
      <c r="I516" s="49" t="s">
        <v>656</v>
      </c>
    </row>
    <row r="517" spans="1:9">
      <c r="A517" s="19">
        <v>794</v>
      </c>
      <c r="B517" s="69">
        <v>45310</v>
      </c>
      <c r="C517" s="46">
        <f t="shared" si="11"/>
        <v>5</v>
      </c>
      <c r="D517" s="27" t="s">
        <v>575</v>
      </c>
      <c r="E517" s="27">
        <f t="shared" si="12"/>
        <v>279</v>
      </c>
      <c r="F517" s="27" t="s">
        <v>419</v>
      </c>
      <c r="G517" s="27">
        <f t="shared" si="13"/>
        <v>163</v>
      </c>
      <c r="H517" s="27">
        <v>104</v>
      </c>
      <c r="I517" s="49" t="s">
        <v>657</v>
      </c>
    </row>
    <row r="518" spans="1:9">
      <c r="A518" s="19">
        <v>794</v>
      </c>
      <c r="B518" s="69">
        <v>45311</v>
      </c>
      <c r="C518" s="46">
        <f t="shared" si="11"/>
        <v>6</v>
      </c>
      <c r="D518" s="27" t="s">
        <v>292</v>
      </c>
      <c r="E518" s="27">
        <f t="shared" si="12"/>
        <v>323</v>
      </c>
      <c r="F518" s="27" t="s">
        <v>655</v>
      </c>
      <c r="G518" s="27">
        <f t="shared" si="13"/>
        <v>196</v>
      </c>
      <c r="H518" s="27">
        <v>97</v>
      </c>
      <c r="I518" s="49" t="s">
        <v>658</v>
      </c>
    </row>
    <row r="519" spans="1:9">
      <c r="A519" s="19">
        <v>794</v>
      </c>
      <c r="B519" s="69">
        <v>45312</v>
      </c>
      <c r="C519" s="46">
        <f t="shared" si="11"/>
        <v>7</v>
      </c>
      <c r="D519" s="27" t="s">
        <v>292</v>
      </c>
      <c r="E519" s="27">
        <f t="shared" si="12"/>
        <v>323</v>
      </c>
      <c r="F519" s="27" t="s">
        <v>490</v>
      </c>
      <c r="G519" s="27">
        <f t="shared" si="13"/>
        <v>202</v>
      </c>
      <c r="H519" s="27">
        <v>52</v>
      </c>
      <c r="I519" s="49" t="s">
        <v>659</v>
      </c>
    </row>
    <row r="520" spans="1:9">
      <c r="A520" s="19">
        <v>794</v>
      </c>
      <c r="B520" s="69">
        <v>45313</v>
      </c>
      <c r="C520" s="46">
        <f t="shared" si="11"/>
        <v>1</v>
      </c>
      <c r="D520" s="27" t="s">
        <v>426</v>
      </c>
      <c r="E520" s="27">
        <f t="shared" si="12"/>
        <v>152</v>
      </c>
      <c r="F520" s="27" t="s">
        <v>580</v>
      </c>
      <c r="G520" s="27">
        <f t="shared" si="13"/>
        <v>61</v>
      </c>
      <c r="H520" s="27">
        <v>82</v>
      </c>
      <c r="I520" s="49" t="s">
        <v>660</v>
      </c>
    </row>
    <row r="521" spans="1:9">
      <c r="A521" s="19">
        <v>794</v>
      </c>
      <c r="B521" s="69">
        <v>45314</v>
      </c>
      <c r="C521" s="46">
        <f t="shared" si="11"/>
        <v>2</v>
      </c>
      <c r="D521" s="27" t="s">
        <v>590</v>
      </c>
      <c r="E521" s="27">
        <f t="shared" si="12"/>
        <v>115</v>
      </c>
      <c r="F521" s="27" t="s">
        <v>661</v>
      </c>
      <c r="G521" s="27">
        <f t="shared" si="13"/>
        <v>63</v>
      </c>
      <c r="H521" s="27">
        <v>124</v>
      </c>
      <c r="I521" s="49" t="s">
        <v>662</v>
      </c>
    </row>
    <row r="522" spans="1:9">
      <c r="A522" s="19">
        <v>794</v>
      </c>
      <c r="B522" s="69">
        <v>45315</v>
      </c>
      <c r="C522" s="46">
        <f t="shared" si="11"/>
        <v>3</v>
      </c>
      <c r="D522" s="27" t="s">
        <v>647</v>
      </c>
      <c r="E522" s="27">
        <f t="shared" si="12"/>
        <v>151</v>
      </c>
      <c r="F522" s="27" t="s">
        <v>663</v>
      </c>
      <c r="G522" s="27" t="e">
        <f t="shared" si="13"/>
        <v>#VALUE!</v>
      </c>
      <c r="H522" s="27">
        <v>109</v>
      </c>
      <c r="I522" s="49" t="s">
        <v>664</v>
      </c>
    </row>
    <row r="523" spans="1:9">
      <c r="A523" s="19">
        <v>794</v>
      </c>
      <c r="B523" s="69">
        <v>45316</v>
      </c>
      <c r="C523" s="46">
        <f t="shared" si="11"/>
        <v>4</v>
      </c>
      <c r="D523" s="27" t="s">
        <v>285</v>
      </c>
      <c r="E523" s="27">
        <f t="shared" si="12"/>
        <v>192</v>
      </c>
      <c r="F523" s="27" t="s">
        <v>393</v>
      </c>
      <c r="G523" s="27">
        <f t="shared" si="13"/>
        <v>90</v>
      </c>
      <c r="H523" s="27">
        <v>109</v>
      </c>
      <c r="I523" s="49" t="s">
        <v>662</v>
      </c>
    </row>
    <row r="524" spans="1:9">
      <c r="A524" s="19">
        <v>794</v>
      </c>
      <c r="B524" s="69">
        <v>45317</v>
      </c>
      <c r="C524" s="46">
        <f t="shared" si="11"/>
        <v>5</v>
      </c>
      <c r="D524" s="27" t="s">
        <v>285</v>
      </c>
      <c r="E524" s="27">
        <f t="shared" si="12"/>
        <v>192</v>
      </c>
      <c r="F524" s="27" t="s">
        <v>499</v>
      </c>
      <c r="G524" s="27">
        <f t="shared" si="13"/>
        <v>147</v>
      </c>
      <c r="H524" s="27">
        <v>140</v>
      </c>
      <c r="I524" s="49" t="s">
        <v>665</v>
      </c>
    </row>
    <row r="525" spans="1:9">
      <c r="A525" s="19">
        <v>794</v>
      </c>
      <c r="B525" s="69">
        <v>45318</v>
      </c>
      <c r="C525" s="46">
        <f t="shared" si="11"/>
        <v>6</v>
      </c>
      <c r="D525" s="27" t="s">
        <v>586</v>
      </c>
      <c r="E525" s="27">
        <f t="shared" si="12"/>
        <v>165</v>
      </c>
      <c r="F525" s="27" t="s">
        <v>596</v>
      </c>
      <c r="G525" s="27">
        <f t="shared" si="13"/>
        <v>81</v>
      </c>
      <c r="H525" s="27">
        <v>89</v>
      </c>
      <c r="I525" s="49" t="s">
        <v>666</v>
      </c>
    </row>
    <row r="526" spans="1:9">
      <c r="A526" s="19">
        <v>794</v>
      </c>
      <c r="B526" s="69">
        <v>45319</v>
      </c>
      <c r="C526" s="46">
        <f t="shared" si="11"/>
        <v>7</v>
      </c>
      <c r="D526" s="27" t="s">
        <v>384</v>
      </c>
      <c r="E526" s="27">
        <f t="shared" si="12"/>
        <v>159</v>
      </c>
      <c r="F526" s="27" t="s">
        <v>667</v>
      </c>
      <c r="G526" s="27">
        <f t="shared" si="13"/>
        <v>75</v>
      </c>
      <c r="H526" s="27">
        <v>70</v>
      </c>
      <c r="I526" s="49" t="s">
        <v>668</v>
      </c>
    </row>
    <row r="527" spans="1:9">
      <c r="A527" s="19">
        <v>794</v>
      </c>
      <c r="B527" s="69">
        <v>45320</v>
      </c>
      <c r="C527" s="46">
        <f t="shared" si="11"/>
        <v>1</v>
      </c>
      <c r="D527" s="27" t="s">
        <v>669</v>
      </c>
      <c r="E527" s="27">
        <f t="shared" si="12"/>
        <v>180</v>
      </c>
      <c r="F527" s="27" t="s">
        <v>667</v>
      </c>
      <c r="G527" s="27">
        <f t="shared" si="13"/>
        <v>75</v>
      </c>
      <c r="H527" s="27">
        <v>113</v>
      </c>
      <c r="I527" s="49" t="s">
        <v>670</v>
      </c>
    </row>
    <row r="528" spans="1:9">
      <c r="A528" s="19">
        <v>794</v>
      </c>
      <c r="B528" s="69">
        <v>45321</v>
      </c>
      <c r="C528" s="46">
        <f t="shared" si="11"/>
        <v>2</v>
      </c>
      <c r="D528" s="27" t="s">
        <v>541</v>
      </c>
      <c r="E528" s="27">
        <f t="shared" si="12"/>
        <v>284</v>
      </c>
      <c r="F528" s="27" t="s">
        <v>402</v>
      </c>
      <c r="G528" s="27">
        <f t="shared" si="13"/>
        <v>143</v>
      </c>
      <c r="H528" s="27">
        <v>232</v>
      </c>
      <c r="I528" s="49" t="s">
        <v>671</v>
      </c>
    </row>
    <row r="529" spans="1:9">
      <c r="A529" s="19">
        <v>794</v>
      </c>
      <c r="B529" s="69">
        <v>45322</v>
      </c>
      <c r="C529" s="46">
        <f t="shared" si="11"/>
        <v>3</v>
      </c>
      <c r="D529" s="27" t="s">
        <v>672</v>
      </c>
      <c r="E529" s="27">
        <f t="shared" si="12"/>
        <v>366</v>
      </c>
      <c r="F529" s="27" t="s">
        <v>408</v>
      </c>
      <c r="G529" s="27">
        <f t="shared" si="13"/>
        <v>107</v>
      </c>
      <c r="H529" s="27">
        <v>129</v>
      </c>
      <c r="I529" s="49" t="s">
        <v>673</v>
      </c>
    </row>
    <row r="530" spans="1:9">
      <c r="A530" s="19">
        <v>794</v>
      </c>
      <c r="B530" s="69">
        <v>45323</v>
      </c>
      <c r="C530" s="46">
        <f t="shared" si="11"/>
        <v>4</v>
      </c>
      <c r="D530" s="27" t="s">
        <v>407</v>
      </c>
      <c r="E530" s="27">
        <f t="shared" si="12"/>
        <v>333</v>
      </c>
      <c r="F530" s="27" t="s">
        <v>322</v>
      </c>
      <c r="G530" s="27">
        <f t="shared" si="13"/>
        <v>182</v>
      </c>
      <c r="H530" s="27">
        <v>110</v>
      </c>
      <c r="I530" s="49" t="s">
        <v>671</v>
      </c>
    </row>
    <row r="531" spans="1:9">
      <c r="A531" s="19">
        <v>794</v>
      </c>
      <c r="B531" s="69">
        <v>45324</v>
      </c>
      <c r="C531" s="46">
        <f t="shared" si="11"/>
        <v>5</v>
      </c>
      <c r="D531" s="27" t="s">
        <v>423</v>
      </c>
      <c r="E531" s="27">
        <f t="shared" si="12"/>
        <v>293</v>
      </c>
      <c r="F531" s="27" t="s">
        <v>421</v>
      </c>
      <c r="G531" s="27">
        <f t="shared" si="13"/>
        <v>146</v>
      </c>
      <c r="H531" s="27">
        <v>147</v>
      </c>
      <c r="I531" s="49" t="s">
        <v>673</v>
      </c>
    </row>
    <row r="532" spans="1:9">
      <c r="A532" s="19">
        <v>794</v>
      </c>
      <c r="B532" s="69">
        <v>45325</v>
      </c>
      <c r="C532" s="46">
        <f t="shared" si="11"/>
        <v>6</v>
      </c>
      <c r="D532" s="27" t="s">
        <v>277</v>
      </c>
      <c r="E532" s="27">
        <f t="shared" si="12"/>
        <v>292</v>
      </c>
      <c r="F532" s="27" t="s">
        <v>674</v>
      </c>
      <c r="G532" s="27">
        <f t="shared" si="13"/>
        <v>150</v>
      </c>
      <c r="H532" s="27">
        <v>44</v>
      </c>
      <c r="I532" s="49" t="s">
        <v>675</v>
      </c>
    </row>
    <row r="533" spans="1:9">
      <c r="A533" s="19">
        <v>794</v>
      </c>
      <c r="B533" s="69">
        <v>45326</v>
      </c>
      <c r="C533" s="46">
        <f t="shared" si="11"/>
        <v>7</v>
      </c>
      <c r="D533" s="27" t="s">
        <v>551</v>
      </c>
      <c r="E533" s="27">
        <f t="shared" si="12"/>
        <v>369</v>
      </c>
      <c r="F533" s="27" t="s">
        <v>676</v>
      </c>
      <c r="G533" s="27">
        <f t="shared" si="13"/>
        <v>224</v>
      </c>
      <c r="H533" s="27">
        <v>81</v>
      </c>
      <c r="I533" s="49" t="s">
        <v>677</v>
      </c>
    </row>
    <row r="534" spans="1:9">
      <c r="A534" s="19">
        <v>794</v>
      </c>
      <c r="B534" s="69">
        <v>45327</v>
      </c>
      <c r="C534" s="46">
        <f t="shared" si="11"/>
        <v>1</v>
      </c>
      <c r="D534" s="27" t="s">
        <v>459</v>
      </c>
      <c r="E534" s="27">
        <f t="shared" si="12"/>
        <v>197</v>
      </c>
      <c r="F534" s="27" t="s">
        <v>611</v>
      </c>
      <c r="G534" s="27">
        <f t="shared" si="13"/>
        <v>101</v>
      </c>
      <c r="H534" s="27">
        <v>151</v>
      </c>
      <c r="I534" s="49" t="s">
        <v>654</v>
      </c>
    </row>
    <row r="535" spans="1:9">
      <c r="A535" s="19">
        <v>794</v>
      </c>
      <c r="B535" s="69">
        <v>45328</v>
      </c>
      <c r="C535" s="46">
        <f t="shared" ref="C535:C598" si="14">WEEKDAY(B535,2)</f>
        <v>2</v>
      </c>
      <c r="D535" s="27" t="s">
        <v>678</v>
      </c>
      <c r="E535" s="27">
        <f t="shared" si="12"/>
        <v>283</v>
      </c>
      <c r="F535" s="27" t="s">
        <v>456</v>
      </c>
      <c r="G535" s="27">
        <f t="shared" si="13"/>
        <v>126</v>
      </c>
      <c r="H535" s="27">
        <v>132</v>
      </c>
      <c r="I535" s="49" t="s">
        <v>679</v>
      </c>
    </row>
    <row r="536" spans="1:9">
      <c r="A536" s="19">
        <v>794</v>
      </c>
      <c r="B536" s="69">
        <v>45329</v>
      </c>
      <c r="C536" s="46">
        <f t="shared" si="14"/>
        <v>3</v>
      </c>
      <c r="D536" s="27" t="s">
        <v>464</v>
      </c>
      <c r="E536" s="27">
        <f t="shared" si="12"/>
        <v>216</v>
      </c>
      <c r="F536" s="27" t="s">
        <v>680</v>
      </c>
      <c r="G536" s="27">
        <f t="shared" si="13"/>
        <v>99</v>
      </c>
      <c r="H536" s="27">
        <v>115</v>
      </c>
      <c r="I536" s="49" t="s">
        <v>681</v>
      </c>
    </row>
    <row r="537" spans="1:9">
      <c r="A537" s="19">
        <v>794</v>
      </c>
      <c r="B537" s="69">
        <v>45330</v>
      </c>
      <c r="C537" s="46">
        <f t="shared" si="14"/>
        <v>4</v>
      </c>
      <c r="D537" s="27" t="s">
        <v>405</v>
      </c>
      <c r="E537" s="27">
        <f t="shared" si="12"/>
        <v>306</v>
      </c>
      <c r="F537" s="27" t="s">
        <v>322</v>
      </c>
      <c r="G537" s="27">
        <f t="shared" si="13"/>
        <v>182</v>
      </c>
      <c r="H537" s="27">
        <v>139</v>
      </c>
      <c r="I537" s="49" t="s">
        <v>682</v>
      </c>
    </row>
    <row r="538" spans="1:9">
      <c r="A538" s="19">
        <v>794</v>
      </c>
      <c r="B538" s="69">
        <v>45331</v>
      </c>
      <c r="C538" s="46">
        <f t="shared" si="14"/>
        <v>5</v>
      </c>
      <c r="D538" s="27" t="s">
        <v>326</v>
      </c>
      <c r="E538" s="27">
        <f t="shared" si="12"/>
        <v>248</v>
      </c>
      <c r="F538" s="27" t="s">
        <v>417</v>
      </c>
      <c r="G538" s="27">
        <f t="shared" si="13"/>
        <v>171</v>
      </c>
      <c r="H538" s="27">
        <v>171</v>
      </c>
      <c r="I538" s="49" t="s">
        <v>654</v>
      </c>
    </row>
    <row r="539" spans="1:9">
      <c r="A539" s="19">
        <v>794</v>
      </c>
      <c r="B539" s="69">
        <v>45332</v>
      </c>
      <c r="C539" s="46">
        <f t="shared" si="14"/>
        <v>6</v>
      </c>
      <c r="D539" s="27" t="s">
        <v>683</v>
      </c>
      <c r="E539" s="27">
        <f t="shared" si="12"/>
        <v>579</v>
      </c>
      <c r="F539" s="27" t="s">
        <v>366</v>
      </c>
      <c r="G539" s="27" t="e">
        <f t="shared" si="13"/>
        <v>#VALUE!</v>
      </c>
      <c r="H539" s="27">
        <v>91</v>
      </c>
      <c r="I539" s="49" t="s">
        <v>684</v>
      </c>
    </row>
    <row r="540" spans="1:9">
      <c r="A540" s="19">
        <v>794</v>
      </c>
      <c r="B540" s="69">
        <v>45333</v>
      </c>
      <c r="C540" s="46">
        <f t="shared" si="14"/>
        <v>7</v>
      </c>
      <c r="D540" s="27" t="s">
        <v>292</v>
      </c>
      <c r="E540" s="27">
        <f t="shared" si="12"/>
        <v>323</v>
      </c>
      <c r="F540" s="27" t="s">
        <v>345</v>
      </c>
      <c r="G540" s="27">
        <f t="shared" si="13"/>
        <v>166</v>
      </c>
      <c r="H540" s="27">
        <v>91</v>
      </c>
      <c r="I540" s="49" t="s">
        <v>685</v>
      </c>
    </row>
    <row r="541" spans="1:9">
      <c r="A541" s="19">
        <v>794</v>
      </c>
      <c r="B541" s="69">
        <v>45334</v>
      </c>
      <c r="C541" s="46">
        <f t="shared" si="14"/>
        <v>1</v>
      </c>
      <c r="D541" s="27" t="s">
        <v>686</v>
      </c>
      <c r="E541" s="27">
        <f t="shared" si="12"/>
        <v>290</v>
      </c>
      <c r="F541" s="27" t="s">
        <v>687</v>
      </c>
      <c r="G541" s="27">
        <f t="shared" si="13"/>
        <v>140</v>
      </c>
      <c r="H541" s="27">
        <v>132</v>
      </c>
      <c r="I541" s="49" t="s">
        <v>688</v>
      </c>
    </row>
    <row r="542" spans="1:9">
      <c r="A542" s="19">
        <v>794</v>
      </c>
      <c r="B542" s="69">
        <v>45335</v>
      </c>
      <c r="C542" s="46">
        <f t="shared" si="14"/>
        <v>2</v>
      </c>
      <c r="D542" s="27" t="s">
        <v>689</v>
      </c>
      <c r="E542" s="27">
        <f t="shared" si="12"/>
        <v>344</v>
      </c>
      <c r="F542" s="27" t="s">
        <v>440</v>
      </c>
      <c r="G542" s="27">
        <f t="shared" si="13"/>
        <v>104</v>
      </c>
      <c r="H542" s="27">
        <v>117</v>
      </c>
      <c r="I542" s="49" t="s">
        <v>682</v>
      </c>
    </row>
    <row r="543" spans="1:9">
      <c r="A543" s="19">
        <v>794</v>
      </c>
      <c r="B543" s="69">
        <v>45336</v>
      </c>
      <c r="C543" s="46">
        <f t="shared" si="14"/>
        <v>3</v>
      </c>
      <c r="D543" s="27" t="s">
        <v>462</v>
      </c>
      <c r="E543" s="27">
        <f t="shared" si="12"/>
        <v>340</v>
      </c>
      <c r="F543" s="27" t="s">
        <v>273</v>
      </c>
      <c r="G543" s="27">
        <f t="shared" si="13"/>
        <v>148</v>
      </c>
      <c r="H543" s="27">
        <v>133</v>
      </c>
      <c r="I543" s="49" t="s">
        <v>688</v>
      </c>
    </row>
    <row r="544" spans="1:9">
      <c r="A544" s="19">
        <v>794</v>
      </c>
      <c r="B544" s="69">
        <v>45337</v>
      </c>
      <c r="C544" s="46">
        <f t="shared" si="14"/>
        <v>4</v>
      </c>
      <c r="D544" s="27" t="s">
        <v>627</v>
      </c>
      <c r="E544" s="27">
        <f t="shared" si="12"/>
        <v>404</v>
      </c>
      <c r="F544" s="27" t="s">
        <v>347</v>
      </c>
      <c r="G544" s="27">
        <f t="shared" si="13"/>
        <v>209</v>
      </c>
      <c r="H544" s="27">
        <v>99</v>
      </c>
      <c r="I544" s="49" t="s">
        <v>662</v>
      </c>
    </row>
    <row r="545" spans="1:9">
      <c r="A545" s="19">
        <v>794</v>
      </c>
      <c r="B545" s="69">
        <v>45338</v>
      </c>
      <c r="C545" s="46">
        <f t="shared" si="14"/>
        <v>5</v>
      </c>
      <c r="D545" s="27" t="s">
        <v>392</v>
      </c>
      <c r="E545" s="27">
        <f t="shared" ref="E545:E576" si="15">LEFT(D545,FIND("h",D545)-1)*60+MID(D545,FIND("h",D545)+1,FIND("m",D545)-FIND("h",D545)-1)</f>
        <v>370</v>
      </c>
      <c r="F545" s="27" t="s">
        <v>690</v>
      </c>
      <c r="G545" s="27">
        <f t="shared" ref="G545:G575" si="16">LEFT(F545,FIND("h",F545)-1)*60+MID(F545,FIND("h",F545)+1,FIND("m",F545)-FIND("h",F545)-1)</f>
        <v>129</v>
      </c>
      <c r="H545" s="27">
        <v>128</v>
      </c>
      <c r="I545" s="49" t="s">
        <v>691</v>
      </c>
    </row>
    <row r="546" spans="1:9">
      <c r="A546" s="19">
        <v>794</v>
      </c>
      <c r="B546" s="69">
        <v>45339</v>
      </c>
      <c r="C546" s="46">
        <f t="shared" si="14"/>
        <v>6</v>
      </c>
      <c r="D546" s="27" t="s">
        <v>437</v>
      </c>
      <c r="E546" s="27">
        <f t="shared" si="15"/>
        <v>388</v>
      </c>
      <c r="F546" s="27" t="s">
        <v>401</v>
      </c>
      <c r="G546" s="27">
        <f t="shared" si="16"/>
        <v>112</v>
      </c>
      <c r="H546" s="27">
        <v>89</v>
      </c>
      <c r="I546" s="49" t="s">
        <v>692</v>
      </c>
    </row>
    <row r="547" spans="1:9">
      <c r="A547" s="19">
        <v>794</v>
      </c>
      <c r="B547" s="69">
        <v>45340</v>
      </c>
      <c r="C547" s="46">
        <f t="shared" si="14"/>
        <v>7</v>
      </c>
      <c r="D547" s="27" t="s">
        <v>304</v>
      </c>
      <c r="E547" s="27">
        <f t="shared" si="15"/>
        <v>377</v>
      </c>
      <c r="F547" s="27" t="s">
        <v>443</v>
      </c>
      <c r="G547" s="27">
        <f t="shared" si="16"/>
        <v>173</v>
      </c>
      <c r="H547" s="27">
        <v>96</v>
      </c>
      <c r="I547" s="49" t="s">
        <v>693</v>
      </c>
    </row>
    <row r="548" spans="1:9">
      <c r="A548" s="19">
        <v>794</v>
      </c>
      <c r="B548" s="69">
        <v>45341</v>
      </c>
      <c r="C548" s="46">
        <f t="shared" si="14"/>
        <v>1</v>
      </c>
      <c r="D548" s="27" t="s">
        <v>338</v>
      </c>
      <c r="E548" s="27">
        <f t="shared" si="15"/>
        <v>382</v>
      </c>
      <c r="F548" s="27" t="s">
        <v>694</v>
      </c>
      <c r="G548" s="27">
        <f t="shared" si="16"/>
        <v>186</v>
      </c>
      <c r="H548" s="27">
        <v>133</v>
      </c>
      <c r="I548" s="49" t="s">
        <v>695</v>
      </c>
    </row>
    <row r="549" spans="1:9">
      <c r="A549" s="19">
        <v>794</v>
      </c>
      <c r="B549" s="69">
        <v>45342</v>
      </c>
      <c r="C549" s="46">
        <f t="shared" si="14"/>
        <v>2</v>
      </c>
      <c r="D549" s="27" t="s">
        <v>337</v>
      </c>
      <c r="E549" s="27">
        <f t="shared" si="15"/>
        <v>305</v>
      </c>
      <c r="F549" s="27" t="s">
        <v>34</v>
      </c>
      <c r="G549" s="27" t="e">
        <f t="shared" si="16"/>
        <v>#VALUE!</v>
      </c>
      <c r="H549" s="27">
        <v>137</v>
      </c>
      <c r="I549" s="49" t="s">
        <v>696</v>
      </c>
    </row>
    <row r="550" spans="1:9">
      <c r="A550" s="19">
        <v>794</v>
      </c>
      <c r="B550" s="69">
        <v>45343</v>
      </c>
      <c r="C550" s="46">
        <f t="shared" si="14"/>
        <v>3</v>
      </c>
      <c r="D550" s="27" t="s">
        <v>636</v>
      </c>
      <c r="E550" s="27">
        <f t="shared" si="15"/>
        <v>324</v>
      </c>
      <c r="F550" s="27" t="s">
        <v>697</v>
      </c>
      <c r="G550" s="27">
        <f t="shared" si="16"/>
        <v>168</v>
      </c>
      <c r="H550" s="27">
        <v>99</v>
      </c>
      <c r="I550" s="49" t="s">
        <v>688</v>
      </c>
    </row>
    <row r="551" spans="1:9">
      <c r="A551" s="19">
        <v>794</v>
      </c>
      <c r="B551" s="69">
        <v>45344</v>
      </c>
      <c r="C551" s="46">
        <f t="shared" si="14"/>
        <v>4</v>
      </c>
      <c r="D551" s="27" t="s">
        <v>623</v>
      </c>
      <c r="E551" s="27">
        <f t="shared" si="15"/>
        <v>217</v>
      </c>
      <c r="F551" s="27" t="s">
        <v>620</v>
      </c>
      <c r="G551" s="27">
        <f t="shared" si="16"/>
        <v>98</v>
      </c>
      <c r="H551" s="27">
        <v>74</v>
      </c>
      <c r="I551" s="49" t="s">
        <v>698</v>
      </c>
    </row>
    <row r="552" spans="1:9">
      <c r="A552" s="19">
        <v>794</v>
      </c>
      <c r="B552" s="69">
        <v>45345</v>
      </c>
      <c r="C552" s="46">
        <f t="shared" si="14"/>
        <v>5</v>
      </c>
      <c r="D552" s="27" t="s">
        <v>355</v>
      </c>
      <c r="E552" s="27">
        <f t="shared" si="15"/>
        <v>387</v>
      </c>
      <c r="F552" s="27" t="s">
        <v>537</v>
      </c>
      <c r="G552" s="27">
        <f t="shared" si="16"/>
        <v>247</v>
      </c>
      <c r="H552" s="27">
        <v>165</v>
      </c>
      <c r="I552" s="49" t="s">
        <v>699</v>
      </c>
    </row>
    <row r="553" spans="1:9">
      <c r="A553" s="19">
        <v>794</v>
      </c>
      <c r="B553" s="69">
        <v>45346</v>
      </c>
      <c r="C553" s="46">
        <f t="shared" si="14"/>
        <v>6</v>
      </c>
      <c r="D553" s="27" t="s">
        <v>397</v>
      </c>
      <c r="E553" s="27">
        <f t="shared" si="15"/>
        <v>325</v>
      </c>
      <c r="F553" s="27" t="s">
        <v>647</v>
      </c>
      <c r="G553" s="27">
        <f t="shared" si="16"/>
        <v>151</v>
      </c>
      <c r="H553" s="27">
        <v>130</v>
      </c>
      <c r="I553" s="49" t="s">
        <v>700</v>
      </c>
    </row>
    <row r="554" spans="1:9">
      <c r="A554" s="19">
        <v>794</v>
      </c>
      <c r="B554" s="69">
        <v>45347</v>
      </c>
      <c r="C554" s="46">
        <f t="shared" si="14"/>
        <v>7</v>
      </c>
      <c r="D554" s="27" t="s">
        <v>391</v>
      </c>
      <c r="E554" s="27">
        <f t="shared" si="15"/>
        <v>310</v>
      </c>
      <c r="F554" s="27" t="s">
        <v>402</v>
      </c>
      <c r="G554" s="27">
        <f t="shared" si="16"/>
        <v>143</v>
      </c>
      <c r="H554" s="27">
        <v>108</v>
      </c>
      <c r="I554" s="49" t="s">
        <v>701</v>
      </c>
    </row>
    <row r="555" spans="1:9">
      <c r="A555" s="19">
        <v>794</v>
      </c>
      <c r="B555" s="69">
        <v>45348</v>
      </c>
      <c r="C555" s="46">
        <f t="shared" si="14"/>
        <v>1</v>
      </c>
      <c r="D555" s="27" t="s">
        <v>388</v>
      </c>
      <c r="E555" s="27">
        <f t="shared" si="15"/>
        <v>263</v>
      </c>
      <c r="F555" s="27" t="s">
        <v>549</v>
      </c>
      <c r="G555" s="27">
        <f t="shared" si="16"/>
        <v>105</v>
      </c>
      <c r="H555" s="27">
        <v>102</v>
      </c>
      <c r="I555" s="49" t="s">
        <v>702</v>
      </c>
    </row>
    <row r="556" spans="1:9">
      <c r="A556" s="19">
        <v>794</v>
      </c>
      <c r="B556" s="69">
        <v>45349</v>
      </c>
      <c r="C556" s="46">
        <f t="shared" si="14"/>
        <v>2</v>
      </c>
      <c r="D556" s="27" t="s">
        <v>447</v>
      </c>
      <c r="E556" s="27">
        <f t="shared" si="15"/>
        <v>296</v>
      </c>
      <c r="F556" s="27" t="s">
        <v>631</v>
      </c>
      <c r="G556" s="27">
        <f t="shared" si="16"/>
        <v>116</v>
      </c>
      <c r="H556" s="27">
        <v>115</v>
      </c>
      <c r="I556" s="49" t="s">
        <v>691</v>
      </c>
    </row>
    <row r="557" spans="1:9">
      <c r="A557" s="19">
        <v>794</v>
      </c>
      <c r="B557" s="69">
        <v>45350</v>
      </c>
      <c r="C557" s="46">
        <f t="shared" si="14"/>
        <v>3</v>
      </c>
      <c r="D557" s="27" t="s">
        <v>639</v>
      </c>
      <c r="E557" s="27">
        <f t="shared" si="15"/>
        <v>286</v>
      </c>
      <c r="F557" s="27" t="s">
        <v>602</v>
      </c>
      <c r="G557" s="27">
        <f t="shared" si="16"/>
        <v>141</v>
      </c>
      <c r="H557" s="27">
        <v>95</v>
      </c>
      <c r="I557" s="49" t="s">
        <v>703</v>
      </c>
    </row>
    <row r="558" spans="1:9">
      <c r="A558" s="19">
        <v>794</v>
      </c>
      <c r="B558" s="69">
        <v>45351</v>
      </c>
      <c r="C558" s="46">
        <f t="shared" si="14"/>
        <v>4</v>
      </c>
      <c r="D558" s="27" t="s">
        <v>292</v>
      </c>
      <c r="E558" s="27">
        <f t="shared" si="15"/>
        <v>323</v>
      </c>
      <c r="F558" s="27" t="s">
        <v>615</v>
      </c>
      <c r="G558" s="27">
        <f t="shared" si="16"/>
        <v>73</v>
      </c>
      <c r="H558" s="27">
        <v>86</v>
      </c>
      <c r="I558" s="49" t="s">
        <v>704</v>
      </c>
    </row>
    <row r="559" spans="1:9">
      <c r="A559" s="19">
        <v>794</v>
      </c>
      <c r="B559" s="69">
        <v>45352</v>
      </c>
      <c r="C559" s="46">
        <f t="shared" si="14"/>
        <v>5</v>
      </c>
      <c r="D559" s="27" t="s">
        <v>284</v>
      </c>
      <c r="E559" s="27">
        <f t="shared" si="15"/>
        <v>236</v>
      </c>
      <c r="F559" s="27" t="s">
        <v>300</v>
      </c>
      <c r="G559" s="27">
        <f t="shared" si="16"/>
        <v>86</v>
      </c>
      <c r="H559" s="27">
        <v>66</v>
      </c>
      <c r="I559" s="49" t="s">
        <v>705</v>
      </c>
    </row>
    <row r="560" spans="1:9">
      <c r="A560" s="19">
        <v>794</v>
      </c>
      <c r="B560" s="69">
        <v>45353</v>
      </c>
      <c r="C560" s="46">
        <f t="shared" si="14"/>
        <v>6</v>
      </c>
      <c r="D560" s="27" t="s">
        <v>506</v>
      </c>
      <c r="E560" s="27">
        <f t="shared" si="15"/>
        <v>144</v>
      </c>
      <c r="F560" s="27" t="s">
        <v>251</v>
      </c>
      <c r="G560" s="27">
        <v>32</v>
      </c>
      <c r="H560" s="27">
        <v>35</v>
      </c>
      <c r="I560" s="49" t="s">
        <v>706</v>
      </c>
    </row>
    <row r="561" spans="1:9">
      <c r="A561" s="19">
        <v>794</v>
      </c>
      <c r="B561" s="69">
        <v>45354</v>
      </c>
      <c r="C561" s="46">
        <f t="shared" si="14"/>
        <v>7</v>
      </c>
      <c r="D561" s="27" t="s">
        <v>422</v>
      </c>
      <c r="E561" s="27">
        <f t="shared" si="15"/>
        <v>331</v>
      </c>
      <c r="F561" s="27" t="s">
        <v>596</v>
      </c>
      <c r="G561" s="27">
        <f t="shared" si="16"/>
        <v>81</v>
      </c>
      <c r="H561" s="27">
        <v>67</v>
      </c>
      <c r="I561" s="49" t="s">
        <v>707</v>
      </c>
    </row>
    <row r="562" spans="1:9">
      <c r="A562" s="19">
        <v>794</v>
      </c>
      <c r="B562" s="69">
        <v>45355</v>
      </c>
      <c r="C562" s="46">
        <f t="shared" si="14"/>
        <v>1</v>
      </c>
      <c r="D562" s="27" t="s">
        <v>708</v>
      </c>
      <c r="E562" s="27">
        <f t="shared" si="15"/>
        <v>381</v>
      </c>
      <c r="F562" s="27" t="s">
        <v>421</v>
      </c>
      <c r="G562" s="27">
        <f t="shared" si="16"/>
        <v>146</v>
      </c>
      <c r="H562" s="27">
        <v>68</v>
      </c>
      <c r="I562" s="49" t="s">
        <v>654</v>
      </c>
    </row>
    <row r="563" spans="1:9">
      <c r="A563" s="19">
        <v>794</v>
      </c>
      <c r="B563" s="69">
        <v>45356</v>
      </c>
      <c r="C563" s="46">
        <f t="shared" si="14"/>
        <v>2</v>
      </c>
      <c r="D563" s="27" t="s">
        <v>385</v>
      </c>
      <c r="E563" s="27">
        <f t="shared" si="15"/>
        <v>438</v>
      </c>
      <c r="F563" s="27" t="s">
        <v>419</v>
      </c>
      <c r="G563" s="27">
        <f t="shared" si="16"/>
        <v>163</v>
      </c>
      <c r="H563" s="27">
        <v>114</v>
      </c>
      <c r="I563" s="49" t="s">
        <v>709</v>
      </c>
    </row>
    <row r="564" spans="1:9">
      <c r="A564" s="19">
        <v>794</v>
      </c>
      <c r="B564" s="69">
        <v>45357</v>
      </c>
      <c r="C564" s="46">
        <f t="shared" si="14"/>
        <v>3</v>
      </c>
      <c r="D564" s="27" t="s">
        <v>610</v>
      </c>
      <c r="E564" s="27">
        <f t="shared" si="15"/>
        <v>304</v>
      </c>
      <c r="F564" s="27" t="s">
        <v>631</v>
      </c>
      <c r="G564" s="27">
        <f t="shared" si="16"/>
        <v>116</v>
      </c>
      <c r="H564" s="27">
        <v>122</v>
      </c>
      <c r="I564" s="49" t="s">
        <v>710</v>
      </c>
    </row>
    <row r="565" spans="1:9">
      <c r="A565" s="19">
        <v>794</v>
      </c>
      <c r="B565" s="69">
        <v>45358</v>
      </c>
      <c r="C565" s="46">
        <f t="shared" si="14"/>
        <v>4</v>
      </c>
      <c r="D565" s="27" t="s">
        <v>711</v>
      </c>
      <c r="E565" s="27">
        <f t="shared" si="15"/>
        <v>475</v>
      </c>
      <c r="F565" s="27" t="s">
        <v>34</v>
      </c>
      <c r="G565" s="27">
        <v>120</v>
      </c>
      <c r="H565" s="27">
        <v>81</v>
      </c>
      <c r="I565" s="49" t="s">
        <v>712</v>
      </c>
    </row>
    <row r="566" spans="1:9">
      <c r="A566" s="19">
        <v>794</v>
      </c>
      <c r="B566" s="69">
        <v>45359</v>
      </c>
      <c r="C566" s="46">
        <f t="shared" si="14"/>
        <v>5</v>
      </c>
      <c r="D566" s="27" t="s">
        <v>672</v>
      </c>
      <c r="E566" s="27">
        <f t="shared" si="15"/>
        <v>366</v>
      </c>
      <c r="F566" s="27" t="s">
        <v>652</v>
      </c>
      <c r="G566" s="27">
        <f t="shared" si="16"/>
        <v>218</v>
      </c>
      <c r="H566" s="27">
        <v>124</v>
      </c>
      <c r="I566" s="49" t="s">
        <v>713</v>
      </c>
    </row>
    <row r="567" spans="1:9">
      <c r="A567" s="19">
        <v>794</v>
      </c>
      <c r="B567" s="69">
        <v>45360</v>
      </c>
      <c r="C567" s="46">
        <f t="shared" si="14"/>
        <v>6</v>
      </c>
      <c r="D567" s="27" t="s">
        <v>595</v>
      </c>
      <c r="E567" s="27">
        <f t="shared" si="15"/>
        <v>463</v>
      </c>
      <c r="F567" s="27" t="s">
        <v>345</v>
      </c>
      <c r="G567" s="27">
        <f t="shared" si="16"/>
        <v>166</v>
      </c>
      <c r="H567" s="27">
        <v>69</v>
      </c>
      <c r="I567" s="49" t="s">
        <v>713</v>
      </c>
    </row>
    <row r="568" spans="1:9">
      <c r="A568" s="19">
        <v>794</v>
      </c>
      <c r="B568" s="69">
        <v>45361</v>
      </c>
      <c r="C568" s="46">
        <f t="shared" si="14"/>
        <v>7</v>
      </c>
      <c r="D568" s="27" t="s">
        <v>362</v>
      </c>
      <c r="E568" s="27">
        <f t="shared" si="15"/>
        <v>315</v>
      </c>
      <c r="F568" s="27" t="s">
        <v>408</v>
      </c>
      <c r="G568" s="27">
        <f t="shared" si="16"/>
        <v>107</v>
      </c>
      <c r="H568" s="27">
        <v>73</v>
      </c>
      <c r="I568" s="49" t="s">
        <v>713</v>
      </c>
    </row>
    <row r="569" spans="1:9">
      <c r="A569" s="19">
        <v>794</v>
      </c>
      <c r="B569" s="69">
        <v>45362</v>
      </c>
      <c r="C569" s="46">
        <f t="shared" si="14"/>
        <v>1</v>
      </c>
      <c r="D569" s="27" t="s">
        <v>425</v>
      </c>
      <c r="E569" s="27">
        <f t="shared" si="15"/>
        <v>391</v>
      </c>
      <c r="F569" s="27" t="s">
        <v>613</v>
      </c>
      <c r="G569" s="27">
        <f t="shared" si="16"/>
        <v>183</v>
      </c>
      <c r="H569" s="27">
        <v>124</v>
      </c>
      <c r="I569" s="49" t="s">
        <v>677</v>
      </c>
    </row>
    <row r="570" spans="1:9">
      <c r="A570" s="19">
        <v>794</v>
      </c>
      <c r="B570" s="69">
        <v>45363</v>
      </c>
      <c r="C570" s="46">
        <f t="shared" si="14"/>
        <v>2</v>
      </c>
      <c r="D570" s="27" t="s">
        <v>714</v>
      </c>
      <c r="E570" s="27">
        <f t="shared" si="15"/>
        <v>440</v>
      </c>
      <c r="F570" s="27" t="s">
        <v>574</v>
      </c>
      <c r="G570" s="27">
        <f t="shared" si="16"/>
        <v>157</v>
      </c>
      <c r="H570" s="27">
        <v>120</v>
      </c>
      <c r="I570" s="49" t="s">
        <v>715</v>
      </c>
    </row>
    <row r="571" spans="1:9">
      <c r="A571" s="19">
        <v>794</v>
      </c>
      <c r="B571" s="69">
        <v>45364</v>
      </c>
      <c r="C571" s="46">
        <f t="shared" si="14"/>
        <v>3</v>
      </c>
      <c r="D571" s="27" t="s">
        <v>716</v>
      </c>
      <c r="E571" s="27">
        <f t="shared" si="15"/>
        <v>317</v>
      </c>
      <c r="F571" s="27" t="s">
        <v>294</v>
      </c>
      <c r="G571" s="27">
        <f t="shared" si="16"/>
        <v>88</v>
      </c>
      <c r="H571" s="27">
        <v>97</v>
      </c>
      <c r="I571" s="49" t="s">
        <v>657</v>
      </c>
    </row>
    <row r="572" spans="1:9">
      <c r="A572" s="19">
        <v>794</v>
      </c>
      <c r="B572" s="69">
        <v>45365</v>
      </c>
      <c r="C572" s="46">
        <f t="shared" si="14"/>
        <v>4</v>
      </c>
      <c r="D572" s="27" t="s">
        <v>519</v>
      </c>
      <c r="E572" s="27">
        <f t="shared" si="15"/>
        <v>277</v>
      </c>
      <c r="F572" s="27" t="s">
        <v>303</v>
      </c>
      <c r="G572" s="27">
        <f t="shared" si="16"/>
        <v>109</v>
      </c>
      <c r="H572" s="27">
        <v>135</v>
      </c>
      <c r="I572" s="49" t="s">
        <v>717</v>
      </c>
    </row>
    <row r="573" spans="1:9">
      <c r="A573" s="19">
        <v>794</v>
      </c>
      <c r="B573" s="69">
        <v>45366</v>
      </c>
      <c r="C573" s="46">
        <f t="shared" si="14"/>
        <v>5</v>
      </c>
      <c r="D573" s="27" t="s">
        <v>332</v>
      </c>
      <c r="E573" s="27">
        <f t="shared" si="15"/>
        <v>225</v>
      </c>
      <c r="F573" s="27" t="s">
        <v>604</v>
      </c>
      <c r="G573" s="27">
        <f t="shared" si="16"/>
        <v>117</v>
      </c>
      <c r="H573" s="27">
        <v>181</v>
      </c>
      <c r="I573" s="49" t="s">
        <v>673</v>
      </c>
    </row>
    <row r="574" spans="1:9">
      <c r="A574" s="19">
        <v>794</v>
      </c>
      <c r="B574" s="69">
        <v>45367</v>
      </c>
      <c r="C574" s="46">
        <f t="shared" si="14"/>
        <v>6</v>
      </c>
      <c r="D574" s="27" t="s">
        <v>354</v>
      </c>
      <c r="E574" s="27">
        <f t="shared" si="15"/>
        <v>189</v>
      </c>
      <c r="F574" s="27" t="s">
        <v>580</v>
      </c>
      <c r="G574" s="27">
        <f t="shared" si="16"/>
        <v>61</v>
      </c>
      <c r="H574" s="27">
        <v>34</v>
      </c>
      <c r="I574" s="49" t="s">
        <v>685</v>
      </c>
    </row>
    <row r="575" spans="1:9">
      <c r="A575" s="19">
        <v>794</v>
      </c>
      <c r="B575" s="69">
        <v>45368</v>
      </c>
      <c r="C575" s="46">
        <f t="shared" si="14"/>
        <v>7</v>
      </c>
      <c r="D575" s="27" t="s">
        <v>390</v>
      </c>
      <c r="E575" s="27">
        <f t="shared" si="15"/>
        <v>393</v>
      </c>
      <c r="F575" s="27" t="s">
        <v>382</v>
      </c>
      <c r="G575" s="27">
        <f t="shared" si="16"/>
        <v>130</v>
      </c>
      <c r="H575" s="27">
        <v>81</v>
      </c>
      <c r="I575" s="49" t="s">
        <v>718</v>
      </c>
    </row>
    <row r="576" spans="1:9">
      <c r="A576" s="19">
        <v>794</v>
      </c>
      <c r="B576" s="69">
        <v>45369</v>
      </c>
      <c r="C576" s="46">
        <f t="shared" si="14"/>
        <v>1</v>
      </c>
      <c r="D576" s="27" t="s">
        <v>534</v>
      </c>
      <c r="E576" s="27">
        <f t="shared" si="15"/>
        <v>347</v>
      </c>
      <c r="F576" s="27" t="s">
        <v>719</v>
      </c>
      <c r="G576" s="27">
        <v>41</v>
      </c>
      <c r="H576" s="27">
        <v>50</v>
      </c>
      <c r="I576" s="49" t="s">
        <v>654</v>
      </c>
    </row>
    <row r="577" spans="1:9">
      <c r="A577" s="19">
        <v>794</v>
      </c>
      <c r="B577" s="69">
        <v>45370</v>
      </c>
      <c r="C577" s="46">
        <f t="shared" si="14"/>
        <v>2</v>
      </c>
      <c r="D577" s="27" t="s">
        <v>720</v>
      </c>
      <c r="E577" s="27">
        <f t="shared" ref="E577:E593" si="17">LEFT(D577,FIND("h",D577)-1)*60+MID(D577,FIND("h",D577)+1,FIND("m",D577)-FIND("h",D577)-1)</f>
        <v>403</v>
      </c>
      <c r="F577" s="27" t="s">
        <v>296</v>
      </c>
      <c r="G577" s="27">
        <f t="shared" ref="G577:G590" si="18">LEFT(F577,FIND("h",F577)-1)*60+MID(F577,FIND("h",F577)+1,FIND("m",F577)-FIND("h",F577)-1)</f>
        <v>149</v>
      </c>
      <c r="H577" s="27">
        <v>78</v>
      </c>
      <c r="I577" s="49" t="s">
        <v>721</v>
      </c>
    </row>
    <row r="578" spans="1:9">
      <c r="A578" s="19">
        <v>794</v>
      </c>
      <c r="B578" s="69">
        <v>45371</v>
      </c>
      <c r="C578" s="46">
        <f t="shared" si="14"/>
        <v>3</v>
      </c>
      <c r="D578" s="27" t="s">
        <v>564</v>
      </c>
      <c r="E578" s="27">
        <f t="shared" si="17"/>
        <v>194</v>
      </c>
      <c r="F578" s="27" t="s">
        <v>663</v>
      </c>
      <c r="G578" s="27">
        <v>56</v>
      </c>
      <c r="H578" s="27">
        <v>110</v>
      </c>
      <c r="I578" s="49" t="s">
        <v>668</v>
      </c>
    </row>
    <row r="579" spans="1:9">
      <c r="A579" s="19">
        <v>794</v>
      </c>
      <c r="B579" s="69">
        <v>45372</v>
      </c>
      <c r="C579" s="46">
        <f t="shared" si="14"/>
        <v>4</v>
      </c>
      <c r="D579" s="27" t="s">
        <v>722</v>
      </c>
      <c r="E579" s="27">
        <f t="shared" si="17"/>
        <v>523</v>
      </c>
      <c r="F579" s="27" t="s">
        <v>630</v>
      </c>
      <c r="G579" s="27">
        <f t="shared" si="18"/>
        <v>215</v>
      </c>
      <c r="H579" s="27">
        <v>118</v>
      </c>
      <c r="I579" s="49" t="s">
        <v>696</v>
      </c>
    </row>
    <row r="580" spans="1:9">
      <c r="A580" s="19">
        <v>794</v>
      </c>
      <c r="B580" s="69">
        <v>45373</v>
      </c>
      <c r="C580" s="46">
        <f t="shared" si="14"/>
        <v>5</v>
      </c>
      <c r="D580" s="27" t="s">
        <v>723</v>
      </c>
      <c r="E580" s="27">
        <f t="shared" si="17"/>
        <v>415</v>
      </c>
      <c r="F580" s="27" t="s">
        <v>386</v>
      </c>
      <c r="G580" s="27">
        <f t="shared" si="18"/>
        <v>125</v>
      </c>
      <c r="H580" s="27">
        <v>121</v>
      </c>
      <c r="I580" s="49" t="s">
        <v>724</v>
      </c>
    </row>
    <row r="581" spans="1:9">
      <c r="A581" s="19">
        <v>794</v>
      </c>
      <c r="B581" s="69">
        <v>45374</v>
      </c>
      <c r="C581" s="46">
        <f t="shared" si="14"/>
        <v>6</v>
      </c>
      <c r="D581" s="27" t="s">
        <v>551</v>
      </c>
      <c r="E581" s="27">
        <f t="shared" si="17"/>
        <v>369</v>
      </c>
      <c r="F581" s="27" t="s">
        <v>697</v>
      </c>
      <c r="G581" s="27">
        <f t="shared" si="18"/>
        <v>168</v>
      </c>
      <c r="H581" s="27">
        <v>48</v>
      </c>
      <c r="I581" s="49" t="s">
        <v>725</v>
      </c>
    </row>
    <row r="582" spans="1:9">
      <c r="A582" s="19">
        <v>794</v>
      </c>
      <c r="B582" s="69">
        <v>45375</v>
      </c>
      <c r="C582" s="46">
        <f t="shared" si="14"/>
        <v>7</v>
      </c>
      <c r="D582" s="27" t="s">
        <v>726</v>
      </c>
      <c r="E582" s="27">
        <f t="shared" si="17"/>
        <v>266</v>
      </c>
      <c r="F582" s="27" t="s">
        <v>387</v>
      </c>
      <c r="G582" s="27">
        <f t="shared" si="18"/>
        <v>136</v>
      </c>
      <c r="H582" s="27">
        <v>86</v>
      </c>
      <c r="I582" s="49" t="s">
        <v>658</v>
      </c>
    </row>
    <row r="583" spans="1:9">
      <c r="A583" s="19">
        <v>794</v>
      </c>
      <c r="B583" s="69">
        <v>45376</v>
      </c>
      <c r="C583" s="46">
        <f t="shared" si="14"/>
        <v>1</v>
      </c>
      <c r="D583" s="27" t="s">
        <v>637</v>
      </c>
      <c r="E583" s="27">
        <f t="shared" si="17"/>
        <v>400</v>
      </c>
      <c r="F583" s="27" t="s">
        <v>382</v>
      </c>
      <c r="G583" s="27">
        <f t="shared" si="18"/>
        <v>130</v>
      </c>
      <c r="H583" s="27">
        <v>121</v>
      </c>
      <c r="I583" s="49" t="s">
        <v>654</v>
      </c>
    </row>
    <row r="584" spans="1:9">
      <c r="A584" s="19">
        <v>794</v>
      </c>
      <c r="B584" s="69">
        <v>45377</v>
      </c>
      <c r="C584" s="46">
        <f t="shared" si="14"/>
        <v>2</v>
      </c>
      <c r="D584" s="27" t="s">
        <v>484</v>
      </c>
      <c r="E584" s="27">
        <f t="shared" si="17"/>
        <v>226</v>
      </c>
      <c r="F584" s="27" t="s">
        <v>434</v>
      </c>
      <c r="G584" s="27">
        <f t="shared" si="18"/>
        <v>74</v>
      </c>
      <c r="H584" s="27">
        <v>133</v>
      </c>
      <c r="I584" s="49" t="s">
        <v>696</v>
      </c>
    </row>
    <row r="585" spans="1:9">
      <c r="A585" s="19">
        <v>794</v>
      </c>
      <c r="B585" s="69">
        <v>45378</v>
      </c>
      <c r="C585" s="46">
        <f t="shared" si="14"/>
        <v>3</v>
      </c>
      <c r="D585" s="27" t="s">
        <v>386</v>
      </c>
      <c r="E585" s="27">
        <f t="shared" si="17"/>
        <v>125</v>
      </c>
      <c r="F585" s="27" t="s">
        <v>650</v>
      </c>
      <c r="G585" s="27">
        <f t="shared" si="18"/>
        <v>70</v>
      </c>
      <c r="H585" s="27">
        <v>129</v>
      </c>
      <c r="I585" s="49" t="s">
        <v>660</v>
      </c>
    </row>
    <row r="586" spans="1:9">
      <c r="A586" s="19">
        <v>794</v>
      </c>
      <c r="B586" s="69">
        <v>45379</v>
      </c>
      <c r="C586" s="46">
        <f t="shared" si="14"/>
        <v>4</v>
      </c>
      <c r="D586" s="27" t="s">
        <v>268</v>
      </c>
      <c r="E586" s="27">
        <f t="shared" si="17"/>
        <v>96</v>
      </c>
      <c r="F586" s="27" t="s">
        <v>727</v>
      </c>
      <c r="G586" s="27">
        <v>23</v>
      </c>
      <c r="H586" s="27">
        <v>119</v>
      </c>
      <c r="I586" s="49" t="s">
        <v>728</v>
      </c>
    </row>
    <row r="587" spans="1:9">
      <c r="A587" s="19">
        <v>794</v>
      </c>
      <c r="B587" s="69">
        <v>45380</v>
      </c>
      <c r="C587" s="46">
        <f t="shared" si="14"/>
        <v>5</v>
      </c>
      <c r="D587" s="27" t="s">
        <v>287</v>
      </c>
      <c r="E587" s="27">
        <f t="shared" si="17"/>
        <v>177</v>
      </c>
      <c r="F587" s="27" t="s">
        <v>280</v>
      </c>
      <c r="G587" s="27">
        <f t="shared" si="18"/>
        <v>76</v>
      </c>
      <c r="H587" s="27">
        <v>103</v>
      </c>
      <c r="I587" s="49" t="s">
        <v>657</v>
      </c>
    </row>
    <row r="588" spans="1:9">
      <c r="A588" s="19">
        <v>794</v>
      </c>
      <c r="B588" s="69">
        <v>45381</v>
      </c>
      <c r="C588" s="46">
        <f t="shared" si="14"/>
        <v>6</v>
      </c>
      <c r="D588" s="27" t="s">
        <v>680</v>
      </c>
      <c r="E588" s="27">
        <f t="shared" si="17"/>
        <v>99</v>
      </c>
      <c r="F588" s="27" t="s">
        <v>257</v>
      </c>
      <c r="G588" s="27">
        <v>33</v>
      </c>
      <c r="H588" s="27">
        <v>37</v>
      </c>
      <c r="I588" s="49" t="s">
        <v>713</v>
      </c>
    </row>
    <row r="589" spans="1:9">
      <c r="A589" s="19">
        <v>794</v>
      </c>
      <c r="B589" s="69">
        <v>45382</v>
      </c>
      <c r="C589" s="46">
        <f t="shared" si="14"/>
        <v>7</v>
      </c>
      <c r="D589" s="27" t="s">
        <v>280</v>
      </c>
      <c r="E589" s="27">
        <f t="shared" si="17"/>
        <v>76</v>
      </c>
      <c r="F589" s="27" t="s">
        <v>729</v>
      </c>
      <c r="G589" s="27">
        <v>11</v>
      </c>
      <c r="H589" s="27">
        <v>49</v>
      </c>
      <c r="I589" s="49" t="s">
        <v>730</v>
      </c>
    </row>
    <row r="590" spans="1:9">
      <c r="A590" s="19">
        <v>794</v>
      </c>
      <c r="B590" s="69">
        <v>45383</v>
      </c>
      <c r="C590" s="46">
        <f t="shared" si="14"/>
        <v>1</v>
      </c>
      <c r="D590" s="27" t="s">
        <v>445</v>
      </c>
      <c r="E590" s="27">
        <f t="shared" si="17"/>
        <v>207</v>
      </c>
      <c r="F590" s="27" t="s">
        <v>318</v>
      </c>
      <c r="G590" s="27">
        <f t="shared" si="18"/>
        <v>93</v>
      </c>
      <c r="H590" s="27">
        <v>79</v>
      </c>
      <c r="I590" s="49" t="s">
        <v>731</v>
      </c>
    </row>
    <row r="591" spans="1:9">
      <c r="A591" s="19">
        <v>794</v>
      </c>
      <c r="B591" s="69">
        <v>45384</v>
      </c>
      <c r="C591" s="46">
        <f t="shared" si="14"/>
        <v>2</v>
      </c>
      <c r="D591" s="27" t="s">
        <v>732</v>
      </c>
      <c r="E591" s="27">
        <f t="shared" si="17"/>
        <v>65</v>
      </c>
      <c r="F591" s="27" t="s">
        <v>733</v>
      </c>
      <c r="G591" s="27">
        <v>26</v>
      </c>
      <c r="H591" s="27">
        <v>46</v>
      </c>
      <c r="I591" s="49" t="s">
        <v>677</v>
      </c>
    </row>
    <row r="592" spans="1:9">
      <c r="A592" s="19">
        <v>794</v>
      </c>
      <c r="B592" s="69">
        <v>45385</v>
      </c>
      <c r="C592" s="46">
        <f t="shared" si="14"/>
        <v>3</v>
      </c>
      <c r="D592" s="27" t="s">
        <v>290</v>
      </c>
      <c r="E592" s="27">
        <f t="shared" si="17"/>
        <v>97</v>
      </c>
      <c r="F592" s="27" t="s">
        <v>734</v>
      </c>
      <c r="G592" s="27">
        <v>31</v>
      </c>
      <c r="H592" s="27">
        <v>64</v>
      </c>
      <c r="I592" s="49" t="s">
        <v>675</v>
      </c>
    </row>
    <row r="593" spans="1:11">
      <c r="A593" s="19">
        <v>794</v>
      </c>
      <c r="B593" s="69">
        <v>45386</v>
      </c>
      <c r="C593" s="46">
        <f t="shared" si="14"/>
        <v>4</v>
      </c>
      <c r="D593" s="27" t="s">
        <v>399</v>
      </c>
      <c r="E593" s="27">
        <f t="shared" si="17"/>
        <v>145</v>
      </c>
      <c r="F593" s="27" t="s">
        <v>735</v>
      </c>
      <c r="G593" s="27">
        <v>53</v>
      </c>
      <c r="H593" s="27">
        <v>56</v>
      </c>
      <c r="I593" s="49" t="s">
        <v>736</v>
      </c>
    </row>
    <row r="594" spans="1:11">
      <c r="A594" s="70">
        <v>1929</v>
      </c>
      <c r="B594" s="52">
        <v>45292</v>
      </c>
      <c r="C594" s="46">
        <f t="shared" si="14"/>
        <v>1</v>
      </c>
      <c r="D594" s="27" t="s">
        <v>737</v>
      </c>
      <c r="E594" s="27">
        <v>649</v>
      </c>
      <c r="F594" s="27" t="s">
        <v>270</v>
      </c>
      <c r="G594" s="27">
        <v>271</v>
      </c>
      <c r="H594" s="27">
        <v>94</v>
      </c>
      <c r="I594" s="49">
        <v>0.43055555555555602</v>
      </c>
      <c r="J594" s="71">
        <v>0.41756548536209598</v>
      </c>
      <c r="K594" s="71">
        <v>6.9042553191489402</v>
      </c>
    </row>
    <row r="595" spans="1:11">
      <c r="A595" s="70">
        <v>1929</v>
      </c>
      <c r="B595" s="52">
        <v>45293</v>
      </c>
      <c r="C595" s="46">
        <f t="shared" si="14"/>
        <v>2</v>
      </c>
      <c r="D595" s="27" t="s">
        <v>738</v>
      </c>
      <c r="E595" s="27">
        <v>468</v>
      </c>
      <c r="F595" s="27" t="s">
        <v>739</v>
      </c>
      <c r="G595" s="27">
        <v>276</v>
      </c>
      <c r="H595" s="27">
        <v>92</v>
      </c>
      <c r="I595" s="49">
        <v>0.4375</v>
      </c>
      <c r="J595" s="71">
        <v>0.58974358974358998</v>
      </c>
      <c r="K595" s="71">
        <v>5.0869565217391299</v>
      </c>
    </row>
    <row r="596" spans="1:11">
      <c r="A596" s="70">
        <v>1929</v>
      </c>
      <c r="B596" s="52">
        <v>45294</v>
      </c>
      <c r="C596" s="46">
        <f t="shared" si="14"/>
        <v>3</v>
      </c>
      <c r="D596" s="27" t="s">
        <v>740</v>
      </c>
      <c r="E596" s="27">
        <v>639</v>
      </c>
      <c r="F596" s="27" t="s">
        <v>390</v>
      </c>
      <c r="G596" s="27">
        <v>393</v>
      </c>
      <c r="H596" s="27">
        <v>92</v>
      </c>
      <c r="I596" s="49">
        <v>0.49513888888888902</v>
      </c>
      <c r="J596" s="71">
        <v>0.61502347417840397</v>
      </c>
      <c r="K596" s="71">
        <v>6.9456521739130404</v>
      </c>
    </row>
    <row r="597" spans="1:11">
      <c r="A597" s="70">
        <v>1929</v>
      </c>
      <c r="B597" s="52">
        <v>45295</v>
      </c>
      <c r="C597" s="46">
        <f t="shared" si="14"/>
        <v>4</v>
      </c>
      <c r="D597" s="27" t="s">
        <v>741</v>
      </c>
      <c r="E597" s="27">
        <v>628</v>
      </c>
      <c r="F597" s="27" t="s">
        <v>298</v>
      </c>
      <c r="G597" s="27">
        <v>339</v>
      </c>
      <c r="H597" s="27">
        <v>115</v>
      </c>
      <c r="I597" s="49">
        <v>0.39791666666666697</v>
      </c>
      <c r="J597" s="71">
        <v>0.53980891719745205</v>
      </c>
      <c r="K597" s="71">
        <v>5.46086956521739</v>
      </c>
    </row>
    <row r="598" spans="1:11">
      <c r="A598" s="70">
        <v>1929</v>
      </c>
      <c r="B598" s="52">
        <v>45296</v>
      </c>
      <c r="C598" s="46">
        <f t="shared" si="14"/>
        <v>5</v>
      </c>
      <c r="D598" s="27" t="s">
        <v>742</v>
      </c>
      <c r="E598" s="27">
        <v>701</v>
      </c>
      <c r="F598" s="27" t="s">
        <v>743</v>
      </c>
      <c r="G598" s="27">
        <v>397</v>
      </c>
      <c r="H598" s="27">
        <v>90</v>
      </c>
      <c r="I598" s="49">
        <v>0.44305555555555598</v>
      </c>
      <c r="J598" s="71">
        <v>0.56633380884450801</v>
      </c>
      <c r="K598" s="71">
        <v>7.7888888888888896</v>
      </c>
    </row>
    <row r="599" spans="1:11">
      <c r="A599" s="70">
        <v>1929</v>
      </c>
      <c r="B599" s="52">
        <v>45297</v>
      </c>
      <c r="C599" s="46">
        <f t="shared" ref="C599:C662" si="19">WEEKDAY(B599,2)</f>
        <v>6</v>
      </c>
      <c r="D599" s="27" t="s">
        <v>414</v>
      </c>
      <c r="E599" s="27">
        <v>478</v>
      </c>
      <c r="F599" s="27" t="s">
        <v>351</v>
      </c>
      <c r="G599" s="27">
        <v>262</v>
      </c>
      <c r="H599" s="27">
        <v>123</v>
      </c>
      <c r="I599" s="49">
        <v>0.40416666666666701</v>
      </c>
      <c r="J599" s="71">
        <v>0.54811715481171597</v>
      </c>
      <c r="K599" s="71">
        <v>3.8861788617886202</v>
      </c>
    </row>
    <row r="600" spans="1:11">
      <c r="A600" s="70">
        <v>1929</v>
      </c>
      <c r="B600" s="52">
        <v>45298</v>
      </c>
      <c r="C600" s="46">
        <f t="shared" si="19"/>
        <v>7</v>
      </c>
      <c r="D600" s="27" t="s">
        <v>744</v>
      </c>
      <c r="E600" s="27">
        <v>604</v>
      </c>
      <c r="F600" s="27" t="s">
        <v>745</v>
      </c>
      <c r="G600" s="27">
        <v>358</v>
      </c>
      <c r="H600" s="27">
        <v>98</v>
      </c>
      <c r="I600" s="49">
        <v>0.43194444444444402</v>
      </c>
      <c r="J600" s="71">
        <v>0.59271523178807894</v>
      </c>
      <c r="K600" s="71">
        <v>6.16326530612245</v>
      </c>
    </row>
    <row r="601" spans="1:11">
      <c r="A601" s="70">
        <v>1929</v>
      </c>
      <c r="B601" s="52">
        <v>45299</v>
      </c>
      <c r="C601" s="46">
        <f t="shared" si="19"/>
        <v>1</v>
      </c>
      <c r="D601" s="27" t="s">
        <v>742</v>
      </c>
      <c r="E601" s="27">
        <v>701</v>
      </c>
      <c r="F601" s="27" t="s">
        <v>570</v>
      </c>
      <c r="G601" s="27">
        <v>409</v>
      </c>
      <c r="H601" s="27">
        <v>114</v>
      </c>
      <c r="I601" s="49">
        <v>0.41249999999999998</v>
      </c>
      <c r="J601" s="71">
        <v>0.583452211126961</v>
      </c>
      <c r="K601" s="71">
        <v>6.1491228070175401</v>
      </c>
    </row>
    <row r="602" spans="1:11">
      <c r="A602" s="70">
        <v>1929</v>
      </c>
      <c r="B602" s="52">
        <v>45300</v>
      </c>
      <c r="C602" s="46">
        <f t="shared" si="19"/>
        <v>2</v>
      </c>
      <c r="D602" s="27" t="s">
        <v>746</v>
      </c>
      <c r="E602" s="27">
        <v>674</v>
      </c>
      <c r="F602" s="27" t="s">
        <v>334</v>
      </c>
      <c r="G602" s="27">
        <v>433</v>
      </c>
      <c r="H602" s="27">
        <v>138</v>
      </c>
      <c r="I602" s="49">
        <v>0.38819444444444401</v>
      </c>
      <c r="J602" s="71">
        <v>0.64243323442136502</v>
      </c>
      <c r="K602" s="71">
        <v>4.8840579710144896</v>
      </c>
    </row>
    <row r="603" spans="1:11">
      <c r="A603" s="70">
        <v>1929</v>
      </c>
      <c r="B603" s="52">
        <v>45301</v>
      </c>
      <c r="C603" s="46">
        <f t="shared" si="19"/>
        <v>3</v>
      </c>
      <c r="D603" s="27" t="s">
        <v>747</v>
      </c>
      <c r="E603" s="27">
        <v>460</v>
      </c>
      <c r="F603" s="27" t="s">
        <v>543</v>
      </c>
      <c r="G603" s="27">
        <v>291</v>
      </c>
      <c r="H603" s="27">
        <v>163</v>
      </c>
      <c r="I603" s="49">
        <v>0.29375000000000001</v>
      </c>
      <c r="J603" s="71">
        <v>0.63260869565217404</v>
      </c>
      <c r="K603" s="71">
        <v>2.8220858895705501</v>
      </c>
    </row>
    <row r="604" spans="1:11">
      <c r="A604" s="70">
        <v>1929</v>
      </c>
      <c r="B604" s="52">
        <v>45302</v>
      </c>
      <c r="C604" s="46">
        <f t="shared" si="19"/>
        <v>4</v>
      </c>
      <c r="D604" s="27" t="s">
        <v>748</v>
      </c>
      <c r="E604" s="27">
        <v>558</v>
      </c>
      <c r="F604" s="27" t="s">
        <v>551</v>
      </c>
      <c r="G604" s="27">
        <v>369</v>
      </c>
      <c r="H604" s="27">
        <v>214</v>
      </c>
      <c r="I604" s="49">
        <v>0.31388888888888899</v>
      </c>
      <c r="J604" s="71">
        <v>0.66129032258064502</v>
      </c>
      <c r="K604" s="71">
        <v>2.6074766355140202</v>
      </c>
    </row>
    <row r="605" spans="1:11">
      <c r="A605" s="70">
        <v>1929</v>
      </c>
      <c r="B605" s="52">
        <v>45303</v>
      </c>
      <c r="C605" s="46">
        <f t="shared" si="19"/>
        <v>5</v>
      </c>
      <c r="D605" s="27" t="s">
        <v>371</v>
      </c>
      <c r="E605" s="27">
        <v>564</v>
      </c>
      <c r="F605" s="27" t="s">
        <v>749</v>
      </c>
      <c r="G605" s="27">
        <v>454</v>
      </c>
      <c r="H605" s="27">
        <v>79</v>
      </c>
      <c r="I605" s="49">
        <v>0.39722222222222198</v>
      </c>
      <c r="J605" s="71">
        <v>0.80496453900709197</v>
      </c>
      <c r="K605" s="71">
        <v>7.1392405063291102</v>
      </c>
    </row>
    <row r="606" spans="1:11">
      <c r="A606" s="70">
        <v>1929</v>
      </c>
      <c r="B606" s="52">
        <v>45304</v>
      </c>
      <c r="C606" s="46">
        <f t="shared" si="19"/>
        <v>6</v>
      </c>
      <c r="D606" s="27" t="s">
        <v>750</v>
      </c>
      <c r="E606" s="27">
        <v>635</v>
      </c>
      <c r="F606" s="27" t="s">
        <v>593</v>
      </c>
      <c r="G606" s="27">
        <v>418</v>
      </c>
      <c r="H606" s="27">
        <v>145</v>
      </c>
      <c r="I606" s="49">
        <v>0.44097222222222199</v>
      </c>
      <c r="J606" s="71">
        <v>0.65826771653543303</v>
      </c>
      <c r="K606" s="71">
        <v>4.3793103448275899</v>
      </c>
    </row>
    <row r="607" spans="1:11">
      <c r="A607" s="70">
        <v>1929</v>
      </c>
      <c r="B607" s="52">
        <v>45305</v>
      </c>
      <c r="C607" s="46">
        <f t="shared" si="19"/>
        <v>7</v>
      </c>
      <c r="D607" s="27" t="s">
        <v>751</v>
      </c>
      <c r="E607" s="27">
        <v>538</v>
      </c>
      <c r="F607" s="27" t="s">
        <v>309</v>
      </c>
      <c r="G607" s="27">
        <v>352</v>
      </c>
      <c r="H607" s="27">
        <v>148</v>
      </c>
      <c r="I607" s="49">
        <v>0.32500000000000001</v>
      </c>
      <c r="J607" s="71">
        <v>0.65427509293680297</v>
      </c>
      <c r="K607" s="71">
        <v>3.6351351351351302</v>
      </c>
    </row>
    <row r="608" spans="1:11">
      <c r="A608" s="70">
        <v>1929</v>
      </c>
      <c r="B608" s="52">
        <v>45306</v>
      </c>
      <c r="C608" s="46">
        <f t="shared" si="19"/>
        <v>1</v>
      </c>
      <c r="D608" s="27" t="s">
        <v>752</v>
      </c>
      <c r="E608" s="27">
        <v>591</v>
      </c>
      <c r="F608" s="27" t="s">
        <v>627</v>
      </c>
      <c r="G608" s="27">
        <v>404</v>
      </c>
      <c r="H608" s="27">
        <v>91</v>
      </c>
      <c r="I608" s="49">
        <v>0.31041666666666701</v>
      </c>
      <c r="J608" s="71">
        <v>0.68358714043993196</v>
      </c>
      <c r="K608" s="71">
        <v>6.4945054945054901</v>
      </c>
    </row>
    <row r="609" spans="1:11">
      <c r="A609" s="70">
        <v>1929</v>
      </c>
      <c r="B609" s="52">
        <v>45307</v>
      </c>
      <c r="C609" s="46">
        <f t="shared" si="19"/>
        <v>2</v>
      </c>
      <c r="D609" s="27" t="s">
        <v>635</v>
      </c>
      <c r="E609" s="27">
        <v>380</v>
      </c>
      <c r="F609" s="27" t="s">
        <v>306</v>
      </c>
      <c r="G609" s="27">
        <v>252</v>
      </c>
      <c r="H609" s="27">
        <v>196</v>
      </c>
      <c r="I609" s="49">
        <v>0.31388888888888899</v>
      </c>
      <c r="J609" s="71">
        <v>0.66315789473684195</v>
      </c>
      <c r="K609" s="71">
        <v>1.93877551020408</v>
      </c>
    </row>
    <row r="610" spans="1:11">
      <c r="A610" s="70">
        <v>1929</v>
      </c>
      <c r="B610" s="52">
        <v>45308</v>
      </c>
      <c r="C610" s="46">
        <f t="shared" si="19"/>
        <v>3</v>
      </c>
      <c r="D610" s="27" t="s">
        <v>753</v>
      </c>
      <c r="E610" s="27">
        <v>511</v>
      </c>
      <c r="F610" s="27" t="s">
        <v>422</v>
      </c>
      <c r="G610" s="27">
        <v>331</v>
      </c>
      <c r="H610" s="27">
        <v>251</v>
      </c>
      <c r="I610" s="49">
        <v>0.31527777777777799</v>
      </c>
      <c r="J610" s="71">
        <v>0.64774951076320897</v>
      </c>
      <c r="K610" s="71">
        <v>2.0358565737051801</v>
      </c>
    </row>
    <row r="611" spans="1:11">
      <c r="A611" s="70">
        <v>1929</v>
      </c>
      <c r="B611" s="52">
        <v>45309</v>
      </c>
      <c r="C611" s="46">
        <f t="shared" si="19"/>
        <v>4</v>
      </c>
      <c r="D611" s="27" t="s">
        <v>754</v>
      </c>
      <c r="E611" s="27">
        <v>378</v>
      </c>
      <c r="F611" s="27" t="s">
        <v>543</v>
      </c>
      <c r="G611" s="27">
        <v>291</v>
      </c>
      <c r="H611" s="27">
        <v>218</v>
      </c>
      <c r="I611" s="49">
        <v>0.3125</v>
      </c>
      <c r="J611" s="71">
        <v>0.76984126984126999</v>
      </c>
      <c r="K611" s="71">
        <v>1.73394495412844</v>
      </c>
    </row>
    <row r="612" spans="1:11">
      <c r="A612" s="70">
        <v>1929</v>
      </c>
      <c r="B612" s="52">
        <v>45310</v>
      </c>
      <c r="C612" s="46">
        <f t="shared" si="19"/>
        <v>5</v>
      </c>
      <c r="D612" s="27" t="s">
        <v>755</v>
      </c>
      <c r="E612" s="27">
        <v>831</v>
      </c>
      <c r="F612" s="27" t="s">
        <v>593</v>
      </c>
      <c r="G612" s="27">
        <v>418</v>
      </c>
      <c r="H612" s="27">
        <v>114</v>
      </c>
      <c r="I612" s="49">
        <v>0.42916666666666697</v>
      </c>
      <c r="J612" s="71">
        <v>0.50300842358604103</v>
      </c>
      <c r="K612" s="71">
        <v>7.2894736842105301</v>
      </c>
    </row>
    <row r="613" spans="1:11">
      <c r="A613" s="70">
        <v>1929</v>
      </c>
      <c r="B613" s="52">
        <v>45311</v>
      </c>
      <c r="C613" s="46">
        <f t="shared" si="19"/>
        <v>6</v>
      </c>
      <c r="D613" s="27" t="s">
        <v>756</v>
      </c>
      <c r="E613" s="27">
        <v>623</v>
      </c>
      <c r="F613" s="27" t="s">
        <v>277</v>
      </c>
      <c r="G613" s="27">
        <v>292</v>
      </c>
      <c r="H613" s="27">
        <v>161</v>
      </c>
      <c r="I613" s="49">
        <v>0.44444444444444398</v>
      </c>
      <c r="J613" s="71">
        <v>0.46869983948635602</v>
      </c>
      <c r="K613" s="71">
        <v>3.8695652173913002</v>
      </c>
    </row>
    <row r="614" spans="1:11">
      <c r="A614" s="70">
        <v>1929</v>
      </c>
      <c r="B614" s="52">
        <v>45312</v>
      </c>
      <c r="C614" s="46">
        <f t="shared" si="19"/>
        <v>7</v>
      </c>
      <c r="D614" s="27" t="s">
        <v>757</v>
      </c>
      <c r="E614" s="27">
        <v>765</v>
      </c>
      <c r="F614" s="27" t="s">
        <v>758</v>
      </c>
      <c r="G614" s="27">
        <v>200</v>
      </c>
      <c r="H614" s="27">
        <v>90</v>
      </c>
      <c r="I614" s="49">
        <v>0.422916666666667</v>
      </c>
      <c r="J614" s="71">
        <v>0.26143790849673199</v>
      </c>
      <c r="K614" s="71">
        <v>8.5</v>
      </c>
    </row>
    <row r="615" spans="1:11">
      <c r="A615" s="70">
        <v>1929</v>
      </c>
      <c r="B615" s="52">
        <v>45313</v>
      </c>
      <c r="C615" s="46">
        <f t="shared" si="19"/>
        <v>1</v>
      </c>
      <c r="D615" s="27" t="s">
        <v>428</v>
      </c>
      <c r="E615" s="27">
        <v>346</v>
      </c>
      <c r="F615" s="27" t="s">
        <v>759</v>
      </c>
      <c r="G615" s="27">
        <v>188</v>
      </c>
      <c r="H615" s="27">
        <v>195</v>
      </c>
      <c r="I615" s="49">
        <v>0.30486111111111103</v>
      </c>
      <c r="J615" s="71">
        <v>0.54335260115606898</v>
      </c>
      <c r="K615" s="71">
        <v>1.7743589743589701</v>
      </c>
    </row>
    <row r="616" spans="1:11">
      <c r="A616" s="70">
        <v>1929</v>
      </c>
      <c r="B616" s="52">
        <v>45314</v>
      </c>
      <c r="C616" s="46">
        <f t="shared" si="19"/>
        <v>2</v>
      </c>
      <c r="D616" s="27" t="s">
        <v>760</v>
      </c>
      <c r="E616" s="27">
        <v>466</v>
      </c>
      <c r="F616" s="27" t="s">
        <v>632</v>
      </c>
      <c r="G616" s="27">
        <v>254</v>
      </c>
      <c r="H616" s="27">
        <v>189</v>
      </c>
      <c r="I616" s="49">
        <v>0.29861111111111099</v>
      </c>
      <c r="J616" s="71">
        <v>0.54506437768240301</v>
      </c>
      <c r="K616" s="71">
        <v>2.46560846560847</v>
      </c>
    </row>
    <row r="617" spans="1:11">
      <c r="A617" s="70">
        <v>1929</v>
      </c>
      <c r="B617" s="52">
        <v>45315</v>
      </c>
      <c r="C617" s="46">
        <f t="shared" si="19"/>
        <v>3</v>
      </c>
      <c r="D617" s="27" t="s">
        <v>761</v>
      </c>
      <c r="E617" s="27">
        <v>601</v>
      </c>
      <c r="F617" s="27" t="s">
        <v>292</v>
      </c>
      <c r="G617" s="27">
        <v>323</v>
      </c>
      <c r="H617" s="27">
        <v>182</v>
      </c>
      <c r="I617" s="49">
        <v>0.295833333333333</v>
      </c>
      <c r="J617" s="71">
        <v>0.53743760399334395</v>
      </c>
      <c r="K617" s="71">
        <v>3.3021978021977998</v>
      </c>
    </row>
    <row r="618" spans="1:11">
      <c r="A618" s="70">
        <v>1929</v>
      </c>
      <c r="B618" s="52">
        <v>45316</v>
      </c>
      <c r="C618" s="46">
        <f t="shared" si="19"/>
        <v>4</v>
      </c>
      <c r="D618" s="27" t="s">
        <v>762</v>
      </c>
      <c r="E618" s="27">
        <v>608</v>
      </c>
      <c r="F618" s="27" t="s">
        <v>365</v>
      </c>
      <c r="G618" s="27">
        <v>414</v>
      </c>
      <c r="H618" s="27">
        <v>208</v>
      </c>
      <c r="I618" s="49">
        <v>0.29930555555555599</v>
      </c>
      <c r="J618" s="71">
        <v>0.68092105263157898</v>
      </c>
      <c r="K618" s="71">
        <v>2.9230769230769198</v>
      </c>
    </row>
    <row r="619" spans="1:11">
      <c r="A619" s="70">
        <v>1929</v>
      </c>
      <c r="B619" s="52">
        <v>45317</v>
      </c>
      <c r="C619" s="46">
        <f t="shared" si="19"/>
        <v>5</v>
      </c>
      <c r="D619" s="27" t="s">
        <v>763</v>
      </c>
      <c r="E619" s="27">
        <v>657</v>
      </c>
      <c r="F619" s="27" t="s">
        <v>319</v>
      </c>
      <c r="G619" s="27">
        <v>300</v>
      </c>
      <c r="H619" s="27">
        <v>147</v>
      </c>
      <c r="I619" s="49">
        <v>0.420833333333333</v>
      </c>
      <c r="J619" s="71">
        <v>0.53272450532724502</v>
      </c>
      <c r="K619" s="71">
        <v>4.4693877551020398</v>
      </c>
    </row>
    <row r="620" spans="1:11">
      <c r="A620" s="70">
        <v>1929</v>
      </c>
      <c r="B620" s="52">
        <v>45318</v>
      </c>
      <c r="C620" s="46">
        <f t="shared" si="19"/>
        <v>6</v>
      </c>
      <c r="D620" s="27" t="s">
        <v>548</v>
      </c>
      <c r="E620" s="27">
        <v>622</v>
      </c>
      <c r="F620" s="27" t="s">
        <v>764</v>
      </c>
      <c r="G620" s="27">
        <v>410</v>
      </c>
      <c r="H620" s="27">
        <v>66</v>
      </c>
      <c r="I620" s="49">
        <v>0.38888888888888901</v>
      </c>
      <c r="J620" s="71">
        <v>0.65916398713826396</v>
      </c>
      <c r="K620" s="71">
        <v>9.4242424242424203</v>
      </c>
    </row>
    <row r="621" spans="1:11">
      <c r="A621" s="70">
        <v>1929</v>
      </c>
      <c r="B621" s="52">
        <v>45319</v>
      </c>
      <c r="C621" s="46">
        <f t="shared" si="19"/>
        <v>7</v>
      </c>
      <c r="D621" s="27" t="s">
        <v>513</v>
      </c>
      <c r="E621" s="27">
        <v>691</v>
      </c>
      <c r="F621" s="27" t="s">
        <v>765</v>
      </c>
      <c r="G621" s="27">
        <v>430</v>
      </c>
      <c r="H621" s="27">
        <v>83</v>
      </c>
      <c r="I621" s="49">
        <v>0.39652777777777798</v>
      </c>
      <c r="J621" s="71">
        <v>0.62228654124457305</v>
      </c>
      <c r="K621" s="71">
        <v>8.3253012048192794</v>
      </c>
    </row>
    <row r="622" spans="1:11">
      <c r="A622" s="70">
        <v>1929</v>
      </c>
      <c r="B622" s="52">
        <v>45320</v>
      </c>
      <c r="C622" s="46">
        <f t="shared" si="19"/>
        <v>1</v>
      </c>
      <c r="D622" s="27" t="s">
        <v>741</v>
      </c>
      <c r="E622" s="27">
        <v>628</v>
      </c>
      <c r="F622" s="27" t="s">
        <v>766</v>
      </c>
      <c r="G622" s="27">
        <v>354</v>
      </c>
      <c r="H622" s="27">
        <v>166</v>
      </c>
      <c r="I622" s="49">
        <v>0.30694444444444402</v>
      </c>
      <c r="J622" s="71">
        <v>0.563694267515924</v>
      </c>
      <c r="K622" s="71">
        <v>3.7831325301204801</v>
      </c>
    </row>
    <row r="623" spans="1:11">
      <c r="A623" s="70">
        <v>1929</v>
      </c>
      <c r="B623" s="52">
        <v>45321</v>
      </c>
      <c r="C623" s="46">
        <f t="shared" si="19"/>
        <v>2</v>
      </c>
      <c r="D623" s="27" t="s">
        <v>767</v>
      </c>
      <c r="E623" s="27">
        <v>527</v>
      </c>
      <c r="F623" s="27" t="s">
        <v>678</v>
      </c>
      <c r="G623" s="27">
        <v>283</v>
      </c>
      <c r="H623" s="27">
        <v>155</v>
      </c>
      <c r="I623" s="49">
        <v>0.31388888888888899</v>
      </c>
      <c r="J623" s="71">
        <v>0.53700189753320704</v>
      </c>
      <c r="K623" s="71">
        <v>3.4</v>
      </c>
    </row>
    <row r="624" spans="1:11">
      <c r="A624" s="70">
        <v>1929</v>
      </c>
      <c r="B624" s="52">
        <v>45322</v>
      </c>
      <c r="C624" s="46">
        <f t="shared" si="19"/>
        <v>3</v>
      </c>
      <c r="D624" s="27" t="s">
        <v>768</v>
      </c>
      <c r="E624" s="27">
        <v>472</v>
      </c>
      <c r="F624" s="27" t="s">
        <v>769</v>
      </c>
      <c r="G624" s="27">
        <v>312</v>
      </c>
      <c r="H624" s="27">
        <v>231</v>
      </c>
      <c r="I624" s="49">
        <v>0.32083333333333303</v>
      </c>
      <c r="J624" s="71">
        <v>0.66101694915254205</v>
      </c>
      <c r="K624" s="71">
        <v>2.0432900432900398</v>
      </c>
    </row>
    <row r="625" spans="1:11">
      <c r="A625" s="70">
        <v>1929</v>
      </c>
      <c r="B625" s="52">
        <v>45323</v>
      </c>
      <c r="C625" s="46">
        <f t="shared" si="19"/>
        <v>4</v>
      </c>
      <c r="D625" s="27" t="s">
        <v>770</v>
      </c>
      <c r="E625" s="27">
        <v>474</v>
      </c>
      <c r="F625" s="27" t="s">
        <v>396</v>
      </c>
      <c r="G625" s="27">
        <v>361</v>
      </c>
      <c r="H625" s="27">
        <v>159</v>
      </c>
      <c r="I625" s="49">
        <v>0.297222222222222</v>
      </c>
      <c r="J625" s="71">
        <v>0.76160337552742596</v>
      </c>
      <c r="K625" s="71">
        <v>2.9811320754717001</v>
      </c>
    </row>
    <row r="626" spans="1:11">
      <c r="A626" s="70">
        <v>1929</v>
      </c>
      <c r="B626" s="52">
        <v>45324</v>
      </c>
      <c r="C626" s="46">
        <f t="shared" si="19"/>
        <v>5</v>
      </c>
      <c r="D626" s="27" t="s">
        <v>571</v>
      </c>
      <c r="E626" s="27">
        <v>547</v>
      </c>
      <c r="F626" s="27" t="s">
        <v>528</v>
      </c>
      <c r="G626" s="27">
        <v>257</v>
      </c>
      <c r="H626" s="27">
        <v>117</v>
      </c>
      <c r="I626" s="49">
        <v>0.41805555555555601</v>
      </c>
      <c r="J626" s="71">
        <v>0.469835466179159</v>
      </c>
      <c r="K626" s="71">
        <v>4.6752136752136799</v>
      </c>
    </row>
    <row r="627" spans="1:11">
      <c r="A627" s="70">
        <v>1929</v>
      </c>
      <c r="B627" s="52">
        <v>45325</v>
      </c>
      <c r="C627" s="46">
        <f t="shared" si="19"/>
        <v>6</v>
      </c>
      <c r="D627" s="27" t="s">
        <v>394</v>
      </c>
      <c r="E627" s="27">
        <v>522</v>
      </c>
      <c r="F627" s="27" t="s">
        <v>305</v>
      </c>
      <c r="G627" s="27">
        <v>243</v>
      </c>
      <c r="H627" s="27">
        <v>149</v>
      </c>
      <c r="I627" s="49">
        <v>0.390277777777778</v>
      </c>
      <c r="J627" s="71">
        <v>0.46551724137931</v>
      </c>
      <c r="K627" s="71">
        <v>3.5033557046979902</v>
      </c>
    </row>
    <row r="628" spans="1:11">
      <c r="A628" s="70">
        <v>1929</v>
      </c>
      <c r="B628" s="52">
        <v>45326</v>
      </c>
      <c r="C628" s="46">
        <f t="shared" si="19"/>
        <v>7</v>
      </c>
      <c r="D628" s="27" t="s">
        <v>355</v>
      </c>
      <c r="E628" s="27">
        <v>387</v>
      </c>
      <c r="F628" s="27" t="s">
        <v>260</v>
      </c>
      <c r="G628" s="27">
        <v>223</v>
      </c>
      <c r="H628" s="27">
        <v>176</v>
      </c>
      <c r="I628" s="49">
        <v>0.38888888888888901</v>
      </c>
      <c r="J628" s="71">
        <v>0.57622739018087898</v>
      </c>
      <c r="K628" s="71">
        <v>2.1988636363636398</v>
      </c>
    </row>
    <row r="629" spans="1:11">
      <c r="A629" s="70">
        <v>1929</v>
      </c>
      <c r="B629" s="52">
        <v>45327</v>
      </c>
      <c r="C629" s="46">
        <f t="shared" si="19"/>
        <v>1</v>
      </c>
      <c r="D629" s="27" t="s">
        <v>771</v>
      </c>
      <c r="E629" s="27">
        <v>493</v>
      </c>
      <c r="F629" s="27" t="s">
        <v>772</v>
      </c>
      <c r="G629" s="27">
        <v>249</v>
      </c>
      <c r="H629" s="27">
        <v>202</v>
      </c>
      <c r="I629" s="49">
        <v>0.295833333333333</v>
      </c>
      <c r="J629" s="71">
        <v>0.50507099391480703</v>
      </c>
      <c r="K629" s="71">
        <v>2.4405940594059401</v>
      </c>
    </row>
    <row r="630" spans="1:11">
      <c r="A630" s="70">
        <v>1929</v>
      </c>
      <c r="B630" s="52">
        <v>45328</v>
      </c>
      <c r="C630" s="46">
        <f t="shared" si="19"/>
        <v>2</v>
      </c>
      <c r="D630" s="27" t="s">
        <v>538</v>
      </c>
      <c r="E630" s="27">
        <v>507</v>
      </c>
      <c r="F630" s="27" t="s">
        <v>467</v>
      </c>
      <c r="G630" s="27">
        <v>274</v>
      </c>
      <c r="H630" s="27">
        <v>232</v>
      </c>
      <c r="I630" s="49">
        <v>0.3125</v>
      </c>
      <c r="J630" s="71">
        <v>0.54043392504930998</v>
      </c>
      <c r="K630" s="71">
        <v>2.18534482758621</v>
      </c>
    </row>
    <row r="631" spans="1:11">
      <c r="A631" s="70">
        <v>1929</v>
      </c>
      <c r="B631" s="52">
        <v>45329</v>
      </c>
      <c r="C631" s="46">
        <f t="shared" si="19"/>
        <v>3</v>
      </c>
      <c r="D631" s="27" t="s">
        <v>773</v>
      </c>
      <c r="E631" s="27">
        <v>642</v>
      </c>
      <c r="F631" s="27" t="s">
        <v>471</v>
      </c>
      <c r="G631" s="27">
        <v>300</v>
      </c>
      <c r="H631" s="27">
        <v>197</v>
      </c>
      <c r="I631" s="49">
        <v>0.29027777777777802</v>
      </c>
      <c r="J631" s="71">
        <v>0.467289719626168</v>
      </c>
      <c r="K631" s="71">
        <v>3.2588832487309598</v>
      </c>
    </row>
    <row r="632" spans="1:11">
      <c r="A632" s="70">
        <v>1929</v>
      </c>
      <c r="B632" s="52">
        <v>45330</v>
      </c>
      <c r="C632" s="46">
        <f t="shared" si="19"/>
        <v>4</v>
      </c>
      <c r="D632" s="27" t="s">
        <v>774</v>
      </c>
      <c r="E632" s="27">
        <v>667</v>
      </c>
      <c r="F632" s="27" t="s">
        <v>518</v>
      </c>
      <c r="G632" s="27">
        <v>392</v>
      </c>
      <c r="H632" s="27">
        <v>180</v>
      </c>
      <c r="I632" s="49">
        <v>0.295833333333333</v>
      </c>
      <c r="J632" s="71">
        <v>0.587706146926537</v>
      </c>
      <c r="K632" s="71">
        <v>3.7055555555555602</v>
      </c>
    </row>
    <row r="633" spans="1:11">
      <c r="A633" s="70">
        <v>1929</v>
      </c>
      <c r="B633" s="52">
        <v>45331</v>
      </c>
      <c r="C633" s="46">
        <f t="shared" si="19"/>
        <v>5</v>
      </c>
      <c r="D633" s="27" t="s">
        <v>775</v>
      </c>
      <c r="E633" s="27">
        <v>448</v>
      </c>
      <c r="F633" s="27" t="s">
        <v>496</v>
      </c>
      <c r="G633" s="27">
        <v>379</v>
      </c>
      <c r="H633" s="27">
        <v>290</v>
      </c>
      <c r="I633" s="49">
        <v>0.40347222222222201</v>
      </c>
      <c r="J633" s="71">
        <v>0.84598214285714302</v>
      </c>
      <c r="K633" s="71">
        <v>1.5448275862069001</v>
      </c>
    </row>
    <row r="634" spans="1:11">
      <c r="A634" s="70">
        <v>1929</v>
      </c>
      <c r="B634" s="52">
        <v>45332</v>
      </c>
      <c r="C634" s="46">
        <f t="shared" si="19"/>
        <v>6</v>
      </c>
      <c r="D634" s="27" t="s">
        <v>776</v>
      </c>
      <c r="E634" s="27">
        <v>733</v>
      </c>
      <c r="F634" s="27" t="s">
        <v>514</v>
      </c>
      <c r="G634" s="27">
        <v>335</v>
      </c>
      <c r="H634" s="27">
        <v>106</v>
      </c>
      <c r="I634" s="49">
        <v>0.41666666666666702</v>
      </c>
      <c r="J634" s="71">
        <v>0.45702592087312399</v>
      </c>
      <c r="K634" s="71">
        <v>6.9150943396226401</v>
      </c>
    </row>
    <row r="635" spans="1:11">
      <c r="A635" s="70">
        <v>1929</v>
      </c>
      <c r="B635" s="52">
        <v>45333</v>
      </c>
      <c r="C635" s="46">
        <f t="shared" si="19"/>
        <v>7</v>
      </c>
      <c r="D635" s="27" t="s">
        <v>777</v>
      </c>
      <c r="E635" s="27">
        <v>842</v>
      </c>
      <c r="F635" s="27" t="s">
        <v>523</v>
      </c>
      <c r="G635" s="27">
        <v>459</v>
      </c>
      <c r="H635" s="27">
        <v>57</v>
      </c>
      <c r="I635" s="49">
        <v>0.420833333333333</v>
      </c>
      <c r="J635" s="71">
        <v>0.54513064133016598</v>
      </c>
      <c r="K635" s="71">
        <v>14.771929824561401</v>
      </c>
    </row>
    <row r="636" spans="1:11">
      <c r="A636" s="70">
        <v>1929</v>
      </c>
      <c r="B636" s="52">
        <v>45334</v>
      </c>
      <c r="C636" s="46">
        <f t="shared" si="19"/>
        <v>1</v>
      </c>
      <c r="D636" s="27" t="s">
        <v>778</v>
      </c>
      <c r="E636" s="27">
        <v>781</v>
      </c>
      <c r="F636" s="27" t="s">
        <v>601</v>
      </c>
      <c r="G636" s="27">
        <v>501</v>
      </c>
      <c r="H636" s="27">
        <v>143</v>
      </c>
      <c r="I636" s="49">
        <v>0.31597222222222199</v>
      </c>
      <c r="J636" s="71">
        <v>0.64148527528809196</v>
      </c>
      <c r="K636" s="71">
        <v>5.4615384615384599</v>
      </c>
    </row>
    <row r="637" spans="1:11">
      <c r="A637" s="70">
        <v>1929</v>
      </c>
      <c r="B637" s="52">
        <v>45335</v>
      </c>
      <c r="C637" s="46">
        <f t="shared" si="19"/>
        <v>2</v>
      </c>
      <c r="D637" s="27" t="s">
        <v>767</v>
      </c>
      <c r="E637" s="27">
        <v>527</v>
      </c>
      <c r="F637" s="27" t="s">
        <v>422</v>
      </c>
      <c r="G637" s="27">
        <v>331</v>
      </c>
      <c r="H637" s="27">
        <v>190</v>
      </c>
      <c r="I637" s="49">
        <v>0.29236111111111102</v>
      </c>
      <c r="J637" s="71">
        <v>0.62808349146110098</v>
      </c>
      <c r="K637" s="71">
        <v>2.7736842105263202</v>
      </c>
    </row>
    <row r="638" spans="1:11">
      <c r="A638" s="70">
        <v>1929</v>
      </c>
      <c r="B638" s="52">
        <v>45336</v>
      </c>
      <c r="C638" s="46">
        <f t="shared" si="19"/>
        <v>3</v>
      </c>
      <c r="D638" s="27" t="s">
        <v>779</v>
      </c>
      <c r="E638" s="27">
        <v>580</v>
      </c>
      <c r="F638" s="27" t="s">
        <v>689</v>
      </c>
      <c r="G638" s="27">
        <v>344</v>
      </c>
      <c r="H638" s="27">
        <v>146</v>
      </c>
      <c r="I638" s="49">
        <v>0.29861111111111099</v>
      </c>
      <c r="J638" s="71">
        <v>0.59310344827586203</v>
      </c>
      <c r="K638" s="71">
        <v>3.97260273972603</v>
      </c>
    </row>
    <row r="639" spans="1:11">
      <c r="A639" s="70">
        <v>1929</v>
      </c>
      <c r="B639" s="52">
        <v>45337</v>
      </c>
      <c r="C639" s="46">
        <f t="shared" si="19"/>
        <v>4</v>
      </c>
      <c r="D639" s="27" t="s">
        <v>578</v>
      </c>
      <c r="E639" s="27">
        <v>613</v>
      </c>
      <c r="F639" s="27" t="s">
        <v>635</v>
      </c>
      <c r="G639" s="27">
        <v>380</v>
      </c>
      <c r="H639" s="27">
        <v>90</v>
      </c>
      <c r="I639" s="49">
        <v>0.30694444444444402</v>
      </c>
      <c r="J639" s="71">
        <v>0.61990212071778095</v>
      </c>
      <c r="K639" s="71">
        <v>6.81111111111111</v>
      </c>
    </row>
    <row r="640" spans="1:11">
      <c r="A640" s="70">
        <v>1929</v>
      </c>
      <c r="B640" s="52">
        <v>45338</v>
      </c>
      <c r="C640" s="46">
        <f t="shared" si="19"/>
        <v>5</v>
      </c>
      <c r="D640" s="27" t="s">
        <v>310</v>
      </c>
      <c r="E640" s="27">
        <v>464</v>
      </c>
      <c r="F640" s="27" t="s">
        <v>398</v>
      </c>
      <c r="G640" s="27">
        <v>373</v>
      </c>
      <c r="H640" s="27">
        <v>105</v>
      </c>
      <c r="I640" s="49">
        <v>0.38888888888888901</v>
      </c>
      <c r="J640" s="71">
        <v>0.80387931034482796</v>
      </c>
      <c r="K640" s="71">
        <v>4.4190476190476202</v>
      </c>
    </row>
    <row r="641" spans="1:11">
      <c r="A641" s="70">
        <v>1929</v>
      </c>
      <c r="B641" s="52">
        <v>45339</v>
      </c>
      <c r="C641" s="46">
        <f t="shared" si="19"/>
        <v>6</v>
      </c>
      <c r="D641" s="27" t="s">
        <v>780</v>
      </c>
      <c r="E641" s="27">
        <v>492</v>
      </c>
      <c r="F641" s="27" t="s">
        <v>473</v>
      </c>
      <c r="G641" s="27">
        <v>256</v>
      </c>
      <c r="H641" s="27">
        <v>144</v>
      </c>
      <c r="I641" s="49">
        <v>0.42361111111111099</v>
      </c>
      <c r="J641" s="71">
        <v>0.52032520325203302</v>
      </c>
      <c r="K641" s="71">
        <v>3.4166666666666701</v>
      </c>
    </row>
    <row r="642" spans="1:11">
      <c r="A642" s="70">
        <v>1929</v>
      </c>
      <c r="B642" s="52">
        <v>45340</v>
      </c>
      <c r="C642" s="46">
        <f t="shared" si="19"/>
        <v>7</v>
      </c>
      <c r="D642" s="27" t="s">
        <v>781</v>
      </c>
      <c r="E642" s="27">
        <v>672</v>
      </c>
      <c r="F642" s="27" t="s">
        <v>782</v>
      </c>
      <c r="G642" s="27">
        <v>534</v>
      </c>
      <c r="H642" s="27">
        <v>199</v>
      </c>
      <c r="I642" s="49">
        <v>0.42777777777777798</v>
      </c>
      <c r="J642" s="71">
        <v>0.79464285714285698</v>
      </c>
      <c r="K642" s="71">
        <v>3.3768844221105501</v>
      </c>
    </row>
    <row r="643" spans="1:11">
      <c r="A643" s="70">
        <v>1929</v>
      </c>
      <c r="B643" s="52">
        <v>45341</v>
      </c>
      <c r="C643" s="46">
        <f t="shared" si="19"/>
        <v>1</v>
      </c>
      <c r="D643" s="27" t="s">
        <v>783</v>
      </c>
      <c r="E643" s="27">
        <v>602</v>
      </c>
      <c r="F643" s="27" t="s">
        <v>310</v>
      </c>
      <c r="G643" s="27">
        <v>464</v>
      </c>
      <c r="H643" s="27">
        <v>83</v>
      </c>
      <c r="I643" s="49">
        <v>0.3125</v>
      </c>
      <c r="J643" s="71">
        <v>0.77076411960132896</v>
      </c>
      <c r="K643" s="71">
        <v>7.2530120481927698</v>
      </c>
    </row>
    <row r="644" spans="1:11">
      <c r="A644" s="70">
        <v>1929</v>
      </c>
      <c r="B644" s="52">
        <v>45342</v>
      </c>
      <c r="C644" s="46">
        <f t="shared" si="19"/>
        <v>2</v>
      </c>
      <c r="D644" s="27" t="s">
        <v>784</v>
      </c>
      <c r="E644" s="27">
        <v>656</v>
      </c>
      <c r="F644" s="27" t="s">
        <v>304</v>
      </c>
      <c r="G644" s="27">
        <v>377</v>
      </c>
      <c r="H644" s="27">
        <v>97</v>
      </c>
      <c r="I644" s="49">
        <v>0.30902777777777801</v>
      </c>
      <c r="J644" s="71">
        <v>0.57469512195121997</v>
      </c>
      <c r="K644" s="71">
        <v>6.7628865979381398</v>
      </c>
    </row>
    <row r="645" spans="1:11">
      <c r="A645" s="70">
        <v>1929</v>
      </c>
      <c r="B645" s="52">
        <v>45343</v>
      </c>
      <c r="C645" s="46">
        <f t="shared" si="19"/>
        <v>3</v>
      </c>
      <c r="D645" s="27" t="s">
        <v>785</v>
      </c>
      <c r="E645" s="27">
        <v>552</v>
      </c>
      <c r="F645" s="27" t="s">
        <v>786</v>
      </c>
      <c r="G645" s="27">
        <v>491</v>
      </c>
      <c r="H645" s="27">
        <v>81</v>
      </c>
      <c r="I645" s="49">
        <v>0.31597222222222199</v>
      </c>
      <c r="J645" s="71">
        <v>0.88949275362318803</v>
      </c>
      <c r="K645" s="71">
        <v>6.8148148148148104</v>
      </c>
    </row>
    <row r="646" spans="1:11">
      <c r="A646" s="70">
        <v>1929</v>
      </c>
      <c r="B646" s="52">
        <v>45344</v>
      </c>
      <c r="C646" s="46">
        <f t="shared" si="19"/>
        <v>4</v>
      </c>
      <c r="D646" s="27" t="s">
        <v>787</v>
      </c>
      <c r="E646" s="27">
        <v>673</v>
      </c>
      <c r="F646" s="27" t="s">
        <v>619</v>
      </c>
      <c r="G646" s="27">
        <v>537</v>
      </c>
      <c r="H646" s="27">
        <v>147</v>
      </c>
      <c r="I646" s="49">
        <v>0.31944444444444398</v>
      </c>
      <c r="J646" s="71">
        <v>0.797919762258544</v>
      </c>
      <c r="K646" s="71">
        <v>4.5782312925170103</v>
      </c>
    </row>
    <row r="647" spans="1:11">
      <c r="A647" s="70">
        <v>1929</v>
      </c>
      <c r="B647" s="52">
        <v>45345</v>
      </c>
      <c r="C647" s="46">
        <f t="shared" si="19"/>
        <v>5</v>
      </c>
      <c r="D647" s="27" t="s">
        <v>569</v>
      </c>
      <c r="E647" s="27">
        <v>616</v>
      </c>
      <c r="F647" s="27" t="s">
        <v>473</v>
      </c>
      <c r="G647" s="27">
        <v>256</v>
      </c>
      <c r="H647" s="27">
        <v>66</v>
      </c>
      <c r="I647" s="49">
        <v>0.40277777777777801</v>
      </c>
      <c r="J647" s="71">
        <v>0.415584415584416</v>
      </c>
      <c r="K647" s="71">
        <v>9.3333333333333304</v>
      </c>
    </row>
    <row r="648" spans="1:11">
      <c r="A648" s="70">
        <v>1929</v>
      </c>
      <c r="B648" s="52">
        <v>45346</v>
      </c>
      <c r="C648" s="46">
        <f t="shared" si="19"/>
        <v>6</v>
      </c>
      <c r="D648" s="27" t="s">
        <v>788</v>
      </c>
      <c r="E648" s="27">
        <v>532</v>
      </c>
      <c r="F648" s="27" t="s">
        <v>545</v>
      </c>
      <c r="G648" s="27">
        <v>374</v>
      </c>
      <c r="H648" s="27">
        <v>87</v>
      </c>
      <c r="I648" s="49">
        <v>0.42013888888888901</v>
      </c>
      <c r="J648" s="71">
        <v>0.70300751879699297</v>
      </c>
      <c r="K648" s="71">
        <v>6.1149425287356296</v>
      </c>
    </row>
    <row r="649" spans="1:11">
      <c r="A649" s="70">
        <v>1929</v>
      </c>
      <c r="B649" s="52">
        <v>45347</v>
      </c>
      <c r="C649" s="46">
        <f t="shared" si="19"/>
        <v>7</v>
      </c>
      <c r="D649" s="27" t="s">
        <v>789</v>
      </c>
      <c r="E649" s="27">
        <v>551</v>
      </c>
      <c r="F649" s="27" t="s">
        <v>716</v>
      </c>
      <c r="G649" s="27">
        <v>317</v>
      </c>
      <c r="H649" s="27">
        <v>86</v>
      </c>
      <c r="I649" s="49">
        <v>0.42499999999999999</v>
      </c>
      <c r="J649" s="71">
        <v>0.57531760435571699</v>
      </c>
      <c r="K649" s="71">
        <v>6.4069767441860499</v>
      </c>
    </row>
    <row r="650" spans="1:11">
      <c r="A650" s="70">
        <v>1929</v>
      </c>
      <c r="B650" s="52">
        <v>45348</v>
      </c>
      <c r="C650" s="46">
        <f t="shared" si="19"/>
        <v>1</v>
      </c>
      <c r="D650" s="27" t="s">
        <v>790</v>
      </c>
      <c r="E650" s="27">
        <v>782</v>
      </c>
      <c r="F650" s="27" t="s">
        <v>748</v>
      </c>
      <c r="G650" s="27">
        <v>558</v>
      </c>
      <c r="H650" s="27">
        <v>71</v>
      </c>
      <c r="I650" s="49">
        <v>0.31944444444444398</v>
      </c>
      <c r="J650" s="71">
        <v>0.71355498721227595</v>
      </c>
      <c r="K650" s="71">
        <v>11.0140845070423</v>
      </c>
    </row>
    <row r="651" spans="1:11">
      <c r="A651" s="70">
        <v>1929</v>
      </c>
      <c r="B651" s="52">
        <v>45349</v>
      </c>
      <c r="C651" s="46">
        <f t="shared" si="19"/>
        <v>2</v>
      </c>
      <c r="D651" s="27" t="s">
        <v>791</v>
      </c>
      <c r="E651" s="27">
        <v>562</v>
      </c>
      <c r="F651" s="27" t="s">
        <v>585</v>
      </c>
      <c r="G651" s="27">
        <v>442</v>
      </c>
      <c r="H651" s="27">
        <v>172</v>
      </c>
      <c r="I651" s="49">
        <v>0.31597222222222199</v>
      </c>
      <c r="J651" s="71">
        <v>0.78647686832740205</v>
      </c>
      <c r="K651" s="71">
        <v>3.2674418604651199</v>
      </c>
    </row>
    <row r="652" spans="1:11">
      <c r="A652" s="70">
        <v>1929</v>
      </c>
      <c r="B652" s="52">
        <v>45350</v>
      </c>
      <c r="C652" s="46">
        <f t="shared" si="19"/>
        <v>3</v>
      </c>
      <c r="D652" s="27" t="s">
        <v>792</v>
      </c>
      <c r="E652" s="27">
        <v>595</v>
      </c>
      <c r="F652" s="27" t="s">
        <v>489</v>
      </c>
      <c r="G652" s="27">
        <v>405</v>
      </c>
      <c r="H652" s="27">
        <v>163</v>
      </c>
      <c r="I652" s="49">
        <v>0.31736111111111098</v>
      </c>
      <c r="J652" s="71">
        <v>0.68067226890756305</v>
      </c>
      <c r="K652" s="71">
        <v>3.6503067484662601</v>
      </c>
    </row>
    <row r="653" spans="1:11">
      <c r="A653" s="70">
        <v>1929</v>
      </c>
      <c r="B653" s="52">
        <v>45351</v>
      </c>
      <c r="C653" s="46">
        <f t="shared" si="19"/>
        <v>4</v>
      </c>
      <c r="D653" s="27" t="s">
        <v>793</v>
      </c>
      <c r="E653" s="27">
        <v>536</v>
      </c>
      <c r="F653" s="27" t="s">
        <v>794</v>
      </c>
      <c r="G653" s="27">
        <v>258</v>
      </c>
      <c r="H653" s="27">
        <v>91</v>
      </c>
      <c r="I653" s="49">
        <v>0.32083333333333303</v>
      </c>
      <c r="J653" s="71">
        <v>0.48134328358209</v>
      </c>
      <c r="K653" s="71">
        <v>5.8901098901098896</v>
      </c>
    </row>
    <row r="654" spans="1:11">
      <c r="A654" s="70">
        <v>1929</v>
      </c>
      <c r="B654" s="52">
        <v>45352</v>
      </c>
      <c r="C654" s="46">
        <f t="shared" si="19"/>
        <v>5</v>
      </c>
      <c r="D654" s="27" t="s">
        <v>776</v>
      </c>
      <c r="E654" s="27">
        <v>733</v>
      </c>
      <c r="F654" s="27" t="s">
        <v>795</v>
      </c>
      <c r="G654" s="27">
        <v>555</v>
      </c>
      <c r="H654" s="27">
        <v>99</v>
      </c>
      <c r="I654" s="49">
        <v>0.405555555555556</v>
      </c>
      <c r="J654" s="71">
        <v>0.757162346521146</v>
      </c>
      <c r="K654" s="71">
        <v>7.4040404040404004</v>
      </c>
    </row>
    <row r="655" spans="1:11">
      <c r="A655" s="70">
        <v>1929</v>
      </c>
      <c r="B655" s="52">
        <v>45353</v>
      </c>
      <c r="C655" s="46">
        <f t="shared" si="19"/>
        <v>6</v>
      </c>
      <c r="D655" s="27" t="s">
        <v>796</v>
      </c>
      <c r="E655" s="27">
        <v>776</v>
      </c>
      <c r="F655" s="27" t="s">
        <v>797</v>
      </c>
      <c r="G655" s="27">
        <v>614</v>
      </c>
      <c r="H655" s="27">
        <v>157</v>
      </c>
      <c r="I655" s="49">
        <v>0.41736111111111102</v>
      </c>
      <c r="J655" s="71">
        <v>0.79123711340206204</v>
      </c>
      <c r="K655" s="71">
        <v>4.9426751592356704</v>
      </c>
    </row>
    <row r="656" spans="1:11">
      <c r="A656" s="70">
        <v>1929</v>
      </c>
      <c r="B656" s="52">
        <v>45354</v>
      </c>
      <c r="C656" s="46">
        <f t="shared" si="19"/>
        <v>7</v>
      </c>
      <c r="D656" s="27" t="s">
        <v>798</v>
      </c>
      <c r="E656" s="27">
        <v>543</v>
      </c>
      <c r="F656" s="27" t="s">
        <v>398</v>
      </c>
      <c r="G656" s="27">
        <v>373</v>
      </c>
      <c r="H656" s="27">
        <v>67</v>
      </c>
      <c r="I656" s="49">
        <v>0.4375</v>
      </c>
      <c r="J656" s="71">
        <v>0.68692449355432805</v>
      </c>
      <c r="K656" s="71">
        <v>8.1044776119403004</v>
      </c>
    </row>
    <row r="657" spans="1:11">
      <c r="A657" s="70">
        <v>1929</v>
      </c>
      <c r="B657" s="52">
        <v>45355</v>
      </c>
      <c r="C657" s="46">
        <f t="shared" si="19"/>
        <v>1</v>
      </c>
      <c r="D657" s="27" t="s">
        <v>799</v>
      </c>
      <c r="E657" s="27">
        <v>619</v>
      </c>
      <c r="F657" s="27" t="s">
        <v>334</v>
      </c>
      <c r="G657" s="27">
        <v>433</v>
      </c>
      <c r="H657" s="27">
        <v>69</v>
      </c>
      <c r="I657" s="49">
        <v>0.3125</v>
      </c>
      <c r="J657" s="71">
        <v>0.69951534733441001</v>
      </c>
      <c r="K657" s="71">
        <v>8.9710144927536195</v>
      </c>
    </row>
    <row r="658" spans="1:11">
      <c r="A658" s="70">
        <v>1929</v>
      </c>
      <c r="B658" s="52">
        <v>45356</v>
      </c>
      <c r="C658" s="46">
        <f t="shared" si="19"/>
        <v>2</v>
      </c>
      <c r="D658" s="27" t="s">
        <v>627</v>
      </c>
      <c r="E658" s="27">
        <v>404</v>
      </c>
      <c r="F658" s="27" t="s">
        <v>446</v>
      </c>
      <c r="G658" s="27">
        <v>270</v>
      </c>
      <c r="H658" s="27">
        <v>112</v>
      </c>
      <c r="I658" s="49">
        <v>0.29930555555555599</v>
      </c>
      <c r="J658" s="71">
        <v>0.66831683168316802</v>
      </c>
      <c r="K658" s="71">
        <v>3.6071428571428599</v>
      </c>
    </row>
    <row r="659" spans="1:11">
      <c r="A659" s="70">
        <v>1929</v>
      </c>
      <c r="B659" s="52">
        <v>45357</v>
      </c>
      <c r="C659" s="46">
        <f t="shared" si="19"/>
        <v>3</v>
      </c>
      <c r="D659" s="27" t="s">
        <v>800</v>
      </c>
      <c r="E659" s="27">
        <v>668</v>
      </c>
      <c r="F659" s="27" t="s">
        <v>495</v>
      </c>
      <c r="G659" s="27">
        <v>412</v>
      </c>
      <c r="H659" s="27">
        <v>139</v>
      </c>
      <c r="I659" s="49">
        <v>0.313194444444444</v>
      </c>
      <c r="J659" s="71">
        <v>0.61676646706586802</v>
      </c>
      <c r="K659" s="71">
        <v>4.80575539568345</v>
      </c>
    </row>
    <row r="660" spans="1:11">
      <c r="A660" s="70">
        <v>1929</v>
      </c>
      <c r="B660" s="52">
        <v>45358</v>
      </c>
      <c r="C660" s="46">
        <f t="shared" si="19"/>
        <v>4</v>
      </c>
      <c r="D660" s="27" t="s">
        <v>622</v>
      </c>
      <c r="E660" s="27">
        <v>684</v>
      </c>
      <c r="F660" s="27" t="s">
        <v>420</v>
      </c>
      <c r="G660" s="27">
        <v>355</v>
      </c>
      <c r="H660" s="27">
        <v>204</v>
      </c>
      <c r="I660" s="49">
        <v>0.31944444444444398</v>
      </c>
      <c r="J660" s="71">
        <v>0.51900584795321603</v>
      </c>
      <c r="K660" s="71">
        <v>3.3529411764705901</v>
      </c>
    </row>
    <row r="661" spans="1:11">
      <c r="A661" s="70">
        <v>1929</v>
      </c>
      <c r="B661" s="52">
        <v>45359</v>
      </c>
      <c r="C661" s="46">
        <f t="shared" si="19"/>
        <v>5</v>
      </c>
      <c r="D661" s="27" t="s">
        <v>801</v>
      </c>
      <c r="E661" s="27">
        <v>626</v>
      </c>
      <c r="F661" s="27" t="s">
        <v>745</v>
      </c>
      <c r="G661" s="27">
        <v>358</v>
      </c>
      <c r="H661" s="27">
        <v>124</v>
      </c>
      <c r="I661" s="49">
        <v>0.389583333333333</v>
      </c>
      <c r="J661" s="71">
        <v>0.57188498402555898</v>
      </c>
      <c r="K661" s="71">
        <v>5.0483870967741904</v>
      </c>
    </row>
    <row r="662" spans="1:11">
      <c r="A662" s="70">
        <v>1929</v>
      </c>
      <c r="B662" s="52">
        <v>45360</v>
      </c>
      <c r="C662" s="46">
        <f t="shared" si="19"/>
        <v>6</v>
      </c>
      <c r="D662" s="27" t="s">
        <v>802</v>
      </c>
      <c r="E662" s="27">
        <v>720</v>
      </c>
      <c r="F662" s="27" t="s">
        <v>472</v>
      </c>
      <c r="G662" s="27">
        <v>529</v>
      </c>
      <c r="H662" s="27">
        <v>95</v>
      </c>
      <c r="I662" s="49">
        <v>0.41805555555555601</v>
      </c>
      <c r="J662" s="71">
        <v>0.73472222222222205</v>
      </c>
      <c r="K662" s="71">
        <v>7.5789473684210504</v>
      </c>
    </row>
    <row r="663" spans="1:11">
      <c r="A663" s="70">
        <v>1929</v>
      </c>
      <c r="B663" s="52">
        <v>45361</v>
      </c>
      <c r="C663" s="46">
        <f t="shared" ref="C663:C726" si="20">WEEKDAY(B663,2)</f>
        <v>7</v>
      </c>
      <c r="D663" s="27" t="s">
        <v>803</v>
      </c>
      <c r="E663" s="27">
        <v>808</v>
      </c>
      <c r="F663" s="27" t="s">
        <v>310</v>
      </c>
      <c r="G663" s="27">
        <v>464</v>
      </c>
      <c r="H663" s="27">
        <v>94</v>
      </c>
      <c r="I663" s="49">
        <v>0.41666666666666702</v>
      </c>
      <c r="J663" s="71">
        <v>0.57425742574257399</v>
      </c>
      <c r="K663" s="71">
        <v>8.5957446808510607</v>
      </c>
    </row>
    <row r="664" spans="1:11">
      <c r="A664" s="70">
        <v>1929</v>
      </c>
      <c r="B664" s="52">
        <v>45362</v>
      </c>
      <c r="C664" s="46">
        <f t="shared" si="20"/>
        <v>1</v>
      </c>
      <c r="D664" s="27" t="s">
        <v>804</v>
      </c>
      <c r="E664" s="27">
        <v>680</v>
      </c>
      <c r="F664" s="27" t="s">
        <v>637</v>
      </c>
      <c r="G664" s="27">
        <v>400</v>
      </c>
      <c r="H664" s="27">
        <v>202</v>
      </c>
      <c r="I664" s="49">
        <v>0.29166666666666702</v>
      </c>
      <c r="J664" s="71">
        <v>0.58823529411764697</v>
      </c>
      <c r="K664" s="71">
        <v>3.3663366336633702</v>
      </c>
    </row>
    <row r="665" spans="1:11">
      <c r="A665" s="70">
        <v>1929</v>
      </c>
      <c r="B665" s="52">
        <v>45363</v>
      </c>
      <c r="C665" s="46">
        <f t="shared" si="20"/>
        <v>2</v>
      </c>
      <c r="D665" s="27" t="s">
        <v>805</v>
      </c>
      <c r="E665" s="27">
        <v>669</v>
      </c>
      <c r="F665" s="27" t="s">
        <v>806</v>
      </c>
      <c r="G665" s="27">
        <v>461</v>
      </c>
      <c r="H665" s="27">
        <v>193</v>
      </c>
      <c r="I665" s="49">
        <v>0.29236111111111102</v>
      </c>
      <c r="J665" s="71">
        <v>0.68908819133034405</v>
      </c>
      <c r="K665" s="71">
        <v>3.4663212435233199</v>
      </c>
    </row>
    <row r="666" spans="1:11">
      <c r="A666" s="70">
        <v>1929</v>
      </c>
      <c r="B666" s="52">
        <v>45364</v>
      </c>
      <c r="C666" s="46">
        <f t="shared" si="20"/>
        <v>3</v>
      </c>
      <c r="D666" s="27" t="s">
        <v>782</v>
      </c>
      <c r="E666" s="27">
        <v>534</v>
      </c>
      <c r="F666" s="27" t="s">
        <v>433</v>
      </c>
      <c r="G666" s="27">
        <v>316</v>
      </c>
      <c r="H666" s="27">
        <v>238</v>
      </c>
      <c r="I666" s="49">
        <v>0.29444444444444401</v>
      </c>
      <c r="J666" s="71">
        <v>0.59176029962546794</v>
      </c>
      <c r="K666" s="71">
        <v>2.2436974789916002</v>
      </c>
    </row>
    <row r="667" spans="1:11">
      <c r="A667" s="70">
        <v>1929</v>
      </c>
      <c r="B667" s="52">
        <v>45365</v>
      </c>
      <c r="C667" s="46">
        <f t="shared" si="20"/>
        <v>4</v>
      </c>
      <c r="D667" s="27" t="s">
        <v>807</v>
      </c>
      <c r="E667" s="27">
        <v>689</v>
      </c>
      <c r="F667" s="27" t="s">
        <v>327</v>
      </c>
      <c r="G667" s="27">
        <v>560</v>
      </c>
      <c r="H667" s="27">
        <v>219</v>
      </c>
      <c r="I667" s="49">
        <v>0.29513888888888901</v>
      </c>
      <c r="J667" s="71">
        <v>0.81277213352685096</v>
      </c>
      <c r="K667" s="71">
        <v>3.1461187214611899</v>
      </c>
    </row>
    <row r="668" spans="1:11">
      <c r="A668" s="70">
        <v>1929</v>
      </c>
      <c r="B668" s="52">
        <v>45366</v>
      </c>
      <c r="C668" s="46">
        <f t="shared" si="20"/>
        <v>5</v>
      </c>
      <c r="D668" s="27" t="s">
        <v>491</v>
      </c>
      <c r="E668" s="27">
        <v>489</v>
      </c>
      <c r="F668" s="27" t="s">
        <v>808</v>
      </c>
      <c r="G668" s="27">
        <v>345</v>
      </c>
      <c r="H668" s="27">
        <v>170</v>
      </c>
      <c r="I668" s="49">
        <v>0.29513888888888901</v>
      </c>
      <c r="J668" s="71">
        <v>0.70552147239263796</v>
      </c>
      <c r="K668" s="71">
        <v>2.8764705882352901</v>
      </c>
    </row>
    <row r="669" spans="1:11">
      <c r="A669" s="70">
        <v>1929</v>
      </c>
      <c r="B669" s="52">
        <v>45367</v>
      </c>
      <c r="C669" s="46">
        <f t="shared" si="20"/>
        <v>6</v>
      </c>
      <c r="D669" s="27" t="s">
        <v>809</v>
      </c>
      <c r="E669" s="27">
        <v>625</v>
      </c>
      <c r="F669" s="27" t="s">
        <v>810</v>
      </c>
      <c r="G669" s="27">
        <v>528</v>
      </c>
      <c r="H669" s="27">
        <v>82</v>
      </c>
      <c r="I669" s="49">
        <v>0.41736111111111102</v>
      </c>
      <c r="J669" s="71">
        <v>0.8448</v>
      </c>
      <c r="K669" s="71">
        <v>7.6219512195121997</v>
      </c>
    </row>
    <row r="670" spans="1:11">
      <c r="A670" s="70">
        <v>1929</v>
      </c>
      <c r="B670" s="52">
        <v>45368</v>
      </c>
      <c r="C670" s="46">
        <f t="shared" si="20"/>
        <v>7</v>
      </c>
      <c r="D670" s="27" t="s">
        <v>811</v>
      </c>
      <c r="E670" s="27">
        <v>650</v>
      </c>
      <c r="F670" s="27" t="s">
        <v>333</v>
      </c>
      <c r="G670" s="27">
        <v>505</v>
      </c>
      <c r="H670" s="27">
        <v>120</v>
      </c>
      <c r="I670" s="49">
        <v>0.41805555555555601</v>
      </c>
      <c r="J670" s="71">
        <v>0.77692307692307705</v>
      </c>
      <c r="K670" s="71">
        <v>5.4166666666666696</v>
      </c>
    </row>
    <row r="671" spans="1:11">
      <c r="A671" s="70">
        <v>1929</v>
      </c>
      <c r="B671" s="52">
        <v>45369</v>
      </c>
      <c r="C671" s="46">
        <f t="shared" si="20"/>
        <v>1</v>
      </c>
      <c r="D671" s="27" t="s">
        <v>812</v>
      </c>
      <c r="E671" s="27">
        <v>722</v>
      </c>
      <c r="F671" s="27" t="s">
        <v>765</v>
      </c>
      <c r="G671" s="27">
        <v>430</v>
      </c>
      <c r="H671" s="27">
        <v>128</v>
      </c>
      <c r="I671" s="49">
        <v>0.29097222222222202</v>
      </c>
      <c r="J671" s="71">
        <v>0.59556786703601095</v>
      </c>
      <c r="K671" s="71">
        <v>5.640625</v>
      </c>
    </row>
    <row r="672" spans="1:11">
      <c r="A672" s="70">
        <v>1929</v>
      </c>
      <c r="B672" s="52">
        <v>45370</v>
      </c>
      <c r="C672" s="46">
        <f t="shared" si="20"/>
        <v>2</v>
      </c>
      <c r="D672" s="27" t="s">
        <v>813</v>
      </c>
      <c r="E672" s="27">
        <v>621</v>
      </c>
      <c r="F672" s="27" t="s">
        <v>814</v>
      </c>
      <c r="G672" s="27">
        <v>428</v>
      </c>
      <c r="H672" s="27">
        <v>195</v>
      </c>
      <c r="I672" s="49">
        <v>0.29930555555555599</v>
      </c>
      <c r="J672" s="71">
        <v>0.68921095008051503</v>
      </c>
      <c r="K672" s="71">
        <v>3.18461538461538</v>
      </c>
    </row>
    <row r="673" spans="1:12">
      <c r="A673" s="70">
        <v>1929</v>
      </c>
      <c r="B673" s="52">
        <v>45371</v>
      </c>
      <c r="C673" s="46">
        <f t="shared" si="20"/>
        <v>3</v>
      </c>
      <c r="D673" s="27" t="s">
        <v>756</v>
      </c>
      <c r="E673" s="27">
        <v>623</v>
      </c>
      <c r="F673" s="27" t="s">
        <v>771</v>
      </c>
      <c r="G673" s="27">
        <v>493</v>
      </c>
      <c r="H673" s="27">
        <v>163</v>
      </c>
      <c r="I673" s="49">
        <v>0.29166666666666702</v>
      </c>
      <c r="J673" s="71">
        <v>0.79133226324237604</v>
      </c>
      <c r="K673" s="71">
        <v>3.8220858895705501</v>
      </c>
    </row>
    <row r="674" spans="1:12">
      <c r="A674" s="70">
        <v>1929</v>
      </c>
      <c r="B674" s="52">
        <v>45372</v>
      </c>
      <c r="C674" s="46">
        <f t="shared" si="20"/>
        <v>4</v>
      </c>
      <c r="D674" s="27" t="s">
        <v>815</v>
      </c>
      <c r="E674" s="27">
        <v>647</v>
      </c>
      <c r="F674" s="27" t="s">
        <v>342</v>
      </c>
      <c r="G674" s="27">
        <v>424</v>
      </c>
      <c r="H674" s="27">
        <v>179</v>
      </c>
      <c r="I674" s="49">
        <v>0.30069444444444399</v>
      </c>
      <c r="J674" s="71">
        <v>0.65533230293663103</v>
      </c>
      <c r="K674" s="71">
        <v>3.6145251396648002</v>
      </c>
    </row>
    <row r="675" spans="1:12">
      <c r="A675" s="70">
        <v>1929</v>
      </c>
      <c r="B675" s="52">
        <v>45373</v>
      </c>
      <c r="C675" s="46">
        <f t="shared" si="20"/>
        <v>5</v>
      </c>
      <c r="D675" s="27" t="s">
        <v>816</v>
      </c>
      <c r="E675" s="27">
        <v>570</v>
      </c>
      <c r="F675" s="27" t="s">
        <v>507</v>
      </c>
      <c r="G675" s="27">
        <v>427</v>
      </c>
      <c r="H675" s="27">
        <v>135</v>
      </c>
      <c r="I675" s="49">
        <v>0.39583333333333298</v>
      </c>
      <c r="J675" s="71">
        <v>0.74912280701754397</v>
      </c>
      <c r="K675" s="71">
        <v>4.2222222222222197</v>
      </c>
    </row>
    <row r="676" spans="1:12">
      <c r="A676" s="70">
        <v>1929</v>
      </c>
      <c r="B676" s="52">
        <v>45374</v>
      </c>
      <c r="C676" s="46">
        <f t="shared" si="20"/>
        <v>6</v>
      </c>
      <c r="D676" s="27" t="s">
        <v>313</v>
      </c>
      <c r="E676" s="27">
        <v>627</v>
      </c>
      <c r="F676" s="27" t="s">
        <v>337</v>
      </c>
      <c r="G676" s="27">
        <v>305</v>
      </c>
      <c r="H676" s="27">
        <v>130</v>
      </c>
      <c r="I676" s="49">
        <v>0.421527777777778</v>
      </c>
      <c r="J676" s="71">
        <v>0.48644338118022301</v>
      </c>
      <c r="K676" s="71">
        <v>4.8230769230769202</v>
      </c>
    </row>
    <row r="677" spans="1:12">
      <c r="A677" s="70">
        <v>1929</v>
      </c>
      <c r="B677" s="52">
        <v>45375</v>
      </c>
      <c r="C677" s="46">
        <f t="shared" si="20"/>
        <v>7</v>
      </c>
      <c r="D677" s="27" t="s">
        <v>817</v>
      </c>
      <c r="E677" s="27">
        <v>597</v>
      </c>
      <c r="F677" s="27" t="s">
        <v>818</v>
      </c>
      <c r="G677" s="27">
        <v>239</v>
      </c>
      <c r="H677" s="27">
        <v>114</v>
      </c>
      <c r="I677" s="49">
        <v>0.42013888888888901</v>
      </c>
      <c r="J677" s="71">
        <v>0.40033500837520902</v>
      </c>
      <c r="K677" s="71">
        <v>5.2368421052631602</v>
      </c>
    </row>
    <row r="678" spans="1:12">
      <c r="A678" s="70">
        <v>1929</v>
      </c>
      <c r="B678" s="52">
        <v>45376</v>
      </c>
      <c r="C678" s="46">
        <f t="shared" si="20"/>
        <v>1</v>
      </c>
      <c r="D678" s="27" t="s">
        <v>570</v>
      </c>
      <c r="E678" s="27">
        <v>409</v>
      </c>
      <c r="F678" s="27" t="s">
        <v>575</v>
      </c>
      <c r="G678" s="27">
        <v>279</v>
      </c>
      <c r="H678" s="27">
        <v>209</v>
      </c>
      <c r="I678" s="49">
        <v>0.30277777777777798</v>
      </c>
      <c r="J678" s="71">
        <v>0.68215158924205399</v>
      </c>
      <c r="K678" s="71">
        <v>1.9569377990430601</v>
      </c>
    </row>
    <row r="679" spans="1:12">
      <c r="A679" s="70">
        <v>1929</v>
      </c>
      <c r="B679" s="52">
        <v>45377</v>
      </c>
      <c r="C679" s="46">
        <f t="shared" si="20"/>
        <v>2</v>
      </c>
      <c r="D679" s="27" t="s">
        <v>819</v>
      </c>
      <c r="E679" s="27">
        <v>682</v>
      </c>
      <c r="F679" s="27" t="s">
        <v>820</v>
      </c>
      <c r="G679" s="27">
        <v>396</v>
      </c>
      <c r="H679" s="27">
        <v>227</v>
      </c>
      <c r="I679" s="49">
        <v>0.29513888888888901</v>
      </c>
      <c r="J679" s="71">
        <v>0.58064516129032295</v>
      </c>
      <c r="K679" s="71">
        <v>3.0044052863436099</v>
      </c>
    </row>
    <row r="680" spans="1:12">
      <c r="A680" s="70">
        <v>1929</v>
      </c>
      <c r="B680" s="52">
        <v>45378</v>
      </c>
      <c r="C680" s="46">
        <f t="shared" si="20"/>
        <v>3</v>
      </c>
      <c r="D680" s="27" t="s">
        <v>821</v>
      </c>
      <c r="E680" s="27">
        <v>632</v>
      </c>
      <c r="F680" s="27" t="s">
        <v>432</v>
      </c>
      <c r="G680" s="27">
        <v>359</v>
      </c>
      <c r="H680" s="27">
        <v>184</v>
      </c>
      <c r="I680" s="49">
        <v>0.32430555555555601</v>
      </c>
      <c r="J680" s="71">
        <v>0.568037974683544</v>
      </c>
      <c r="K680" s="71">
        <v>3.4347826086956501</v>
      </c>
      <c r="L680" s="27">
        <v>0</v>
      </c>
    </row>
    <row r="681" spans="1:12">
      <c r="A681" s="70">
        <v>1929</v>
      </c>
      <c r="B681" s="52">
        <v>45379</v>
      </c>
      <c r="C681" s="46">
        <f t="shared" si="20"/>
        <v>4</v>
      </c>
      <c r="D681" s="27" t="s">
        <v>822</v>
      </c>
      <c r="E681" s="27">
        <v>569</v>
      </c>
      <c r="F681" s="27" t="s">
        <v>823</v>
      </c>
      <c r="G681" s="27">
        <v>446</v>
      </c>
      <c r="H681" s="27">
        <v>176</v>
      </c>
      <c r="I681" s="49">
        <v>0.29236111111111102</v>
      </c>
      <c r="J681" s="71">
        <v>0.783831282952548</v>
      </c>
      <c r="K681" s="71">
        <v>3.2329545454545499</v>
      </c>
      <c r="L681" s="27">
        <v>0</v>
      </c>
    </row>
    <row r="682" spans="1:12">
      <c r="A682" s="70">
        <v>1929</v>
      </c>
      <c r="B682" s="52">
        <v>45380</v>
      </c>
      <c r="C682" s="46">
        <f t="shared" si="20"/>
        <v>5</v>
      </c>
      <c r="D682" s="27" t="s">
        <v>824</v>
      </c>
      <c r="E682" s="27">
        <v>563</v>
      </c>
      <c r="F682" s="27" t="s">
        <v>482</v>
      </c>
      <c r="G682" s="27">
        <v>297</v>
      </c>
      <c r="H682" s="27">
        <v>189</v>
      </c>
      <c r="I682" s="49">
        <v>0.375694444444444</v>
      </c>
      <c r="J682" s="71">
        <v>0.52753108348135003</v>
      </c>
      <c r="K682" s="71">
        <v>2.9788359788359799</v>
      </c>
      <c r="L682" s="27">
        <v>0</v>
      </c>
    </row>
    <row r="683" spans="1:12">
      <c r="A683" s="70">
        <v>1929</v>
      </c>
      <c r="B683" s="52">
        <v>45381</v>
      </c>
      <c r="C683" s="46">
        <f t="shared" si="20"/>
        <v>6</v>
      </c>
      <c r="D683" s="27" t="s">
        <v>825</v>
      </c>
      <c r="E683" s="27">
        <v>725</v>
      </c>
      <c r="F683" s="27" t="s">
        <v>279</v>
      </c>
      <c r="G683" s="27">
        <v>362</v>
      </c>
      <c r="H683" s="27">
        <v>65</v>
      </c>
      <c r="I683" s="49">
        <v>0.38611111111111102</v>
      </c>
      <c r="J683" s="71">
        <v>0.49931034482758602</v>
      </c>
      <c r="K683" s="71">
        <v>11.153846153846199</v>
      </c>
      <c r="L683" s="27">
        <v>0</v>
      </c>
    </row>
    <row r="684" spans="1:12">
      <c r="A684" s="70">
        <v>1929</v>
      </c>
      <c r="B684" s="52">
        <v>45382</v>
      </c>
      <c r="C684" s="46">
        <f t="shared" si="20"/>
        <v>7</v>
      </c>
      <c r="D684" s="27" t="s">
        <v>619</v>
      </c>
      <c r="E684" s="27">
        <v>537</v>
      </c>
      <c r="F684" s="27" t="s">
        <v>765</v>
      </c>
      <c r="G684" s="27">
        <v>430</v>
      </c>
      <c r="H684" s="27">
        <v>193</v>
      </c>
      <c r="I684" s="49">
        <v>0.43194444444444402</v>
      </c>
      <c r="J684" s="71">
        <v>0.80074487895716995</v>
      </c>
      <c r="K684" s="71">
        <v>2.7823834196891202</v>
      </c>
      <c r="L684" s="27">
        <v>0</v>
      </c>
    </row>
    <row r="685" spans="1:12">
      <c r="A685" s="70">
        <v>1929</v>
      </c>
      <c r="B685" s="52">
        <v>45383</v>
      </c>
      <c r="C685" s="46">
        <f t="shared" si="20"/>
        <v>1</v>
      </c>
      <c r="D685" s="27" t="s">
        <v>756</v>
      </c>
      <c r="E685" s="27">
        <v>623</v>
      </c>
      <c r="F685" s="27" t="s">
        <v>397</v>
      </c>
      <c r="G685" s="27">
        <v>325</v>
      </c>
      <c r="H685" s="27">
        <v>221</v>
      </c>
      <c r="I685" s="49">
        <v>0.295833333333333</v>
      </c>
      <c r="J685" s="71">
        <v>0.521669341894061</v>
      </c>
      <c r="K685" s="71">
        <v>2.8190045248868798</v>
      </c>
      <c r="L685" s="27">
        <v>0</v>
      </c>
    </row>
    <row r="686" spans="1:12">
      <c r="A686" s="70">
        <v>1929</v>
      </c>
      <c r="B686" s="52">
        <v>45384</v>
      </c>
      <c r="C686" s="46">
        <f t="shared" si="20"/>
        <v>2</v>
      </c>
      <c r="D686" s="27" t="s">
        <v>488</v>
      </c>
      <c r="E686" s="27">
        <v>609</v>
      </c>
      <c r="F686" s="27" t="s">
        <v>361</v>
      </c>
      <c r="G686" s="27">
        <v>269</v>
      </c>
      <c r="H686" s="27">
        <v>141</v>
      </c>
      <c r="I686" s="49">
        <v>0.30277777777777798</v>
      </c>
      <c r="J686" s="71">
        <v>0.441707717569787</v>
      </c>
      <c r="K686" s="71">
        <v>4.31914893617021</v>
      </c>
      <c r="L686" s="27">
        <v>0</v>
      </c>
    </row>
    <row r="687" spans="1:12">
      <c r="A687" s="19">
        <v>9680</v>
      </c>
      <c r="B687" s="52">
        <v>45378</v>
      </c>
      <c r="C687" s="46">
        <f t="shared" si="20"/>
        <v>3</v>
      </c>
      <c r="D687" s="72">
        <v>2</v>
      </c>
      <c r="E687" s="72">
        <v>160</v>
      </c>
      <c r="F687" s="72">
        <v>0.63</v>
      </c>
      <c r="G687" s="72">
        <v>38</v>
      </c>
      <c r="H687" s="72">
        <v>88</v>
      </c>
      <c r="I687" s="49"/>
      <c r="L687" s="72">
        <v>1</v>
      </c>
    </row>
    <row r="688" spans="1:12">
      <c r="A688" s="19">
        <v>9680</v>
      </c>
      <c r="B688" s="52">
        <v>45379</v>
      </c>
      <c r="C688" s="46">
        <f t="shared" si="20"/>
        <v>4</v>
      </c>
      <c r="D688" s="72">
        <v>1.77</v>
      </c>
      <c r="E688" s="72">
        <v>106</v>
      </c>
      <c r="F688" s="72">
        <v>0.68300000000000005</v>
      </c>
      <c r="G688" s="72">
        <v>41</v>
      </c>
      <c r="H688" s="72">
        <v>141</v>
      </c>
      <c r="I688" s="49"/>
      <c r="L688" s="72">
        <v>1</v>
      </c>
    </row>
    <row r="689" spans="1:12">
      <c r="A689" s="19">
        <v>9680</v>
      </c>
      <c r="B689" s="52">
        <v>45380</v>
      </c>
      <c r="C689" s="46">
        <f t="shared" si="20"/>
        <v>5</v>
      </c>
      <c r="D689" s="72">
        <v>2.2200000000000002</v>
      </c>
      <c r="E689" s="72">
        <v>133</v>
      </c>
      <c r="F689" s="72">
        <v>0.8</v>
      </c>
      <c r="G689" s="72">
        <v>48</v>
      </c>
      <c r="H689" s="72">
        <v>137</v>
      </c>
      <c r="I689" s="49"/>
      <c r="L689" s="72">
        <v>1</v>
      </c>
    </row>
    <row r="690" spans="1:12">
      <c r="A690" s="19">
        <v>9680</v>
      </c>
      <c r="B690" s="52">
        <v>45381</v>
      </c>
      <c r="C690" s="46">
        <f t="shared" si="20"/>
        <v>6</v>
      </c>
      <c r="D690" s="72">
        <v>2.5</v>
      </c>
      <c r="E690" s="72">
        <v>150</v>
      </c>
      <c r="F690" s="72">
        <v>1.3</v>
      </c>
      <c r="G690" s="72">
        <v>78</v>
      </c>
      <c r="H690" s="72">
        <v>108</v>
      </c>
      <c r="I690" s="49"/>
      <c r="L690" s="72">
        <v>1</v>
      </c>
    </row>
    <row r="691" spans="1:12">
      <c r="A691" s="19">
        <v>9680</v>
      </c>
      <c r="B691" s="52">
        <v>45382</v>
      </c>
      <c r="C691" s="46">
        <f t="shared" si="20"/>
        <v>7</v>
      </c>
      <c r="D691" s="72">
        <v>2.58</v>
      </c>
      <c r="E691" s="72">
        <v>155</v>
      </c>
      <c r="F691" s="72">
        <v>1</v>
      </c>
      <c r="G691" s="72">
        <v>60</v>
      </c>
      <c r="H691" s="72">
        <v>120</v>
      </c>
      <c r="I691" s="49"/>
      <c r="L691" s="72">
        <v>1</v>
      </c>
    </row>
    <row r="692" spans="1:12">
      <c r="A692" s="19">
        <v>9680</v>
      </c>
      <c r="B692" s="52">
        <v>45383</v>
      </c>
      <c r="C692" s="46">
        <f t="shared" si="20"/>
        <v>1</v>
      </c>
      <c r="D692" s="72">
        <v>3.5</v>
      </c>
      <c r="E692" s="72">
        <v>210</v>
      </c>
      <c r="F692" s="72">
        <v>1.5</v>
      </c>
      <c r="G692" s="72">
        <v>90</v>
      </c>
      <c r="H692" s="72">
        <v>160</v>
      </c>
      <c r="I692" s="49"/>
      <c r="L692" s="72">
        <v>1</v>
      </c>
    </row>
    <row r="693" spans="1:12">
      <c r="A693" s="19">
        <v>9680</v>
      </c>
      <c r="B693" s="52">
        <v>45384</v>
      </c>
      <c r="C693" s="46">
        <f t="shared" si="20"/>
        <v>2</v>
      </c>
      <c r="D693" s="72">
        <v>1.7330000000000001</v>
      </c>
      <c r="E693" s="72">
        <v>104</v>
      </c>
      <c r="F693" s="72">
        <v>0.63</v>
      </c>
      <c r="G693" s="72">
        <v>38</v>
      </c>
      <c r="H693" s="72">
        <v>128</v>
      </c>
      <c r="I693" s="49"/>
      <c r="L693" s="72">
        <v>1</v>
      </c>
    </row>
    <row r="694" spans="1:12">
      <c r="A694" s="19">
        <v>1689</v>
      </c>
      <c r="B694" s="52">
        <v>45291</v>
      </c>
      <c r="C694" s="46">
        <f t="shared" si="20"/>
        <v>7</v>
      </c>
      <c r="D694" s="29" t="s">
        <v>826</v>
      </c>
      <c r="E694" s="29">
        <v>29</v>
      </c>
      <c r="F694" s="29" t="s">
        <v>827</v>
      </c>
      <c r="G694" s="29">
        <v>18</v>
      </c>
      <c r="H694" s="29">
        <v>23</v>
      </c>
      <c r="I694" s="49">
        <v>6.9444444444444397E-3</v>
      </c>
    </row>
    <row r="695" spans="1:12">
      <c r="A695" s="19">
        <v>1689</v>
      </c>
      <c r="B695" s="52">
        <v>45292</v>
      </c>
      <c r="C695" s="46">
        <f t="shared" si="20"/>
        <v>1</v>
      </c>
      <c r="D695" s="29" t="s">
        <v>828</v>
      </c>
      <c r="E695" s="29">
        <v>30</v>
      </c>
      <c r="F695" s="29" t="s">
        <v>829</v>
      </c>
      <c r="G695" s="29">
        <v>24</v>
      </c>
      <c r="H695" s="29">
        <v>13</v>
      </c>
      <c r="I695" s="49">
        <v>0.16805555555555601</v>
      </c>
    </row>
    <row r="696" spans="1:12">
      <c r="A696" s="19">
        <v>1689</v>
      </c>
      <c r="B696" s="52">
        <v>45293</v>
      </c>
      <c r="C696" s="46">
        <f t="shared" si="20"/>
        <v>2</v>
      </c>
      <c r="D696" s="29" t="s">
        <v>830</v>
      </c>
      <c r="E696" s="29">
        <v>103</v>
      </c>
      <c r="F696" s="29" t="s">
        <v>212</v>
      </c>
      <c r="G696" s="29">
        <v>85</v>
      </c>
      <c r="H696" s="29">
        <v>50</v>
      </c>
      <c r="I696" s="49">
        <v>0.297916666666667</v>
      </c>
    </row>
    <row r="697" spans="1:12">
      <c r="A697" s="19">
        <v>1689</v>
      </c>
      <c r="B697" s="52">
        <v>45294</v>
      </c>
      <c r="C697" s="46">
        <f t="shared" si="20"/>
        <v>3</v>
      </c>
      <c r="D697" s="29" t="s">
        <v>831</v>
      </c>
      <c r="E697" s="29">
        <v>69</v>
      </c>
      <c r="F697" s="29" t="s">
        <v>832</v>
      </c>
      <c r="G697" s="29">
        <v>9</v>
      </c>
      <c r="H697" s="29">
        <v>39</v>
      </c>
      <c r="I697" s="49">
        <v>0.31944444444444398</v>
      </c>
    </row>
    <row r="698" spans="1:12">
      <c r="A698" s="19">
        <v>1689</v>
      </c>
      <c r="B698" s="52">
        <v>45295</v>
      </c>
      <c r="C698" s="46">
        <f t="shared" si="20"/>
        <v>4</v>
      </c>
      <c r="D698" s="29" t="s">
        <v>833</v>
      </c>
      <c r="E698" s="29">
        <v>57</v>
      </c>
      <c r="F698" s="29" t="s">
        <v>834</v>
      </c>
      <c r="G698" s="29">
        <v>34</v>
      </c>
      <c r="H698" s="29">
        <v>35</v>
      </c>
      <c r="I698" s="49">
        <v>0.375</v>
      </c>
    </row>
    <row r="699" spans="1:12">
      <c r="A699" s="19">
        <v>1689</v>
      </c>
      <c r="B699" s="52">
        <v>45296</v>
      </c>
      <c r="C699" s="46">
        <f t="shared" si="20"/>
        <v>5</v>
      </c>
      <c r="D699" s="29" t="s">
        <v>831</v>
      </c>
      <c r="E699" s="29">
        <v>69</v>
      </c>
      <c r="F699" s="29" t="s">
        <v>835</v>
      </c>
      <c r="G699" s="29">
        <v>3</v>
      </c>
      <c r="H699" s="29">
        <v>54</v>
      </c>
      <c r="I699" s="49">
        <v>0.375</v>
      </c>
    </row>
    <row r="700" spans="1:12">
      <c r="A700" s="19">
        <v>1689</v>
      </c>
      <c r="B700" s="52">
        <v>45297</v>
      </c>
      <c r="C700" s="46">
        <f t="shared" si="20"/>
        <v>6</v>
      </c>
      <c r="D700" s="29" t="s">
        <v>836</v>
      </c>
      <c r="E700" s="29">
        <v>55</v>
      </c>
      <c r="F700" s="29" t="s">
        <v>837</v>
      </c>
      <c r="G700" s="29">
        <v>20</v>
      </c>
      <c r="H700" s="29">
        <v>49</v>
      </c>
      <c r="I700" s="49">
        <v>0.33402777777777798</v>
      </c>
    </row>
    <row r="701" spans="1:12">
      <c r="A701" s="19">
        <v>1689</v>
      </c>
      <c r="B701" s="52">
        <v>45298</v>
      </c>
      <c r="C701" s="46">
        <f t="shared" si="20"/>
        <v>7</v>
      </c>
      <c r="D701" s="29" t="s">
        <v>212</v>
      </c>
      <c r="E701" s="29">
        <v>85</v>
      </c>
      <c r="F701" s="29" t="s">
        <v>838</v>
      </c>
      <c r="G701" s="29">
        <v>1</v>
      </c>
      <c r="H701" s="29">
        <v>34</v>
      </c>
      <c r="I701" s="49">
        <v>0.30972222222222201</v>
      </c>
    </row>
    <row r="702" spans="1:12">
      <c r="A702" s="19">
        <v>1689</v>
      </c>
      <c r="B702" s="52">
        <v>45299</v>
      </c>
      <c r="C702" s="46">
        <f t="shared" si="20"/>
        <v>1</v>
      </c>
      <c r="D702" s="29" t="s">
        <v>839</v>
      </c>
      <c r="E702" s="29">
        <v>50</v>
      </c>
      <c r="F702" s="29" t="s">
        <v>840</v>
      </c>
      <c r="G702" s="29">
        <v>27</v>
      </c>
      <c r="H702" s="29">
        <v>54</v>
      </c>
      <c r="I702" s="49">
        <v>3.9583333333333297E-2</v>
      </c>
    </row>
    <row r="703" spans="1:12">
      <c r="A703" s="19">
        <v>1689</v>
      </c>
      <c r="B703" s="52">
        <v>45300</v>
      </c>
      <c r="C703" s="46">
        <f t="shared" si="20"/>
        <v>2</v>
      </c>
      <c r="D703" s="29" t="s">
        <v>841</v>
      </c>
      <c r="E703" s="29">
        <v>42</v>
      </c>
      <c r="F703" s="29" t="s">
        <v>842</v>
      </c>
      <c r="G703" s="29">
        <v>23</v>
      </c>
      <c r="H703" s="29">
        <v>49</v>
      </c>
      <c r="I703" s="49">
        <v>0.33750000000000002</v>
      </c>
    </row>
    <row r="704" spans="1:12">
      <c r="A704" s="19">
        <v>1689</v>
      </c>
      <c r="B704" s="52">
        <v>45301</v>
      </c>
      <c r="C704" s="46">
        <f t="shared" si="20"/>
        <v>3</v>
      </c>
      <c r="D704" s="29" t="s">
        <v>843</v>
      </c>
      <c r="E704" s="29">
        <v>66</v>
      </c>
      <c r="F704" s="29" t="s">
        <v>844</v>
      </c>
      <c r="G704" s="29">
        <v>45</v>
      </c>
      <c r="H704" s="29">
        <v>72</v>
      </c>
      <c r="I704" s="49">
        <v>0.3125</v>
      </c>
    </row>
    <row r="705" spans="1:9">
      <c r="A705" s="19">
        <v>1689</v>
      </c>
      <c r="B705" s="52">
        <v>45302</v>
      </c>
      <c r="C705" s="46">
        <f t="shared" si="20"/>
        <v>4</v>
      </c>
      <c r="D705" s="29" t="s">
        <v>845</v>
      </c>
      <c r="E705" s="29">
        <v>126</v>
      </c>
      <c r="F705" s="29" t="s">
        <v>839</v>
      </c>
      <c r="G705" s="29">
        <v>50</v>
      </c>
      <c r="H705" s="29">
        <v>102</v>
      </c>
      <c r="I705" s="49">
        <v>6.5277777777777796E-2</v>
      </c>
    </row>
    <row r="706" spans="1:9">
      <c r="A706" s="19">
        <v>1689</v>
      </c>
      <c r="B706" s="52">
        <v>45303</v>
      </c>
      <c r="C706" s="46">
        <f t="shared" si="20"/>
        <v>5</v>
      </c>
      <c r="D706" s="29" t="s">
        <v>828</v>
      </c>
      <c r="E706" s="29">
        <v>30</v>
      </c>
      <c r="F706" s="29" t="s">
        <v>846</v>
      </c>
      <c r="G706" s="29">
        <v>16</v>
      </c>
      <c r="H706" s="29">
        <v>37</v>
      </c>
      <c r="I706" s="49">
        <v>0.406944444444444</v>
      </c>
    </row>
    <row r="707" spans="1:9">
      <c r="A707" s="19">
        <v>1689</v>
      </c>
      <c r="B707" s="52">
        <v>45304</v>
      </c>
      <c r="C707" s="46">
        <f t="shared" si="20"/>
        <v>6</v>
      </c>
      <c r="D707" s="29" t="s">
        <v>847</v>
      </c>
      <c r="E707" s="29">
        <v>129</v>
      </c>
      <c r="F707" s="29" t="s">
        <v>848</v>
      </c>
      <c r="G707" s="29">
        <v>22</v>
      </c>
      <c r="H707" s="29">
        <v>35</v>
      </c>
      <c r="I707" s="49">
        <v>4.65277777777778E-2</v>
      </c>
    </row>
    <row r="708" spans="1:9">
      <c r="A708" s="19">
        <v>1689</v>
      </c>
      <c r="B708" s="52">
        <v>45305</v>
      </c>
      <c r="C708" s="46">
        <f t="shared" si="20"/>
        <v>7</v>
      </c>
      <c r="D708" s="29" t="s">
        <v>849</v>
      </c>
      <c r="E708" s="29">
        <v>25</v>
      </c>
      <c r="F708" s="29" t="s">
        <v>850</v>
      </c>
      <c r="G708" s="29">
        <v>7</v>
      </c>
      <c r="H708" s="29">
        <v>27</v>
      </c>
      <c r="I708" s="49">
        <v>0.33750000000000002</v>
      </c>
    </row>
    <row r="709" spans="1:9">
      <c r="A709" s="19">
        <v>1689</v>
      </c>
      <c r="B709" s="52">
        <v>45306</v>
      </c>
      <c r="C709" s="46">
        <f t="shared" si="20"/>
        <v>1</v>
      </c>
      <c r="D709" s="29" t="s">
        <v>248</v>
      </c>
      <c r="E709" s="29">
        <v>146</v>
      </c>
      <c r="F709" s="29" t="s">
        <v>851</v>
      </c>
      <c r="G709" s="29">
        <v>44</v>
      </c>
      <c r="H709" s="29">
        <v>89</v>
      </c>
      <c r="I709" s="49">
        <v>0.15347222222222201</v>
      </c>
    </row>
    <row r="710" spans="1:9">
      <c r="A710" s="19">
        <v>1689</v>
      </c>
      <c r="B710" s="52">
        <v>45307</v>
      </c>
      <c r="C710" s="46">
        <f t="shared" si="20"/>
        <v>2</v>
      </c>
      <c r="D710" s="29" t="s">
        <v>852</v>
      </c>
      <c r="E710" s="29">
        <v>144</v>
      </c>
      <c r="F710" s="29" t="s">
        <v>853</v>
      </c>
      <c r="G710" s="29">
        <v>63</v>
      </c>
      <c r="H710" s="29">
        <v>86</v>
      </c>
      <c r="I710" s="49">
        <v>0.297916666666667</v>
      </c>
    </row>
    <row r="711" spans="1:9">
      <c r="A711" s="19">
        <v>1689</v>
      </c>
      <c r="B711" s="52">
        <v>45308</v>
      </c>
      <c r="C711" s="46">
        <f t="shared" si="20"/>
        <v>3</v>
      </c>
      <c r="D711" s="29" t="s">
        <v>231</v>
      </c>
      <c r="E711" s="29">
        <v>163</v>
      </c>
      <c r="F711" s="29" t="s">
        <v>148</v>
      </c>
      <c r="G711" s="29">
        <v>92</v>
      </c>
      <c r="H711" s="29">
        <v>72</v>
      </c>
      <c r="I711" s="49">
        <v>0.30486111111111103</v>
      </c>
    </row>
    <row r="712" spans="1:9">
      <c r="A712" s="19">
        <v>1689</v>
      </c>
      <c r="B712" s="52">
        <v>45309</v>
      </c>
      <c r="C712" s="46">
        <f t="shared" si="20"/>
        <v>4</v>
      </c>
      <c r="D712" s="29" t="s">
        <v>842</v>
      </c>
      <c r="E712" s="29">
        <v>23</v>
      </c>
      <c r="F712" s="29" t="s">
        <v>832</v>
      </c>
      <c r="G712" s="29">
        <v>9</v>
      </c>
      <c r="H712" s="29">
        <v>40</v>
      </c>
      <c r="I712" s="49">
        <v>0.30347222222222198</v>
      </c>
    </row>
    <row r="713" spans="1:9">
      <c r="A713" s="19">
        <v>1689</v>
      </c>
      <c r="B713" s="52">
        <v>45310</v>
      </c>
      <c r="C713" s="46">
        <f t="shared" si="20"/>
        <v>5</v>
      </c>
      <c r="D713" s="29" t="s">
        <v>854</v>
      </c>
      <c r="E713" s="29">
        <v>31</v>
      </c>
      <c r="F713" s="29" t="s">
        <v>835</v>
      </c>
      <c r="G713" s="29">
        <v>3</v>
      </c>
      <c r="H713" s="29">
        <v>38</v>
      </c>
      <c r="I713" s="49">
        <v>0.3</v>
      </c>
    </row>
    <row r="714" spans="1:9">
      <c r="A714" s="19">
        <v>1689</v>
      </c>
      <c r="B714" s="52">
        <v>45311</v>
      </c>
      <c r="C714" s="46">
        <f t="shared" si="20"/>
        <v>6</v>
      </c>
      <c r="D714" s="29" t="s">
        <v>230</v>
      </c>
      <c r="E714" s="29">
        <v>124</v>
      </c>
      <c r="F714" s="29" t="s">
        <v>848</v>
      </c>
      <c r="G714" s="29">
        <v>22</v>
      </c>
      <c r="H714" s="29">
        <v>27</v>
      </c>
      <c r="I714" s="49">
        <v>1.52777777777778E-2</v>
      </c>
    </row>
    <row r="715" spans="1:9">
      <c r="A715" s="19">
        <v>1689</v>
      </c>
      <c r="B715" s="52">
        <v>45312</v>
      </c>
      <c r="C715" s="46">
        <f t="shared" si="20"/>
        <v>7</v>
      </c>
      <c r="D715" s="29" t="s">
        <v>855</v>
      </c>
      <c r="E715" s="29">
        <v>222</v>
      </c>
      <c r="F715" s="29" t="s">
        <v>856</v>
      </c>
      <c r="G715" s="29">
        <v>39</v>
      </c>
      <c r="H715" s="29">
        <v>57</v>
      </c>
      <c r="I715" s="49">
        <v>7.6388888888888904E-3</v>
      </c>
    </row>
    <row r="716" spans="1:9">
      <c r="A716" s="19">
        <v>1689</v>
      </c>
      <c r="B716" s="52">
        <v>45313</v>
      </c>
      <c r="C716" s="46">
        <f t="shared" si="20"/>
        <v>1</v>
      </c>
      <c r="D716" s="29" t="s">
        <v>857</v>
      </c>
      <c r="E716" s="29">
        <v>152</v>
      </c>
      <c r="F716" s="29" t="s">
        <v>858</v>
      </c>
      <c r="G716" s="29">
        <v>97</v>
      </c>
      <c r="H716" s="29">
        <v>82</v>
      </c>
      <c r="I716" s="49">
        <v>0.30694444444444402</v>
      </c>
    </row>
    <row r="717" spans="1:9">
      <c r="A717" s="19">
        <v>1689</v>
      </c>
      <c r="B717" s="52">
        <v>45314</v>
      </c>
      <c r="C717" s="46">
        <f t="shared" si="20"/>
        <v>2</v>
      </c>
      <c r="D717" s="29" t="s">
        <v>859</v>
      </c>
      <c r="E717" s="29">
        <v>245</v>
      </c>
      <c r="F717" s="29" t="s">
        <v>105</v>
      </c>
      <c r="G717" s="29">
        <v>165</v>
      </c>
      <c r="H717" s="29">
        <v>75</v>
      </c>
      <c r="I717" s="49">
        <v>0.31458333333333299</v>
      </c>
    </row>
    <row r="718" spans="1:9">
      <c r="A718" s="19">
        <v>1689</v>
      </c>
      <c r="B718" s="52">
        <v>45315</v>
      </c>
      <c r="C718" s="46">
        <f t="shared" si="20"/>
        <v>3</v>
      </c>
      <c r="D718" s="29" t="s">
        <v>860</v>
      </c>
      <c r="E718" s="29">
        <v>94</v>
      </c>
      <c r="F718" s="29" t="s">
        <v>861</v>
      </c>
      <c r="G718" s="29">
        <v>82</v>
      </c>
      <c r="H718" s="29">
        <v>70</v>
      </c>
      <c r="I718" s="49">
        <v>3.4722222222222199E-3</v>
      </c>
    </row>
    <row r="719" spans="1:9">
      <c r="A719" s="19">
        <v>1689</v>
      </c>
      <c r="B719" s="52">
        <v>45316</v>
      </c>
      <c r="C719" s="46">
        <f t="shared" si="20"/>
        <v>4</v>
      </c>
      <c r="D719" s="29" t="s">
        <v>862</v>
      </c>
      <c r="E719" s="29">
        <v>86</v>
      </c>
      <c r="F719" s="29" t="s">
        <v>863</v>
      </c>
      <c r="G719" s="29">
        <v>58</v>
      </c>
      <c r="H719" s="29">
        <v>65</v>
      </c>
      <c r="I719" s="49">
        <v>4.8611111111111103E-3</v>
      </c>
    </row>
    <row r="720" spans="1:9">
      <c r="A720" s="19">
        <v>1689</v>
      </c>
      <c r="B720" s="52">
        <v>45317</v>
      </c>
      <c r="C720" s="46">
        <f t="shared" si="20"/>
        <v>5</v>
      </c>
      <c r="D720" s="29" t="s">
        <v>864</v>
      </c>
      <c r="E720" s="29">
        <v>333</v>
      </c>
      <c r="F720" s="29" t="s">
        <v>865</v>
      </c>
      <c r="G720" s="29">
        <v>139</v>
      </c>
      <c r="H720" s="29">
        <v>72</v>
      </c>
      <c r="I720" s="49">
        <v>0.25</v>
      </c>
    </row>
    <row r="721" spans="1:9">
      <c r="A721" s="19">
        <v>1689</v>
      </c>
      <c r="B721" s="52">
        <v>45318</v>
      </c>
      <c r="C721" s="46">
        <f t="shared" si="20"/>
        <v>6</v>
      </c>
      <c r="D721" s="29" t="s">
        <v>866</v>
      </c>
      <c r="E721" s="29">
        <v>59</v>
      </c>
      <c r="F721" s="29" t="s">
        <v>848</v>
      </c>
      <c r="G721" s="29">
        <v>22</v>
      </c>
      <c r="H721" s="29">
        <v>34</v>
      </c>
      <c r="I721" s="49">
        <v>5.4861111111111097E-2</v>
      </c>
    </row>
    <row r="722" spans="1:9">
      <c r="A722" s="19">
        <v>1689</v>
      </c>
      <c r="B722" s="52">
        <v>45319</v>
      </c>
      <c r="C722" s="46">
        <f t="shared" si="20"/>
        <v>7</v>
      </c>
      <c r="D722" s="29" t="s">
        <v>867</v>
      </c>
      <c r="E722" s="29">
        <v>26</v>
      </c>
      <c r="F722" s="29" t="s">
        <v>868</v>
      </c>
      <c r="G722" s="29">
        <v>15</v>
      </c>
      <c r="H722" s="29">
        <v>31</v>
      </c>
      <c r="I722" s="49">
        <v>2.0833333333333298E-3</v>
      </c>
    </row>
    <row r="723" spans="1:9">
      <c r="A723" s="19">
        <v>1689</v>
      </c>
      <c r="B723" s="52">
        <v>45320</v>
      </c>
      <c r="C723" s="46">
        <f t="shared" si="20"/>
        <v>1</v>
      </c>
      <c r="D723" s="29" t="s">
        <v>869</v>
      </c>
      <c r="E723" s="29">
        <v>132</v>
      </c>
      <c r="F723" s="29" t="s">
        <v>842</v>
      </c>
      <c r="G723" s="29">
        <v>23</v>
      </c>
      <c r="H723" s="29">
        <v>76</v>
      </c>
      <c r="I723" s="49">
        <v>0.32222222222222202</v>
      </c>
    </row>
    <row r="724" spans="1:9">
      <c r="A724" s="19">
        <v>1689</v>
      </c>
      <c r="B724" s="52">
        <v>45321</v>
      </c>
      <c r="C724" s="46">
        <f t="shared" si="20"/>
        <v>2</v>
      </c>
      <c r="D724" s="29" t="s">
        <v>860</v>
      </c>
      <c r="E724" s="29">
        <v>94</v>
      </c>
      <c r="F724" s="29" t="s">
        <v>870</v>
      </c>
      <c r="G724" s="29">
        <v>37</v>
      </c>
      <c r="H724" s="29">
        <v>85</v>
      </c>
      <c r="I724" s="49">
        <v>0.32013888888888897</v>
      </c>
    </row>
    <row r="725" spans="1:9">
      <c r="A725" s="19">
        <v>1689</v>
      </c>
      <c r="B725" s="52">
        <v>45322</v>
      </c>
      <c r="C725" s="46">
        <f t="shared" si="20"/>
        <v>3</v>
      </c>
      <c r="D725" s="29" t="s">
        <v>871</v>
      </c>
      <c r="E725" s="29">
        <v>53</v>
      </c>
      <c r="F725" s="29" t="s">
        <v>872</v>
      </c>
      <c r="G725" s="29">
        <v>38</v>
      </c>
      <c r="H725" s="29">
        <v>57</v>
      </c>
      <c r="I725" s="49">
        <v>2.1527777777777798E-2</v>
      </c>
    </row>
    <row r="726" spans="1:9">
      <c r="A726" s="19">
        <v>1689</v>
      </c>
      <c r="B726" s="52">
        <v>45323</v>
      </c>
      <c r="C726" s="46">
        <f t="shared" si="20"/>
        <v>4</v>
      </c>
      <c r="D726" s="29" t="s">
        <v>873</v>
      </c>
      <c r="E726" s="29">
        <v>70</v>
      </c>
      <c r="F726" s="29" t="s">
        <v>829</v>
      </c>
      <c r="G726" s="29">
        <v>24</v>
      </c>
      <c r="H726" s="29">
        <v>84</v>
      </c>
      <c r="I726" s="49">
        <v>9.7222222222222206E-3</v>
      </c>
    </row>
    <row r="727" spans="1:9">
      <c r="A727" s="19">
        <v>1689</v>
      </c>
      <c r="B727" s="52">
        <v>45324</v>
      </c>
      <c r="C727" s="46">
        <f t="shared" ref="C727:C790" si="21">WEEKDAY(B727,2)</f>
        <v>5</v>
      </c>
      <c r="D727" s="29" t="s">
        <v>874</v>
      </c>
      <c r="E727" s="29">
        <v>43</v>
      </c>
      <c r="F727" s="29" t="s">
        <v>842</v>
      </c>
      <c r="G727" s="29">
        <v>23</v>
      </c>
      <c r="H727" s="29">
        <v>43</v>
      </c>
      <c r="I727" s="49">
        <v>0.3125</v>
      </c>
    </row>
    <row r="728" spans="1:9">
      <c r="A728" s="19">
        <v>1689</v>
      </c>
      <c r="B728" s="52">
        <v>45325</v>
      </c>
      <c r="C728" s="46">
        <f t="shared" si="21"/>
        <v>6</v>
      </c>
      <c r="D728" s="29" t="s">
        <v>875</v>
      </c>
      <c r="E728" s="29">
        <v>33</v>
      </c>
      <c r="F728" s="29" t="s">
        <v>876</v>
      </c>
      <c r="G728" s="29">
        <v>14</v>
      </c>
      <c r="H728" s="29">
        <v>20</v>
      </c>
      <c r="I728" s="49">
        <v>0.34097222222222201</v>
      </c>
    </row>
    <row r="729" spans="1:9">
      <c r="A729" s="19">
        <v>1689</v>
      </c>
      <c r="B729" s="52">
        <v>45326</v>
      </c>
      <c r="C729" s="46">
        <f t="shared" si="21"/>
        <v>7</v>
      </c>
      <c r="D729" s="29" t="s">
        <v>877</v>
      </c>
      <c r="E729" s="29">
        <v>6</v>
      </c>
      <c r="F729" s="29" t="s">
        <v>838</v>
      </c>
      <c r="G729" s="29">
        <v>1</v>
      </c>
      <c r="H729" s="29">
        <v>23</v>
      </c>
      <c r="I729" s="49">
        <v>0.30763888888888902</v>
      </c>
    </row>
    <row r="730" spans="1:9">
      <c r="A730" s="19">
        <v>1689</v>
      </c>
      <c r="B730" s="52">
        <v>45327</v>
      </c>
      <c r="C730" s="46">
        <f t="shared" si="21"/>
        <v>1</v>
      </c>
      <c r="D730" s="29" t="s">
        <v>867</v>
      </c>
      <c r="E730" s="29">
        <v>26</v>
      </c>
      <c r="F730" s="29" t="s">
        <v>876</v>
      </c>
      <c r="G730" s="29">
        <v>14</v>
      </c>
      <c r="H730" s="29">
        <v>59</v>
      </c>
      <c r="I730" s="49">
        <v>0.3125</v>
      </c>
    </row>
    <row r="731" spans="1:9">
      <c r="A731" s="19">
        <v>1689</v>
      </c>
      <c r="B731" s="52">
        <v>45328</v>
      </c>
      <c r="C731" s="46">
        <f t="shared" si="21"/>
        <v>2</v>
      </c>
      <c r="D731" s="29" t="s">
        <v>243</v>
      </c>
      <c r="E731" s="29">
        <v>89</v>
      </c>
      <c r="F731" s="29" t="s">
        <v>878</v>
      </c>
      <c r="G731" s="29">
        <v>76</v>
      </c>
      <c r="H731" s="29">
        <v>63</v>
      </c>
      <c r="I731" s="49">
        <v>6.2500000000000003E-3</v>
      </c>
    </row>
    <row r="732" spans="1:9">
      <c r="A732" s="19">
        <v>1689</v>
      </c>
      <c r="B732" s="52">
        <v>45329</v>
      </c>
      <c r="C732" s="46">
        <f t="shared" si="21"/>
        <v>3</v>
      </c>
      <c r="D732" s="29" t="s">
        <v>875</v>
      </c>
      <c r="E732" s="29">
        <v>33</v>
      </c>
      <c r="F732" s="29" t="s">
        <v>837</v>
      </c>
      <c r="G732" s="29">
        <v>20</v>
      </c>
      <c r="H732" s="29">
        <v>70</v>
      </c>
      <c r="I732" s="49">
        <v>0</v>
      </c>
    </row>
    <row r="733" spans="1:9">
      <c r="A733" s="19">
        <v>1689</v>
      </c>
      <c r="B733" s="52">
        <v>45330</v>
      </c>
      <c r="C733" s="46">
        <f t="shared" si="21"/>
        <v>4</v>
      </c>
      <c r="D733" s="29" t="s">
        <v>34</v>
      </c>
      <c r="E733" s="29">
        <v>120</v>
      </c>
      <c r="F733" s="29" t="s">
        <v>137</v>
      </c>
      <c r="G733" s="29">
        <v>87</v>
      </c>
      <c r="H733" s="29">
        <v>78</v>
      </c>
      <c r="I733" s="49">
        <v>0.31874999999999998</v>
      </c>
    </row>
    <row r="734" spans="1:9">
      <c r="A734" s="19">
        <v>1689</v>
      </c>
      <c r="B734" s="52">
        <v>45331</v>
      </c>
      <c r="C734" s="46">
        <f t="shared" si="21"/>
        <v>5</v>
      </c>
      <c r="D734" s="29" t="s">
        <v>879</v>
      </c>
      <c r="E734" s="29">
        <v>67</v>
      </c>
      <c r="F734" s="29" t="s">
        <v>880</v>
      </c>
      <c r="G734" s="29">
        <v>41</v>
      </c>
      <c r="H734" s="29">
        <v>87</v>
      </c>
      <c r="I734" s="49">
        <v>0.204166666666667</v>
      </c>
    </row>
    <row r="735" spans="1:9">
      <c r="A735" s="19">
        <v>1689</v>
      </c>
      <c r="B735" s="52">
        <v>45332</v>
      </c>
      <c r="C735" s="46">
        <f t="shared" si="21"/>
        <v>6</v>
      </c>
      <c r="D735" s="29" t="s">
        <v>881</v>
      </c>
      <c r="E735" s="29">
        <v>74</v>
      </c>
      <c r="F735" s="29" t="s">
        <v>882</v>
      </c>
      <c r="G735" s="29">
        <v>56</v>
      </c>
      <c r="H735" s="29">
        <v>34</v>
      </c>
      <c r="I735" s="49">
        <v>0.30416666666666697</v>
      </c>
    </row>
    <row r="736" spans="1:9">
      <c r="A736" s="19">
        <v>1689</v>
      </c>
      <c r="B736" s="52">
        <v>45333</v>
      </c>
      <c r="C736" s="46">
        <f t="shared" si="21"/>
        <v>7</v>
      </c>
      <c r="D736" s="29" t="s">
        <v>839</v>
      </c>
      <c r="E736" s="29">
        <v>50</v>
      </c>
      <c r="F736" s="29" t="s">
        <v>840</v>
      </c>
      <c r="G736" s="29">
        <v>27</v>
      </c>
      <c r="H736" s="29">
        <v>34</v>
      </c>
      <c r="I736" s="49">
        <v>0.32152777777777802</v>
      </c>
    </row>
    <row r="737" spans="1:9">
      <c r="A737" s="19">
        <v>1689</v>
      </c>
      <c r="B737" s="52">
        <v>45334</v>
      </c>
      <c r="C737" s="46">
        <f t="shared" si="21"/>
        <v>1</v>
      </c>
      <c r="D737" s="29" t="s">
        <v>207</v>
      </c>
      <c r="E737" s="29">
        <v>91</v>
      </c>
      <c r="F737" s="29" t="s">
        <v>883</v>
      </c>
      <c r="G737" s="29">
        <v>62</v>
      </c>
      <c r="H737" s="29">
        <v>66</v>
      </c>
      <c r="I737" s="49">
        <v>0.3125</v>
      </c>
    </row>
    <row r="738" spans="1:9">
      <c r="A738" s="19">
        <v>1689</v>
      </c>
      <c r="B738" s="52">
        <v>45335</v>
      </c>
      <c r="C738" s="46">
        <f t="shared" si="21"/>
        <v>2</v>
      </c>
      <c r="D738" s="29" t="s">
        <v>884</v>
      </c>
      <c r="E738" s="29">
        <v>123</v>
      </c>
      <c r="F738" s="29" t="s">
        <v>885</v>
      </c>
      <c r="G738" s="29">
        <v>68</v>
      </c>
      <c r="H738" s="29">
        <v>43</v>
      </c>
      <c r="I738" s="49">
        <v>0.329166666666667</v>
      </c>
    </row>
    <row r="739" spans="1:9">
      <c r="A739" s="19">
        <v>1689</v>
      </c>
      <c r="B739" s="52">
        <v>45336</v>
      </c>
      <c r="C739" s="46">
        <f t="shared" si="21"/>
        <v>3</v>
      </c>
      <c r="D739" s="29" t="s">
        <v>875</v>
      </c>
      <c r="E739" s="29">
        <v>33</v>
      </c>
      <c r="F739" s="29" t="s">
        <v>837</v>
      </c>
      <c r="G739" s="29">
        <v>20</v>
      </c>
      <c r="H739" s="29">
        <v>70</v>
      </c>
      <c r="I739" s="49">
        <v>0</v>
      </c>
    </row>
    <row r="740" spans="1:9">
      <c r="A740" s="19">
        <v>1689</v>
      </c>
      <c r="B740" s="52">
        <v>45337</v>
      </c>
      <c r="C740" s="46">
        <f t="shared" si="21"/>
        <v>4</v>
      </c>
      <c r="D740" s="29" t="s">
        <v>862</v>
      </c>
      <c r="E740" s="29">
        <v>86</v>
      </c>
      <c r="F740" s="29" t="s">
        <v>863</v>
      </c>
      <c r="G740" s="29">
        <v>58</v>
      </c>
      <c r="H740" s="29">
        <v>65</v>
      </c>
      <c r="I740" s="49">
        <v>0.29513888888888901</v>
      </c>
    </row>
    <row r="741" spans="1:9">
      <c r="A741" s="19">
        <v>1689</v>
      </c>
      <c r="B741" s="52">
        <v>45338</v>
      </c>
      <c r="C741" s="46">
        <f t="shared" si="21"/>
        <v>5</v>
      </c>
      <c r="D741" s="29" t="s">
        <v>885</v>
      </c>
      <c r="E741" s="29">
        <v>68</v>
      </c>
      <c r="F741" s="29" t="s">
        <v>839</v>
      </c>
      <c r="G741" s="29">
        <v>50</v>
      </c>
      <c r="H741" s="29">
        <v>65</v>
      </c>
      <c r="I741" s="49">
        <v>0.27708333333333302</v>
      </c>
    </row>
    <row r="742" spans="1:9">
      <c r="A742" s="19">
        <v>1689</v>
      </c>
      <c r="B742" s="52">
        <v>45339</v>
      </c>
      <c r="C742" s="46">
        <f t="shared" si="21"/>
        <v>6</v>
      </c>
      <c r="D742" s="29" t="s">
        <v>847</v>
      </c>
      <c r="E742" s="29">
        <v>129</v>
      </c>
      <c r="F742" s="29" t="s">
        <v>848</v>
      </c>
      <c r="G742" s="29">
        <v>22</v>
      </c>
      <c r="H742" s="29">
        <v>35</v>
      </c>
      <c r="I742" s="49">
        <v>4.65277777777778E-2</v>
      </c>
    </row>
    <row r="743" spans="1:9">
      <c r="A743" s="19">
        <v>1689</v>
      </c>
      <c r="B743" s="52">
        <v>45340</v>
      </c>
      <c r="C743" s="46">
        <f t="shared" si="21"/>
        <v>7</v>
      </c>
      <c r="D743" s="29" t="s">
        <v>855</v>
      </c>
      <c r="E743" s="29">
        <v>222</v>
      </c>
      <c r="F743" s="29" t="s">
        <v>856</v>
      </c>
      <c r="G743" s="29">
        <v>39</v>
      </c>
      <c r="H743" s="29">
        <v>57</v>
      </c>
      <c r="I743" s="49">
        <v>7.6388888888888904E-3</v>
      </c>
    </row>
    <row r="744" spans="1:9">
      <c r="A744" s="19">
        <v>1689</v>
      </c>
      <c r="B744" s="52">
        <v>45341</v>
      </c>
      <c r="C744" s="46">
        <f t="shared" si="21"/>
        <v>1</v>
      </c>
      <c r="D744" s="29" t="s">
        <v>248</v>
      </c>
      <c r="E744" s="29">
        <v>146</v>
      </c>
      <c r="F744" s="29" t="s">
        <v>851</v>
      </c>
      <c r="G744" s="29">
        <v>44</v>
      </c>
      <c r="H744" s="29">
        <v>89</v>
      </c>
      <c r="I744" s="49">
        <v>0.15347222222222201</v>
      </c>
    </row>
    <row r="745" spans="1:9">
      <c r="A745" s="19">
        <v>1689</v>
      </c>
      <c r="B745" s="52">
        <v>45342</v>
      </c>
      <c r="C745" s="46">
        <f t="shared" si="21"/>
        <v>2</v>
      </c>
      <c r="D745" s="29" t="s">
        <v>859</v>
      </c>
      <c r="E745" s="29">
        <v>245</v>
      </c>
      <c r="F745" s="29" t="s">
        <v>105</v>
      </c>
      <c r="G745" s="29">
        <v>165</v>
      </c>
      <c r="H745" s="29">
        <v>75</v>
      </c>
      <c r="I745" s="49">
        <v>0.31458333333333299</v>
      </c>
    </row>
    <row r="746" spans="1:9">
      <c r="A746" s="19">
        <v>1689</v>
      </c>
      <c r="B746" s="52">
        <v>45343</v>
      </c>
      <c r="C746" s="46">
        <f t="shared" si="21"/>
        <v>3</v>
      </c>
      <c r="D746" s="29" t="s">
        <v>192</v>
      </c>
      <c r="E746" s="29">
        <v>171</v>
      </c>
      <c r="F746" s="29" t="s">
        <v>158</v>
      </c>
      <c r="G746" s="29">
        <v>81</v>
      </c>
      <c r="H746" s="29">
        <v>46</v>
      </c>
      <c r="I746" s="49">
        <v>0.33333333333333298</v>
      </c>
    </row>
    <row r="747" spans="1:9">
      <c r="A747" s="19">
        <v>1689</v>
      </c>
      <c r="B747" s="52">
        <v>45344</v>
      </c>
      <c r="C747" s="46">
        <f t="shared" si="21"/>
        <v>4</v>
      </c>
      <c r="D747" s="29" t="s">
        <v>841</v>
      </c>
      <c r="E747" s="29">
        <v>42</v>
      </c>
      <c r="F747" s="29" t="s">
        <v>868</v>
      </c>
      <c r="G747" s="29">
        <v>15</v>
      </c>
      <c r="H747" s="29">
        <v>61</v>
      </c>
      <c r="I747" s="49">
        <v>0.32361111111111102</v>
      </c>
    </row>
    <row r="748" spans="1:9">
      <c r="A748" s="19">
        <v>1689</v>
      </c>
      <c r="B748" s="52">
        <v>45345</v>
      </c>
      <c r="C748" s="46">
        <f t="shared" si="21"/>
        <v>5</v>
      </c>
      <c r="D748" s="29" t="s">
        <v>854</v>
      </c>
      <c r="E748" s="29">
        <v>31</v>
      </c>
      <c r="F748" s="29" t="s">
        <v>835</v>
      </c>
      <c r="G748" s="29">
        <v>3</v>
      </c>
      <c r="H748" s="29">
        <v>38</v>
      </c>
      <c r="I748" s="49">
        <v>0.3</v>
      </c>
    </row>
    <row r="749" spans="1:9">
      <c r="A749" s="19">
        <v>1689</v>
      </c>
      <c r="B749" s="52">
        <v>45346</v>
      </c>
      <c r="C749" s="46">
        <f t="shared" si="21"/>
        <v>6</v>
      </c>
      <c r="D749" s="29" t="s">
        <v>866</v>
      </c>
      <c r="E749" s="29">
        <v>59</v>
      </c>
      <c r="F749" s="29" t="s">
        <v>848</v>
      </c>
      <c r="G749" s="29">
        <v>22</v>
      </c>
      <c r="H749" s="29">
        <v>34</v>
      </c>
      <c r="I749" s="49">
        <v>5.4861111111111097E-2</v>
      </c>
    </row>
    <row r="750" spans="1:9">
      <c r="A750" s="19">
        <v>1689</v>
      </c>
      <c r="B750" s="52">
        <v>45347</v>
      </c>
      <c r="C750" s="46">
        <f t="shared" si="21"/>
        <v>7</v>
      </c>
      <c r="D750" s="29" t="s">
        <v>867</v>
      </c>
      <c r="E750" s="29">
        <v>26</v>
      </c>
      <c r="F750" s="29" t="s">
        <v>832</v>
      </c>
      <c r="G750" s="29">
        <v>9</v>
      </c>
      <c r="H750" s="29">
        <v>21</v>
      </c>
      <c r="I750" s="49">
        <v>0.38194444444444398</v>
      </c>
    </row>
    <row r="751" spans="1:9">
      <c r="A751" s="19">
        <v>1689</v>
      </c>
      <c r="B751" s="52">
        <v>45348</v>
      </c>
      <c r="C751" s="46">
        <f t="shared" si="21"/>
        <v>1</v>
      </c>
      <c r="D751" s="29" t="s">
        <v>857</v>
      </c>
      <c r="E751" s="29">
        <v>152</v>
      </c>
      <c r="F751" s="29" t="s">
        <v>858</v>
      </c>
      <c r="G751" s="29">
        <v>97</v>
      </c>
      <c r="H751" s="29">
        <v>82</v>
      </c>
      <c r="I751" s="49">
        <v>0.30694444444444402</v>
      </c>
    </row>
    <row r="752" spans="1:9">
      <c r="A752" s="19">
        <v>1689</v>
      </c>
      <c r="B752" s="52">
        <v>45349</v>
      </c>
      <c r="C752" s="46">
        <f t="shared" si="21"/>
        <v>2</v>
      </c>
      <c r="D752" s="29" t="s">
        <v>886</v>
      </c>
      <c r="E752" s="29">
        <v>174</v>
      </c>
      <c r="F752" s="29" t="s">
        <v>885</v>
      </c>
      <c r="G752" s="29">
        <v>68</v>
      </c>
      <c r="H752" s="29">
        <v>80</v>
      </c>
      <c r="I752" s="49">
        <v>0.30208333333333298</v>
      </c>
    </row>
    <row r="753" spans="1:9">
      <c r="A753" s="19">
        <v>1689</v>
      </c>
      <c r="B753" s="52">
        <v>45350</v>
      </c>
      <c r="C753" s="46">
        <f t="shared" si="21"/>
        <v>3</v>
      </c>
      <c r="D753" s="29" t="s">
        <v>231</v>
      </c>
      <c r="E753" s="29">
        <v>163</v>
      </c>
      <c r="F753" s="29" t="s">
        <v>148</v>
      </c>
      <c r="G753" s="29">
        <v>92</v>
      </c>
      <c r="H753" s="29">
        <v>72</v>
      </c>
      <c r="I753" s="49">
        <v>0.30486111111111103</v>
      </c>
    </row>
    <row r="754" spans="1:9">
      <c r="A754" s="19">
        <v>1689</v>
      </c>
      <c r="B754" s="52">
        <v>45351</v>
      </c>
      <c r="C754" s="46">
        <f t="shared" si="21"/>
        <v>4</v>
      </c>
      <c r="D754" s="29" t="s">
        <v>873</v>
      </c>
      <c r="E754" s="29">
        <v>70</v>
      </c>
      <c r="F754" s="29" t="s">
        <v>829</v>
      </c>
      <c r="G754" s="29">
        <v>24</v>
      </c>
      <c r="H754" s="29">
        <v>84</v>
      </c>
      <c r="I754" s="49">
        <v>0.3125</v>
      </c>
    </row>
    <row r="755" spans="1:9">
      <c r="A755" s="19">
        <v>1689</v>
      </c>
      <c r="B755" s="52">
        <v>45352</v>
      </c>
      <c r="C755" s="46">
        <f t="shared" si="21"/>
        <v>5</v>
      </c>
      <c r="D755" s="29" t="s">
        <v>874</v>
      </c>
      <c r="E755" s="29">
        <v>43</v>
      </c>
      <c r="F755" s="29" t="s">
        <v>842</v>
      </c>
      <c r="G755" s="29">
        <v>23</v>
      </c>
      <c r="H755" s="29">
        <v>43</v>
      </c>
      <c r="I755" s="49">
        <v>0.3125</v>
      </c>
    </row>
    <row r="756" spans="1:9">
      <c r="A756" s="19">
        <v>1689</v>
      </c>
      <c r="B756" s="52">
        <v>45353</v>
      </c>
      <c r="C756" s="46">
        <f t="shared" si="21"/>
        <v>6</v>
      </c>
      <c r="D756" s="29" t="s">
        <v>881</v>
      </c>
      <c r="E756" s="29">
        <v>74</v>
      </c>
      <c r="F756" s="29" t="s">
        <v>882</v>
      </c>
      <c r="G756" s="29">
        <v>56</v>
      </c>
      <c r="H756" s="29">
        <v>34</v>
      </c>
      <c r="I756" s="49">
        <v>0.30416666666666697</v>
      </c>
    </row>
    <row r="757" spans="1:9">
      <c r="A757" s="19">
        <v>1689</v>
      </c>
      <c r="B757" s="52">
        <v>45354</v>
      </c>
      <c r="C757" s="46">
        <f t="shared" si="21"/>
        <v>7</v>
      </c>
      <c r="D757" s="29" t="s">
        <v>867</v>
      </c>
      <c r="E757" s="29">
        <v>26</v>
      </c>
      <c r="F757" s="29" t="s">
        <v>832</v>
      </c>
      <c r="G757" s="29">
        <v>9</v>
      </c>
      <c r="H757" s="29">
        <v>21</v>
      </c>
      <c r="I757" s="49">
        <v>0.38194444444444398</v>
      </c>
    </row>
    <row r="758" spans="1:9">
      <c r="A758" s="19">
        <v>1689</v>
      </c>
      <c r="B758" s="52">
        <v>45355</v>
      </c>
      <c r="C758" s="46">
        <f t="shared" si="21"/>
        <v>1</v>
      </c>
      <c r="D758" s="29" t="s">
        <v>885</v>
      </c>
      <c r="E758" s="29">
        <v>68</v>
      </c>
      <c r="F758" s="29" t="s">
        <v>220</v>
      </c>
      <c r="G758" s="29">
        <v>52</v>
      </c>
      <c r="H758" s="29">
        <v>54</v>
      </c>
      <c r="I758" s="49">
        <v>0.34375</v>
      </c>
    </row>
    <row r="759" spans="1:9">
      <c r="A759" s="19">
        <v>1689</v>
      </c>
      <c r="B759" s="52">
        <v>45356</v>
      </c>
      <c r="C759" s="46">
        <f t="shared" si="21"/>
        <v>2</v>
      </c>
      <c r="D759" s="29" t="s">
        <v>852</v>
      </c>
      <c r="E759" s="29">
        <v>144</v>
      </c>
      <c r="F759" s="29" t="s">
        <v>853</v>
      </c>
      <c r="G759" s="29">
        <v>63</v>
      </c>
      <c r="H759" s="29">
        <v>86</v>
      </c>
      <c r="I759" s="49">
        <v>0.297916666666667</v>
      </c>
    </row>
    <row r="760" spans="1:9">
      <c r="A760" s="19">
        <v>1689</v>
      </c>
      <c r="B760" s="52">
        <v>45357</v>
      </c>
      <c r="C760" s="46">
        <f t="shared" si="21"/>
        <v>3</v>
      </c>
      <c r="D760" s="29" t="s">
        <v>833</v>
      </c>
      <c r="E760" s="29">
        <v>57</v>
      </c>
      <c r="F760" s="29" t="s">
        <v>887</v>
      </c>
      <c r="G760" s="29">
        <v>19</v>
      </c>
      <c r="H760" s="29">
        <v>57</v>
      </c>
      <c r="I760" s="49">
        <v>0.32361111111111102</v>
      </c>
    </row>
    <row r="761" spans="1:9">
      <c r="A761" s="19">
        <v>1689</v>
      </c>
      <c r="B761" s="52">
        <v>45358</v>
      </c>
      <c r="C761" s="46">
        <f t="shared" si="21"/>
        <v>4</v>
      </c>
      <c r="D761" s="29" t="s">
        <v>862</v>
      </c>
      <c r="E761" s="29">
        <v>86</v>
      </c>
      <c r="F761" s="29" t="s">
        <v>863</v>
      </c>
      <c r="G761" s="29">
        <v>58</v>
      </c>
      <c r="H761" s="29">
        <v>65</v>
      </c>
      <c r="I761" s="49">
        <v>4.8611111111111103E-3</v>
      </c>
    </row>
    <row r="762" spans="1:9">
      <c r="A762" s="19">
        <v>1689</v>
      </c>
      <c r="B762" s="52">
        <v>45359</v>
      </c>
      <c r="C762" s="46">
        <f t="shared" si="21"/>
        <v>5</v>
      </c>
      <c r="D762" s="29" t="s">
        <v>874</v>
      </c>
      <c r="E762" s="29">
        <v>43</v>
      </c>
      <c r="F762" s="29" t="s">
        <v>842</v>
      </c>
      <c r="G762" s="29">
        <v>23</v>
      </c>
      <c r="H762" s="29">
        <v>43</v>
      </c>
      <c r="I762" s="49">
        <v>0.3125</v>
      </c>
    </row>
    <row r="763" spans="1:9">
      <c r="A763" s="19">
        <v>1689</v>
      </c>
      <c r="B763" s="52">
        <v>45360</v>
      </c>
      <c r="C763" s="46">
        <f t="shared" si="21"/>
        <v>6</v>
      </c>
      <c r="D763" s="29" t="s">
        <v>888</v>
      </c>
      <c r="E763" s="29">
        <v>73</v>
      </c>
      <c r="F763" s="29" t="s">
        <v>873</v>
      </c>
      <c r="G763" s="29">
        <v>70</v>
      </c>
      <c r="H763" s="29">
        <v>21</v>
      </c>
      <c r="I763" s="49">
        <v>0.35416666666666702</v>
      </c>
    </row>
    <row r="764" spans="1:9">
      <c r="A764" s="19">
        <v>1689</v>
      </c>
      <c r="B764" s="52">
        <v>45361</v>
      </c>
      <c r="C764" s="46">
        <f t="shared" si="21"/>
        <v>7</v>
      </c>
      <c r="D764" s="29" t="s">
        <v>889</v>
      </c>
      <c r="E764" s="29">
        <v>10</v>
      </c>
      <c r="F764" s="29" t="s">
        <v>890</v>
      </c>
      <c r="G764" s="29">
        <v>2</v>
      </c>
      <c r="H764" s="29">
        <v>26</v>
      </c>
      <c r="I764" s="49">
        <v>0.38194444444444398</v>
      </c>
    </row>
    <row r="765" spans="1:9">
      <c r="A765" s="19">
        <v>1689</v>
      </c>
      <c r="B765" s="52">
        <v>45362</v>
      </c>
      <c r="C765" s="46">
        <f t="shared" si="21"/>
        <v>1</v>
      </c>
      <c r="D765" s="29" t="s">
        <v>891</v>
      </c>
      <c r="E765" s="29">
        <v>131</v>
      </c>
      <c r="F765" s="29" t="s">
        <v>892</v>
      </c>
      <c r="G765" s="29">
        <v>106</v>
      </c>
      <c r="H765" s="29">
        <v>67</v>
      </c>
      <c r="I765" s="49">
        <v>0.30138888888888898</v>
      </c>
    </row>
    <row r="766" spans="1:9">
      <c r="A766" s="19">
        <v>1689</v>
      </c>
      <c r="B766" s="52">
        <v>45363</v>
      </c>
      <c r="C766" s="46">
        <f t="shared" si="21"/>
        <v>2</v>
      </c>
      <c r="D766" s="29" t="s">
        <v>867</v>
      </c>
      <c r="E766" s="29">
        <v>26</v>
      </c>
      <c r="F766" s="29" t="s">
        <v>893</v>
      </c>
      <c r="G766" s="29">
        <v>21</v>
      </c>
      <c r="H766" s="29">
        <v>76</v>
      </c>
      <c r="I766" s="49">
        <v>0.30555555555555602</v>
      </c>
    </row>
    <row r="767" spans="1:9">
      <c r="A767" s="19">
        <v>1689</v>
      </c>
      <c r="B767" s="52">
        <v>45364</v>
      </c>
      <c r="C767" s="46">
        <f t="shared" si="21"/>
        <v>3</v>
      </c>
      <c r="D767" s="29" t="s">
        <v>863</v>
      </c>
      <c r="E767" s="29">
        <v>58</v>
      </c>
      <c r="F767" s="29" t="s">
        <v>834</v>
      </c>
      <c r="G767" s="29">
        <v>34</v>
      </c>
      <c r="H767" s="29">
        <v>80</v>
      </c>
      <c r="I767" s="49">
        <v>0.33472222222222198</v>
      </c>
    </row>
    <row r="768" spans="1:9">
      <c r="A768" s="19">
        <v>1689</v>
      </c>
      <c r="B768" s="52">
        <v>45365</v>
      </c>
      <c r="C768" s="46">
        <f t="shared" si="21"/>
        <v>4</v>
      </c>
      <c r="D768" s="29" t="s">
        <v>894</v>
      </c>
      <c r="E768" s="29">
        <v>88</v>
      </c>
      <c r="F768" s="29" t="s">
        <v>874</v>
      </c>
      <c r="G768" s="29">
        <v>43</v>
      </c>
      <c r="H768" s="29">
        <v>87</v>
      </c>
      <c r="I768" s="49">
        <v>0.179166666666667</v>
      </c>
    </row>
    <row r="769" spans="1:9">
      <c r="A769" s="19">
        <v>1689</v>
      </c>
      <c r="B769" s="52">
        <v>45366</v>
      </c>
      <c r="C769" s="46">
        <f t="shared" si="21"/>
        <v>5</v>
      </c>
      <c r="D769" s="29" t="s">
        <v>885</v>
      </c>
      <c r="E769" s="29">
        <v>68</v>
      </c>
      <c r="F769" s="29" t="s">
        <v>839</v>
      </c>
      <c r="G769" s="29">
        <v>50</v>
      </c>
      <c r="H769" s="29">
        <v>65</v>
      </c>
      <c r="I769" s="49">
        <v>0.27708333333333302</v>
      </c>
    </row>
    <row r="770" spans="1:9">
      <c r="A770" s="19">
        <v>1689</v>
      </c>
      <c r="B770" s="52">
        <v>45367</v>
      </c>
      <c r="C770" s="46">
        <f t="shared" si="21"/>
        <v>6</v>
      </c>
      <c r="D770" s="29" t="s">
        <v>883</v>
      </c>
      <c r="E770" s="29">
        <v>62</v>
      </c>
      <c r="F770" s="29" t="s">
        <v>895</v>
      </c>
      <c r="G770" s="29">
        <v>48</v>
      </c>
      <c r="H770" s="29">
        <v>30</v>
      </c>
      <c r="I770" s="49">
        <v>0.19027777777777799</v>
      </c>
    </row>
    <row r="771" spans="1:9">
      <c r="A771" s="19">
        <v>1689</v>
      </c>
      <c r="B771" s="52">
        <v>45368</v>
      </c>
      <c r="C771" s="46">
        <f t="shared" si="21"/>
        <v>7</v>
      </c>
      <c r="D771" s="29" t="s">
        <v>896</v>
      </c>
      <c r="E771" s="29">
        <v>36</v>
      </c>
      <c r="F771" s="29" t="s">
        <v>897</v>
      </c>
      <c r="G771" s="29">
        <v>28</v>
      </c>
      <c r="H771" s="29">
        <v>44</v>
      </c>
      <c r="I771" s="49">
        <v>0.30763888888888902</v>
      </c>
    </row>
    <row r="772" spans="1:9">
      <c r="A772" s="19">
        <v>1689</v>
      </c>
      <c r="B772" s="52">
        <v>45369</v>
      </c>
      <c r="C772" s="46">
        <f t="shared" si="21"/>
        <v>1</v>
      </c>
      <c r="D772" s="29" t="s">
        <v>882</v>
      </c>
      <c r="E772" s="29">
        <v>56</v>
      </c>
      <c r="F772" s="29" t="s">
        <v>867</v>
      </c>
      <c r="G772" s="29">
        <v>26</v>
      </c>
      <c r="H772" s="29">
        <v>62</v>
      </c>
      <c r="I772" s="49">
        <v>5.2083333333333301E-2</v>
      </c>
    </row>
    <row r="773" spans="1:9">
      <c r="A773" s="19">
        <v>1689</v>
      </c>
      <c r="B773" s="52">
        <v>45370</v>
      </c>
      <c r="C773" s="46">
        <f t="shared" si="21"/>
        <v>2</v>
      </c>
      <c r="D773" s="29" t="s">
        <v>212</v>
      </c>
      <c r="E773" s="29">
        <v>85</v>
      </c>
      <c r="F773" s="29" t="s">
        <v>898</v>
      </c>
      <c r="G773" s="29">
        <v>62</v>
      </c>
      <c r="H773" s="29">
        <v>65</v>
      </c>
      <c r="I773" s="49">
        <v>0.30277777777777798</v>
      </c>
    </row>
    <row r="774" spans="1:9">
      <c r="A774" s="19">
        <v>1689</v>
      </c>
      <c r="B774" s="52">
        <v>45371</v>
      </c>
      <c r="C774" s="46">
        <f t="shared" si="21"/>
        <v>3</v>
      </c>
      <c r="D774" s="29" t="s">
        <v>833</v>
      </c>
      <c r="E774" s="29">
        <v>57</v>
      </c>
      <c r="F774" s="29" t="s">
        <v>887</v>
      </c>
      <c r="G774" s="29">
        <v>19</v>
      </c>
      <c r="H774" s="29">
        <v>57</v>
      </c>
      <c r="I774" s="49">
        <v>0.32361111111111102</v>
      </c>
    </row>
    <row r="775" spans="1:9">
      <c r="A775" s="19">
        <v>1689</v>
      </c>
      <c r="B775" s="52">
        <v>45372</v>
      </c>
      <c r="C775" s="46">
        <f t="shared" si="21"/>
        <v>4</v>
      </c>
      <c r="D775" s="29" t="s">
        <v>244</v>
      </c>
      <c r="E775" s="29">
        <v>161</v>
      </c>
      <c r="F775" s="29" t="s">
        <v>193</v>
      </c>
      <c r="G775" s="29">
        <v>137</v>
      </c>
      <c r="H775" s="29">
        <v>71</v>
      </c>
      <c r="I775" s="49">
        <v>0.34375</v>
      </c>
    </row>
    <row r="776" spans="1:9">
      <c r="A776" s="19">
        <v>1689</v>
      </c>
      <c r="B776" s="52">
        <v>45373</v>
      </c>
      <c r="C776" s="46">
        <f t="shared" si="21"/>
        <v>5</v>
      </c>
      <c r="D776" s="29" t="s">
        <v>899</v>
      </c>
      <c r="E776" s="29">
        <v>127</v>
      </c>
      <c r="F776" s="29" t="s">
        <v>862</v>
      </c>
      <c r="G776" s="29">
        <v>86</v>
      </c>
      <c r="H776" s="29">
        <v>82</v>
      </c>
      <c r="I776" s="49">
        <v>0.30208333333333298</v>
      </c>
    </row>
    <row r="777" spans="1:9">
      <c r="A777" s="19">
        <v>1689</v>
      </c>
      <c r="B777" s="52">
        <v>45374</v>
      </c>
      <c r="C777" s="46">
        <f t="shared" si="21"/>
        <v>6</v>
      </c>
      <c r="D777" s="29" t="s">
        <v>888</v>
      </c>
      <c r="E777" s="29">
        <v>73</v>
      </c>
      <c r="F777" s="29" t="s">
        <v>873</v>
      </c>
      <c r="G777" s="29">
        <v>70</v>
      </c>
      <c r="H777" s="29">
        <v>21</v>
      </c>
      <c r="I777" s="49">
        <v>0.35416666666666702</v>
      </c>
    </row>
    <row r="778" spans="1:9">
      <c r="A778" s="19">
        <v>1689</v>
      </c>
      <c r="B778" s="52">
        <v>45375</v>
      </c>
      <c r="C778" s="46">
        <f t="shared" si="21"/>
        <v>7</v>
      </c>
      <c r="D778" s="29" t="s">
        <v>871</v>
      </c>
      <c r="E778" s="29">
        <v>53</v>
      </c>
      <c r="F778" s="29" t="s">
        <v>218</v>
      </c>
      <c r="G778" s="29">
        <v>32</v>
      </c>
      <c r="H778" s="29">
        <v>73</v>
      </c>
      <c r="I778" s="49">
        <v>0.34722222222222199</v>
      </c>
    </row>
    <row r="779" spans="1:9">
      <c r="A779" s="19">
        <v>1689</v>
      </c>
      <c r="B779" s="52">
        <v>45376</v>
      </c>
      <c r="C779" s="46">
        <f t="shared" si="21"/>
        <v>1</v>
      </c>
      <c r="D779" s="29" t="s">
        <v>885</v>
      </c>
      <c r="E779" s="29">
        <v>68</v>
      </c>
      <c r="F779" s="29" t="s">
        <v>220</v>
      </c>
      <c r="G779" s="29">
        <v>52</v>
      </c>
      <c r="H779" s="29">
        <v>54</v>
      </c>
      <c r="I779" s="49">
        <v>0.34375</v>
      </c>
    </row>
    <row r="780" spans="1:9">
      <c r="A780" s="19">
        <v>1689</v>
      </c>
      <c r="B780" s="52">
        <v>45377</v>
      </c>
      <c r="C780" s="46">
        <f t="shared" si="21"/>
        <v>2</v>
      </c>
      <c r="D780" s="29" t="s">
        <v>886</v>
      </c>
      <c r="E780" s="29">
        <v>174</v>
      </c>
      <c r="F780" s="29" t="s">
        <v>885</v>
      </c>
      <c r="G780" s="29">
        <v>68</v>
      </c>
      <c r="H780" s="29">
        <v>80</v>
      </c>
      <c r="I780" s="49">
        <v>0.30208333333333298</v>
      </c>
    </row>
    <row r="781" spans="1:9">
      <c r="A781" s="19">
        <v>1689</v>
      </c>
      <c r="B781" s="52">
        <v>45378</v>
      </c>
      <c r="C781" s="46">
        <f t="shared" si="21"/>
        <v>3</v>
      </c>
      <c r="D781" s="29" t="s">
        <v>192</v>
      </c>
      <c r="E781" s="29">
        <v>171</v>
      </c>
      <c r="F781" s="29" t="s">
        <v>158</v>
      </c>
      <c r="G781" s="29">
        <v>81</v>
      </c>
      <c r="H781" s="29">
        <v>46</v>
      </c>
      <c r="I781" s="49">
        <v>0.31458333333333299</v>
      </c>
    </row>
    <row r="782" spans="1:9">
      <c r="A782" s="19">
        <v>1689</v>
      </c>
      <c r="B782" s="52">
        <v>45379</v>
      </c>
      <c r="C782" s="46">
        <f t="shared" si="21"/>
        <v>4</v>
      </c>
      <c r="D782" s="29" t="s">
        <v>841</v>
      </c>
      <c r="E782" s="29">
        <v>42</v>
      </c>
      <c r="F782" s="29" t="s">
        <v>868</v>
      </c>
      <c r="G782" s="29">
        <v>15</v>
      </c>
      <c r="H782" s="29">
        <v>61</v>
      </c>
      <c r="I782" s="49">
        <v>0.32361111111111102</v>
      </c>
    </row>
    <row r="783" spans="1:9">
      <c r="A783" s="19">
        <v>1689</v>
      </c>
      <c r="B783" s="52">
        <v>45380</v>
      </c>
      <c r="C783" s="46">
        <f t="shared" si="21"/>
        <v>5</v>
      </c>
      <c r="D783" s="29" t="s">
        <v>223</v>
      </c>
      <c r="E783" s="29">
        <v>93</v>
      </c>
      <c r="F783" s="29" t="s">
        <v>836</v>
      </c>
      <c r="G783" s="29">
        <v>55</v>
      </c>
      <c r="H783" s="29">
        <v>57</v>
      </c>
      <c r="I783" s="49">
        <v>0.30208333333333298</v>
      </c>
    </row>
    <row r="784" spans="1:9">
      <c r="A784" s="19">
        <v>1689</v>
      </c>
      <c r="B784" s="52">
        <v>45381</v>
      </c>
      <c r="C784" s="46">
        <f t="shared" si="21"/>
        <v>6</v>
      </c>
      <c r="D784" s="29" t="s">
        <v>876</v>
      </c>
      <c r="E784" s="29">
        <v>14</v>
      </c>
      <c r="F784" s="29" t="s">
        <v>900</v>
      </c>
      <c r="G784" s="29">
        <v>4</v>
      </c>
      <c r="H784" s="29">
        <v>24</v>
      </c>
      <c r="I784" s="49">
        <v>0.35416666666666702</v>
      </c>
    </row>
    <row r="785" spans="1:11">
      <c r="A785" s="19">
        <v>1689</v>
      </c>
      <c r="B785" s="52">
        <v>45382</v>
      </c>
      <c r="C785" s="46">
        <f t="shared" si="21"/>
        <v>7</v>
      </c>
      <c r="D785" s="29" t="s">
        <v>34</v>
      </c>
      <c r="E785" s="29">
        <v>120</v>
      </c>
      <c r="F785" s="29" t="s">
        <v>870</v>
      </c>
      <c r="G785" s="29">
        <v>37</v>
      </c>
      <c r="H785" s="29">
        <v>59</v>
      </c>
      <c r="I785" s="49">
        <v>0.30208333333333298</v>
      </c>
    </row>
    <row r="786" spans="1:11">
      <c r="A786" s="19">
        <v>1689</v>
      </c>
      <c r="B786" s="52">
        <v>45383</v>
      </c>
      <c r="C786" s="46">
        <f t="shared" si="21"/>
        <v>1</v>
      </c>
      <c r="D786" s="29" t="s">
        <v>829</v>
      </c>
      <c r="E786" s="29">
        <v>24</v>
      </c>
      <c r="F786" s="29" t="s">
        <v>901</v>
      </c>
      <c r="G786" s="29">
        <v>8</v>
      </c>
      <c r="H786" s="29">
        <v>58</v>
      </c>
      <c r="I786" s="49">
        <v>0.34722222222222199</v>
      </c>
    </row>
    <row r="787" spans="1:11">
      <c r="A787" s="19">
        <v>1689</v>
      </c>
      <c r="B787" s="52">
        <v>45384</v>
      </c>
      <c r="C787" s="46">
        <f t="shared" si="21"/>
        <v>2</v>
      </c>
      <c r="D787" s="29" t="s">
        <v>243</v>
      </c>
      <c r="E787" s="29">
        <v>89</v>
      </c>
      <c r="F787" s="29" t="s">
        <v>249</v>
      </c>
      <c r="G787" s="29">
        <v>49</v>
      </c>
      <c r="H787" s="29">
        <v>51</v>
      </c>
      <c r="I787" s="49">
        <v>0.3125</v>
      </c>
    </row>
    <row r="788" spans="1:11">
      <c r="A788" s="19">
        <v>1689</v>
      </c>
      <c r="B788" s="52">
        <v>45385</v>
      </c>
      <c r="C788" s="46">
        <f t="shared" si="21"/>
        <v>3</v>
      </c>
      <c r="D788" s="29" t="s">
        <v>220</v>
      </c>
      <c r="E788" s="29">
        <v>52</v>
      </c>
      <c r="F788" s="29" t="s">
        <v>840</v>
      </c>
      <c r="G788" s="29">
        <v>27</v>
      </c>
      <c r="H788" s="29">
        <v>40</v>
      </c>
      <c r="I788" s="49">
        <v>0.33263888888888898</v>
      </c>
    </row>
    <row r="789" spans="1:11">
      <c r="A789" s="19">
        <v>1689</v>
      </c>
      <c r="B789" s="52">
        <v>45386</v>
      </c>
      <c r="C789" s="46">
        <f t="shared" si="21"/>
        <v>4</v>
      </c>
      <c r="D789" s="29" t="s">
        <v>902</v>
      </c>
      <c r="E789" s="29">
        <v>46</v>
      </c>
      <c r="F789" s="29" t="s">
        <v>872</v>
      </c>
      <c r="G789" s="29">
        <v>38</v>
      </c>
      <c r="H789" s="29">
        <v>54</v>
      </c>
      <c r="I789" s="49">
        <v>0.30555555555555602</v>
      </c>
    </row>
    <row r="790" spans="1:11">
      <c r="A790" s="19">
        <v>1689</v>
      </c>
      <c r="B790" s="52">
        <v>45387</v>
      </c>
      <c r="C790" s="46">
        <f t="shared" si="21"/>
        <v>5</v>
      </c>
      <c r="D790" s="29" t="s">
        <v>878</v>
      </c>
      <c r="E790" s="29">
        <v>76</v>
      </c>
      <c r="F790" s="29" t="s">
        <v>903</v>
      </c>
      <c r="G790" s="29">
        <v>11</v>
      </c>
      <c r="H790" s="29">
        <v>55</v>
      </c>
      <c r="I790" s="49">
        <v>0.30555555555555602</v>
      </c>
    </row>
    <row r="791" spans="1:11">
      <c r="A791" s="19">
        <v>9052</v>
      </c>
      <c r="B791" s="73">
        <v>45284</v>
      </c>
      <c r="C791" s="46">
        <f t="shared" ref="C791:C854" si="22">WEEKDAY(B791,2)</f>
        <v>7</v>
      </c>
      <c r="D791" s="74" t="s">
        <v>748</v>
      </c>
      <c r="E791" s="74">
        <v>558</v>
      </c>
      <c r="F791" s="74" t="s">
        <v>436</v>
      </c>
      <c r="G791" s="74">
        <v>122</v>
      </c>
      <c r="H791" s="74">
        <v>115</v>
      </c>
      <c r="I791" s="49">
        <v>0.51527777777777795</v>
      </c>
      <c r="J791" s="74">
        <v>0.21863799279999999</v>
      </c>
      <c r="K791" s="74">
        <v>4.8521739129999997</v>
      </c>
    </row>
    <row r="792" spans="1:11">
      <c r="A792" s="19">
        <v>9052</v>
      </c>
      <c r="B792" s="73">
        <v>45285</v>
      </c>
      <c r="C792" s="46">
        <f t="shared" si="22"/>
        <v>1</v>
      </c>
      <c r="D792" s="74" t="s">
        <v>497</v>
      </c>
      <c r="E792" s="74">
        <v>185</v>
      </c>
      <c r="F792" s="74" t="s">
        <v>74</v>
      </c>
      <c r="G792" s="74">
        <v>60</v>
      </c>
      <c r="H792" s="74">
        <v>109</v>
      </c>
      <c r="I792" s="49">
        <v>5.9722222222222197E-2</v>
      </c>
      <c r="J792" s="74">
        <v>0.32432432430000002</v>
      </c>
      <c r="K792" s="74">
        <v>1.697247706</v>
      </c>
    </row>
    <row r="793" spans="1:11">
      <c r="A793" s="19">
        <v>9052</v>
      </c>
      <c r="B793" s="73">
        <v>45286</v>
      </c>
      <c r="C793" s="46">
        <f t="shared" si="22"/>
        <v>2</v>
      </c>
      <c r="D793" s="74" t="s">
        <v>383</v>
      </c>
      <c r="E793" s="74">
        <v>385</v>
      </c>
      <c r="F793" s="74" t="s">
        <v>549</v>
      </c>
      <c r="G793" s="74">
        <v>105</v>
      </c>
      <c r="H793" s="74">
        <v>93</v>
      </c>
      <c r="I793" s="49">
        <v>0.50694444444444398</v>
      </c>
      <c r="J793" s="74">
        <v>0.27272727270000002</v>
      </c>
      <c r="K793" s="74">
        <v>4.1397849459999998</v>
      </c>
    </row>
    <row r="794" spans="1:11">
      <c r="A794" s="19">
        <v>9052</v>
      </c>
      <c r="B794" s="73">
        <v>45287</v>
      </c>
      <c r="C794" s="46">
        <f t="shared" si="22"/>
        <v>3</v>
      </c>
      <c r="D794" s="74" t="s">
        <v>772</v>
      </c>
      <c r="E794" s="74">
        <v>249</v>
      </c>
      <c r="F794" s="74" t="s">
        <v>904</v>
      </c>
      <c r="G794" s="74">
        <v>67</v>
      </c>
      <c r="H794" s="74">
        <v>74</v>
      </c>
      <c r="I794" s="49">
        <v>0.28333333333333299</v>
      </c>
      <c r="J794" s="74">
        <v>0.26907630519999998</v>
      </c>
      <c r="K794" s="74">
        <v>3.3648648649999999</v>
      </c>
    </row>
    <row r="795" spans="1:11">
      <c r="A795" s="19">
        <v>9052</v>
      </c>
      <c r="B795" s="73">
        <v>45288</v>
      </c>
      <c r="C795" s="46">
        <f t="shared" si="22"/>
        <v>4</v>
      </c>
      <c r="D795" s="74" t="s">
        <v>462</v>
      </c>
      <c r="E795" s="74">
        <v>340</v>
      </c>
      <c r="F795" s="74" t="s">
        <v>34</v>
      </c>
      <c r="G795" s="74">
        <v>120</v>
      </c>
      <c r="H795" s="74">
        <v>89</v>
      </c>
      <c r="I795" s="49">
        <v>0.43888888888888899</v>
      </c>
      <c r="J795" s="74">
        <v>0.35294117650000001</v>
      </c>
      <c r="K795" s="74">
        <v>3.820224719</v>
      </c>
    </row>
    <row r="796" spans="1:11">
      <c r="A796" s="19">
        <v>9052</v>
      </c>
      <c r="B796" s="73">
        <v>45289</v>
      </c>
      <c r="C796" s="46">
        <f t="shared" si="22"/>
        <v>5</v>
      </c>
      <c r="D796" s="74" t="s">
        <v>754</v>
      </c>
      <c r="E796" s="74">
        <v>378</v>
      </c>
      <c r="F796" s="74" t="s">
        <v>399</v>
      </c>
      <c r="G796" s="74">
        <v>145</v>
      </c>
      <c r="H796" s="74">
        <v>94</v>
      </c>
      <c r="I796" s="49">
        <v>0.50347222222222199</v>
      </c>
      <c r="J796" s="74">
        <v>0.38359788360000002</v>
      </c>
      <c r="K796" s="74">
        <v>4.0212765959999999</v>
      </c>
    </row>
    <row r="797" spans="1:11">
      <c r="A797" s="19">
        <v>9052</v>
      </c>
      <c r="B797" s="73">
        <v>45290</v>
      </c>
      <c r="C797" s="46">
        <f t="shared" si="22"/>
        <v>6</v>
      </c>
      <c r="D797" s="74" t="s">
        <v>905</v>
      </c>
      <c r="E797" s="74">
        <v>289</v>
      </c>
      <c r="F797" s="74" t="s">
        <v>445</v>
      </c>
      <c r="G797" s="74">
        <v>207</v>
      </c>
      <c r="H797" s="74">
        <v>147</v>
      </c>
      <c r="I797" s="49">
        <v>0.50277777777777799</v>
      </c>
      <c r="J797" s="74">
        <v>0.71626297579999998</v>
      </c>
      <c r="K797" s="74">
        <v>1.9659863950000001</v>
      </c>
    </row>
    <row r="798" spans="1:11">
      <c r="A798" s="19">
        <v>9052</v>
      </c>
      <c r="B798" s="73">
        <v>45291</v>
      </c>
      <c r="C798" s="46">
        <f t="shared" si="22"/>
        <v>7</v>
      </c>
      <c r="D798" s="74" t="s">
        <v>906</v>
      </c>
      <c r="E798" s="74">
        <v>259</v>
      </c>
      <c r="F798" s="74" t="s">
        <v>421</v>
      </c>
      <c r="G798" s="74">
        <v>146</v>
      </c>
      <c r="H798" s="74">
        <v>159</v>
      </c>
      <c r="I798" s="49">
        <v>0.53472222222222199</v>
      </c>
      <c r="J798" s="74">
        <v>0.56370656370000005</v>
      </c>
      <c r="K798" s="74">
        <v>1.6289308179999999</v>
      </c>
    </row>
    <row r="799" spans="1:11">
      <c r="A799" s="19">
        <v>9052</v>
      </c>
      <c r="B799" s="73">
        <v>45292</v>
      </c>
      <c r="C799" s="46">
        <f t="shared" si="22"/>
        <v>1</v>
      </c>
      <c r="D799" s="74" t="s">
        <v>455</v>
      </c>
      <c r="E799" s="74">
        <v>313</v>
      </c>
      <c r="F799" s="74" t="s">
        <v>463</v>
      </c>
      <c r="G799" s="74">
        <v>206</v>
      </c>
      <c r="H799" s="74">
        <v>97</v>
      </c>
      <c r="I799" s="49">
        <v>0.5</v>
      </c>
      <c r="J799" s="74">
        <v>0.65814696490000002</v>
      </c>
      <c r="K799" s="74">
        <v>3.2268041240000001</v>
      </c>
    </row>
    <row r="800" spans="1:11">
      <c r="A800" s="19">
        <v>9052</v>
      </c>
      <c r="B800" s="73">
        <v>45293</v>
      </c>
      <c r="C800" s="46">
        <f t="shared" si="22"/>
        <v>2</v>
      </c>
      <c r="D800" s="74" t="s">
        <v>464</v>
      </c>
      <c r="E800" s="74">
        <v>216</v>
      </c>
      <c r="F800" s="74" t="s">
        <v>680</v>
      </c>
      <c r="G800" s="74">
        <v>99</v>
      </c>
      <c r="H800" s="74">
        <v>91</v>
      </c>
      <c r="I800" s="49">
        <v>0.51180555555555596</v>
      </c>
      <c r="J800" s="74">
        <v>0.45833333329999998</v>
      </c>
      <c r="K800" s="74">
        <v>2.3736263740000001</v>
      </c>
    </row>
    <row r="801" spans="1:11">
      <c r="A801" s="19">
        <v>9052</v>
      </c>
      <c r="B801" s="73">
        <v>45294</v>
      </c>
      <c r="C801" s="46">
        <f t="shared" si="22"/>
        <v>3</v>
      </c>
      <c r="D801" s="74" t="s">
        <v>412</v>
      </c>
      <c r="E801" s="74">
        <v>180</v>
      </c>
      <c r="F801" s="74" t="s">
        <v>618</v>
      </c>
      <c r="G801" s="74">
        <v>91</v>
      </c>
      <c r="H801" s="74">
        <v>111</v>
      </c>
      <c r="I801" s="49">
        <v>0.500694444444444</v>
      </c>
      <c r="J801" s="74">
        <v>0.50555555559999998</v>
      </c>
      <c r="K801" s="74">
        <v>1.6216216219999999</v>
      </c>
    </row>
    <row r="802" spans="1:11">
      <c r="A802" s="19">
        <v>9052</v>
      </c>
      <c r="B802" s="73">
        <v>45295</v>
      </c>
      <c r="C802" s="46">
        <f t="shared" si="22"/>
        <v>4</v>
      </c>
      <c r="D802" s="74" t="s">
        <v>428</v>
      </c>
      <c r="E802" s="74">
        <v>346</v>
      </c>
      <c r="F802" s="74" t="s">
        <v>419</v>
      </c>
      <c r="G802" s="74">
        <v>163</v>
      </c>
      <c r="H802" s="74">
        <v>101</v>
      </c>
      <c r="I802" s="49">
        <v>0.51527777777777795</v>
      </c>
      <c r="J802" s="74">
        <v>0.47109826589999998</v>
      </c>
      <c r="K802" s="74">
        <v>3.425742574</v>
      </c>
    </row>
    <row r="803" spans="1:11">
      <c r="A803" s="19">
        <v>9052</v>
      </c>
      <c r="B803" s="73">
        <v>45296</v>
      </c>
      <c r="C803" s="46">
        <f t="shared" si="22"/>
        <v>5</v>
      </c>
      <c r="D803" s="74" t="s">
        <v>708</v>
      </c>
      <c r="E803" s="74">
        <v>381</v>
      </c>
      <c r="F803" s="74" t="s">
        <v>389</v>
      </c>
      <c r="G803" s="74">
        <v>111</v>
      </c>
      <c r="H803" s="74">
        <v>103</v>
      </c>
      <c r="I803" s="49">
        <v>0.50138888888888899</v>
      </c>
      <c r="J803" s="74">
        <v>0.29133858270000002</v>
      </c>
      <c r="K803" s="74">
        <v>3.6990291260000001</v>
      </c>
    </row>
    <row r="804" spans="1:11">
      <c r="A804" s="19">
        <v>9052</v>
      </c>
      <c r="B804" s="73">
        <v>45297</v>
      </c>
      <c r="C804" s="46">
        <f t="shared" si="22"/>
        <v>6</v>
      </c>
      <c r="D804" s="74" t="s">
        <v>494</v>
      </c>
      <c r="E804" s="74">
        <v>516</v>
      </c>
      <c r="F804" s="74" t="s">
        <v>467</v>
      </c>
      <c r="G804" s="74">
        <v>274</v>
      </c>
      <c r="H804" s="74">
        <v>102</v>
      </c>
      <c r="I804" s="49">
        <v>0.50208333333333299</v>
      </c>
      <c r="J804" s="74">
        <v>0.53100775190000005</v>
      </c>
      <c r="K804" s="74">
        <v>5.0588235289999997</v>
      </c>
    </row>
    <row r="805" spans="1:11">
      <c r="A805" s="19">
        <v>9052</v>
      </c>
      <c r="B805" s="73">
        <v>45298</v>
      </c>
      <c r="C805" s="46">
        <f t="shared" si="22"/>
        <v>7</v>
      </c>
      <c r="D805" s="74" t="s">
        <v>510</v>
      </c>
      <c r="E805" s="74">
        <v>238</v>
      </c>
      <c r="F805" s="74" t="s">
        <v>604</v>
      </c>
      <c r="G805" s="74">
        <v>117</v>
      </c>
      <c r="H805" s="74">
        <v>90</v>
      </c>
      <c r="I805" s="49">
        <v>0.5</v>
      </c>
      <c r="J805" s="74">
        <v>0.49159663869999998</v>
      </c>
      <c r="K805" s="74">
        <v>2.6444444439999999</v>
      </c>
    </row>
    <row r="806" spans="1:11">
      <c r="A806" s="19">
        <v>9052</v>
      </c>
      <c r="B806" s="73">
        <v>45299</v>
      </c>
      <c r="C806" s="46">
        <f t="shared" si="22"/>
        <v>1</v>
      </c>
      <c r="D806" s="74" t="s">
        <v>537</v>
      </c>
      <c r="E806" s="74">
        <v>247</v>
      </c>
      <c r="F806" s="74" t="s">
        <v>262</v>
      </c>
      <c r="G806" s="74">
        <v>176</v>
      </c>
      <c r="H806" s="74">
        <v>110</v>
      </c>
      <c r="I806" s="49">
        <v>0.50138888888888899</v>
      </c>
      <c r="J806" s="74">
        <v>0.71255060729999997</v>
      </c>
      <c r="K806" s="74">
        <v>2.2454545449999999</v>
      </c>
    </row>
    <row r="807" spans="1:11">
      <c r="A807" s="19">
        <v>9052</v>
      </c>
      <c r="B807" s="73">
        <v>45300</v>
      </c>
      <c r="C807" s="46">
        <f t="shared" si="22"/>
        <v>2</v>
      </c>
      <c r="D807" s="74" t="s">
        <v>791</v>
      </c>
      <c r="E807" s="74">
        <v>562</v>
      </c>
      <c r="F807" s="74" t="s">
        <v>504</v>
      </c>
      <c r="G807" s="74">
        <v>213</v>
      </c>
      <c r="H807" s="74">
        <v>82</v>
      </c>
      <c r="I807" s="49">
        <v>0.50138888888888899</v>
      </c>
      <c r="J807" s="74">
        <v>0.37900355870000002</v>
      </c>
      <c r="K807" s="74">
        <v>6.8536585370000003</v>
      </c>
    </row>
    <row r="808" spans="1:11">
      <c r="A808" s="19">
        <v>9052</v>
      </c>
      <c r="B808" s="73">
        <v>45301</v>
      </c>
      <c r="C808" s="46">
        <f t="shared" si="22"/>
        <v>3</v>
      </c>
      <c r="D808" s="74" t="s">
        <v>907</v>
      </c>
      <c r="E808" s="74">
        <v>598</v>
      </c>
      <c r="F808" s="74" t="s">
        <v>674</v>
      </c>
      <c r="G808" s="74">
        <v>150</v>
      </c>
      <c r="H808" s="74">
        <v>123</v>
      </c>
      <c r="I808" s="49">
        <v>7.0138888888888903E-2</v>
      </c>
      <c r="J808" s="74">
        <v>0.25083612039999997</v>
      </c>
      <c r="K808" s="74">
        <v>4.8617886180000003</v>
      </c>
    </row>
    <row r="809" spans="1:11">
      <c r="A809" s="19">
        <v>9052</v>
      </c>
      <c r="B809" s="73">
        <v>45302</v>
      </c>
      <c r="C809" s="46">
        <f t="shared" si="22"/>
        <v>4</v>
      </c>
      <c r="D809" s="74" t="s">
        <v>306</v>
      </c>
      <c r="E809" s="74">
        <v>252</v>
      </c>
      <c r="F809" s="74" t="s">
        <v>667</v>
      </c>
      <c r="G809" s="74">
        <v>75</v>
      </c>
      <c r="H809" s="74">
        <v>100</v>
      </c>
      <c r="I809" s="49">
        <v>0.16736111111111099</v>
      </c>
      <c r="J809" s="74">
        <v>0.29761904760000002</v>
      </c>
      <c r="K809" s="74">
        <v>2.52</v>
      </c>
    </row>
    <row r="810" spans="1:11">
      <c r="A810" s="19">
        <v>9052</v>
      </c>
      <c r="B810" s="73">
        <v>45303</v>
      </c>
      <c r="C810" s="46">
        <f t="shared" si="22"/>
        <v>5</v>
      </c>
      <c r="D810" s="74" t="s">
        <v>527</v>
      </c>
      <c r="E810" s="74">
        <v>242</v>
      </c>
      <c r="F810" s="74" t="s">
        <v>609</v>
      </c>
      <c r="G810" s="74">
        <v>119</v>
      </c>
      <c r="H810" s="74">
        <v>92</v>
      </c>
      <c r="I810" s="49">
        <v>0.50347222222222199</v>
      </c>
      <c r="J810" s="74">
        <v>0.49173553720000002</v>
      </c>
      <c r="K810" s="74">
        <v>2.6304347830000001</v>
      </c>
    </row>
    <row r="811" spans="1:11">
      <c r="A811" s="19">
        <v>9052</v>
      </c>
      <c r="B811" s="73">
        <v>45304</v>
      </c>
      <c r="C811" s="46">
        <f t="shared" si="22"/>
        <v>6</v>
      </c>
      <c r="D811" s="74" t="s">
        <v>908</v>
      </c>
      <c r="E811" s="74">
        <v>178</v>
      </c>
      <c r="F811" s="74" t="s">
        <v>732</v>
      </c>
      <c r="G811" s="74">
        <v>65</v>
      </c>
      <c r="H811" s="74">
        <v>110</v>
      </c>
      <c r="I811" s="49">
        <v>0.52152777777777803</v>
      </c>
      <c r="J811" s="74">
        <v>0.36516853929999998</v>
      </c>
      <c r="K811" s="74">
        <v>1.618181818</v>
      </c>
    </row>
    <row r="812" spans="1:11">
      <c r="A812" s="19">
        <v>9052</v>
      </c>
      <c r="B812" s="73">
        <v>45305</v>
      </c>
      <c r="C812" s="46">
        <f t="shared" si="22"/>
        <v>7</v>
      </c>
      <c r="D812" s="74" t="s">
        <v>769</v>
      </c>
      <c r="E812" s="74">
        <v>312</v>
      </c>
      <c r="F812" s="74" t="s">
        <v>258</v>
      </c>
      <c r="G812" s="74">
        <v>82</v>
      </c>
      <c r="H812" s="74">
        <v>129</v>
      </c>
      <c r="I812" s="49">
        <v>0.18263888888888899</v>
      </c>
      <c r="J812" s="74">
        <v>0.26282051280000002</v>
      </c>
      <c r="K812" s="74">
        <v>2.4186046509999999</v>
      </c>
    </row>
    <row r="813" spans="1:11">
      <c r="A813" s="19">
        <v>9052</v>
      </c>
      <c r="B813" s="73">
        <v>45306</v>
      </c>
      <c r="C813" s="46">
        <f t="shared" si="22"/>
        <v>1</v>
      </c>
      <c r="D813" s="74" t="s">
        <v>527</v>
      </c>
      <c r="E813" s="74">
        <v>242</v>
      </c>
      <c r="F813" s="74" t="s">
        <v>261</v>
      </c>
      <c r="G813" s="74">
        <v>132</v>
      </c>
      <c r="H813" s="74">
        <v>96</v>
      </c>
      <c r="I813" s="49">
        <v>0.52152777777777803</v>
      </c>
      <c r="J813" s="74">
        <v>0.54545454550000005</v>
      </c>
      <c r="K813" s="74">
        <v>2.5208333330000001</v>
      </c>
    </row>
    <row r="814" spans="1:11">
      <c r="A814" s="19">
        <v>9052</v>
      </c>
      <c r="B814" s="73">
        <v>45307</v>
      </c>
      <c r="C814" s="46">
        <f t="shared" si="22"/>
        <v>2</v>
      </c>
      <c r="D814" s="74" t="s">
        <v>686</v>
      </c>
      <c r="E814" s="74">
        <v>290</v>
      </c>
      <c r="F814" s="74" t="s">
        <v>415</v>
      </c>
      <c r="G814" s="74">
        <v>179</v>
      </c>
      <c r="H814" s="74">
        <v>80</v>
      </c>
      <c r="I814" s="49">
        <v>0.14583333333333301</v>
      </c>
      <c r="J814" s="74">
        <v>0.6172413793</v>
      </c>
      <c r="K814" s="74">
        <v>3.625</v>
      </c>
    </row>
    <row r="815" spans="1:11">
      <c r="A815" s="19">
        <v>9052</v>
      </c>
      <c r="B815" s="73">
        <v>45308</v>
      </c>
      <c r="C815" s="46">
        <f t="shared" si="22"/>
        <v>3</v>
      </c>
      <c r="D815" s="74" t="s">
        <v>539</v>
      </c>
      <c r="E815" s="74">
        <v>303</v>
      </c>
      <c r="F815" s="74" t="s">
        <v>404</v>
      </c>
      <c r="G815" s="74">
        <v>113</v>
      </c>
      <c r="H815" s="74">
        <v>102</v>
      </c>
      <c r="I815" s="49">
        <v>0.50624999999999998</v>
      </c>
      <c r="J815" s="74">
        <v>0.37293729370000001</v>
      </c>
      <c r="K815" s="74">
        <v>2.9705882350000001</v>
      </c>
    </row>
    <row r="816" spans="1:11">
      <c r="A816" s="19">
        <v>9052</v>
      </c>
      <c r="B816" s="73">
        <v>45309</v>
      </c>
      <c r="C816" s="46">
        <f t="shared" si="22"/>
        <v>4</v>
      </c>
      <c r="D816" s="74" t="s">
        <v>676</v>
      </c>
      <c r="E816" s="74">
        <v>224</v>
      </c>
      <c r="F816" s="74" t="s">
        <v>556</v>
      </c>
      <c r="G816" s="74">
        <v>110</v>
      </c>
      <c r="H816" s="74">
        <v>94</v>
      </c>
      <c r="I816" s="49">
        <v>0.27083333333333298</v>
      </c>
      <c r="J816" s="74">
        <v>0.49107142860000003</v>
      </c>
      <c r="K816" s="74">
        <v>2.3829787229999999</v>
      </c>
    </row>
    <row r="817" spans="1:11">
      <c r="A817" s="19">
        <v>9052</v>
      </c>
      <c r="B817" s="73">
        <v>45310</v>
      </c>
      <c r="C817" s="46">
        <f t="shared" si="22"/>
        <v>5</v>
      </c>
      <c r="D817" s="74" t="s">
        <v>909</v>
      </c>
      <c r="E817" s="74">
        <v>341</v>
      </c>
      <c r="F817" s="74" t="s">
        <v>312</v>
      </c>
      <c r="G817" s="74">
        <v>204</v>
      </c>
      <c r="H817" s="74">
        <v>92</v>
      </c>
      <c r="I817" s="49">
        <v>0.51458333333333295</v>
      </c>
      <c r="J817" s="74">
        <v>0.59824046919999996</v>
      </c>
      <c r="K817" s="74">
        <v>3.7065217389999998</v>
      </c>
    </row>
    <row r="818" spans="1:11">
      <c r="A818" s="19">
        <v>9052</v>
      </c>
      <c r="B818" s="73">
        <v>45311</v>
      </c>
      <c r="C818" s="46">
        <f t="shared" si="22"/>
        <v>6</v>
      </c>
      <c r="D818" s="74" t="s">
        <v>639</v>
      </c>
      <c r="E818" s="74">
        <v>286</v>
      </c>
      <c r="F818" s="74" t="s">
        <v>633</v>
      </c>
      <c r="G818" s="74">
        <v>142</v>
      </c>
      <c r="H818" s="74">
        <v>105</v>
      </c>
      <c r="I818" s="49">
        <v>0.530555555555556</v>
      </c>
      <c r="J818" s="74">
        <v>0.49650349649999997</v>
      </c>
      <c r="K818" s="74">
        <v>2.723809524</v>
      </c>
    </row>
    <row r="819" spans="1:11">
      <c r="A819" s="19">
        <v>9052</v>
      </c>
      <c r="B819" s="73">
        <v>45312</v>
      </c>
      <c r="C819" s="46">
        <f t="shared" si="22"/>
        <v>7</v>
      </c>
      <c r="D819" s="74" t="s">
        <v>910</v>
      </c>
      <c r="E819" s="74">
        <v>245</v>
      </c>
      <c r="F819" s="74" t="s">
        <v>252</v>
      </c>
      <c r="G819" s="74">
        <v>133</v>
      </c>
      <c r="H819" s="74">
        <v>187</v>
      </c>
      <c r="I819" s="49">
        <v>0.52013888888888904</v>
      </c>
      <c r="J819" s="74">
        <v>0.54285714289999998</v>
      </c>
      <c r="K819" s="74">
        <v>1.3101604280000001</v>
      </c>
    </row>
    <row r="820" spans="1:11">
      <c r="A820" s="19">
        <v>9052</v>
      </c>
      <c r="B820" s="73">
        <v>45313</v>
      </c>
      <c r="C820" s="46">
        <f t="shared" si="22"/>
        <v>1</v>
      </c>
      <c r="D820" s="74" t="s">
        <v>281</v>
      </c>
      <c r="E820" s="74">
        <v>273</v>
      </c>
      <c r="F820" s="74" t="s">
        <v>322</v>
      </c>
      <c r="G820" s="74">
        <v>182</v>
      </c>
      <c r="H820" s="74">
        <v>146</v>
      </c>
      <c r="I820" s="49">
        <v>0.25</v>
      </c>
      <c r="J820" s="74">
        <v>0.66666666669999997</v>
      </c>
      <c r="K820" s="74">
        <v>1.8698630140000001</v>
      </c>
    </row>
    <row r="821" spans="1:11">
      <c r="A821" s="19">
        <v>9052</v>
      </c>
      <c r="B821" s="73">
        <v>45314</v>
      </c>
      <c r="C821" s="46">
        <f t="shared" si="22"/>
        <v>2</v>
      </c>
      <c r="D821" s="74" t="s">
        <v>292</v>
      </c>
      <c r="E821" s="74">
        <v>323</v>
      </c>
      <c r="F821" s="74" t="s">
        <v>556</v>
      </c>
      <c r="G821" s="74">
        <v>110</v>
      </c>
      <c r="H821" s="74">
        <v>101</v>
      </c>
      <c r="I821" s="49">
        <v>0.27083333333333298</v>
      </c>
      <c r="J821" s="74">
        <v>0.34055727549999998</v>
      </c>
      <c r="K821" s="74">
        <v>3.1980198020000001</v>
      </c>
    </row>
    <row r="822" spans="1:11">
      <c r="A822" s="19">
        <v>9052</v>
      </c>
      <c r="B822" s="73">
        <v>45315</v>
      </c>
      <c r="C822" s="46">
        <f t="shared" si="22"/>
        <v>3</v>
      </c>
      <c r="D822" s="74" t="s">
        <v>678</v>
      </c>
      <c r="E822" s="74">
        <v>283</v>
      </c>
      <c r="F822" s="74" t="s">
        <v>307</v>
      </c>
      <c r="G822" s="74">
        <v>139</v>
      </c>
      <c r="H822" s="74">
        <v>93</v>
      </c>
      <c r="I822" s="49">
        <v>0.52986111111111101</v>
      </c>
      <c r="J822" s="74">
        <v>0.49116607769999998</v>
      </c>
      <c r="K822" s="74">
        <v>3.0430107529999999</v>
      </c>
    </row>
    <row r="823" spans="1:11">
      <c r="A823" s="19">
        <v>9052</v>
      </c>
      <c r="B823" s="73">
        <v>45316</v>
      </c>
      <c r="C823" s="46">
        <f t="shared" si="22"/>
        <v>4</v>
      </c>
      <c r="D823" s="74" t="s">
        <v>911</v>
      </c>
      <c r="E823" s="74">
        <v>232</v>
      </c>
      <c r="F823" s="74" t="s">
        <v>303</v>
      </c>
      <c r="G823" s="74">
        <v>109</v>
      </c>
      <c r="H823" s="74">
        <v>91</v>
      </c>
      <c r="I823" s="49">
        <v>6.0416666666666702E-2</v>
      </c>
      <c r="J823" s="74">
        <v>0.46982758619999998</v>
      </c>
      <c r="K823" s="74">
        <v>2.5494505489999999</v>
      </c>
    </row>
    <row r="824" spans="1:11">
      <c r="A824" s="19">
        <v>9052</v>
      </c>
      <c r="B824" s="73">
        <v>45317</v>
      </c>
      <c r="C824" s="46">
        <f t="shared" si="22"/>
        <v>5</v>
      </c>
      <c r="D824" s="74" t="s">
        <v>716</v>
      </c>
      <c r="E824" s="74">
        <v>317</v>
      </c>
      <c r="F824" s="74" t="s">
        <v>599</v>
      </c>
      <c r="G824" s="74">
        <v>154</v>
      </c>
      <c r="H824" s="74">
        <v>117</v>
      </c>
      <c r="I824" s="49">
        <v>0.50833333333333297</v>
      </c>
      <c r="J824" s="74">
        <v>0.48580441639999999</v>
      </c>
      <c r="K824" s="74">
        <v>2.7094017090000002</v>
      </c>
    </row>
    <row r="825" spans="1:11">
      <c r="A825" s="19">
        <v>9052</v>
      </c>
      <c r="B825" s="73">
        <v>45318</v>
      </c>
      <c r="C825" s="46">
        <f t="shared" si="22"/>
        <v>6</v>
      </c>
      <c r="D825" s="74" t="s">
        <v>912</v>
      </c>
      <c r="E825" s="74">
        <v>294</v>
      </c>
      <c r="F825" s="74" t="s">
        <v>406</v>
      </c>
      <c r="G825" s="74">
        <v>123</v>
      </c>
      <c r="H825" s="74">
        <v>121</v>
      </c>
      <c r="I825" s="49">
        <v>0.13055555555555601</v>
      </c>
      <c r="J825" s="74">
        <v>0.41836734689999999</v>
      </c>
      <c r="K825" s="74">
        <v>2.4297520659999998</v>
      </c>
    </row>
    <row r="826" spans="1:11">
      <c r="A826" s="19">
        <v>9052</v>
      </c>
      <c r="B826" s="73">
        <v>45319</v>
      </c>
      <c r="C826" s="46">
        <f t="shared" si="22"/>
        <v>7</v>
      </c>
      <c r="D826" s="74" t="s">
        <v>254</v>
      </c>
      <c r="E826" s="74">
        <v>195</v>
      </c>
      <c r="F826" s="74" t="s">
        <v>687</v>
      </c>
      <c r="G826" s="74">
        <v>140</v>
      </c>
      <c r="H826" s="74">
        <v>115</v>
      </c>
      <c r="I826" s="49">
        <v>7.0833333333333304E-2</v>
      </c>
      <c r="J826" s="74">
        <v>0.71794871790000003</v>
      </c>
      <c r="K826" s="74">
        <v>1.6956521739999999</v>
      </c>
    </row>
    <row r="827" spans="1:11">
      <c r="A827" s="19">
        <v>9052</v>
      </c>
      <c r="B827" s="73">
        <v>45320</v>
      </c>
      <c r="C827" s="46">
        <f t="shared" si="22"/>
        <v>1</v>
      </c>
      <c r="D827" s="74" t="s">
        <v>451</v>
      </c>
      <c r="E827" s="74">
        <v>398</v>
      </c>
      <c r="F827" s="74" t="s">
        <v>734</v>
      </c>
      <c r="G827" s="74">
        <v>31</v>
      </c>
      <c r="H827" s="74">
        <v>30</v>
      </c>
      <c r="I827" s="49">
        <v>0.41527777777777802</v>
      </c>
      <c r="J827" s="74">
        <v>7.7889447240000007E-2</v>
      </c>
      <c r="K827" s="74">
        <v>13.266666669999999</v>
      </c>
    </row>
    <row r="828" spans="1:11">
      <c r="A828" s="19">
        <v>9052</v>
      </c>
      <c r="B828" s="73">
        <v>45321</v>
      </c>
      <c r="C828" s="46">
        <f t="shared" si="22"/>
        <v>2</v>
      </c>
      <c r="D828" s="74" t="s">
        <v>569</v>
      </c>
      <c r="E828" s="74">
        <v>616</v>
      </c>
      <c r="F828" s="74" t="s">
        <v>572</v>
      </c>
      <c r="G828" s="74">
        <v>92</v>
      </c>
      <c r="H828" s="74">
        <v>113</v>
      </c>
      <c r="I828" s="49">
        <v>0.29305555555555601</v>
      </c>
      <c r="J828" s="74">
        <v>0.14935064940000001</v>
      </c>
      <c r="K828" s="74">
        <v>5.4513274340000004</v>
      </c>
    </row>
    <row r="829" spans="1:11">
      <c r="A829" s="19">
        <v>9052</v>
      </c>
      <c r="B829" s="73">
        <v>45322</v>
      </c>
      <c r="C829" s="46">
        <f t="shared" si="22"/>
        <v>3</v>
      </c>
      <c r="D829" s="74" t="s">
        <v>913</v>
      </c>
      <c r="E829" s="74">
        <v>295</v>
      </c>
      <c r="F829" s="74" t="s">
        <v>404</v>
      </c>
      <c r="G829" s="74">
        <v>113</v>
      </c>
      <c r="H829" s="74">
        <v>100</v>
      </c>
      <c r="I829" s="49">
        <v>0.28402777777777799</v>
      </c>
      <c r="J829" s="74">
        <v>0.38305084750000001</v>
      </c>
      <c r="K829" s="74">
        <v>2.95</v>
      </c>
    </row>
    <row r="830" spans="1:11">
      <c r="A830" s="19">
        <v>9052</v>
      </c>
      <c r="B830" s="73">
        <v>45323</v>
      </c>
      <c r="C830" s="46">
        <f t="shared" si="22"/>
        <v>4</v>
      </c>
      <c r="D830" s="74" t="s">
        <v>687</v>
      </c>
      <c r="E830" s="74">
        <v>140</v>
      </c>
      <c r="F830" s="74" t="s">
        <v>576</v>
      </c>
      <c r="G830" s="74">
        <v>68</v>
      </c>
      <c r="H830" s="74">
        <v>118</v>
      </c>
      <c r="I830" s="49">
        <v>0.297916666666667</v>
      </c>
      <c r="J830" s="74">
        <v>0.48571428570000003</v>
      </c>
      <c r="K830" s="74">
        <v>1.1864406780000001</v>
      </c>
    </row>
    <row r="831" spans="1:11">
      <c r="A831" s="19">
        <v>9052</v>
      </c>
      <c r="B831" s="73">
        <v>45324</v>
      </c>
      <c r="C831" s="46">
        <f t="shared" si="22"/>
        <v>5</v>
      </c>
      <c r="D831" s="74" t="s">
        <v>914</v>
      </c>
      <c r="E831" s="74">
        <v>214</v>
      </c>
      <c r="F831" s="74" t="s">
        <v>602</v>
      </c>
      <c r="G831" s="74">
        <v>141</v>
      </c>
      <c r="H831" s="74">
        <v>91</v>
      </c>
      <c r="I831" s="49">
        <v>0.500694444444444</v>
      </c>
      <c r="J831" s="74">
        <v>0.65887850469999998</v>
      </c>
      <c r="K831" s="74">
        <v>2.3516483520000002</v>
      </c>
    </row>
    <row r="832" spans="1:11">
      <c r="A832" s="19">
        <v>9052</v>
      </c>
      <c r="B832" s="73">
        <v>45325</v>
      </c>
      <c r="C832" s="46">
        <f t="shared" si="22"/>
        <v>6</v>
      </c>
      <c r="D832" s="74" t="s">
        <v>312</v>
      </c>
      <c r="E832" s="74">
        <v>204</v>
      </c>
      <c r="F832" s="74" t="s">
        <v>387</v>
      </c>
      <c r="G832" s="74">
        <v>136</v>
      </c>
      <c r="H832" s="74">
        <v>109</v>
      </c>
      <c r="I832" s="49">
        <v>0.50555555555555598</v>
      </c>
      <c r="J832" s="74">
        <v>0.66666666669999997</v>
      </c>
      <c r="K832" s="74">
        <v>1.8715596329999999</v>
      </c>
    </row>
    <row r="833" spans="1:11">
      <c r="A833" s="19">
        <v>9052</v>
      </c>
      <c r="B833" s="73">
        <v>45326</v>
      </c>
      <c r="C833" s="46">
        <f t="shared" si="22"/>
        <v>7</v>
      </c>
      <c r="D833" s="74" t="s">
        <v>367</v>
      </c>
      <c r="E833" s="74">
        <v>321</v>
      </c>
      <c r="F833" s="74" t="s">
        <v>520</v>
      </c>
      <c r="G833" s="74">
        <v>122</v>
      </c>
      <c r="H833" s="74">
        <v>81</v>
      </c>
      <c r="I833" s="49">
        <v>0.51319444444444395</v>
      </c>
      <c r="J833" s="74">
        <v>0.38006230530000001</v>
      </c>
      <c r="K833" s="74">
        <v>3.9629629629999998</v>
      </c>
    </row>
    <row r="834" spans="1:11">
      <c r="A834" s="19">
        <v>9052</v>
      </c>
      <c r="B834" s="73">
        <v>45327</v>
      </c>
      <c r="C834" s="46">
        <f t="shared" si="22"/>
        <v>1</v>
      </c>
      <c r="D834" s="74" t="s">
        <v>608</v>
      </c>
      <c r="E834" s="74">
        <v>299</v>
      </c>
      <c r="F834" s="74" t="s">
        <v>915</v>
      </c>
      <c r="G834" s="74">
        <v>114</v>
      </c>
      <c r="H834" s="74">
        <v>122</v>
      </c>
      <c r="I834" s="49">
        <v>0.50277777777777799</v>
      </c>
      <c r="J834" s="74">
        <v>0.38127090299999999</v>
      </c>
      <c r="K834" s="74">
        <v>2.4508196720000002</v>
      </c>
    </row>
    <row r="835" spans="1:11">
      <c r="A835" s="19">
        <v>9052</v>
      </c>
      <c r="B835" s="73">
        <v>45328</v>
      </c>
      <c r="C835" s="46">
        <f t="shared" si="22"/>
        <v>2</v>
      </c>
      <c r="D835" s="74" t="s">
        <v>780</v>
      </c>
      <c r="E835" s="74">
        <v>492</v>
      </c>
      <c r="F835" s="75" t="s">
        <v>417</v>
      </c>
      <c r="G835" s="74">
        <v>171</v>
      </c>
      <c r="H835" s="74">
        <v>121</v>
      </c>
      <c r="I835" s="49">
        <v>0.14374999999999999</v>
      </c>
      <c r="J835" s="74">
        <v>0.34756097559999999</v>
      </c>
      <c r="K835" s="74">
        <v>4.0661157020000003</v>
      </c>
    </row>
    <row r="836" spans="1:11">
      <c r="A836" s="19">
        <v>9052</v>
      </c>
      <c r="B836" s="73">
        <v>45329</v>
      </c>
      <c r="C836" s="46">
        <f t="shared" si="22"/>
        <v>3</v>
      </c>
      <c r="D836" s="74" t="s">
        <v>271</v>
      </c>
      <c r="E836" s="74">
        <v>135</v>
      </c>
      <c r="F836" s="74" t="s">
        <v>650</v>
      </c>
      <c r="G836" s="74">
        <v>70</v>
      </c>
      <c r="H836" s="74">
        <v>132</v>
      </c>
      <c r="I836" s="49">
        <v>0.15902777777777799</v>
      </c>
      <c r="J836" s="74">
        <v>0.51851851849999997</v>
      </c>
      <c r="K836" s="74">
        <v>1.0227272730000001</v>
      </c>
    </row>
    <row r="837" spans="1:11">
      <c r="A837" s="19">
        <v>9052</v>
      </c>
      <c r="B837" s="73">
        <v>45330</v>
      </c>
      <c r="C837" s="46">
        <f t="shared" si="22"/>
        <v>4</v>
      </c>
      <c r="D837" s="74" t="s">
        <v>759</v>
      </c>
      <c r="E837" s="74">
        <v>188</v>
      </c>
      <c r="F837" s="74" t="s">
        <v>408</v>
      </c>
      <c r="G837" s="74">
        <v>107</v>
      </c>
      <c r="H837" s="74">
        <v>176</v>
      </c>
      <c r="I837" s="49">
        <v>0.50138888888888899</v>
      </c>
      <c r="J837" s="74">
        <v>0.56914893619999996</v>
      </c>
      <c r="K837" s="74">
        <v>1.068181818</v>
      </c>
    </row>
    <row r="838" spans="1:11">
      <c r="A838" s="19">
        <v>9052</v>
      </c>
      <c r="B838" s="73">
        <v>45331</v>
      </c>
      <c r="C838" s="46">
        <f t="shared" si="22"/>
        <v>5</v>
      </c>
      <c r="D838" s="74" t="s">
        <v>674</v>
      </c>
      <c r="E838" s="74">
        <v>150</v>
      </c>
      <c r="F838" s="74" t="s">
        <v>732</v>
      </c>
      <c r="G838" s="74">
        <v>65</v>
      </c>
      <c r="H838" s="74">
        <v>154</v>
      </c>
      <c r="I838" s="49">
        <v>0.50624999999999998</v>
      </c>
      <c r="J838" s="74">
        <v>0.43333333330000001</v>
      </c>
      <c r="K838" s="74">
        <v>0.97402597400000002</v>
      </c>
    </row>
    <row r="839" spans="1:11">
      <c r="A839" s="19">
        <v>9052</v>
      </c>
      <c r="B839" s="73">
        <v>45332</v>
      </c>
      <c r="C839" s="46">
        <f t="shared" si="22"/>
        <v>6</v>
      </c>
      <c r="D839" s="74" t="s">
        <v>916</v>
      </c>
      <c r="E839" s="74">
        <v>156</v>
      </c>
      <c r="F839" s="74" t="s">
        <v>631</v>
      </c>
      <c r="G839" s="74">
        <v>116</v>
      </c>
      <c r="H839" s="74">
        <v>121</v>
      </c>
      <c r="I839" s="49">
        <v>0.50972222222222197</v>
      </c>
      <c r="J839" s="74">
        <v>0.74358974359999996</v>
      </c>
      <c r="K839" s="74">
        <v>1.2892561979999999</v>
      </c>
    </row>
    <row r="840" spans="1:11">
      <c r="A840" s="19">
        <v>9052</v>
      </c>
      <c r="B840" s="73">
        <v>45333</v>
      </c>
      <c r="C840" s="46">
        <f t="shared" si="22"/>
        <v>7</v>
      </c>
      <c r="D840" s="74" t="s">
        <v>917</v>
      </c>
      <c r="E840" s="74">
        <v>220</v>
      </c>
      <c r="F840" s="74" t="s">
        <v>599</v>
      </c>
      <c r="G840" s="74">
        <v>154</v>
      </c>
      <c r="H840" s="74">
        <v>168</v>
      </c>
      <c r="I840" s="49">
        <v>0.51666666666666705</v>
      </c>
      <c r="J840" s="74">
        <v>0.7</v>
      </c>
      <c r="K840" s="74">
        <v>1.30952381</v>
      </c>
    </row>
    <row r="841" spans="1:11">
      <c r="A841" s="19">
        <v>9052</v>
      </c>
      <c r="B841" s="73">
        <v>45334</v>
      </c>
      <c r="C841" s="46">
        <f t="shared" si="22"/>
        <v>1</v>
      </c>
      <c r="D841" s="74" t="s">
        <v>445</v>
      </c>
      <c r="E841" s="74">
        <v>207</v>
      </c>
      <c r="F841" s="74" t="s">
        <v>552</v>
      </c>
      <c r="G841" s="74">
        <v>103</v>
      </c>
      <c r="H841" s="74">
        <v>137</v>
      </c>
      <c r="I841" s="49">
        <v>0.29375000000000001</v>
      </c>
      <c r="J841" s="74">
        <v>0.4975845411</v>
      </c>
      <c r="K841" s="74">
        <v>1.510948905</v>
      </c>
    </row>
    <row r="842" spans="1:11">
      <c r="A842" s="19">
        <v>9052</v>
      </c>
      <c r="B842" s="73">
        <v>45335</v>
      </c>
      <c r="C842" s="46">
        <f t="shared" si="22"/>
        <v>2</v>
      </c>
      <c r="D842" s="74" t="s">
        <v>918</v>
      </c>
      <c r="E842" s="74">
        <v>412</v>
      </c>
      <c r="F842" s="74" t="s">
        <v>255</v>
      </c>
      <c r="G842" s="74">
        <v>102</v>
      </c>
      <c r="H842" s="74">
        <v>101</v>
      </c>
      <c r="I842" s="49">
        <v>4.1666666666666699E-2</v>
      </c>
      <c r="J842" s="74">
        <v>0.24757281549999999</v>
      </c>
      <c r="K842" s="74">
        <v>4.0792079210000001</v>
      </c>
    </row>
    <row r="843" spans="1:11">
      <c r="A843" s="19">
        <v>9052</v>
      </c>
      <c r="B843" s="73">
        <v>45336</v>
      </c>
      <c r="C843" s="46">
        <f t="shared" si="22"/>
        <v>3</v>
      </c>
      <c r="D843" s="74" t="s">
        <v>369</v>
      </c>
      <c r="E843" s="74">
        <v>181</v>
      </c>
      <c r="F843" s="74" t="s">
        <v>552</v>
      </c>
      <c r="G843" s="74">
        <v>103</v>
      </c>
      <c r="H843" s="74">
        <v>128</v>
      </c>
      <c r="I843" s="49">
        <v>0.29166666666666702</v>
      </c>
      <c r="J843" s="74">
        <v>0.56906077349999995</v>
      </c>
      <c r="K843" s="74">
        <v>1.4140625</v>
      </c>
    </row>
    <row r="844" spans="1:11">
      <c r="A844" s="19">
        <v>9052</v>
      </c>
      <c r="B844" s="73">
        <v>45337</v>
      </c>
      <c r="C844" s="46">
        <f t="shared" si="22"/>
        <v>4</v>
      </c>
      <c r="D844" s="76" t="s">
        <v>498</v>
      </c>
      <c r="E844" s="76">
        <v>307</v>
      </c>
      <c r="F844" s="76" t="s">
        <v>261</v>
      </c>
      <c r="G844" s="76">
        <v>132</v>
      </c>
      <c r="H844" s="76">
        <v>95</v>
      </c>
      <c r="I844" s="49">
        <v>0.51388888888888895</v>
      </c>
      <c r="J844" s="74">
        <v>0.42996742669999999</v>
      </c>
      <c r="K844" s="74">
        <v>3.231578947</v>
      </c>
    </row>
    <row r="845" spans="1:11">
      <c r="A845" s="19">
        <v>9052</v>
      </c>
      <c r="B845" s="73">
        <v>45338</v>
      </c>
      <c r="C845" s="46">
        <f t="shared" si="22"/>
        <v>5</v>
      </c>
      <c r="D845" s="76" t="s">
        <v>351</v>
      </c>
      <c r="E845" s="76">
        <v>262</v>
      </c>
      <c r="F845" s="76" t="s">
        <v>653</v>
      </c>
      <c r="G845" s="76">
        <v>108</v>
      </c>
      <c r="H845" s="76">
        <v>113</v>
      </c>
      <c r="I845" s="49">
        <v>0.50347222222222199</v>
      </c>
      <c r="J845" s="74">
        <v>0.41221374049999998</v>
      </c>
      <c r="K845" s="74">
        <v>2.3185840710000001</v>
      </c>
    </row>
    <row r="846" spans="1:11">
      <c r="A846" s="19">
        <v>9052</v>
      </c>
      <c r="B846" s="73">
        <v>45339</v>
      </c>
      <c r="C846" s="46">
        <f t="shared" si="22"/>
        <v>6</v>
      </c>
      <c r="D846" s="76" t="s">
        <v>638</v>
      </c>
      <c r="E846" s="76">
        <v>255</v>
      </c>
      <c r="F846" s="76" t="s">
        <v>386</v>
      </c>
      <c r="G846" s="76">
        <v>125</v>
      </c>
      <c r="H846" s="76">
        <v>105</v>
      </c>
      <c r="I846" s="49">
        <v>0.50694444444444398</v>
      </c>
      <c r="J846" s="74">
        <v>0.49019607840000001</v>
      </c>
      <c r="K846" s="74">
        <v>2.4285714289999998</v>
      </c>
    </row>
    <row r="847" spans="1:11">
      <c r="A847" s="19">
        <v>9052</v>
      </c>
      <c r="B847" s="73">
        <v>45340</v>
      </c>
      <c r="C847" s="46">
        <f t="shared" si="22"/>
        <v>7</v>
      </c>
      <c r="D847" s="76" t="s">
        <v>919</v>
      </c>
      <c r="E847" s="76">
        <v>309</v>
      </c>
      <c r="F847" s="76" t="s">
        <v>674</v>
      </c>
      <c r="G847" s="76">
        <v>150</v>
      </c>
      <c r="H847" s="76">
        <v>101</v>
      </c>
      <c r="I847" s="49">
        <v>0.50208333333333299</v>
      </c>
      <c r="J847" s="74">
        <v>0.4854368932</v>
      </c>
      <c r="K847" s="74">
        <v>3.0594059410000001</v>
      </c>
    </row>
    <row r="848" spans="1:11">
      <c r="A848" s="19">
        <v>9052</v>
      </c>
      <c r="B848" s="73">
        <v>45341</v>
      </c>
      <c r="C848" s="46">
        <f t="shared" si="22"/>
        <v>1</v>
      </c>
      <c r="D848" s="76" t="s">
        <v>332</v>
      </c>
      <c r="E848" s="76">
        <v>225</v>
      </c>
      <c r="F848" s="76" t="s">
        <v>920</v>
      </c>
      <c r="G848" s="76">
        <v>80</v>
      </c>
      <c r="H848" s="76">
        <v>129</v>
      </c>
      <c r="I848" s="49">
        <v>0.51458333333333295</v>
      </c>
      <c r="J848" s="74">
        <v>0.35555555560000002</v>
      </c>
      <c r="K848" s="74">
        <v>1.7441860469999999</v>
      </c>
    </row>
    <row r="849" spans="1:11">
      <c r="A849" s="19">
        <v>9052</v>
      </c>
      <c r="B849" s="73">
        <v>45342</v>
      </c>
      <c r="C849" s="46">
        <f t="shared" si="22"/>
        <v>2</v>
      </c>
      <c r="D849" s="76" t="s">
        <v>270</v>
      </c>
      <c r="E849" s="76">
        <v>271</v>
      </c>
      <c r="F849" s="76" t="s">
        <v>406</v>
      </c>
      <c r="G849" s="76">
        <v>123</v>
      </c>
      <c r="H849" s="76">
        <v>106</v>
      </c>
      <c r="I849" s="49">
        <v>0.50624999999999998</v>
      </c>
      <c r="J849" s="74">
        <v>0.4538745387</v>
      </c>
      <c r="K849" s="74">
        <v>2.5566037740000001</v>
      </c>
    </row>
    <row r="850" spans="1:11">
      <c r="A850" s="19">
        <v>9052</v>
      </c>
      <c r="B850" s="73">
        <v>45343</v>
      </c>
      <c r="C850" s="46">
        <f t="shared" si="22"/>
        <v>3</v>
      </c>
      <c r="D850" s="76" t="s">
        <v>539</v>
      </c>
      <c r="E850" s="76">
        <v>303</v>
      </c>
      <c r="F850" s="76" t="s">
        <v>271</v>
      </c>
      <c r="G850" s="76">
        <v>135</v>
      </c>
      <c r="H850" s="76">
        <v>188</v>
      </c>
      <c r="I850" s="49">
        <v>0.51736111111111105</v>
      </c>
      <c r="J850" s="74">
        <v>0.44554455450000002</v>
      </c>
      <c r="K850" s="74">
        <v>1.6117021279999999</v>
      </c>
    </row>
    <row r="851" spans="1:11">
      <c r="A851" s="19">
        <v>9052</v>
      </c>
      <c r="B851" s="73">
        <v>45344</v>
      </c>
      <c r="C851" s="46">
        <f t="shared" si="22"/>
        <v>4</v>
      </c>
      <c r="D851" s="76" t="s">
        <v>477</v>
      </c>
      <c r="E851" s="76">
        <v>234</v>
      </c>
      <c r="F851" s="76" t="s">
        <v>590</v>
      </c>
      <c r="G851" s="76">
        <v>115</v>
      </c>
      <c r="H851" s="76">
        <v>141</v>
      </c>
      <c r="I851" s="49">
        <v>0.51527777777777795</v>
      </c>
      <c r="J851" s="74">
        <v>0.49145299149999999</v>
      </c>
      <c r="K851" s="74">
        <v>1.659574468</v>
      </c>
    </row>
    <row r="852" spans="1:11">
      <c r="A852" s="19">
        <v>9052</v>
      </c>
      <c r="B852" s="73">
        <v>45345</v>
      </c>
      <c r="C852" s="46">
        <f t="shared" si="22"/>
        <v>5</v>
      </c>
      <c r="D852" s="76" t="s">
        <v>388</v>
      </c>
      <c r="E852" s="76">
        <v>263</v>
      </c>
      <c r="F852" s="76" t="s">
        <v>674</v>
      </c>
      <c r="G852" s="76">
        <v>150</v>
      </c>
      <c r="H852" s="76">
        <v>150</v>
      </c>
      <c r="I852" s="49">
        <v>0.52152777777777803</v>
      </c>
      <c r="J852" s="74">
        <v>0.57034220530000002</v>
      </c>
      <c r="K852" s="74">
        <v>1.753333333</v>
      </c>
    </row>
    <row r="853" spans="1:11">
      <c r="A853" s="19">
        <v>9052</v>
      </c>
      <c r="B853" s="73">
        <v>45346</v>
      </c>
      <c r="C853" s="46">
        <f t="shared" si="22"/>
        <v>6</v>
      </c>
      <c r="D853" s="76" t="s">
        <v>347</v>
      </c>
      <c r="E853" s="76">
        <v>209</v>
      </c>
      <c r="F853" s="76" t="s">
        <v>434</v>
      </c>
      <c r="G853" s="76">
        <v>74</v>
      </c>
      <c r="H853" s="76">
        <v>123</v>
      </c>
      <c r="I853" s="49">
        <v>0.51875000000000004</v>
      </c>
      <c r="J853" s="74">
        <v>0.35406698559999999</v>
      </c>
      <c r="K853" s="74">
        <v>1.699186992</v>
      </c>
    </row>
    <row r="854" spans="1:11">
      <c r="A854" s="19">
        <v>9052</v>
      </c>
      <c r="B854" s="73">
        <v>45347</v>
      </c>
      <c r="C854" s="46">
        <f t="shared" si="22"/>
        <v>7</v>
      </c>
      <c r="D854" s="76" t="s">
        <v>492</v>
      </c>
      <c r="E854" s="76">
        <v>301</v>
      </c>
      <c r="F854" s="76" t="s">
        <v>382</v>
      </c>
      <c r="G854" s="76">
        <v>130</v>
      </c>
      <c r="H854" s="76">
        <v>121</v>
      </c>
      <c r="I854" s="49">
        <v>0.51041666666666696</v>
      </c>
      <c r="J854" s="74">
        <v>0.43189368769999997</v>
      </c>
      <c r="K854" s="74">
        <v>2.487603306</v>
      </c>
    </row>
    <row r="855" spans="1:11">
      <c r="A855" s="19">
        <v>9052</v>
      </c>
      <c r="B855" s="73">
        <v>45348</v>
      </c>
      <c r="C855" s="46">
        <f t="shared" ref="C855:C918" si="23">WEEKDAY(B855,2)</f>
        <v>1</v>
      </c>
      <c r="D855" s="76" t="s">
        <v>528</v>
      </c>
      <c r="E855" s="76">
        <v>257</v>
      </c>
      <c r="F855" s="76" t="s">
        <v>653</v>
      </c>
      <c r="G855" s="76">
        <v>108</v>
      </c>
      <c r="H855" s="76">
        <v>114</v>
      </c>
      <c r="I855" s="49">
        <v>0.51319444444444395</v>
      </c>
      <c r="J855" s="74">
        <v>0.42023346299999997</v>
      </c>
      <c r="K855" s="74">
        <v>2.254385965</v>
      </c>
    </row>
    <row r="856" spans="1:11">
      <c r="A856" s="19">
        <v>9052</v>
      </c>
      <c r="B856" s="73">
        <v>45349</v>
      </c>
      <c r="C856" s="46">
        <f t="shared" si="23"/>
        <v>2</v>
      </c>
      <c r="D856" s="76" t="s">
        <v>652</v>
      </c>
      <c r="E856" s="76">
        <v>218</v>
      </c>
      <c r="F856" s="76" t="s">
        <v>549</v>
      </c>
      <c r="G856" s="76">
        <v>105</v>
      </c>
      <c r="H856" s="76">
        <v>119</v>
      </c>
      <c r="I856" s="49">
        <v>0.50277777777777799</v>
      </c>
      <c r="J856" s="74">
        <v>0.48165137609999997</v>
      </c>
      <c r="K856" s="74">
        <v>1.8319327729999999</v>
      </c>
    </row>
    <row r="857" spans="1:11">
      <c r="A857" s="19">
        <v>9052</v>
      </c>
      <c r="B857" s="73">
        <v>45350</v>
      </c>
      <c r="C857" s="46">
        <f t="shared" si="23"/>
        <v>3</v>
      </c>
      <c r="D857" s="76" t="s">
        <v>361</v>
      </c>
      <c r="E857" s="76">
        <v>269</v>
      </c>
      <c r="F857" s="76" t="s">
        <v>590</v>
      </c>
      <c r="G857" s="76">
        <v>115</v>
      </c>
      <c r="H857" s="76">
        <v>117</v>
      </c>
      <c r="I857" s="49">
        <v>0.50208333333333299</v>
      </c>
      <c r="J857" s="74">
        <v>0.42750929370000001</v>
      </c>
      <c r="K857" s="74">
        <v>2.2991452990000001</v>
      </c>
    </row>
    <row r="858" spans="1:11">
      <c r="A858" s="19">
        <v>9052</v>
      </c>
      <c r="B858" s="73">
        <v>45351</v>
      </c>
      <c r="C858" s="46">
        <f t="shared" si="23"/>
        <v>4</v>
      </c>
      <c r="D858" s="76" t="s">
        <v>769</v>
      </c>
      <c r="E858" s="76">
        <v>312</v>
      </c>
      <c r="F858" s="76" t="s">
        <v>382</v>
      </c>
      <c r="G858" s="76">
        <v>130</v>
      </c>
      <c r="H858" s="76">
        <v>131</v>
      </c>
      <c r="I858" s="49">
        <v>0.50555555555555598</v>
      </c>
      <c r="J858" s="74">
        <v>0.41666666670000002</v>
      </c>
      <c r="K858" s="74">
        <v>2.3816793889999999</v>
      </c>
    </row>
    <row r="859" spans="1:11">
      <c r="A859" s="19">
        <v>9052</v>
      </c>
      <c r="B859" s="73">
        <v>45352</v>
      </c>
      <c r="C859" s="46">
        <f t="shared" si="23"/>
        <v>5</v>
      </c>
      <c r="D859" s="76" t="s">
        <v>818</v>
      </c>
      <c r="E859" s="76">
        <v>239</v>
      </c>
      <c r="F859" s="76" t="s">
        <v>256</v>
      </c>
      <c r="G859" s="76">
        <v>118</v>
      </c>
      <c r="H859" s="76">
        <v>125</v>
      </c>
      <c r="I859" s="49">
        <v>0.50833333333333297</v>
      </c>
      <c r="J859" s="74">
        <v>0.49372384940000003</v>
      </c>
      <c r="K859" s="74">
        <v>1.9119999999999999</v>
      </c>
    </row>
    <row r="860" spans="1:11">
      <c r="A860" s="19">
        <v>9052</v>
      </c>
      <c r="B860" s="73">
        <v>45353</v>
      </c>
      <c r="C860" s="46">
        <f t="shared" si="23"/>
        <v>6</v>
      </c>
      <c r="D860" s="76" t="s">
        <v>281</v>
      </c>
      <c r="E860" s="76">
        <v>273</v>
      </c>
      <c r="F860" s="76" t="s">
        <v>549</v>
      </c>
      <c r="G860" s="76">
        <v>105</v>
      </c>
      <c r="H860" s="76">
        <v>111</v>
      </c>
      <c r="I860" s="49">
        <v>6.3888888888888898E-2</v>
      </c>
      <c r="J860" s="74">
        <v>0.3846153846</v>
      </c>
      <c r="K860" s="74">
        <v>2.4594594590000001</v>
      </c>
    </row>
    <row r="861" spans="1:11">
      <c r="A861" s="19">
        <v>9052</v>
      </c>
      <c r="B861" s="73">
        <v>45354</v>
      </c>
      <c r="C861" s="46">
        <f t="shared" si="23"/>
        <v>7</v>
      </c>
      <c r="D861" s="76" t="s">
        <v>636</v>
      </c>
      <c r="E861" s="76">
        <v>324</v>
      </c>
      <c r="F861" s="76" t="s">
        <v>378</v>
      </c>
      <c r="G861" s="76">
        <v>127</v>
      </c>
      <c r="H861" s="76">
        <v>102</v>
      </c>
      <c r="I861" s="49">
        <v>0.51249999999999996</v>
      </c>
      <c r="J861" s="74">
        <v>0.39197530860000002</v>
      </c>
      <c r="K861" s="74">
        <v>3.1764705879999999</v>
      </c>
    </row>
    <row r="862" spans="1:11">
      <c r="A862" s="19">
        <v>9052</v>
      </c>
      <c r="B862" s="73">
        <v>45355</v>
      </c>
      <c r="C862" s="46">
        <f t="shared" si="23"/>
        <v>1</v>
      </c>
      <c r="D862" s="76" t="s">
        <v>510</v>
      </c>
      <c r="E862" s="76">
        <v>238</v>
      </c>
      <c r="F862" s="76" t="s">
        <v>429</v>
      </c>
      <c r="G862" s="76">
        <v>95</v>
      </c>
      <c r="H862" s="76">
        <v>127</v>
      </c>
      <c r="I862" s="49">
        <v>0.51388888888888895</v>
      </c>
      <c r="J862" s="74">
        <v>0.39915966390000002</v>
      </c>
      <c r="K862" s="74">
        <v>1.8740157479999999</v>
      </c>
    </row>
    <row r="863" spans="1:11">
      <c r="A863" s="19">
        <v>9052</v>
      </c>
      <c r="B863" s="73">
        <v>45356</v>
      </c>
      <c r="C863" s="46">
        <f t="shared" si="23"/>
        <v>2</v>
      </c>
      <c r="D863" s="76" t="s">
        <v>391</v>
      </c>
      <c r="E863" s="76">
        <v>310</v>
      </c>
      <c r="F863" s="76" t="s">
        <v>271</v>
      </c>
      <c r="G863" s="76">
        <v>135</v>
      </c>
      <c r="H863" s="76">
        <v>129</v>
      </c>
      <c r="I863" s="49">
        <v>0.16111111111111101</v>
      </c>
      <c r="J863" s="74">
        <v>0.43548387100000002</v>
      </c>
      <c r="K863" s="74">
        <v>2.403100775</v>
      </c>
    </row>
    <row r="864" spans="1:11">
      <c r="A864" s="19">
        <v>9052</v>
      </c>
      <c r="B864" s="73">
        <v>45357</v>
      </c>
      <c r="C864" s="46">
        <f t="shared" si="23"/>
        <v>3</v>
      </c>
      <c r="D864" s="76" t="s">
        <v>632</v>
      </c>
      <c r="E864" s="76">
        <v>254</v>
      </c>
      <c r="F864" s="76" t="s">
        <v>915</v>
      </c>
      <c r="G864" s="76">
        <v>114</v>
      </c>
      <c r="H864" s="76">
        <v>138</v>
      </c>
      <c r="I864" s="49">
        <v>0.51805555555555605</v>
      </c>
      <c r="J864" s="74">
        <v>0.44881889759999999</v>
      </c>
      <c r="K864" s="74">
        <v>1.8405797100000001</v>
      </c>
    </row>
    <row r="865" spans="1:11">
      <c r="A865" s="19">
        <v>9052</v>
      </c>
      <c r="B865" s="73">
        <v>45358</v>
      </c>
      <c r="C865" s="46">
        <f t="shared" si="23"/>
        <v>4</v>
      </c>
      <c r="D865" s="76" t="s">
        <v>341</v>
      </c>
      <c r="E865" s="76">
        <v>229</v>
      </c>
      <c r="F865" s="76" t="s">
        <v>611</v>
      </c>
      <c r="G865" s="76">
        <v>101</v>
      </c>
      <c r="H865" s="76">
        <v>132</v>
      </c>
      <c r="I865" s="49">
        <v>0.52847222222222201</v>
      </c>
      <c r="J865" s="74">
        <v>0.4410480349</v>
      </c>
      <c r="K865" s="74">
        <v>1.7348484850000001</v>
      </c>
    </row>
    <row r="866" spans="1:11">
      <c r="A866" s="19">
        <v>9052</v>
      </c>
      <c r="B866" s="73">
        <v>45359</v>
      </c>
      <c r="C866" s="46">
        <f t="shared" si="23"/>
        <v>5</v>
      </c>
      <c r="D866" s="76" t="s">
        <v>910</v>
      </c>
      <c r="E866" s="76">
        <v>245</v>
      </c>
      <c r="F866" s="76" t="s">
        <v>256</v>
      </c>
      <c r="G866" s="76">
        <v>118</v>
      </c>
      <c r="H866" s="76">
        <v>147</v>
      </c>
      <c r="I866" s="49">
        <v>0.52222222222222203</v>
      </c>
      <c r="J866" s="74">
        <v>0.48163265309999997</v>
      </c>
      <c r="K866" s="74">
        <v>1.6666666670000001</v>
      </c>
    </row>
    <row r="867" spans="1:11">
      <c r="A867" s="19">
        <v>9052</v>
      </c>
      <c r="B867" s="73">
        <v>45360</v>
      </c>
      <c r="C867" s="46">
        <f t="shared" si="23"/>
        <v>6</v>
      </c>
      <c r="D867" s="76" t="s">
        <v>921</v>
      </c>
      <c r="E867" s="76">
        <v>308</v>
      </c>
      <c r="F867" s="76" t="s">
        <v>687</v>
      </c>
      <c r="G867" s="76">
        <v>140</v>
      </c>
      <c r="H867" s="76">
        <v>125</v>
      </c>
      <c r="I867" s="49">
        <v>5.4861111111111097E-2</v>
      </c>
      <c r="J867" s="74">
        <v>0.4545454545</v>
      </c>
      <c r="K867" s="74">
        <v>2.464</v>
      </c>
    </row>
    <row r="868" spans="1:11">
      <c r="A868" s="19">
        <v>9052</v>
      </c>
      <c r="B868" s="73">
        <v>45361</v>
      </c>
      <c r="C868" s="46">
        <f t="shared" si="23"/>
        <v>7</v>
      </c>
      <c r="D868" s="76" t="s">
        <v>464</v>
      </c>
      <c r="E868" s="76">
        <v>216</v>
      </c>
      <c r="F868" s="76" t="s">
        <v>650</v>
      </c>
      <c r="G868" s="76">
        <v>70</v>
      </c>
      <c r="H868" s="76">
        <v>141</v>
      </c>
      <c r="I868" s="49">
        <v>0.52638888888888902</v>
      </c>
      <c r="J868" s="74">
        <v>0.3240740741</v>
      </c>
      <c r="K868" s="74">
        <v>1.531914894</v>
      </c>
    </row>
    <row r="869" spans="1:11">
      <c r="A869" s="19">
        <v>9052</v>
      </c>
      <c r="B869" s="73">
        <v>45362</v>
      </c>
      <c r="C869" s="46">
        <f t="shared" si="23"/>
        <v>1</v>
      </c>
      <c r="D869" s="76" t="s">
        <v>678</v>
      </c>
      <c r="E869" s="76">
        <v>283</v>
      </c>
      <c r="F869" s="76" t="s">
        <v>604</v>
      </c>
      <c r="G869" s="76">
        <v>117</v>
      </c>
      <c r="H869" s="76">
        <v>130</v>
      </c>
      <c r="I869" s="49">
        <v>0.52847222222222201</v>
      </c>
      <c r="J869" s="74">
        <v>0.41342756180000001</v>
      </c>
      <c r="K869" s="74">
        <v>2.1769230770000001</v>
      </c>
    </row>
    <row r="870" spans="1:11">
      <c r="A870" s="19">
        <v>9052</v>
      </c>
      <c r="B870" s="73">
        <v>45363</v>
      </c>
      <c r="C870" s="46">
        <f t="shared" si="23"/>
        <v>2</v>
      </c>
      <c r="D870" s="76" t="s">
        <v>543</v>
      </c>
      <c r="E870" s="76">
        <v>291</v>
      </c>
      <c r="F870" s="76" t="s">
        <v>680</v>
      </c>
      <c r="G870" s="76">
        <v>99</v>
      </c>
      <c r="H870" s="76">
        <v>115</v>
      </c>
      <c r="I870" s="49">
        <v>0.15763888888888899</v>
      </c>
      <c r="J870" s="74">
        <v>0.34020618559999999</v>
      </c>
      <c r="K870" s="74">
        <v>2.530434783</v>
      </c>
    </row>
    <row r="871" spans="1:11">
      <c r="A871" s="19">
        <v>9052</v>
      </c>
      <c r="B871" s="73">
        <v>45364</v>
      </c>
      <c r="C871" s="46">
        <f t="shared" si="23"/>
        <v>3</v>
      </c>
      <c r="D871" s="76" t="s">
        <v>439</v>
      </c>
      <c r="E871" s="76">
        <v>327</v>
      </c>
      <c r="F871" s="76" t="s">
        <v>387</v>
      </c>
      <c r="G871" s="76">
        <v>136</v>
      </c>
      <c r="H871" s="76">
        <v>123</v>
      </c>
      <c r="I871" s="49">
        <v>0.50833333333333297</v>
      </c>
      <c r="J871" s="74">
        <v>0.41590214069999998</v>
      </c>
      <c r="K871" s="74">
        <v>2.6585365849999998</v>
      </c>
    </row>
    <row r="872" spans="1:11">
      <c r="A872" s="19">
        <v>9052</v>
      </c>
      <c r="B872" s="73">
        <v>45365</v>
      </c>
      <c r="C872" s="46">
        <f t="shared" si="23"/>
        <v>4</v>
      </c>
      <c r="D872" s="76" t="s">
        <v>477</v>
      </c>
      <c r="E872" s="76">
        <v>234</v>
      </c>
      <c r="F872" s="76" t="s">
        <v>440</v>
      </c>
      <c r="G872" s="76">
        <v>104</v>
      </c>
      <c r="H872" s="76">
        <v>117</v>
      </c>
      <c r="I872" s="49">
        <v>0.53472222222222199</v>
      </c>
      <c r="J872" s="74">
        <v>0.44444444440000003</v>
      </c>
      <c r="K872" s="74">
        <v>2</v>
      </c>
    </row>
    <row r="873" spans="1:11">
      <c r="A873" s="19">
        <v>9052</v>
      </c>
      <c r="B873" s="73">
        <v>45366</v>
      </c>
      <c r="C873" s="46">
        <f t="shared" si="23"/>
        <v>5</v>
      </c>
      <c r="D873" s="76" t="s">
        <v>361</v>
      </c>
      <c r="E873" s="76">
        <v>269</v>
      </c>
      <c r="F873" s="76" t="s">
        <v>406</v>
      </c>
      <c r="G873" s="76">
        <v>123</v>
      </c>
      <c r="H873" s="76">
        <v>132</v>
      </c>
      <c r="I873" s="49">
        <v>0.52916666666666701</v>
      </c>
      <c r="J873" s="74">
        <v>0.45724907059999997</v>
      </c>
      <c r="K873" s="74">
        <v>2.037878788</v>
      </c>
    </row>
    <row r="874" spans="1:11">
      <c r="A874" s="19">
        <v>9052</v>
      </c>
      <c r="B874" s="73">
        <v>45367</v>
      </c>
      <c r="C874" s="46">
        <f t="shared" si="23"/>
        <v>6</v>
      </c>
      <c r="D874" s="76" t="s">
        <v>332</v>
      </c>
      <c r="E874" s="76">
        <v>225</v>
      </c>
      <c r="F874" s="76" t="s">
        <v>503</v>
      </c>
      <c r="G874" s="76">
        <v>100</v>
      </c>
      <c r="H874" s="76">
        <v>139</v>
      </c>
      <c r="I874" s="49">
        <v>0.54027777777777797</v>
      </c>
      <c r="J874" s="74">
        <v>0.44444444440000003</v>
      </c>
      <c r="K874" s="74">
        <v>1.6187050359999999</v>
      </c>
    </row>
    <row r="875" spans="1:11">
      <c r="A875" s="19">
        <v>9052</v>
      </c>
      <c r="B875" s="73">
        <v>45368</v>
      </c>
      <c r="C875" s="46">
        <f t="shared" si="23"/>
        <v>7</v>
      </c>
      <c r="D875" s="76" t="s">
        <v>498</v>
      </c>
      <c r="E875" s="76">
        <v>307</v>
      </c>
      <c r="F875" s="76" t="s">
        <v>378</v>
      </c>
      <c r="G875" s="76">
        <v>127</v>
      </c>
      <c r="H875" s="76">
        <v>124</v>
      </c>
      <c r="I875" s="49">
        <v>4.4444444444444398E-2</v>
      </c>
      <c r="J875" s="74">
        <v>0.41368078180000001</v>
      </c>
      <c r="K875" s="74">
        <v>2.475806452</v>
      </c>
    </row>
    <row r="876" spans="1:11">
      <c r="A876" s="19">
        <v>9052</v>
      </c>
      <c r="B876" s="73">
        <v>45369</v>
      </c>
      <c r="C876" s="46">
        <f t="shared" si="23"/>
        <v>1</v>
      </c>
      <c r="D876" s="76" t="s">
        <v>922</v>
      </c>
      <c r="E876" s="76">
        <v>261</v>
      </c>
      <c r="F876" s="76" t="s">
        <v>303</v>
      </c>
      <c r="G876" s="76">
        <v>109</v>
      </c>
      <c r="H876" s="76">
        <v>134</v>
      </c>
      <c r="I876" s="49">
        <v>8.5416666666666696E-2</v>
      </c>
      <c r="J876" s="74">
        <v>0.41762452109999998</v>
      </c>
      <c r="K876" s="74">
        <v>1.9477611939999999</v>
      </c>
    </row>
    <row r="877" spans="1:11">
      <c r="A877" s="19">
        <v>9052</v>
      </c>
      <c r="B877" s="73">
        <v>45370</v>
      </c>
      <c r="C877" s="46">
        <f t="shared" si="23"/>
        <v>2</v>
      </c>
      <c r="D877" s="76" t="s">
        <v>306</v>
      </c>
      <c r="E877" s="76">
        <v>252</v>
      </c>
      <c r="F877" s="76" t="s">
        <v>590</v>
      </c>
      <c r="G877" s="76">
        <v>115</v>
      </c>
      <c r="H877" s="76">
        <v>142</v>
      </c>
      <c r="I877" s="49">
        <v>0.52986111111111101</v>
      </c>
      <c r="J877" s="74">
        <v>0.45634920629999998</v>
      </c>
      <c r="K877" s="74">
        <v>1.774647887</v>
      </c>
    </row>
    <row r="878" spans="1:11">
      <c r="A878" s="19">
        <v>9052</v>
      </c>
      <c r="B878" s="73">
        <v>45371</v>
      </c>
      <c r="C878" s="46">
        <f t="shared" si="23"/>
        <v>3</v>
      </c>
      <c r="D878" s="76" t="s">
        <v>646</v>
      </c>
      <c r="E878" s="76">
        <v>233</v>
      </c>
      <c r="F878" s="76" t="s">
        <v>255</v>
      </c>
      <c r="G878" s="76">
        <v>102</v>
      </c>
      <c r="H878" s="76">
        <v>136</v>
      </c>
      <c r="I878" s="49">
        <v>4.72222222222222E-2</v>
      </c>
      <c r="J878" s="74">
        <v>0.4377682403</v>
      </c>
      <c r="K878" s="74">
        <v>1.713235294</v>
      </c>
    </row>
    <row r="879" spans="1:11">
      <c r="A879" s="19">
        <v>9052</v>
      </c>
      <c r="B879" s="73">
        <v>45372</v>
      </c>
      <c r="C879" s="46">
        <f t="shared" si="23"/>
        <v>4</v>
      </c>
      <c r="D879" s="76" t="s">
        <v>539</v>
      </c>
      <c r="E879" s="76">
        <v>303</v>
      </c>
      <c r="F879" s="76" t="s">
        <v>386</v>
      </c>
      <c r="G879" s="76">
        <v>125</v>
      </c>
      <c r="H879" s="76">
        <v>128</v>
      </c>
      <c r="I879" s="49">
        <v>0.53749999999999998</v>
      </c>
      <c r="J879" s="74">
        <v>0.41254125409999998</v>
      </c>
      <c r="K879" s="74">
        <v>2.3671875</v>
      </c>
    </row>
    <row r="880" spans="1:11">
      <c r="A880" s="19">
        <v>9052</v>
      </c>
      <c r="B880" s="73">
        <v>45373</v>
      </c>
      <c r="C880" s="46">
        <f t="shared" si="23"/>
        <v>5</v>
      </c>
      <c r="D880" s="76" t="s">
        <v>270</v>
      </c>
      <c r="E880" s="76">
        <v>271</v>
      </c>
      <c r="F880" s="76" t="s">
        <v>520</v>
      </c>
      <c r="G880" s="76">
        <v>122</v>
      </c>
      <c r="H880" s="76">
        <v>118</v>
      </c>
      <c r="I880" s="49">
        <v>0.50555555555555598</v>
      </c>
      <c r="J880" s="74">
        <v>0.45018450180000003</v>
      </c>
      <c r="K880" s="74">
        <v>2.296610169</v>
      </c>
    </row>
    <row r="881" spans="1:11">
      <c r="A881" s="19">
        <v>9052</v>
      </c>
      <c r="B881" s="73">
        <v>45374</v>
      </c>
      <c r="C881" s="46">
        <f t="shared" si="23"/>
        <v>6</v>
      </c>
      <c r="D881" s="76" t="s">
        <v>528</v>
      </c>
      <c r="E881" s="76">
        <v>257</v>
      </c>
      <c r="F881" s="76" t="s">
        <v>609</v>
      </c>
      <c r="G881" s="76">
        <v>119</v>
      </c>
      <c r="H881" s="76">
        <v>130</v>
      </c>
      <c r="I881" s="49">
        <v>0.50208333333333299</v>
      </c>
      <c r="J881" s="74">
        <v>0.46303501949999998</v>
      </c>
      <c r="K881" s="74">
        <v>1.9769230769999999</v>
      </c>
    </row>
    <row r="882" spans="1:11">
      <c r="A882" s="19">
        <v>9052</v>
      </c>
      <c r="B882" s="73">
        <v>45375</v>
      </c>
      <c r="C882" s="46">
        <f t="shared" si="23"/>
        <v>7</v>
      </c>
      <c r="D882" s="76" t="s">
        <v>769</v>
      </c>
      <c r="E882" s="76">
        <v>312</v>
      </c>
      <c r="F882" s="76" t="s">
        <v>609</v>
      </c>
      <c r="G882" s="76">
        <v>119</v>
      </c>
      <c r="H882" s="76">
        <v>136</v>
      </c>
      <c r="I882" s="49">
        <v>5.5555555555555601E-2</v>
      </c>
      <c r="J882" s="74">
        <v>0.38141025639999998</v>
      </c>
      <c r="K882" s="74">
        <v>2.2941176470000002</v>
      </c>
    </row>
    <row r="883" spans="1:11">
      <c r="A883" s="19">
        <v>9052</v>
      </c>
      <c r="B883" s="73">
        <v>45376</v>
      </c>
      <c r="C883" s="46">
        <f t="shared" si="23"/>
        <v>1</v>
      </c>
      <c r="D883" s="76" t="s">
        <v>905</v>
      </c>
      <c r="E883" s="76">
        <v>289</v>
      </c>
      <c r="F883" s="76" t="s">
        <v>389</v>
      </c>
      <c r="G883" s="76">
        <v>111</v>
      </c>
      <c r="H883" s="76">
        <v>140</v>
      </c>
      <c r="I883" s="49">
        <v>0.50624999999999998</v>
      </c>
      <c r="J883" s="74">
        <v>0.38408304500000001</v>
      </c>
      <c r="K883" s="74">
        <v>2.0642857139999999</v>
      </c>
    </row>
    <row r="884" spans="1:11">
      <c r="A884" s="19">
        <v>9052</v>
      </c>
      <c r="B884" s="73">
        <v>45377</v>
      </c>
      <c r="C884" s="46">
        <f t="shared" si="23"/>
        <v>2</v>
      </c>
      <c r="D884" s="76" t="s">
        <v>510</v>
      </c>
      <c r="E884" s="76">
        <v>238</v>
      </c>
      <c r="F884" s="76" t="s">
        <v>680</v>
      </c>
      <c r="G884" s="76">
        <v>99</v>
      </c>
      <c r="H884" s="76">
        <v>142</v>
      </c>
      <c r="I884" s="49">
        <v>5.9722222222222197E-2</v>
      </c>
      <c r="J884" s="74">
        <v>0.41596638660000002</v>
      </c>
      <c r="K884" s="74">
        <v>1.676056338</v>
      </c>
    </row>
    <row r="885" spans="1:11">
      <c r="A885" s="19">
        <v>9052</v>
      </c>
      <c r="B885" s="73">
        <v>45378</v>
      </c>
      <c r="C885" s="46">
        <f t="shared" si="23"/>
        <v>3</v>
      </c>
      <c r="D885" s="76" t="s">
        <v>923</v>
      </c>
      <c r="E885" s="76">
        <v>272</v>
      </c>
      <c r="F885" s="76" t="s">
        <v>653</v>
      </c>
      <c r="G885" s="76">
        <v>108</v>
      </c>
      <c r="H885" s="76">
        <v>138</v>
      </c>
      <c r="I885" s="49">
        <v>8.5416666666666696E-2</v>
      </c>
      <c r="J885" s="74">
        <v>0.39705882349999999</v>
      </c>
      <c r="K885" s="74">
        <v>1.971014493</v>
      </c>
    </row>
    <row r="886" spans="1:11">
      <c r="A886" s="19">
        <v>9052</v>
      </c>
      <c r="B886" s="73">
        <v>45379</v>
      </c>
      <c r="C886" s="46">
        <f t="shared" si="23"/>
        <v>4</v>
      </c>
      <c r="D886" s="76" t="s">
        <v>337</v>
      </c>
      <c r="E886" s="76">
        <v>305</v>
      </c>
      <c r="F886" s="76" t="s">
        <v>382</v>
      </c>
      <c r="G886" s="76">
        <v>130</v>
      </c>
      <c r="H886" s="76">
        <v>142</v>
      </c>
      <c r="I886" s="49">
        <v>0.52152777777777803</v>
      </c>
      <c r="J886" s="74">
        <v>0.4262295082</v>
      </c>
      <c r="K886" s="74">
        <v>2.147887324</v>
      </c>
    </row>
    <row r="887" spans="1:11">
      <c r="A887" s="19">
        <v>9052</v>
      </c>
      <c r="B887" s="73">
        <v>45380</v>
      </c>
      <c r="C887" s="46">
        <f t="shared" si="23"/>
        <v>5</v>
      </c>
      <c r="D887" s="76" t="s">
        <v>676</v>
      </c>
      <c r="E887" s="76">
        <v>224</v>
      </c>
      <c r="F887" s="76" t="s">
        <v>290</v>
      </c>
      <c r="G887" s="76">
        <v>97</v>
      </c>
      <c r="H887" s="76">
        <v>129</v>
      </c>
      <c r="I887" s="49">
        <v>6.5972222222222196E-2</v>
      </c>
      <c r="J887" s="74">
        <v>0.43303571429999999</v>
      </c>
      <c r="K887" s="74">
        <v>1.7364341089999999</v>
      </c>
    </row>
    <row r="888" spans="1:11">
      <c r="A888" s="19">
        <v>9052</v>
      </c>
      <c r="B888" s="73">
        <v>45381</v>
      </c>
      <c r="C888" s="46">
        <f t="shared" si="23"/>
        <v>6</v>
      </c>
      <c r="D888" s="76" t="s">
        <v>794</v>
      </c>
      <c r="E888" s="76">
        <v>258</v>
      </c>
      <c r="F888" s="76" t="s">
        <v>604</v>
      </c>
      <c r="G888" s="76">
        <v>117</v>
      </c>
      <c r="H888" s="76">
        <v>137</v>
      </c>
      <c r="I888" s="49">
        <v>0.5</v>
      </c>
      <c r="J888" s="74">
        <v>0.45348837209999998</v>
      </c>
      <c r="K888" s="74">
        <v>1.883211679</v>
      </c>
    </row>
    <row r="889" spans="1:11">
      <c r="A889" s="19">
        <v>9052</v>
      </c>
      <c r="B889" s="73">
        <v>45382</v>
      </c>
      <c r="C889" s="46">
        <f t="shared" si="23"/>
        <v>7</v>
      </c>
      <c r="D889" s="76" t="s">
        <v>913</v>
      </c>
      <c r="E889" s="76">
        <v>295</v>
      </c>
      <c r="F889" s="76" t="s">
        <v>404</v>
      </c>
      <c r="G889" s="76">
        <v>113</v>
      </c>
      <c r="H889" s="76">
        <v>135</v>
      </c>
      <c r="I889" s="49">
        <v>0.51875000000000004</v>
      </c>
      <c r="J889" s="74">
        <v>0.38305084750000001</v>
      </c>
      <c r="K889" s="74">
        <v>2.1851851849999999</v>
      </c>
    </row>
    <row r="890" spans="1:11">
      <c r="A890" s="19">
        <v>9052</v>
      </c>
      <c r="B890" s="73">
        <v>45383</v>
      </c>
      <c r="C890" s="46">
        <f t="shared" si="23"/>
        <v>1</v>
      </c>
      <c r="D890" s="76" t="s">
        <v>924</v>
      </c>
      <c r="E890" s="76">
        <v>311</v>
      </c>
      <c r="F890" s="76" t="s">
        <v>406</v>
      </c>
      <c r="G890" s="76">
        <v>123</v>
      </c>
      <c r="H890" s="76">
        <v>129</v>
      </c>
      <c r="I890" s="49">
        <v>7.2222222222222202E-2</v>
      </c>
      <c r="J890" s="74">
        <v>0.3954983923</v>
      </c>
      <c r="K890" s="74">
        <v>2.4108527130000001</v>
      </c>
    </row>
    <row r="891" spans="1:11">
      <c r="A891" s="19">
        <v>9052</v>
      </c>
      <c r="B891" s="73">
        <v>45384</v>
      </c>
      <c r="C891" s="46">
        <f t="shared" si="23"/>
        <v>2</v>
      </c>
      <c r="D891" s="76" t="s">
        <v>510</v>
      </c>
      <c r="E891" s="76">
        <v>238</v>
      </c>
      <c r="F891" s="76" t="s">
        <v>440</v>
      </c>
      <c r="G891" s="76">
        <v>104</v>
      </c>
      <c r="H891" s="76">
        <v>141</v>
      </c>
      <c r="I891" s="49">
        <v>0.53680555555555598</v>
      </c>
      <c r="J891" s="74">
        <v>0.43697478989999999</v>
      </c>
      <c r="K891" s="74">
        <v>1.6879432620000001</v>
      </c>
    </row>
    <row r="892" spans="1:11">
      <c r="A892" s="19">
        <v>9052</v>
      </c>
      <c r="B892" s="73">
        <v>45385</v>
      </c>
      <c r="C892" s="46">
        <f t="shared" si="23"/>
        <v>3</v>
      </c>
      <c r="D892" s="76" t="s">
        <v>923</v>
      </c>
      <c r="E892" s="76">
        <v>272</v>
      </c>
      <c r="F892" s="76" t="s">
        <v>386</v>
      </c>
      <c r="G892" s="76">
        <v>125</v>
      </c>
      <c r="H892" s="76">
        <v>136</v>
      </c>
      <c r="I892" s="49">
        <v>7.6388888888888895E-2</v>
      </c>
      <c r="J892" s="74">
        <v>0.45955882349999999</v>
      </c>
      <c r="K892" s="74">
        <v>2</v>
      </c>
    </row>
    <row r="893" spans="1:11">
      <c r="A893" s="77">
        <v>2793</v>
      </c>
      <c r="B893" s="73">
        <v>45295</v>
      </c>
      <c r="C893" s="46">
        <f t="shared" si="23"/>
        <v>4</v>
      </c>
      <c r="D893" s="78" t="s">
        <v>775</v>
      </c>
      <c r="E893" s="78">
        <v>448</v>
      </c>
      <c r="F893" s="78" t="s">
        <v>364</v>
      </c>
      <c r="G893" s="78">
        <v>210</v>
      </c>
      <c r="H893" s="78">
        <v>78</v>
      </c>
      <c r="I893" s="49">
        <v>0.3125</v>
      </c>
    </row>
    <row r="894" spans="1:11">
      <c r="A894" s="77">
        <v>2793</v>
      </c>
      <c r="B894" s="73">
        <v>45296</v>
      </c>
      <c r="C894" s="46">
        <f t="shared" si="23"/>
        <v>5</v>
      </c>
      <c r="D894" s="78" t="s">
        <v>457</v>
      </c>
      <c r="E894" s="78">
        <v>490</v>
      </c>
      <c r="F894" s="78" t="s">
        <v>289</v>
      </c>
      <c r="G894" s="78">
        <v>265</v>
      </c>
      <c r="H894" s="78">
        <v>60</v>
      </c>
      <c r="I894" s="49">
        <v>0.29166666666666702</v>
      </c>
    </row>
    <row r="895" spans="1:11">
      <c r="A895" s="77">
        <v>2793</v>
      </c>
      <c r="B895" s="73">
        <v>45297</v>
      </c>
      <c r="C895" s="46">
        <f t="shared" si="23"/>
        <v>6</v>
      </c>
      <c r="D895" s="78" t="s">
        <v>371</v>
      </c>
      <c r="E895" s="78">
        <v>564</v>
      </c>
      <c r="F895" s="78" t="s">
        <v>397</v>
      </c>
      <c r="G895" s="78">
        <v>325</v>
      </c>
      <c r="H895" s="78">
        <v>62</v>
      </c>
      <c r="I895" s="49">
        <v>0.34375</v>
      </c>
    </row>
    <row r="896" spans="1:11">
      <c r="A896" s="77">
        <v>2793</v>
      </c>
      <c r="B896" s="73">
        <v>45298</v>
      </c>
      <c r="C896" s="46">
        <f t="shared" si="23"/>
        <v>7</v>
      </c>
      <c r="D896" s="78" t="s">
        <v>313</v>
      </c>
      <c r="E896" s="78">
        <v>627</v>
      </c>
      <c r="F896" s="78" t="s">
        <v>551</v>
      </c>
      <c r="G896" s="78">
        <v>369</v>
      </c>
      <c r="H896" s="78">
        <v>50</v>
      </c>
      <c r="I896" s="49">
        <v>0.32291666666666702</v>
      </c>
    </row>
    <row r="897" spans="1:9">
      <c r="A897" s="77">
        <v>2793</v>
      </c>
      <c r="B897" s="73">
        <v>45299</v>
      </c>
      <c r="C897" s="46">
        <f t="shared" si="23"/>
        <v>1</v>
      </c>
      <c r="D897" s="78" t="s">
        <v>925</v>
      </c>
      <c r="E897" s="78">
        <v>585</v>
      </c>
      <c r="F897" s="78" t="s">
        <v>432</v>
      </c>
      <c r="G897" s="78">
        <v>359</v>
      </c>
      <c r="H897" s="78">
        <v>44</v>
      </c>
      <c r="I897" s="49">
        <v>0.33333333333333298</v>
      </c>
    </row>
    <row r="898" spans="1:9">
      <c r="A898" s="77">
        <v>2793</v>
      </c>
      <c r="B898" s="73">
        <v>45300</v>
      </c>
      <c r="C898" s="46">
        <f t="shared" si="23"/>
        <v>2</v>
      </c>
      <c r="D898" s="78" t="s">
        <v>569</v>
      </c>
      <c r="E898" s="78">
        <v>616</v>
      </c>
      <c r="F898" s="78" t="s">
        <v>405</v>
      </c>
      <c r="G898" s="78">
        <v>306</v>
      </c>
      <c r="H898" s="78">
        <v>70</v>
      </c>
      <c r="I898" s="49">
        <v>0.30208333333333298</v>
      </c>
    </row>
    <row r="899" spans="1:9">
      <c r="A899" s="77">
        <v>2793</v>
      </c>
      <c r="B899" s="73">
        <v>45301</v>
      </c>
      <c r="C899" s="46">
        <f t="shared" si="23"/>
        <v>3</v>
      </c>
      <c r="D899" s="78" t="s">
        <v>446</v>
      </c>
      <c r="E899" s="78">
        <v>270</v>
      </c>
      <c r="F899" s="78" t="s">
        <v>520</v>
      </c>
      <c r="G899" s="78">
        <v>122</v>
      </c>
      <c r="H899" s="78">
        <v>130</v>
      </c>
      <c r="I899" s="49">
        <v>0.30208333333333298</v>
      </c>
    </row>
    <row r="900" spans="1:9">
      <c r="A900" s="77">
        <v>2793</v>
      </c>
      <c r="B900" s="73">
        <v>45302</v>
      </c>
      <c r="C900" s="46">
        <f t="shared" si="23"/>
        <v>4</v>
      </c>
      <c r="D900" s="78" t="s">
        <v>489</v>
      </c>
      <c r="E900" s="78">
        <v>525</v>
      </c>
      <c r="F900" s="78" t="s">
        <v>910</v>
      </c>
      <c r="G900" s="78">
        <v>245</v>
      </c>
      <c r="H900" s="78">
        <v>89</v>
      </c>
      <c r="I900" s="49">
        <v>0.28125</v>
      </c>
    </row>
    <row r="901" spans="1:9">
      <c r="A901" s="77">
        <v>2793</v>
      </c>
      <c r="B901" s="73">
        <v>45303</v>
      </c>
      <c r="C901" s="46">
        <f t="shared" si="23"/>
        <v>5</v>
      </c>
      <c r="D901" s="78" t="s">
        <v>716</v>
      </c>
      <c r="E901" s="78">
        <v>317</v>
      </c>
      <c r="F901" s="78" t="s">
        <v>484</v>
      </c>
      <c r="G901" s="78">
        <v>226</v>
      </c>
      <c r="H901" s="78">
        <v>110</v>
      </c>
      <c r="I901" s="49">
        <v>0.24861111111111101</v>
      </c>
    </row>
    <row r="902" spans="1:9">
      <c r="A902" s="77">
        <v>2793</v>
      </c>
      <c r="B902" s="73">
        <v>45304</v>
      </c>
      <c r="C902" s="46">
        <f t="shared" si="23"/>
        <v>6</v>
      </c>
      <c r="D902" s="78" t="s">
        <v>637</v>
      </c>
      <c r="E902" s="78">
        <v>400</v>
      </c>
      <c r="F902" s="78" t="s">
        <v>459</v>
      </c>
      <c r="G902" s="78">
        <v>197</v>
      </c>
      <c r="H902" s="78">
        <v>158</v>
      </c>
      <c r="I902" s="49">
        <v>0.297916666666667</v>
      </c>
    </row>
    <row r="903" spans="1:9">
      <c r="A903" s="77">
        <v>2793</v>
      </c>
      <c r="B903" s="73">
        <v>45305</v>
      </c>
      <c r="C903" s="46">
        <f t="shared" si="23"/>
        <v>7</v>
      </c>
      <c r="D903" s="78" t="s">
        <v>437</v>
      </c>
      <c r="E903" s="78">
        <v>388</v>
      </c>
      <c r="F903" s="78" t="s">
        <v>524</v>
      </c>
      <c r="G903" s="78">
        <v>208</v>
      </c>
      <c r="H903" s="78">
        <v>99</v>
      </c>
      <c r="I903" s="49">
        <v>0.29166666666666702</v>
      </c>
    </row>
    <row r="904" spans="1:9">
      <c r="A904" s="77">
        <v>2793</v>
      </c>
      <c r="B904" s="73">
        <v>45306</v>
      </c>
      <c r="C904" s="46">
        <f t="shared" si="23"/>
        <v>1</v>
      </c>
      <c r="D904" s="78" t="s">
        <v>926</v>
      </c>
      <c r="E904" s="78">
        <v>422</v>
      </c>
      <c r="F904" s="78" t="s">
        <v>467</v>
      </c>
      <c r="G904" s="78">
        <v>274</v>
      </c>
      <c r="H904" s="78">
        <v>86</v>
      </c>
      <c r="I904" s="49">
        <v>0.29097222222222202</v>
      </c>
    </row>
    <row r="905" spans="1:9">
      <c r="A905" s="77">
        <v>2793</v>
      </c>
      <c r="B905" s="73">
        <v>45307</v>
      </c>
      <c r="C905" s="46">
        <f t="shared" si="23"/>
        <v>2</v>
      </c>
      <c r="D905" s="78" t="s">
        <v>368</v>
      </c>
      <c r="E905" s="78">
        <v>384</v>
      </c>
      <c r="F905" s="78" t="s">
        <v>594</v>
      </c>
      <c r="G905" s="78">
        <v>205</v>
      </c>
      <c r="H905" s="78">
        <v>75</v>
      </c>
      <c r="I905" s="49">
        <v>0.26041666666666702</v>
      </c>
    </row>
    <row r="906" spans="1:9">
      <c r="A906" s="77">
        <v>2793</v>
      </c>
      <c r="B906" s="73">
        <v>45308</v>
      </c>
      <c r="C906" s="46">
        <f t="shared" si="23"/>
        <v>3</v>
      </c>
      <c r="D906" s="78" t="s">
        <v>617</v>
      </c>
      <c r="E906" s="78">
        <v>447</v>
      </c>
      <c r="F906" s="78" t="s">
        <v>772</v>
      </c>
      <c r="G906" s="78">
        <v>249</v>
      </c>
      <c r="H906" s="78">
        <v>123</v>
      </c>
      <c r="I906" s="49">
        <v>0.28125</v>
      </c>
    </row>
    <row r="907" spans="1:9">
      <c r="A907" s="77">
        <v>2793</v>
      </c>
      <c r="B907" s="73">
        <v>45309</v>
      </c>
      <c r="C907" s="46">
        <f t="shared" si="23"/>
        <v>4</v>
      </c>
      <c r="D907" s="78" t="s">
        <v>489</v>
      </c>
      <c r="E907" s="78">
        <v>405</v>
      </c>
      <c r="F907" s="78" t="s">
        <v>415</v>
      </c>
      <c r="G907" s="78">
        <v>179</v>
      </c>
      <c r="H907" s="78">
        <v>191</v>
      </c>
      <c r="I907" s="49">
        <v>0.29166666666666702</v>
      </c>
    </row>
    <row r="908" spans="1:9">
      <c r="A908" s="77">
        <v>2793</v>
      </c>
      <c r="B908" s="73">
        <v>45310</v>
      </c>
      <c r="C908" s="46">
        <f t="shared" si="23"/>
        <v>5</v>
      </c>
      <c r="D908" s="78" t="s">
        <v>532</v>
      </c>
      <c r="E908" s="78">
        <v>376</v>
      </c>
      <c r="F908" s="78" t="s">
        <v>927</v>
      </c>
      <c r="G908" s="78">
        <v>246</v>
      </c>
      <c r="H908" s="78">
        <v>61</v>
      </c>
      <c r="I908" s="49">
        <v>0.30208333333333298</v>
      </c>
    </row>
    <row r="909" spans="1:9">
      <c r="A909" s="77">
        <v>2793</v>
      </c>
      <c r="B909" s="73">
        <v>45311</v>
      </c>
      <c r="C909" s="46">
        <f t="shared" si="23"/>
        <v>6</v>
      </c>
      <c r="D909" s="78" t="s">
        <v>749</v>
      </c>
      <c r="E909" s="78">
        <v>454</v>
      </c>
      <c r="F909" s="78" t="s">
        <v>316</v>
      </c>
      <c r="G909" s="78">
        <v>302</v>
      </c>
      <c r="H909" s="78">
        <v>118</v>
      </c>
      <c r="I909" s="49">
        <v>0.30208333333333298</v>
      </c>
    </row>
    <row r="910" spans="1:9">
      <c r="A910" s="77">
        <v>2793</v>
      </c>
      <c r="B910" s="73">
        <v>45312</v>
      </c>
      <c r="C910" s="46">
        <f t="shared" si="23"/>
        <v>7</v>
      </c>
      <c r="D910" s="78" t="s">
        <v>928</v>
      </c>
      <c r="E910" s="78">
        <v>510</v>
      </c>
      <c r="F910" s="78" t="s">
        <v>910</v>
      </c>
      <c r="G910" s="78">
        <v>245</v>
      </c>
      <c r="H910" s="78">
        <v>73</v>
      </c>
      <c r="I910" s="49">
        <v>0.28125</v>
      </c>
    </row>
    <row r="911" spans="1:9">
      <c r="A911" s="77">
        <v>2793</v>
      </c>
      <c r="B911" s="73">
        <v>45313</v>
      </c>
      <c r="C911" s="46">
        <f t="shared" si="23"/>
        <v>1</v>
      </c>
      <c r="D911" s="78" t="s">
        <v>304</v>
      </c>
      <c r="E911" s="78">
        <v>377</v>
      </c>
      <c r="F911" s="78" t="s">
        <v>484</v>
      </c>
      <c r="G911" s="78">
        <v>226</v>
      </c>
      <c r="H911" s="78">
        <v>81</v>
      </c>
      <c r="I911" s="49">
        <v>0.24861111111111101</v>
      </c>
    </row>
    <row r="912" spans="1:9">
      <c r="A912" s="77">
        <v>2793</v>
      </c>
      <c r="B912" s="73">
        <v>45314</v>
      </c>
      <c r="C912" s="46">
        <f t="shared" si="23"/>
        <v>2</v>
      </c>
      <c r="D912" s="78" t="s">
        <v>929</v>
      </c>
      <c r="E912" s="78">
        <v>280</v>
      </c>
      <c r="F912" s="78" t="s">
        <v>459</v>
      </c>
      <c r="G912" s="78">
        <v>197</v>
      </c>
      <c r="H912" s="78">
        <v>166</v>
      </c>
      <c r="I912" s="49">
        <v>0.297916666666667</v>
      </c>
    </row>
    <row r="913" spans="1:9">
      <c r="A913" s="77">
        <v>2793</v>
      </c>
      <c r="B913" s="73">
        <v>45315</v>
      </c>
      <c r="C913" s="46">
        <f t="shared" si="23"/>
        <v>3</v>
      </c>
      <c r="D913" s="78" t="s">
        <v>775</v>
      </c>
      <c r="E913" s="78">
        <v>448</v>
      </c>
      <c r="F913" s="78" t="s">
        <v>317</v>
      </c>
      <c r="G913" s="78">
        <v>328</v>
      </c>
      <c r="H913" s="78">
        <v>160</v>
      </c>
      <c r="I913" s="49">
        <v>0.29166666666666702</v>
      </c>
    </row>
    <row r="914" spans="1:9">
      <c r="A914" s="77">
        <v>2793</v>
      </c>
      <c r="B914" s="73">
        <v>45316</v>
      </c>
      <c r="C914" s="46">
        <f t="shared" si="23"/>
        <v>4</v>
      </c>
      <c r="D914" s="78" t="s">
        <v>322</v>
      </c>
      <c r="E914" s="78">
        <v>182</v>
      </c>
      <c r="F914" s="78" t="s">
        <v>599</v>
      </c>
      <c r="G914" s="78">
        <v>154</v>
      </c>
      <c r="H914" s="78">
        <v>158</v>
      </c>
      <c r="I914" s="49">
        <v>0.29097222222222202</v>
      </c>
    </row>
    <row r="915" spans="1:9">
      <c r="A915" s="77">
        <v>2793</v>
      </c>
      <c r="B915" s="73">
        <v>45317</v>
      </c>
      <c r="C915" s="46">
        <f t="shared" si="23"/>
        <v>5</v>
      </c>
      <c r="D915" s="78" t="s">
        <v>930</v>
      </c>
      <c r="E915" s="78">
        <v>503</v>
      </c>
      <c r="F915" s="78" t="s">
        <v>588</v>
      </c>
      <c r="G915" s="78">
        <v>390</v>
      </c>
      <c r="H915" s="78">
        <v>92</v>
      </c>
      <c r="I915" s="49">
        <v>0.28472222222222199</v>
      </c>
    </row>
    <row r="916" spans="1:9">
      <c r="A916" s="77">
        <v>2793</v>
      </c>
      <c r="B916" s="73">
        <v>45318</v>
      </c>
      <c r="C916" s="46">
        <f t="shared" si="23"/>
        <v>6</v>
      </c>
      <c r="D916" s="78" t="s">
        <v>478</v>
      </c>
      <c r="E916" s="78">
        <v>444</v>
      </c>
      <c r="F916" s="78" t="s">
        <v>931</v>
      </c>
      <c r="G916" s="78">
        <v>172</v>
      </c>
      <c r="H916" s="78">
        <v>75</v>
      </c>
      <c r="I916" s="49">
        <v>0.26041666666666702</v>
      </c>
    </row>
    <row r="917" spans="1:9">
      <c r="A917" s="77">
        <v>2793</v>
      </c>
      <c r="B917" s="73">
        <v>45319</v>
      </c>
      <c r="C917" s="46">
        <f t="shared" si="23"/>
        <v>7</v>
      </c>
      <c r="D917" s="78" t="s">
        <v>478</v>
      </c>
      <c r="E917" s="78">
        <v>444</v>
      </c>
      <c r="F917" s="78" t="s">
        <v>772</v>
      </c>
      <c r="G917" s="78">
        <v>249</v>
      </c>
      <c r="H917" s="78">
        <v>123</v>
      </c>
      <c r="I917" s="49">
        <v>0.28125</v>
      </c>
    </row>
    <row r="918" spans="1:9">
      <c r="A918" s="77">
        <v>2793</v>
      </c>
      <c r="B918" s="73">
        <v>45320</v>
      </c>
      <c r="C918" s="46">
        <f t="shared" si="23"/>
        <v>1</v>
      </c>
      <c r="D918" s="78" t="s">
        <v>617</v>
      </c>
      <c r="E918" s="78">
        <v>447</v>
      </c>
      <c r="F918" s="78" t="s">
        <v>818</v>
      </c>
      <c r="G918" s="78">
        <v>239</v>
      </c>
      <c r="H918" s="78">
        <v>88</v>
      </c>
      <c r="I918" s="49">
        <v>9.6527777777777796E-2</v>
      </c>
    </row>
    <row r="919" spans="1:9">
      <c r="A919" s="77">
        <v>2793</v>
      </c>
      <c r="B919" s="73">
        <v>45321</v>
      </c>
      <c r="C919" s="46">
        <f t="shared" ref="C919:C982" si="24">WEEKDAY(B919,2)</f>
        <v>2</v>
      </c>
      <c r="D919" s="78" t="s">
        <v>765</v>
      </c>
      <c r="E919" s="78">
        <v>430</v>
      </c>
      <c r="F919" s="78" t="s">
        <v>316</v>
      </c>
      <c r="G919" s="78">
        <v>302</v>
      </c>
      <c r="H919" s="78">
        <v>123</v>
      </c>
      <c r="I919" s="49">
        <v>0.29166666666666702</v>
      </c>
    </row>
    <row r="920" spans="1:9">
      <c r="A920" s="77">
        <v>2793</v>
      </c>
      <c r="B920" s="73">
        <v>45322</v>
      </c>
      <c r="C920" s="46">
        <f t="shared" si="24"/>
        <v>3</v>
      </c>
      <c r="D920" s="78" t="s">
        <v>333</v>
      </c>
      <c r="E920" s="78">
        <v>505</v>
      </c>
      <c r="F920" s="78" t="s">
        <v>758</v>
      </c>
      <c r="G920" s="78">
        <v>200</v>
      </c>
      <c r="H920" s="78">
        <v>138</v>
      </c>
      <c r="I920" s="49">
        <v>0.29166666666666702</v>
      </c>
    </row>
    <row r="921" spans="1:9">
      <c r="A921" s="77">
        <v>2793</v>
      </c>
      <c r="B921" s="73">
        <v>45323</v>
      </c>
      <c r="C921" s="46">
        <f t="shared" si="24"/>
        <v>4</v>
      </c>
      <c r="D921" s="78" t="s">
        <v>587</v>
      </c>
      <c r="E921" s="78">
        <v>337</v>
      </c>
      <c r="F921" s="78" t="s">
        <v>343</v>
      </c>
      <c r="G921" s="78">
        <v>187</v>
      </c>
      <c r="H921" s="78">
        <v>219</v>
      </c>
      <c r="I921" s="49">
        <v>0.27291666666666697</v>
      </c>
    </row>
    <row r="922" spans="1:9">
      <c r="A922" s="77">
        <v>2793</v>
      </c>
      <c r="B922" s="73">
        <v>45324</v>
      </c>
      <c r="C922" s="46">
        <f t="shared" si="24"/>
        <v>5</v>
      </c>
      <c r="D922" s="78" t="s">
        <v>919</v>
      </c>
      <c r="E922" s="78">
        <v>309</v>
      </c>
      <c r="F922" s="78" t="s">
        <v>351</v>
      </c>
      <c r="G922" s="78">
        <v>262</v>
      </c>
      <c r="H922" s="78">
        <v>144</v>
      </c>
      <c r="I922" s="49">
        <v>0.30208333333333298</v>
      </c>
    </row>
    <row r="923" spans="1:9">
      <c r="A923" s="77">
        <v>2793</v>
      </c>
      <c r="B923" s="73">
        <v>45325</v>
      </c>
      <c r="C923" s="46">
        <f t="shared" si="24"/>
        <v>6</v>
      </c>
      <c r="D923" s="78" t="s">
        <v>932</v>
      </c>
      <c r="E923" s="78">
        <v>399</v>
      </c>
      <c r="F923" s="78" t="s">
        <v>526</v>
      </c>
      <c r="G923" s="78">
        <v>221</v>
      </c>
      <c r="H923" s="78">
        <v>104</v>
      </c>
      <c r="I923" s="49">
        <v>0</v>
      </c>
    </row>
    <row r="924" spans="1:9">
      <c r="A924" s="77">
        <v>2793</v>
      </c>
      <c r="B924" s="73">
        <v>45326</v>
      </c>
      <c r="C924" s="46">
        <f t="shared" si="24"/>
        <v>7</v>
      </c>
      <c r="D924" s="78" t="s">
        <v>585</v>
      </c>
      <c r="E924" s="78">
        <v>442</v>
      </c>
      <c r="F924" s="78" t="s">
        <v>516</v>
      </c>
      <c r="G924" s="78">
        <v>253</v>
      </c>
      <c r="H924" s="78">
        <v>80</v>
      </c>
      <c r="I924" s="49">
        <v>0.29166666666666702</v>
      </c>
    </row>
    <row r="925" spans="1:9">
      <c r="A925" s="77">
        <v>2793</v>
      </c>
      <c r="B925" s="73">
        <v>45327</v>
      </c>
      <c r="C925" s="46">
        <f t="shared" si="24"/>
        <v>1</v>
      </c>
      <c r="D925" s="78" t="s">
        <v>441</v>
      </c>
      <c r="E925" s="78">
        <v>351</v>
      </c>
      <c r="F925" s="78" t="s">
        <v>933</v>
      </c>
      <c r="G925" s="78">
        <v>198</v>
      </c>
      <c r="H925" s="78">
        <v>141</v>
      </c>
      <c r="I925" s="49">
        <v>0.29166666666666702</v>
      </c>
    </row>
    <row r="926" spans="1:9">
      <c r="A926" s="77">
        <v>2793</v>
      </c>
      <c r="B926" s="73">
        <v>45328</v>
      </c>
      <c r="C926" s="46">
        <f t="shared" si="24"/>
        <v>2</v>
      </c>
      <c r="D926" s="78" t="s">
        <v>919</v>
      </c>
      <c r="E926" s="78">
        <v>309</v>
      </c>
      <c r="F926" s="78" t="s">
        <v>285</v>
      </c>
      <c r="G926" s="78">
        <v>192</v>
      </c>
      <c r="H926" s="78">
        <v>113</v>
      </c>
      <c r="I926" s="49">
        <v>0.28125</v>
      </c>
    </row>
    <row r="927" spans="1:9">
      <c r="A927" s="77">
        <v>2793</v>
      </c>
      <c r="B927" s="73">
        <v>45329</v>
      </c>
      <c r="C927" s="46">
        <f t="shared" si="24"/>
        <v>3</v>
      </c>
      <c r="D927" s="78" t="s">
        <v>495</v>
      </c>
      <c r="E927" s="78">
        <v>412</v>
      </c>
      <c r="F927" s="78" t="s">
        <v>678</v>
      </c>
      <c r="G927" s="78">
        <v>283</v>
      </c>
      <c r="H927" s="78">
        <v>108</v>
      </c>
      <c r="I927" s="49">
        <v>0.27708333333333302</v>
      </c>
    </row>
    <row r="928" spans="1:9">
      <c r="A928" s="77">
        <v>2793</v>
      </c>
      <c r="B928" s="73">
        <v>45330</v>
      </c>
      <c r="C928" s="46">
        <f t="shared" si="24"/>
        <v>4</v>
      </c>
      <c r="D928" s="78" t="s">
        <v>570</v>
      </c>
      <c r="E928" s="78">
        <v>409</v>
      </c>
      <c r="F928" s="78" t="s">
        <v>543</v>
      </c>
      <c r="G928" s="78">
        <v>291</v>
      </c>
      <c r="H928" s="78">
        <v>179</v>
      </c>
      <c r="I928" s="49">
        <v>0.28125</v>
      </c>
    </row>
    <row r="929" spans="1:9">
      <c r="A929" s="77">
        <v>2793</v>
      </c>
      <c r="B929" s="73">
        <v>45331</v>
      </c>
      <c r="C929" s="46">
        <f t="shared" si="24"/>
        <v>5</v>
      </c>
      <c r="D929" s="78" t="s">
        <v>711</v>
      </c>
      <c r="E929" s="78">
        <v>475</v>
      </c>
      <c r="F929" s="78" t="s">
        <v>911</v>
      </c>
      <c r="G929" s="78">
        <v>232</v>
      </c>
      <c r="H929" s="78">
        <v>156</v>
      </c>
      <c r="I929" s="49">
        <v>0.29166666666666702</v>
      </c>
    </row>
    <row r="930" spans="1:9">
      <c r="A930" s="77">
        <v>2793</v>
      </c>
      <c r="B930" s="73">
        <v>45332</v>
      </c>
      <c r="C930" s="46">
        <f t="shared" si="24"/>
        <v>6</v>
      </c>
      <c r="D930" s="78" t="s">
        <v>934</v>
      </c>
      <c r="E930" s="78">
        <v>661</v>
      </c>
      <c r="F930" s="78" t="s">
        <v>485</v>
      </c>
      <c r="G930" s="78">
        <v>434</v>
      </c>
      <c r="H930" s="78">
        <v>68</v>
      </c>
      <c r="I930" s="49">
        <v>0.31527777777777799</v>
      </c>
    </row>
    <row r="931" spans="1:9">
      <c r="A931" s="77">
        <v>2793</v>
      </c>
      <c r="B931" s="73">
        <v>45333</v>
      </c>
      <c r="C931" s="46">
        <f t="shared" si="24"/>
        <v>7</v>
      </c>
      <c r="D931" s="78" t="s">
        <v>515</v>
      </c>
      <c r="E931" s="78">
        <v>499</v>
      </c>
      <c r="F931" s="78" t="s">
        <v>464</v>
      </c>
      <c r="G931" s="78">
        <v>216</v>
      </c>
      <c r="H931" s="78">
        <v>84</v>
      </c>
      <c r="I931" s="49">
        <v>3.4027777777777803E-2</v>
      </c>
    </row>
    <row r="932" spans="1:9">
      <c r="A932" s="77">
        <v>2793</v>
      </c>
      <c r="B932" s="73">
        <v>45334</v>
      </c>
      <c r="C932" s="46">
        <f t="shared" si="24"/>
        <v>1</v>
      </c>
      <c r="D932" s="78" t="s">
        <v>309</v>
      </c>
      <c r="E932" s="78">
        <v>352</v>
      </c>
      <c r="F932" s="78" t="s">
        <v>302</v>
      </c>
      <c r="G932" s="78">
        <v>227</v>
      </c>
      <c r="H932" s="78">
        <v>101</v>
      </c>
      <c r="I932" s="49">
        <v>4.0277777777777801E-2</v>
      </c>
    </row>
    <row r="933" spans="1:9">
      <c r="A933" s="77">
        <v>2793</v>
      </c>
      <c r="B933" s="73">
        <v>45335</v>
      </c>
      <c r="C933" s="46">
        <f t="shared" si="24"/>
        <v>2</v>
      </c>
      <c r="D933" s="78" t="s">
        <v>935</v>
      </c>
      <c r="E933" s="78">
        <v>495</v>
      </c>
      <c r="F933" s="78" t="s">
        <v>305</v>
      </c>
      <c r="G933" s="78">
        <v>243</v>
      </c>
      <c r="H933" s="78">
        <v>144</v>
      </c>
      <c r="I933" s="49">
        <v>0.29166666666666702</v>
      </c>
    </row>
    <row r="934" spans="1:9">
      <c r="A934" s="77">
        <v>2793</v>
      </c>
      <c r="B934" s="73">
        <v>45336</v>
      </c>
      <c r="C934" s="46">
        <f t="shared" si="24"/>
        <v>3</v>
      </c>
      <c r="D934" s="78" t="s">
        <v>605</v>
      </c>
      <c r="E934" s="78">
        <v>372</v>
      </c>
      <c r="F934" s="78" t="s">
        <v>497</v>
      </c>
      <c r="G934" s="78">
        <v>185</v>
      </c>
      <c r="H934" s="78">
        <v>130</v>
      </c>
      <c r="I934" s="49">
        <v>0.29166666666666702</v>
      </c>
    </row>
    <row r="935" spans="1:9">
      <c r="A935" s="77">
        <v>2793</v>
      </c>
      <c r="B935" s="73">
        <v>45337</v>
      </c>
      <c r="C935" s="46">
        <f t="shared" si="24"/>
        <v>4</v>
      </c>
      <c r="D935" s="78" t="s">
        <v>585</v>
      </c>
      <c r="E935" s="78">
        <v>442</v>
      </c>
      <c r="F935" s="78" t="s">
        <v>527</v>
      </c>
      <c r="G935" s="78">
        <v>242</v>
      </c>
      <c r="H935" s="78">
        <v>110</v>
      </c>
      <c r="I935" s="49">
        <v>0.29166666666666702</v>
      </c>
    </row>
    <row r="936" spans="1:9">
      <c r="A936" s="77">
        <v>2793</v>
      </c>
      <c r="B936" s="73">
        <v>45338</v>
      </c>
      <c r="C936" s="46">
        <f t="shared" si="24"/>
        <v>5</v>
      </c>
      <c r="D936" s="78" t="s">
        <v>936</v>
      </c>
      <c r="E936" s="78">
        <v>465</v>
      </c>
      <c r="F936" s="78" t="s">
        <v>937</v>
      </c>
      <c r="G936" s="78">
        <v>251</v>
      </c>
      <c r="H936" s="78">
        <v>99</v>
      </c>
      <c r="I936" s="49">
        <v>0.29166666666666702</v>
      </c>
    </row>
    <row r="937" spans="1:9">
      <c r="A937" s="77">
        <v>2793</v>
      </c>
      <c r="B937" s="73">
        <v>45339</v>
      </c>
      <c r="C937" s="46">
        <f t="shared" si="24"/>
        <v>6</v>
      </c>
      <c r="D937" s="78" t="s">
        <v>928</v>
      </c>
      <c r="E937" s="78">
        <v>510</v>
      </c>
      <c r="F937" s="78" t="s">
        <v>316</v>
      </c>
      <c r="G937" s="78">
        <v>302</v>
      </c>
      <c r="H937" s="78">
        <v>79</v>
      </c>
      <c r="I937" s="49">
        <v>0.29166666666666702</v>
      </c>
    </row>
    <row r="938" spans="1:9">
      <c r="A938" s="77">
        <v>2793</v>
      </c>
      <c r="B938" s="73">
        <v>45340</v>
      </c>
      <c r="C938" s="46">
        <f t="shared" si="24"/>
        <v>7</v>
      </c>
      <c r="D938" s="78" t="s">
        <v>938</v>
      </c>
      <c r="E938" s="78">
        <v>530</v>
      </c>
      <c r="F938" s="78" t="s">
        <v>939</v>
      </c>
      <c r="G938" s="78">
        <v>390</v>
      </c>
      <c r="H938" s="78">
        <v>123</v>
      </c>
      <c r="I938" s="49">
        <v>0.33333333333333298</v>
      </c>
    </row>
    <row r="939" spans="1:9">
      <c r="A939" s="77">
        <v>2793</v>
      </c>
      <c r="B939" s="73">
        <v>45341</v>
      </c>
      <c r="C939" s="46">
        <f t="shared" si="24"/>
        <v>1</v>
      </c>
      <c r="D939" s="78" t="s">
        <v>555</v>
      </c>
      <c r="E939" s="78">
        <v>383</v>
      </c>
      <c r="F939" s="78" t="s">
        <v>284</v>
      </c>
      <c r="G939" s="78">
        <v>236</v>
      </c>
      <c r="H939" s="78">
        <v>99</v>
      </c>
      <c r="I939" s="49">
        <v>0.32291666666666702</v>
      </c>
    </row>
    <row r="940" spans="1:9">
      <c r="A940" s="77">
        <v>2793</v>
      </c>
      <c r="B940" s="73">
        <v>45342</v>
      </c>
      <c r="C940" s="46">
        <f t="shared" si="24"/>
        <v>2</v>
      </c>
      <c r="D940" s="78" t="s">
        <v>570</v>
      </c>
      <c r="E940" s="78">
        <v>409</v>
      </c>
      <c r="F940" s="78" t="s">
        <v>458</v>
      </c>
      <c r="G940" s="78">
        <v>230</v>
      </c>
      <c r="H940" s="78">
        <v>89</v>
      </c>
      <c r="I940" s="49">
        <v>0.32291666666666702</v>
      </c>
    </row>
    <row r="941" spans="1:9">
      <c r="A941" s="77">
        <v>2793</v>
      </c>
      <c r="B941" s="73">
        <v>45343</v>
      </c>
      <c r="C941" s="46">
        <f t="shared" si="24"/>
        <v>3</v>
      </c>
      <c r="D941" s="78" t="s">
        <v>909</v>
      </c>
      <c r="E941" s="78">
        <v>341</v>
      </c>
      <c r="F941" s="78" t="s">
        <v>586</v>
      </c>
      <c r="G941" s="78">
        <v>165</v>
      </c>
      <c r="H941" s="78">
        <v>143</v>
      </c>
      <c r="I941" s="49">
        <v>7.6388888888888895E-2</v>
      </c>
    </row>
    <row r="942" spans="1:9">
      <c r="A942" s="77">
        <v>2793</v>
      </c>
      <c r="B942" s="73">
        <v>45344</v>
      </c>
      <c r="C942" s="46">
        <f t="shared" si="24"/>
        <v>4</v>
      </c>
      <c r="D942" s="78" t="s">
        <v>396</v>
      </c>
      <c r="E942" s="78">
        <v>361</v>
      </c>
      <c r="F942" s="78" t="s">
        <v>504</v>
      </c>
      <c r="G942" s="78">
        <v>213</v>
      </c>
      <c r="H942" s="78">
        <v>120</v>
      </c>
      <c r="I942" s="49">
        <v>0.32291666666666702</v>
      </c>
    </row>
    <row r="943" spans="1:9">
      <c r="A943" s="77">
        <v>2793</v>
      </c>
      <c r="B943" s="73">
        <v>45345</v>
      </c>
      <c r="C943" s="46">
        <f t="shared" si="24"/>
        <v>5</v>
      </c>
      <c r="D943" s="78" t="s">
        <v>714</v>
      </c>
      <c r="E943" s="78">
        <v>440</v>
      </c>
      <c r="F943" s="78" t="s">
        <v>277</v>
      </c>
      <c r="G943" s="78">
        <v>292</v>
      </c>
      <c r="H943" s="78">
        <v>97</v>
      </c>
      <c r="I943" s="49">
        <v>0.32291666666666702</v>
      </c>
    </row>
    <row r="944" spans="1:9">
      <c r="A944" s="77">
        <v>2793</v>
      </c>
      <c r="B944" s="73">
        <v>45346</v>
      </c>
      <c r="C944" s="46">
        <f t="shared" si="24"/>
        <v>6</v>
      </c>
      <c r="D944" s="78" t="s">
        <v>530</v>
      </c>
      <c r="E944" s="78">
        <v>500</v>
      </c>
      <c r="F944" s="78" t="s">
        <v>279</v>
      </c>
      <c r="G944" s="78">
        <v>362</v>
      </c>
      <c r="H944" s="78">
        <v>99</v>
      </c>
      <c r="I944" s="49">
        <v>2.0833333333333301E-2</v>
      </c>
    </row>
    <row r="945" spans="1:9">
      <c r="A945" s="77">
        <v>2793</v>
      </c>
      <c r="B945" s="73">
        <v>45347</v>
      </c>
      <c r="C945" s="46">
        <f t="shared" si="24"/>
        <v>7</v>
      </c>
      <c r="D945" s="78" t="s">
        <v>714</v>
      </c>
      <c r="E945" s="78">
        <v>440</v>
      </c>
      <c r="F945" s="78" t="s">
        <v>490</v>
      </c>
      <c r="G945" s="78">
        <v>202</v>
      </c>
      <c r="H945" s="78">
        <v>101</v>
      </c>
      <c r="I945" s="49">
        <v>3.125E-2</v>
      </c>
    </row>
    <row r="946" spans="1:9">
      <c r="A946" s="77">
        <v>2793</v>
      </c>
      <c r="B946" s="73">
        <v>45348</v>
      </c>
      <c r="C946" s="46">
        <f t="shared" si="24"/>
        <v>1</v>
      </c>
      <c r="D946" s="78" t="s">
        <v>367</v>
      </c>
      <c r="E946" s="78">
        <v>321</v>
      </c>
      <c r="F946" s="78" t="s">
        <v>415</v>
      </c>
      <c r="G946" s="78">
        <v>179</v>
      </c>
      <c r="H946" s="78">
        <v>76</v>
      </c>
      <c r="I946" s="49">
        <v>0.32291666666666702</v>
      </c>
    </row>
    <row r="947" spans="1:9">
      <c r="A947" s="77">
        <v>2793</v>
      </c>
      <c r="B947" s="73">
        <v>45349</v>
      </c>
      <c r="C947" s="46">
        <f t="shared" si="24"/>
        <v>2</v>
      </c>
      <c r="D947" s="78" t="s">
        <v>708</v>
      </c>
      <c r="E947" s="78">
        <v>381</v>
      </c>
      <c r="F947" s="78" t="s">
        <v>352</v>
      </c>
      <c r="G947" s="78">
        <v>199</v>
      </c>
      <c r="H947" s="78">
        <v>85</v>
      </c>
      <c r="I947" s="49">
        <v>0.32291666666666702</v>
      </c>
    </row>
    <row r="948" spans="1:9">
      <c r="A948" s="77">
        <v>2793</v>
      </c>
      <c r="B948" s="73">
        <v>45350</v>
      </c>
      <c r="C948" s="46">
        <f t="shared" si="24"/>
        <v>3</v>
      </c>
      <c r="D948" s="78" t="s">
        <v>451</v>
      </c>
      <c r="E948" s="78">
        <v>398</v>
      </c>
      <c r="F948" s="78" t="s">
        <v>465</v>
      </c>
      <c r="G948" s="78">
        <v>260</v>
      </c>
      <c r="H948" s="78">
        <v>88</v>
      </c>
      <c r="I948" s="49">
        <v>0.32291666666666702</v>
      </c>
    </row>
    <row r="949" spans="1:9">
      <c r="A949" s="77">
        <v>2793</v>
      </c>
      <c r="B949" s="73">
        <v>45351</v>
      </c>
      <c r="C949" s="46">
        <f t="shared" si="24"/>
        <v>4</v>
      </c>
      <c r="D949" s="78" t="s">
        <v>940</v>
      </c>
      <c r="E949" s="78">
        <v>320</v>
      </c>
      <c r="F949" s="78" t="s">
        <v>332</v>
      </c>
      <c r="G949" s="78">
        <v>225</v>
      </c>
      <c r="H949" s="78">
        <v>73</v>
      </c>
      <c r="I949" s="49">
        <v>0.32291666666666702</v>
      </c>
    </row>
    <row r="950" spans="1:9">
      <c r="A950" s="77">
        <v>2793</v>
      </c>
      <c r="B950" s="73">
        <v>45352</v>
      </c>
      <c r="C950" s="46">
        <f t="shared" si="24"/>
        <v>5</v>
      </c>
      <c r="D950" s="78" t="s">
        <v>928</v>
      </c>
      <c r="E950" s="78">
        <v>510</v>
      </c>
      <c r="F950" s="78" t="s">
        <v>539</v>
      </c>
      <c r="G950" s="78">
        <v>303</v>
      </c>
      <c r="H950" s="78">
        <v>134</v>
      </c>
      <c r="I950" s="49">
        <v>0.32291666666666702</v>
      </c>
    </row>
    <row r="951" spans="1:9">
      <c r="A951" s="77">
        <v>2793</v>
      </c>
      <c r="B951" s="73">
        <v>45353</v>
      </c>
      <c r="C951" s="46">
        <f t="shared" si="24"/>
        <v>6</v>
      </c>
      <c r="D951" s="78" t="s">
        <v>747</v>
      </c>
      <c r="E951" s="78">
        <v>460</v>
      </c>
      <c r="F951" s="78" t="s">
        <v>941</v>
      </c>
      <c r="G951" s="78">
        <v>285</v>
      </c>
      <c r="H951" s="78">
        <v>88</v>
      </c>
      <c r="I951" s="49">
        <v>0.30208333333333298</v>
      </c>
    </row>
    <row r="952" spans="1:9">
      <c r="A952" s="77">
        <v>2793</v>
      </c>
      <c r="B952" s="73">
        <v>45354</v>
      </c>
      <c r="C952" s="46">
        <f t="shared" si="24"/>
        <v>7</v>
      </c>
      <c r="D952" s="78" t="s">
        <v>627</v>
      </c>
      <c r="E952" s="78">
        <v>404</v>
      </c>
      <c r="F952" s="78" t="s">
        <v>527</v>
      </c>
      <c r="G952" s="78">
        <v>242</v>
      </c>
      <c r="H952" s="78">
        <v>113</v>
      </c>
      <c r="I952" s="49">
        <v>6.9444444444444397E-3</v>
      </c>
    </row>
    <row r="953" spans="1:9">
      <c r="A953" s="77">
        <v>2793</v>
      </c>
      <c r="B953" s="73">
        <v>45355</v>
      </c>
      <c r="C953" s="46">
        <f t="shared" si="24"/>
        <v>1</v>
      </c>
      <c r="D953" s="78" t="s">
        <v>396</v>
      </c>
      <c r="E953" s="78">
        <v>361</v>
      </c>
      <c r="F953" s="78" t="s">
        <v>917</v>
      </c>
      <c r="G953" s="78">
        <v>220</v>
      </c>
      <c r="H953" s="78">
        <v>133</v>
      </c>
      <c r="I953" s="49">
        <v>0.32291666666666702</v>
      </c>
    </row>
    <row r="954" spans="1:9">
      <c r="A954" s="77">
        <v>2793</v>
      </c>
      <c r="B954" s="73">
        <v>45356</v>
      </c>
      <c r="C954" s="46">
        <f t="shared" si="24"/>
        <v>2</v>
      </c>
      <c r="D954" s="78" t="s">
        <v>808</v>
      </c>
      <c r="E954" s="78">
        <v>345</v>
      </c>
      <c r="F954" s="78" t="s">
        <v>758</v>
      </c>
      <c r="G954" s="78">
        <v>200</v>
      </c>
      <c r="H954" s="78">
        <v>124</v>
      </c>
      <c r="I954" s="49">
        <v>0.30208333333333298</v>
      </c>
    </row>
    <row r="955" spans="1:9">
      <c r="A955" s="77">
        <v>2793</v>
      </c>
      <c r="B955" s="73">
        <v>45357</v>
      </c>
      <c r="C955" s="46">
        <f t="shared" si="24"/>
        <v>3</v>
      </c>
      <c r="D955" s="78" t="s">
        <v>390</v>
      </c>
      <c r="E955" s="78">
        <v>393</v>
      </c>
      <c r="F955" s="78" t="s">
        <v>922</v>
      </c>
      <c r="G955" s="78">
        <v>261</v>
      </c>
      <c r="H955" s="78">
        <v>107</v>
      </c>
      <c r="I955" s="49">
        <v>6.25E-2</v>
      </c>
    </row>
    <row r="956" spans="1:9">
      <c r="A956" s="77">
        <v>2793</v>
      </c>
      <c r="B956" s="73">
        <v>45358</v>
      </c>
      <c r="C956" s="46">
        <f t="shared" si="24"/>
        <v>4</v>
      </c>
      <c r="D956" s="78" t="s">
        <v>367</v>
      </c>
      <c r="E956" s="78">
        <v>321</v>
      </c>
      <c r="F956" s="78" t="s">
        <v>285</v>
      </c>
      <c r="G956" s="78">
        <v>192</v>
      </c>
      <c r="H956" s="78">
        <v>102</v>
      </c>
      <c r="I956" s="49">
        <v>0.32291666666666702</v>
      </c>
    </row>
    <row r="957" spans="1:9">
      <c r="A957" s="77">
        <v>2793</v>
      </c>
      <c r="B957" s="73">
        <v>45359</v>
      </c>
      <c r="C957" s="46">
        <f t="shared" si="24"/>
        <v>5</v>
      </c>
      <c r="D957" s="78" t="s">
        <v>764</v>
      </c>
      <c r="E957" s="78">
        <v>410</v>
      </c>
      <c r="F957" s="78" t="s">
        <v>609</v>
      </c>
      <c r="G957" s="78">
        <v>119</v>
      </c>
      <c r="H957" s="78">
        <v>96</v>
      </c>
      <c r="I957" s="49">
        <v>6.6666666666666693E-2</v>
      </c>
    </row>
    <row r="958" spans="1:9">
      <c r="A958" s="77">
        <v>2793</v>
      </c>
      <c r="B958" s="73">
        <v>45360</v>
      </c>
      <c r="C958" s="46">
        <f t="shared" si="24"/>
        <v>6</v>
      </c>
      <c r="D958" s="78" t="s">
        <v>350</v>
      </c>
      <c r="E958" s="78">
        <v>421</v>
      </c>
      <c r="F958" s="78" t="s">
        <v>302</v>
      </c>
      <c r="G958" s="78">
        <v>227</v>
      </c>
      <c r="H958" s="78">
        <v>94</v>
      </c>
      <c r="I958" s="49">
        <v>0.32291666666666702</v>
      </c>
    </row>
    <row r="959" spans="1:9">
      <c r="A959" s="77">
        <v>2793</v>
      </c>
      <c r="B959" s="73">
        <v>45361</v>
      </c>
      <c r="C959" s="46">
        <f t="shared" si="24"/>
        <v>7</v>
      </c>
      <c r="D959" s="78" t="s">
        <v>489</v>
      </c>
      <c r="E959" s="78">
        <v>405</v>
      </c>
      <c r="F959" s="78" t="s">
        <v>458</v>
      </c>
      <c r="G959" s="78">
        <v>230</v>
      </c>
      <c r="H959" s="78">
        <v>112</v>
      </c>
      <c r="I959" s="49">
        <v>0.3125</v>
      </c>
    </row>
    <row r="960" spans="1:9">
      <c r="A960" s="77">
        <v>2793</v>
      </c>
      <c r="B960" s="73">
        <v>45362</v>
      </c>
      <c r="C960" s="46">
        <f t="shared" si="24"/>
        <v>1</v>
      </c>
      <c r="D960" s="78" t="s">
        <v>405</v>
      </c>
      <c r="E960" s="78">
        <v>306</v>
      </c>
      <c r="F960" s="78" t="s">
        <v>908</v>
      </c>
      <c r="G960" s="78">
        <v>178</v>
      </c>
      <c r="H960" s="78">
        <v>90</v>
      </c>
      <c r="I960" s="49">
        <v>0.3125</v>
      </c>
    </row>
    <row r="961" spans="1:12">
      <c r="A961" s="77">
        <v>2793</v>
      </c>
      <c r="B961" s="73">
        <v>45363</v>
      </c>
      <c r="C961" s="46">
        <f t="shared" si="24"/>
        <v>2</v>
      </c>
      <c r="D961" s="78" t="s">
        <v>432</v>
      </c>
      <c r="E961" s="78">
        <v>359</v>
      </c>
      <c r="F961" s="78" t="s">
        <v>369</v>
      </c>
      <c r="G961" s="78">
        <v>181</v>
      </c>
      <c r="H961" s="78">
        <v>104</v>
      </c>
      <c r="I961" s="49">
        <v>0.32291666666666702</v>
      </c>
    </row>
    <row r="962" spans="1:12">
      <c r="A962" s="77">
        <v>2793</v>
      </c>
      <c r="B962" s="73">
        <v>45364</v>
      </c>
      <c r="C962" s="46">
        <f t="shared" si="24"/>
        <v>3</v>
      </c>
      <c r="D962" s="78" t="s">
        <v>381</v>
      </c>
      <c r="E962" s="78">
        <v>367</v>
      </c>
      <c r="F962" s="78" t="s">
        <v>628</v>
      </c>
      <c r="G962" s="78">
        <v>237</v>
      </c>
      <c r="H962" s="78">
        <v>105</v>
      </c>
      <c r="I962" s="49">
        <v>1.52777777777778E-2</v>
      </c>
    </row>
    <row r="963" spans="1:12">
      <c r="A963" s="77">
        <v>2793</v>
      </c>
      <c r="B963" s="73">
        <v>45365</v>
      </c>
      <c r="C963" s="46">
        <f t="shared" si="24"/>
        <v>4</v>
      </c>
      <c r="D963" s="78" t="s">
        <v>939</v>
      </c>
      <c r="E963" s="78">
        <v>330</v>
      </c>
      <c r="F963" s="78" t="s">
        <v>378</v>
      </c>
      <c r="G963" s="78">
        <v>127</v>
      </c>
      <c r="H963" s="78">
        <v>94</v>
      </c>
      <c r="I963" s="49">
        <v>6.6666666666666693E-2</v>
      </c>
    </row>
    <row r="964" spans="1:12">
      <c r="A964" s="77">
        <v>2793</v>
      </c>
      <c r="B964" s="73">
        <v>45366</v>
      </c>
      <c r="C964" s="46">
        <f t="shared" si="24"/>
        <v>5</v>
      </c>
      <c r="D964" s="78" t="s">
        <v>595</v>
      </c>
      <c r="E964" s="78">
        <v>463</v>
      </c>
      <c r="F964" s="78" t="s">
        <v>446</v>
      </c>
      <c r="G964" s="78">
        <v>270</v>
      </c>
      <c r="H964" s="78">
        <v>76</v>
      </c>
      <c r="I964" s="49">
        <v>0.32291666666666702</v>
      </c>
    </row>
    <row r="965" spans="1:12">
      <c r="A965" s="77">
        <v>2793</v>
      </c>
      <c r="B965" s="73">
        <v>45367</v>
      </c>
      <c r="C965" s="46">
        <f t="shared" si="24"/>
        <v>6</v>
      </c>
      <c r="D965" s="78" t="s">
        <v>942</v>
      </c>
      <c r="E965" s="78">
        <v>363</v>
      </c>
      <c r="F965" s="78" t="s">
        <v>676</v>
      </c>
      <c r="G965" s="78">
        <v>224</v>
      </c>
      <c r="H965" s="78">
        <v>94</v>
      </c>
      <c r="I965" s="49">
        <v>5.2083333333333301E-2</v>
      </c>
    </row>
    <row r="966" spans="1:12">
      <c r="A966" s="77">
        <v>2793</v>
      </c>
      <c r="B966" s="73">
        <v>45368</v>
      </c>
      <c r="C966" s="46">
        <f t="shared" si="24"/>
        <v>7</v>
      </c>
      <c r="D966" s="78" t="s">
        <v>943</v>
      </c>
      <c r="E966" s="78">
        <v>406</v>
      </c>
      <c r="F966" s="78" t="s">
        <v>676</v>
      </c>
      <c r="G966" s="78">
        <v>224</v>
      </c>
      <c r="H966" s="78">
        <v>93</v>
      </c>
      <c r="I966" s="49">
        <v>0.30208333333333298</v>
      </c>
    </row>
    <row r="967" spans="1:12">
      <c r="A967" s="77">
        <v>2793</v>
      </c>
      <c r="B967" s="73">
        <v>45369</v>
      </c>
      <c r="C967" s="46">
        <f t="shared" si="24"/>
        <v>1</v>
      </c>
      <c r="D967" s="78" t="s">
        <v>940</v>
      </c>
      <c r="E967" s="78">
        <v>320</v>
      </c>
      <c r="F967" s="78" t="s">
        <v>374</v>
      </c>
      <c r="G967" s="78">
        <v>175</v>
      </c>
      <c r="H967" s="78">
        <v>120</v>
      </c>
      <c r="I967" s="49">
        <v>0.3125</v>
      </c>
    </row>
    <row r="968" spans="1:12">
      <c r="A968" s="77">
        <v>2793</v>
      </c>
      <c r="B968" s="73">
        <v>45370</v>
      </c>
      <c r="C968" s="46">
        <f t="shared" si="24"/>
        <v>2</v>
      </c>
      <c r="D968" s="78" t="s">
        <v>924</v>
      </c>
      <c r="E968" s="78">
        <v>311</v>
      </c>
      <c r="F968" s="78" t="s">
        <v>364</v>
      </c>
      <c r="G968" s="78">
        <v>210</v>
      </c>
      <c r="H968" s="78">
        <v>77</v>
      </c>
      <c r="I968" s="49">
        <v>0.3125</v>
      </c>
    </row>
    <row r="969" spans="1:12">
      <c r="A969" s="77">
        <v>2793</v>
      </c>
      <c r="B969" s="73">
        <v>45371</v>
      </c>
      <c r="C969" s="46">
        <f t="shared" si="24"/>
        <v>3</v>
      </c>
      <c r="D969" s="78" t="s">
        <v>319</v>
      </c>
      <c r="E969" s="78">
        <v>350</v>
      </c>
      <c r="F969" s="78" t="s">
        <v>399</v>
      </c>
      <c r="G969" s="78">
        <v>145</v>
      </c>
      <c r="H969" s="78">
        <v>93</v>
      </c>
      <c r="I969" s="49">
        <v>0.32291666666666702</v>
      </c>
    </row>
    <row r="970" spans="1:12">
      <c r="A970" s="77">
        <v>2793</v>
      </c>
      <c r="B970" s="73">
        <v>45372</v>
      </c>
      <c r="C970" s="46">
        <f t="shared" si="24"/>
        <v>4</v>
      </c>
      <c r="D970" s="78" t="s">
        <v>279</v>
      </c>
      <c r="E970" s="78">
        <v>362</v>
      </c>
      <c r="F970" s="78" t="s">
        <v>484</v>
      </c>
      <c r="G970" s="78">
        <v>226</v>
      </c>
      <c r="H970" s="78">
        <v>125</v>
      </c>
      <c r="I970" s="49">
        <v>0.3125</v>
      </c>
    </row>
    <row r="971" spans="1:12">
      <c r="A971" s="77">
        <v>2793</v>
      </c>
      <c r="B971" s="73">
        <v>45373</v>
      </c>
      <c r="C971" s="46">
        <f t="shared" si="24"/>
        <v>5</v>
      </c>
      <c r="D971" s="78" t="s">
        <v>944</v>
      </c>
      <c r="E971" s="78">
        <v>429</v>
      </c>
      <c r="F971" s="78" t="s">
        <v>277</v>
      </c>
      <c r="G971" s="78">
        <v>292</v>
      </c>
      <c r="H971" s="78">
        <v>105</v>
      </c>
      <c r="I971" s="49">
        <v>0.32291666666666702</v>
      </c>
    </row>
    <row r="972" spans="1:12">
      <c r="A972" s="77">
        <v>2793</v>
      </c>
      <c r="B972" s="73">
        <v>45374</v>
      </c>
      <c r="C972" s="46">
        <f t="shared" si="24"/>
        <v>6</v>
      </c>
      <c r="D972" s="78" t="s">
        <v>945</v>
      </c>
      <c r="E972" s="78">
        <v>502</v>
      </c>
      <c r="F972" s="78" t="s">
        <v>446</v>
      </c>
      <c r="G972" s="78">
        <v>270</v>
      </c>
      <c r="H972" s="78">
        <v>75</v>
      </c>
      <c r="I972" s="49">
        <v>3.6805555555555598E-2</v>
      </c>
    </row>
    <row r="973" spans="1:12">
      <c r="A973" s="77">
        <v>2793</v>
      </c>
      <c r="B973" s="73">
        <v>45375</v>
      </c>
      <c r="C973" s="46">
        <f t="shared" si="24"/>
        <v>7</v>
      </c>
      <c r="D973" s="78" t="s">
        <v>765</v>
      </c>
      <c r="E973" s="78">
        <v>430</v>
      </c>
      <c r="F973" s="78" t="s">
        <v>260</v>
      </c>
      <c r="G973" s="78">
        <v>223</v>
      </c>
      <c r="H973" s="78">
        <v>92</v>
      </c>
      <c r="I973" s="49">
        <v>9.0972222222222204E-2</v>
      </c>
    </row>
    <row r="974" spans="1:12">
      <c r="A974" s="77">
        <v>2793</v>
      </c>
      <c r="B974" s="73">
        <v>45376</v>
      </c>
      <c r="C974" s="46">
        <f t="shared" si="24"/>
        <v>1</v>
      </c>
      <c r="D974" s="78" t="s">
        <v>392</v>
      </c>
      <c r="E974" s="78">
        <v>370</v>
      </c>
      <c r="F974" s="78" t="s">
        <v>332</v>
      </c>
      <c r="G974" s="78">
        <v>225</v>
      </c>
      <c r="H974" s="78">
        <v>98</v>
      </c>
      <c r="I974" s="49">
        <v>0.30208333333333298</v>
      </c>
    </row>
    <row r="975" spans="1:12">
      <c r="A975" s="77">
        <v>2793</v>
      </c>
      <c r="B975" s="73">
        <v>45377</v>
      </c>
      <c r="C975" s="46">
        <f t="shared" si="24"/>
        <v>2</v>
      </c>
      <c r="D975" s="78" t="s">
        <v>498</v>
      </c>
      <c r="E975" s="78">
        <v>307</v>
      </c>
      <c r="F975" s="78" t="s">
        <v>758</v>
      </c>
      <c r="G975" s="78">
        <v>200</v>
      </c>
      <c r="H975" s="78">
        <v>110</v>
      </c>
      <c r="I975" s="49">
        <v>1.38888888888889E-2</v>
      </c>
    </row>
    <row r="976" spans="1:12">
      <c r="A976" s="77">
        <v>2793</v>
      </c>
      <c r="B976" s="73">
        <v>45378</v>
      </c>
      <c r="C976" s="46">
        <f t="shared" si="24"/>
        <v>3</v>
      </c>
      <c r="D976" s="78" t="s">
        <v>549</v>
      </c>
      <c r="E976" s="78">
        <v>105</v>
      </c>
      <c r="F976" s="78" t="s">
        <v>393</v>
      </c>
      <c r="G976" s="78">
        <v>90</v>
      </c>
      <c r="H976" s="78">
        <v>12</v>
      </c>
      <c r="I976" s="49">
        <v>0.32291666666666702</v>
      </c>
      <c r="L976" s="78">
        <v>1</v>
      </c>
    </row>
    <row r="977" spans="1:12">
      <c r="A977" s="77">
        <v>2793</v>
      </c>
      <c r="B977" s="73">
        <v>45379</v>
      </c>
      <c r="C977" s="46">
        <f t="shared" si="24"/>
        <v>4</v>
      </c>
      <c r="D977" s="78" t="s">
        <v>917</v>
      </c>
      <c r="E977" s="78">
        <v>220</v>
      </c>
      <c r="F977" s="78" t="s">
        <v>586</v>
      </c>
      <c r="G977" s="78">
        <v>165</v>
      </c>
      <c r="H977" s="78">
        <v>60</v>
      </c>
      <c r="I977" s="49">
        <v>0.32291666666666702</v>
      </c>
      <c r="L977" s="78">
        <v>0</v>
      </c>
    </row>
    <row r="978" spans="1:12">
      <c r="A978" s="77">
        <v>2793</v>
      </c>
      <c r="B978" s="73">
        <v>45380</v>
      </c>
      <c r="C978" s="46">
        <f t="shared" si="24"/>
        <v>5</v>
      </c>
      <c r="D978" s="78" t="s">
        <v>446</v>
      </c>
      <c r="E978" s="78">
        <v>270</v>
      </c>
      <c r="F978" s="78" t="s">
        <v>458</v>
      </c>
      <c r="G978" s="78">
        <v>230</v>
      </c>
      <c r="H978" s="78">
        <v>70</v>
      </c>
      <c r="I978" s="49">
        <v>6.9444444444444406E-2</v>
      </c>
      <c r="L978" s="78">
        <v>0</v>
      </c>
    </row>
    <row r="979" spans="1:12">
      <c r="A979" s="77">
        <v>2793</v>
      </c>
      <c r="B979" s="73">
        <v>45381</v>
      </c>
      <c r="C979" s="46">
        <f t="shared" si="24"/>
        <v>6</v>
      </c>
      <c r="D979" s="78" t="s">
        <v>544</v>
      </c>
      <c r="E979" s="78">
        <v>62</v>
      </c>
      <c r="F979" s="78" t="s">
        <v>946</v>
      </c>
      <c r="G979" s="78">
        <v>48</v>
      </c>
      <c r="H979" s="78">
        <v>50</v>
      </c>
      <c r="I979" s="49">
        <v>0.3125</v>
      </c>
      <c r="L979" s="78">
        <v>1</v>
      </c>
    </row>
    <row r="980" spans="1:12">
      <c r="A980" s="77">
        <v>2793</v>
      </c>
      <c r="B980" s="73">
        <v>45382</v>
      </c>
      <c r="C980" s="46">
        <f t="shared" si="24"/>
        <v>7</v>
      </c>
      <c r="D980" s="78" t="s">
        <v>456</v>
      </c>
      <c r="E980" s="78">
        <v>126</v>
      </c>
      <c r="F980" s="78" t="s">
        <v>549</v>
      </c>
      <c r="G980" s="78">
        <v>105</v>
      </c>
      <c r="H980" s="78">
        <v>54</v>
      </c>
      <c r="I980" s="49">
        <v>0.30208333333333298</v>
      </c>
      <c r="L980" s="78">
        <v>0</v>
      </c>
    </row>
    <row r="981" spans="1:12">
      <c r="A981" s="77">
        <v>2793</v>
      </c>
      <c r="B981" s="73">
        <v>45383</v>
      </c>
      <c r="C981" s="46">
        <f t="shared" si="24"/>
        <v>1</v>
      </c>
      <c r="D981" s="78" t="s">
        <v>520</v>
      </c>
      <c r="E981" s="78">
        <v>122</v>
      </c>
      <c r="F981" s="78" t="s">
        <v>505</v>
      </c>
      <c r="G981" s="78">
        <v>64</v>
      </c>
      <c r="H981" s="78">
        <v>80</v>
      </c>
      <c r="I981" s="49">
        <v>0.32291666666666702</v>
      </c>
      <c r="L981" s="78">
        <v>0</v>
      </c>
    </row>
    <row r="982" spans="1:12">
      <c r="A982" s="77">
        <v>2793</v>
      </c>
      <c r="B982" s="73">
        <v>45384</v>
      </c>
      <c r="C982" s="46">
        <f t="shared" si="24"/>
        <v>2</v>
      </c>
      <c r="D982" s="78" t="s">
        <v>650</v>
      </c>
      <c r="E982" s="78">
        <v>70</v>
      </c>
      <c r="F982" s="78" t="s">
        <v>947</v>
      </c>
      <c r="G982" s="78">
        <v>49</v>
      </c>
      <c r="H982" s="78">
        <v>76</v>
      </c>
      <c r="I982" s="49">
        <v>0.32291666666666702</v>
      </c>
      <c r="L982" s="78">
        <v>0</v>
      </c>
    </row>
    <row r="983" spans="1:12">
      <c r="A983" s="19">
        <v>4278</v>
      </c>
      <c r="B983" s="73">
        <v>45284</v>
      </c>
      <c r="C983" s="46">
        <f t="shared" ref="C983:C1046" si="25">WEEKDAY(B983,2)</f>
        <v>7</v>
      </c>
      <c r="D983" s="79" t="s">
        <v>438</v>
      </c>
      <c r="E983" s="79">
        <v>348</v>
      </c>
      <c r="F983" s="79" t="s">
        <v>506</v>
      </c>
      <c r="G983" s="79">
        <v>144</v>
      </c>
      <c r="H983" s="79">
        <v>118</v>
      </c>
      <c r="I983" s="49">
        <v>6.9444444444444397E-3</v>
      </c>
    </row>
    <row r="984" spans="1:12">
      <c r="A984" s="19">
        <v>4278</v>
      </c>
      <c r="B984" s="73">
        <v>45285</v>
      </c>
      <c r="C984" s="46">
        <f t="shared" si="25"/>
        <v>1</v>
      </c>
      <c r="D984" s="79" t="s">
        <v>766</v>
      </c>
      <c r="E984" s="79">
        <v>354</v>
      </c>
      <c r="F984" s="79" t="s">
        <v>395</v>
      </c>
      <c r="G984" s="79">
        <v>169</v>
      </c>
      <c r="H984" s="79">
        <v>119</v>
      </c>
      <c r="I984" s="49">
        <v>6.9444444444444404E-4</v>
      </c>
    </row>
    <row r="985" spans="1:12">
      <c r="A985" s="19">
        <v>4278</v>
      </c>
      <c r="B985" s="73">
        <v>45286</v>
      </c>
      <c r="C985" s="46">
        <f t="shared" si="25"/>
        <v>2</v>
      </c>
      <c r="D985" s="79" t="s">
        <v>493</v>
      </c>
      <c r="E985" s="79">
        <v>423</v>
      </c>
      <c r="F985" s="79" t="s">
        <v>574</v>
      </c>
      <c r="G985" s="79">
        <v>157</v>
      </c>
      <c r="H985" s="79">
        <v>130</v>
      </c>
      <c r="I985" s="49">
        <v>2.5694444444444402E-2</v>
      </c>
    </row>
    <row r="986" spans="1:12">
      <c r="A986" s="19">
        <v>4278</v>
      </c>
      <c r="B986" s="73">
        <v>45287</v>
      </c>
      <c r="C986" s="46">
        <f t="shared" si="25"/>
        <v>3</v>
      </c>
      <c r="D986" s="79" t="s">
        <v>485</v>
      </c>
      <c r="E986" s="79">
        <v>434</v>
      </c>
      <c r="F986" s="79" t="s">
        <v>395</v>
      </c>
      <c r="G986" s="79">
        <v>169</v>
      </c>
      <c r="H986" s="79">
        <v>120</v>
      </c>
      <c r="I986" s="49">
        <v>1.18055555555556E-2</v>
      </c>
    </row>
    <row r="987" spans="1:12">
      <c r="A987" s="19">
        <v>4278</v>
      </c>
      <c r="B987" s="73">
        <v>45288</v>
      </c>
      <c r="C987" s="46">
        <f t="shared" si="25"/>
        <v>4</v>
      </c>
      <c r="D987" s="79" t="s">
        <v>359</v>
      </c>
      <c r="E987" s="79">
        <v>349</v>
      </c>
      <c r="F987" s="79" t="s">
        <v>287</v>
      </c>
      <c r="G987" s="79">
        <v>177</v>
      </c>
      <c r="H987" s="79">
        <v>167</v>
      </c>
      <c r="I987" s="49">
        <v>2.4305555555555601E-2</v>
      </c>
    </row>
    <row r="988" spans="1:12">
      <c r="A988" s="19">
        <v>4278</v>
      </c>
      <c r="B988" s="73">
        <v>45289</v>
      </c>
      <c r="C988" s="46">
        <f t="shared" si="25"/>
        <v>5</v>
      </c>
      <c r="D988" s="79" t="s">
        <v>375</v>
      </c>
      <c r="E988" s="79">
        <v>389</v>
      </c>
      <c r="F988" s="79" t="s">
        <v>339</v>
      </c>
      <c r="G988" s="79">
        <v>121</v>
      </c>
      <c r="H988" s="79">
        <v>100</v>
      </c>
      <c r="I988" s="49">
        <v>2.4305555555555601E-2</v>
      </c>
    </row>
    <row r="989" spans="1:12">
      <c r="A989" s="19">
        <v>4278</v>
      </c>
      <c r="B989" s="73">
        <v>45290</v>
      </c>
      <c r="C989" s="46">
        <f t="shared" si="25"/>
        <v>6</v>
      </c>
      <c r="D989" s="79" t="s">
        <v>411</v>
      </c>
      <c r="E989" s="79">
        <v>437</v>
      </c>
      <c r="F989" s="79" t="s">
        <v>285</v>
      </c>
      <c r="G989" s="79">
        <v>192</v>
      </c>
      <c r="H989" s="79">
        <v>121</v>
      </c>
      <c r="I989" s="49">
        <v>1.38888888888889E-3</v>
      </c>
    </row>
    <row r="990" spans="1:12">
      <c r="A990" s="19">
        <v>4278</v>
      </c>
      <c r="B990" s="73">
        <v>45291</v>
      </c>
      <c r="C990" s="46">
        <f t="shared" si="25"/>
        <v>7</v>
      </c>
      <c r="D990" s="79" t="s">
        <v>795</v>
      </c>
      <c r="E990" s="79">
        <v>555</v>
      </c>
      <c r="F990" s="79" t="s">
        <v>772</v>
      </c>
      <c r="G990" s="79">
        <v>249</v>
      </c>
      <c r="H990" s="79">
        <v>152</v>
      </c>
      <c r="I990" s="49">
        <v>2.7777777777777801E-3</v>
      </c>
    </row>
    <row r="991" spans="1:12">
      <c r="A991" s="19">
        <v>4278</v>
      </c>
      <c r="B991" s="73">
        <v>45292</v>
      </c>
      <c r="C991" s="46">
        <f t="shared" si="25"/>
        <v>1</v>
      </c>
      <c r="D991" s="79" t="s">
        <v>948</v>
      </c>
      <c r="E991" s="79">
        <v>477</v>
      </c>
      <c r="F991" s="79" t="s">
        <v>463</v>
      </c>
      <c r="G991" s="79">
        <v>206</v>
      </c>
      <c r="H991" s="79">
        <v>103</v>
      </c>
      <c r="I991" s="49">
        <v>0</v>
      </c>
    </row>
    <row r="992" spans="1:12">
      <c r="A992" s="19">
        <v>4278</v>
      </c>
      <c r="B992" s="73">
        <v>45293</v>
      </c>
      <c r="C992" s="46">
        <f t="shared" si="25"/>
        <v>2</v>
      </c>
      <c r="D992" s="79" t="s">
        <v>509</v>
      </c>
      <c r="E992" s="79">
        <v>467</v>
      </c>
      <c r="F992" s="79" t="s">
        <v>527</v>
      </c>
      <c r="G992" s="79">
        <v>242</v>
      </c>
      <c r="H992" s="79">
        <v>200</v>
      </c>
      <c r="I992" s="49">
        <v>0</v>
      </c>
    </row>
    <row r="993" spans="1:9">
      <c r="A993" s="19">
        <v>4278</v>
      </c>
      <c r="B993" s="73">
        <v>45294</v>
      </c>
      <c r="C993" s="46">
        <f t="shared" si="25"/>
        <v>3</v>
      </c>
      <c r="D993" s="79" t="s">
        <v>375</v>
      </c>
      <c r="E993" s="79">
        <v>389</v>
      </c>
      <c r="F993" s="79" t="s">
        <v>424</v>
      </c>
      <c r="G993" s="79">
        <v>162</v>
      </c>
      <c r="H993" s="79">
        <v>124</v>
      </c>
      <c r="I993" s="49">
        <v>0.266666666666667</v>
      </c>
    </row>
    <row r="994" spans="1:9">
      <c r="A994" s="19">
        <v>4278</v>
      </c>
      <c r="B994" s="73">
        <v>45295</v>
      </c>
      <c r="C994" s="46">
        <f t="shared" si="25"/>
        <v>4</v>
      </c>
      <c r="D994" s="79" t="s">
        <v>749</v>
      </c>
      <c r="E994" s="79">
        <v>454</v>
      </c>
      <c r="F994" s="79" t="s">
        <v>384</v>
      </c>
      <c r="G994" s="79">
        <v>159</v>
      </c>
      <c r="H994" s="79">
        <v>145</v>
      </c>
      <c r="I994" s="49">
        <v>6.2500000000000003E-3</v>
      </c>
    </row>
    <row r="995" spans="1:9">
      <c r="A995" s="19">
        <v>4278</v>
      </c>
      <c r="B995" s="73">
        <v>45296</v>
      </c>
      <c r="C995" s="46">
        <f t="shared" si="25"/>
        <v>5</v>
      </c>
      <c r="D995" s="79" t="s">
        <v>949</v>
      </c>
      <c r="E995" s="79">
        <v>708</v>
      </c>
      <c r="F995" s="79" t="s">
        <v>814</v>
      </c>
      <c r="G995" s="79">
        <v>428</v>
      </c>
      <c r="H995" s="79">
        <v>119</v>
      </c>
      <c r="I995" s="49">
        <v>6.9444444444444397E-3</v>
      </c>
    </row>
    <row r="996" spans="1:9">
      <c r="A996" s="19">
        <v>4278</v>
      </c>
      <c r="B996" s="73">
        <v>45297</v>
      </c>
      <c r="C996" s="46">
        <f t="shared" si="25"/>
        <v>6</v>
      </c>
      <c r="D996" s="79" t="s">
        <v>522</v>
      </c>
      <c r="E996" s="79">
        <v>353</v>
      </c>
      <c r="F996" s="79" t="s">
        <v>950</v>
      </c>
      <c r="G996" s="79">
        <v>164</v>
      </c>
      <c r="H996" s="79">
        <v>157</v>
      </c>
      <c r="I996" s="49">
        <v>1.38888888888889E-3</v>
      </c>
    </row>
    <row r="997" spans="1:9">
      <c r="A997" s="19">
        <v>4278</v>
      </c>
      <c r="B997" s="73">
        <v>45298</v>
      </c>
      <c r="C997" s="46">
        <f t="shared" si="25"/>
        <v>7</v>
      </c>
      <c r="D997" s="79" t="s">
        <v>381</v>
      </c>
      <c r="E997" s="79">
        <v>367</v>
      </c>
      <c r="F997" s="79" t="s">
        <v>254</v>
      </c>
      <c r="G997" s="79">
        <v>195</v>
      </c>
      <c r="H997" s="79">
        <v>150</v>
      </c>
      <c r="I997" s="49">
        <v>6.9444444444444404E-4</v>
      </c>
    </row>
    <row r="998" spans="1:9">
      <c r="A998" s="19">
        <v>4278</v>
      </c>
      <c r="B998" s="73">
        <v>45299</v>
      </c>
      <c r="C998" s="46">
        <f t="shared" si="25"/>
        <v>1</v>
      </c>
      <c r="D998" s="79" t="s">
        <v>449</v>
      </c>
      <c r="E998" s="79">
        <v>281</v>
      </c>
      <c r="F998" s="79" t="s">
        <v>387</v>
      </c>
      <c r="G998" s="79">
        <v>136</v>
      </c>
      <c r="H998" s="79">
        <v>132</v>
      </c>
      <c r="I998" s="49">
        <v>6.9444444444444404E-4</v>
      </c>
    </row>
    <row r="999" spans="1:9">
      <c r="A999" s="19">
        <v>4278</v>
      </c>
      <c r="B999" s="73">
        <v>45300</v>
      </c>
      <c r="C999" s="46">
        <f t="shared" si="25"/>
        <v>2</v>
      </c>
      <c r="D999" s="79" t="s">
        <v>409</v>
      </c>
      <c r="E999" s="79">
        <v>394</v>
      </c>
      <c r="F999" s="79" t="s">
        <v>574</v>
      </c>
      <c r="G999" s="79">
        <v>157</v>
      </c>
      <c r="H999" s="79">
        <v>142</v>
      </c>
      <c r="I999" s="49">
        <v>0</v>
      </c>
    </row>
    <row r="1000" spans="1:9">
      <c r="A1000" s="19">
        <v>4278</v>
      </c>
      <c r="B1000" s="73">
        <v>45301</v>
      </c>
      <c r="C1000" s="46">
        <f t="shared" si="25"/>
        <v>3</v>
      </c>
      <c r="D1000" s="79" t="s">
        <v>913</v>
      </c>
      <c r="E1000" s="79">
        <v>295</v>
      </c>
      <c r="F1000" s="79" t="s">
        <v>626</v>
      </c>
      <c r="G1000" s="79">
        <v>87</v>
      </c>
      <c r="H1000" s="79">
        <v>122</v>
      </c>
      <c r="I1000" s="49">
        <v>3.4722222222222199E-3</v>
      </c>
    </row>
    <row r="1001" spans="1:9">
      <c r="A1001" s="19">
        <v>4278</v>
      </c>
      <c r="B1001" s="73">
        <v>45302</v>
      </c>
      <c r="C1001" s="46">
        <f t="shared" si="25"/>
        <v>4</v>
      </c>
      <c r="D1001" s="79" t="s">
        <v>766</v>
      </c>
      <c r="E1001" s="79">
        <v>354</v>
      </c>
      <c r="F1001" s="79" t="s">
        <v>424</v>
      </c>
      <c r="G1001" s="79">
        <v>162</v>
      </c>
      <c r="H1001" s="79">
        <v>128</v>
      </c>
      <c r="I1001" s="49">
        <v>2.0833333333333298E-3</v>
      </c>
    </row>
    <row r="1002" spans="1:9">
      <c r="A1002" s="19">
        <v>4278</v>
      </c>
      <c r="B1002" s="73">
        <v>45303</v>
      </c>
      <c r="C1002" s="46">
        <f t="shared" si="25"/>
        <v>5</v>
      </c>
      <c r="D1002" s="79" t="s">
        <v>945</v>
      </c>
      <c r="E1002" s="79">
        <v>502</v>
      </c>
      <c r="F1002" s="79" t="s">
        <v>419</v>
      </c>
      <c r="G1002" s="79">
        <v>163</v>
      </c>
      <c r="H1002" s="79">
        <v>105</v>
      </c>
      <c r="I1002" s="49">
        <v>1.0416666666666701E-2</v>
      </c>
    </row>
    <row r="1003" spans="1:9">
      <c r="A1003" s="19">
        <v>4278</v>
      </c>
      <c r="B1003" s="73">
        <v>45304</v>
      </c>
      <c r="C1003" s="46">
        <f t="shared" si="25"/>
        <v>6</v>
      </c>
      <c r="D1003" s="79" t="s">
        <v>570</v>
      </c>
      <c r="E1003" s="79">
        <v>409</v>
      </c>
      <c r="F1003" s="79" t="s">
        <v>459</v>
      </c>
      <c r="G1003" s="79">
        <v>197</v>
      </c>
      <c r="H1003" s="79">
        <v>78</v>
      </c>
      <c r="I1003" s="49">
        <v>1.2500000000000001E-2</v>
      </c>
    </row>
    <row r="1004" spans="1:9">
      <c r="A1004" s="19">
        <v>4278</v>
      </c>
      <c r="B1004" s="73">
        <v>45305</v>
      </c>
      <c r="C1004" s="46">
        <f t="shared" si="25"/>
        <v>7</v>
      </c>
      <c r="D1004" s="79" t="s">
        <v>574</v>
      </c>
      <c r="E1004" s="79">
        <v>157</v>
      </c>
      <c r="F1004" s="79" t="s">
        <v>378</v>
      </c>
      <c r="G1004" s="79">
        <v>127</v>
      </c>
      <c r="H1004" s="79"/>
      <c r="I1004" s="49"/>
    </row>
    <row r="1005" spans="1:9">
      <c r="A1005" s="19">
        <v>4278</v>
      </c>
      <c r="B1005" s="73">
        <v>45306</v>
      </c>
      <c r="C1005" s="46">
        <f t="shared" si="25"/>
        <v>1</v>
      </c>
      <c r="D1005" s="79" t="s">
        <v>738</v>
      </c>
      <c r="E1005" s="79">
        <v>468</v>
      </c>
      <c r="F1005" s="79" t="s">
        <v>951</v>
      </c>
      <c r="G1005" s="79">
        <v>160</v>
      </c>
      <c r="H1005" s="79">
        <v>154</v>
      </c>
      <c r="I1005" s="49">
        <v>4.3055555555555597E-2</v>
      </c>
    </row>
    <row r="1006" spans="1:9">
      <c r="A1006" s="19">
        <v>4278</v>
      </c>
      <c r="B1006" s="73">
        <v>45307</v>
      </c>
      <c r="C1006" s="46">
        <f t="shared" si="25"/>
        <v>2</v>
      </c>
      <c r="D1006" s="79" t="s">
        <v>738</v>
      </c>
      <c r="E1006" s="79">
        <v>468</v>
      </c>
      <c r="F1006" s="79" t="s">
        <v>271</v>
      </c>
      <c r="G1006" s="79">
        <v>135</v>
      </c>
      <c r="H1006" s="79">
        <v>113</v>
      </c>
      <c r="I1006" s="49">
        <v>1.38888888888889E-3</v>
      </c>
    </row>
    <row r="1007" spans="1:9">
      <c r="A1007" s="19">
        <v>4278</v>
      </c>
      <c r="B1007" s="73">
        <v>45308</v>
      </c>
      <c r="C1007" s="46">
        <f t="shared" si="25"/>
        <v>3</v>
      </c>
      <c r="D1007" s="79" t="s">
        <v>637</v>
      </c>
      <c r="E1007" s="79">
        <v>400</v>
      </c>
      <c r="F1007" s="79" t="s">
        <v>335</v>
      </c>
      <c r="G1007" s="79">
        <v>137</v>
      </c>
      <c r="H1007" s="79">
        <v>149</v>
      </c>
      <c r="I1007" s="49">
        <v>2.0833333333333298E-3</v>
      </c>
    </row>
    <row r="1008" spans="1:9">
      <c r="A1008" s="19">
        <v>4278</v>
      </c>
      <c r="B1008" s="73">
        <v>45309</v>
      </c>
      <c r="C1008" s="46">
        <f t="shared" si="25"/>
        <v>4</v>
      </c>
      <c r="D1008" s="79" t="s">
        <v>532</v>
      </c>
      <c r="E1008" s="79">
        <v>376</v>
      </c>
      <c r="F1008" s="79" t="s">
        <v>604</v>
      </c>
      <c r="G1008" s="79">
        <v>117</v>
      </c>
      <c r="H1008" s="79">
        <v>121</v>
      </c>
      <c r="I1008" s="49">
        <v>9.7222222222222206E-3</v>
      </c>
    </row>
    <row r="1009" spans="1:9">
      <c r="A1009" s="19">
        <v>4278</v>
      </c>
      <c r="B1009" s="73">
        <v>45310</v>
      </c>
      <c r="C1009" s="46">
        <f t="shared" si="25"/>
        <v>5</v>
      </c>
      <c r="D1009" s="79" t="s">
        <v>579</v>
      </c>
      <c r="E1009" s="79">
        <v>449</v>
      </c>
      <c r="F1009" s="79" t="s">
        <v>674</v>
      </c>
      <c r="G1009" s="79">
        <v>150</v>
      </c>
      <c r="H1009" s="79">
        <v>179</v>
      </c>
      <c r="I1009" s="49">
        <v>9.0277777777777804E-2</v>
      </c>
    </row>
    <row r="1010" spans="1:9">
      <c r="A1010" s="19">
        <v>4278</v>
      </c>
      <c r="B1010" s="73">
        <v>45311</v>
      </c>
      <c r="C1010" s="46">
        <f t="shared" si="25"/>
        <v>6</v>
      </c>
      <c r="D1010" s="79" t="s">
        <v>454</v>
      </c>
      <c r="E1010" s="79">
        <v>365</v>
      </c>
      <c r="F1010" s="79" t="s">
        <v>574</v>
      </c>
      <c r="G1010" s="79">
        <v>157</v>
      </c>
      <c r="H1010" s="79">
        <v>138</v>
      </c>
      <c r="I1010" s="49">
        <v>1.1111111111111099E-2</v>
      </c>
    </row>
    <row r="1011" spans="1:9">
      <c r="A1011" s="19">
        <v>4278</v>
      </c>
      <c r="B1011" s="73">
        <v>45312</v>
      </c>
      <c r="C1011" s="46">
        <f t="shared" si="25"/>
        <v>7</v>
      </c>
      <c r="D1011" s="79" t="s">
        <v>952</v>
      </c>
      <c r="E1011" s="79">
        <v>426</v>
      </c>
      <c r="F1011" s="79" t="s">
        <v>630</v>
      </c>
      <c r="G1011" s="79">
        <v>215</v>
      </c>
      <c r="H1011" s="79">
        <v>151</v>
      </c>
      <c r="I1011" s="49">
        <v>0.24583333333333299</v>
      </c>
    </row>
    <row r="1012" spans="1:9">
      <c r="A1012" s="19">
        <v>4278</v>
      </c>
      <c r="B1012" s="73">
        <v>45313</v>
      </c>
      <c r="C1012" s="46">
        <f t="shared" si="25"/>
        <v>1</v>
      </c>
      <c r="D1012" s="79" t="s">
        <v>314</v>
      </c>
      <c r="E1012" s="79">
        <v>268</v>
      </c>
      <c r="F1012" s="79" t="s">
        <v>406</v>
      </c>
      <c r="G1012" s="79">
        <v>123</v>
      </c>
      <c r="H1012" s="79">
        <v>121</v>
      </c>
      <c r="I1012" s="49">
        <v>0.3125</v>
      </c>
    </row>
    <row r="1013" spans="1:9">
      <c r="A1013" s="19">
        <v>4278</v>
      </c>
      <c r="B1013" s="73">
        <v>45314</v>
      </c>
      <c r="C1013" s="46">
        <f t="shared" si="25"/>
        <v>2</v>
      </c>
      <c r="D1013" s="79" t="s">
        <v>309</v>
      </c>
      <c r="E1013" s="79">
        <v>352</v>
      </c>
      <c r="F1013" s="79" t="s">
        <v>463</v>
      </c>
      <c r="G1013" s="79">
        <v>206</v>
      </c>
      <c r="H1013" s="79">
        <v>141</v>
      </c>
      <c r="I1013" s="49">
        <v>0.3125</v>
      </c>
    </row>
    <row r="1014" spans="1:9">
      <c r="A1014" s="19">
        <v>4278</v>
      </c>
      <c r="B1014" s="73">
        <v>45315</v>
      </c>
      <c r="C1014" s="46">
        <f t="shared" si="25"/>
        <v>3</v>
      </c>
      <c r="D1014" s="79" t="s">
        <v>906</v>
      </c>
      <c r="E1014" s="79">
        <v>259</v>
      </c>
      <c r="F1014" s="79" t="s">
        <v>426</v>
      </c>
      <c r="G1014" s="79">
        <v>152</v>
      </c>
      <c r="H1014" s="79">
        <v>103</v>
      </c>
      <c r="I1014" s="49">
        <v>0.31874999999999998</v>
      </c>
    </row>
    <row r="1015" spans="1:9">
      <c r="A1015" s="19">
        <v>4278</v>
      </c>
      <c r="B1015" s="73">
        <v>45316</v>
      </c>
      <c r="C1015" s="46">
        <f t="shared" si="25"/>
        <v>4</v>
      </c>
      <c r="D1015" s="79" t="s">
        <v>584</v>
      </c>
      <c r="E1015" s="79">
        <v>356</v>
      </c>
      <c r="F1015" s="79" t="s">
        <v>445</v>
      </c>
      <c r="G1015" s="79">
        <v>207</v>
      </c>
      <c r="H1015" s="79">
        <v>155</v>
      </c>
      <c r="I1015" s="49">
        <v>0.32013888888888897</v>
      </c>
    </row>
    <row r="1016" spans="1:9">
      <c r="A1016" s="19">
        <v>4278</v>
      </c>
      <c r="B1016" s="73">
        <v>45317</v>
      </c>
      <c r="C1016" s="46">
        <f t="shared" si="25"/>
        <v>5</v>
      </c>
      <c r="D1016" s="79" t="s">
        <v>385</v>
      </c>
      <c r="E1016" s="79">
        <v>438</v>
      </c>
      <c r="F1016" s="79" t="s">
        <v>818</v>
      </c>
      <c r="G1016" s="79">
        <v>239</v>
      </c>
      <c r="H1016" s="79">
        <v>136</v>
      </c>
      <c r="I1016" s="49">
        <v>0.36319444444444399</v>
      </c>
    </row>
    <row r="1017" spans="1:9">
      <c r="A1017" s="19">
        <v>4278</v>
      </c>
      <c r="B1017" s="73">
        <v>45318</v>
      </c>
      <c r="C1017" s="46">
        <f t="shared" si="25"/>
        <v>6</v>
      </c>
      <c r="D1017" s="79" t="s">
        <v>808</v>
      </c>
      <c r="E1017" s="79">
        <v>345</v>
      </c>
      <c r="F1017" s="79" t="s">
        <v>290</v>
      </c>
      <c r="G1017" s="79">
        <v>97</v>
      </c>
      <c r="H1017" s="79">
        <v>118</v>
      </c>
      <c r="I1017" s="49">
        <v>0.34583333333333299</v>
      </c>
    </row>
    <row r="1018" spans="1:9">
      <c r="A1018" s="19">
        <v>4278</v>
      </c>
      <c r="B1018" s="73">
        <v>45319</v>
      </c>
      <c r="C1018" s="46">
        <f t="shared" si="25"/>
        <v>7</v>
      </c>
      <c r="D1018" s="79" t="s">
        <v>738</v>
      </c>
      <c r="E1018" s="79">
        <v>468</v>
      </c>
      <c r="F1018" s="79" t="s">
        <v>281</v>
      </c>
      <c r="G1018" s="79">
        <v>273</v>
      </c>
      <c r="H1018" s="79">
        <v>96</v>
      </c>
      <c r="I1018" s="49">
        <v>0.359722222222222</v>
      </c>
    </row>
    <row r="1019" spans="1:9">
      <c r="A1019" s="19">
        <v>4278</v>
      </c>
      <c r="B1019" s="73">
        <v>45320</v>
      </c>
      <c r="C1019" s="46">
        <f t="shared" si="25"/>
        <v>1</v>
      </c>
      <c r="D1019" s="79" t="s">
        <v>543</v>
      </c>
      <c r="E1019" s="79">
        <v>291</v>
      </c>
      <c r="F1019" s="79" t="s">
        <v>953</v>
      </c>
      <c r="G1019" s="79">
        <v>66</v>
      </c>
      <c r="H1019" s="79">
        <v>111</v>
      </c>
      <c r="I1019" s="49">
        <v>0.29930555555555599</v>
      </c>
    </row>
    <row r="1020" spans="1:9">
      <c r="A1020" s="19">
        <v>4278</v>
      </c>
      <c r="B1020" s="73">
        <v>45321</v>
      </c>
      <c r="C1020" s="46">
        <f t="shared" si="25"/>
        <v>2</v>
      </c>
      <c r="D1020" s="79" t="s">
        <v>772</v>
      </c>
      <c r="E1020" s="79">
        <v>249</v>
      </c>
      <c r="F1020" s="79" t="s">
        <v>393</v>
      </c>
      <c r="G1020" s="79">
        <v>90</v>
      </c>
      <c r="H1020" s="79">
        <v>105</v>
      </c>
      <c r="I1020" s="49">
        <v>0.34791666666666698</v>
      </c>
    </row>
    <row r="1021" spans="1:9">
      <c r="A1021" s="19">
        <v>4278</v>
      </c>
      <c r="B1021" s="73">
        <v>45322</v>
      </c>
      <c r="C1021" s="46">
        <f t="shared" si="25"/>
        <v>3</v>
      </c>
      <c r="D1021" s="79" t="s">
        <v>745</v>
      </c>
      <c r="E1021" s="79">
        <v>358</v>
      </c>
      <c r="F1021" s="79" t="s">
        <v>590</v>
      </c>
      <c r="G1021" s="79">
        <v>115</v>
      </c>
      <c r="H1021" s="79">
        <v>124</v>
      </c>
      <c r="I1021" s="49">
        <v>0.33958333333333302</v>
      </c>
    </row>
    <row r="1022" spans="1:9">
      <c r="A1022" s="19">
        <v>4278</v>
      </c>
      <c r="B1022" s="73">
        <v>45323</v>
      </c>
      <c r="C1022" s="46">
        <f t="shared" si="25"/>
        <v>4</v>
      </c>
      <c r="D1022" s="79" t="s">
        <v>939</v>
      </c>
      <c r="E1022" s="79">
        <v>330</v>
      </c>
      <c r="F1022" s="79" t="s">
        <v>404</v>
      </c>
      <c r="G1022" s="79">
        <v>113</v>
      </c>
      <c r="H1022" s="79">
        <v>158</v>
      </c>
      <c r="I1022" s="49">
        <v>0.125694444444444</v>
      </c>
    </row>
    <row r="1023" spans="1:9">
      <c r="A1023" s="19">
        <v>4278</v>
      </c>
      <c r="B1023" s="73">
        <v>45324</v>
      </c>
      <c r="C1023" s="46">
        <f t="shared" si="25"/>
        <v>5</v>
      </c>
      <c r="D1023" s="79" t="s">
        <v>909</v>
      </c>
      <c r="E1023" s="79">
        <v>341</v>
      </c>
      <c r="F1023" s="79" t="s">
        <v>611</v>
      </c>
      <c r="G1023" s="79">
        <v>101</v>
      </c>
      <c r="H1023" s="79">
        <v>104</v>
      </c>
      <c r="I1023" s="49">
        <v>0.39861111111111103</v>
      </c>
    </row>
    <row r="1024" spans="1:9">
      <c r="A1024" s="19">
        <v>4278</v>
      </c>
      <c r="B1024" s="73">
        <v>45325</v>
      </c>
      <c r="C1024" s="46">
        <f t="shared" si="25"/>
        <v>6</v>
      </c>
      <c r="D1024" s="79" t="s">
        <v>337</v>
      </c>
      <c r="E1024" s="79">
        <v>305</v>
      </c>
      <c r="F1024" s="79" t="s">
        <v>300</v>
      </c>
      <c r="G1024" s="79">
        <v>86</v>
      </c>
      <c r="H1024" s="79">
        <v>109</v>
      </c>
      <c r="I1024" s="49">
        <v>0.37083333333333302</v>
      </c>
    </row>
    <row r="1025" spans="1:9">
      <c r="A1025" s="19">
        <v>4278</v>
      </c>
      <c r="B1025" s="73">
        <v>45326</v>
      </c>
      <c r="C1025" s="46">
        <f t="shared" si="25"/>
        <v>7</v>
      </c>
      <c r="D1025" s="79" t="s">
        <v>479</v>
      </c>
      <c r="E1025" s="79">
        <v>338</v>
      </c>
      <c r="F1025" s="79" t="s">
        <v>626</v>
      </c>
      <c r="G1025" s="79">
        <v>87</v>
      </c>
      <c r="H1025" s="79">
        <v>106</v>
      </c>
      <c r="I1025" s="49">
        <v>0.35347222222222202</v>
      </c>
    </row>
    <row r="1026" spans="1:9">
      <c r="A1026" s="19">
        <v>4278</v>
      </c>
      <c r="B1026" s="73">
        <v>45327</v>
      </c>
      <c r="C1026" s="46">
        <f t="shared" si="25"/>
        <v>1</v>
      </c>
      <c r="D1026" s="79" t="s">
        <v>914</v>
      </c>
      <c r="E1026" s="79">
        <v>214</v>
      </c>
      <c r="F1026" s="79" t="s">
        <v>549</v>
      </c>
      <c r="G1026" s="79">
        <v>105</v>
      </c>
      <c r="H1026" s="79">
        <v>88</v>
      </c>
      <c r="I1026" s="49">
        <v>0.32569444444444401</v>
      </c>
    </row>
    <row r="1027" spans="1:9">
      <c r="A1027" s="19">
        <v>4278</v>
      </c>
      <c r="B1027" s="73">
        <v>45328</v>
      </c>
      <c r="C1027" s="46">
        <f t="shared" si="25"/>
        <v>2</v>
      </c>
      <c r="D1027" s="79" t="s">
        <v>351</v>
      </c>
      <c r="E1027" s="79">
        <v>262</v>
      </c>
      <c r="F1027" s="79" t="s">
        <v>296</v>
      </c>
      <c r="G1027" s="79">
        <v>149</v>
      </c>
      <c r="H1027" s="79">
        <v>163</v>
      </c>
      <c r="I1027" s="49">
        <v>0.32291666666666702</v>
      </c>
    </row>
    <row r="1028" spans="1:9">
      <c r="A1028" s="19">
        <v>4278</v>
      </c>
      <c r="B1028" s="73">
        <v>45329</v>
      </c>
      <c r="C1028" s="46">
        <f t="shared" si="25"/>
        <v>3</v>
      </c>
      <c r="D1028" s="79" t="s">
        <v>927</v>
      </c>
      <c r="E1028" s="79">
        <v>246</v>
      </c>
      <c r="F1028" s="79" t="s">
        <v>633</v>
      </c>
      <c r="G1028" s="79">
        <v>142</v>
      </c>
      <c r="H1028" s="79">
        <v>124</v>
      </c>
      <c r="I1028" s="49">
        <v>0.29375000000000001</v>
      </c>
    </row>
    <row r="1029" spans="1:9">
      <c r="A1029" s="19">
        <v>4278</v>
      </c>
      <c r="B1029" s="73">
        <v>45330</v>
      </c>
      <c r="C1029" s="46">
        <f t="shared" si="25"/>
        <v>4</v>
      </c>
      <c r="D1029" s="79" t="s">
        <v>587</v>
      </c>
      <c r="E1029" s="79">
        <v>337</v>
      </c>
      <c r="F1029" s="79" t="s">
        <v>613</v>
      </c>
      <c r="G1029" s="79">
        <v>183</v>
      </c>
      <c r="H1029" s="79">
        <v>170</v>
      </c>
      <c r="I1029" s="49">
        <v>0.32500000000000001</v>
      </c>
    </row>
    <row r="1030" spans="1:9">
      <c r="A1030" s="19">
        <v>4278</v>
      </c>
      <c r="B1030" s="73">
        <v>45331</v>
      </c>
      <c r="C1030" s="46">
        <f t="shared" si="25"/>
        <v>5</v>
      </c>
      <c r="D1030" s="79" t="s">
        <v>392</v>
      </c>
      <c r="E1030" s="79">
        <v>370</v>
      </c>
      <c r="F1030" s="79" t="s">
        <v>369</v>
      </c>
      <c r="G1030" s="79">
        <v>181</v>
      </c>
      <c r="H1030" s="79">
        <v>169</v>
      </c>
      <c r="I1030" s="49">
        <v>0.34166666666666701</v>
      </c>
    </row>
    <row r="1031" spans="1:9">
      <c r="A1031" s="19">
        <v>4278</v>
      </c>
      <c r="B1031" s="73">
        <v>45332</v>
      </c>
      <c r="C1031" s="46">
        <f t="shared" si="25"/>
        <v>6</v>
      </c>
      <c r="D1031" s="79" t="s">
        <v>954</v>
      </c>
      <c r="E1031" s="79">
        <v>456</v>
      </c>
      <c r="F1031" s="79" t="s">
        <v>364</v>
      </c>
      <c r="G1031" s="79">
        <v>210</v>
      </c>
      <c r="H1031" s="79">
        <v>124</v>
      </c>
      <c r="I1031" s="49">
        <v>0.34722222222222199</v>
      </c>
    </row>
    <row r="1032" spans="1:9">
      <c r="A1032" s="19">
        <v>4278</v>
      </c>
      <c r="B1032" s="73">
        <v>45333</v>
      </c>
      <c r="C1032" s="46">
        <f t="shared" si="25"/>
        <v>7</v>
      </c>
      <c r="D1032" s="79" t="s">
        <v>646</v>
      </c>
      <c r="E1032" s="79">
        <v>233</v>
      </c>
      <c r="F1032" s="79" t="s">
        <v>318</v>
      </c>
      <c r="G1032" s="79">
        <v>93</v>
      </c>
      <c r="H1032" s="79">
        <v>107</v>
      </c>
      <c r="I1032" s="49">
        <v>0.34861111111111098</v>
      </c>
    </row>
    <row r="1033" spans="1:9">
      <c r="A1033" s="19">
        <v>4278</v>
      </c>
      <c r="B1033" s="73">
        <v>45334</v>
      </c>
      <c r="C1033" s="46">
        <f t="shared" si="25"/>
        <v>1</v>
      </c>
      <c r="D1033" s="79" t="s">
        <v>575</v>
      </c>
      <c r="E1033" s="79">
        <v>279</v>
      </c>
      <c r="F1033" s="79" t="s">
        <v>596</v>
      </c>
      <c r="G1033" s="79">
        <v>81</v>
      </c>
      <c r="H1033" s="79">
        <v>106</v>
      </c>
      <c r="I1033" s="49">
        <v>0.327083333333333</v>
      </c>
    </row>
    <row r="1034" spans="1:9">
      <c r="A1034" s="19">
        <v>4278</v>
      </c>
      <c r="B1034" s="73">
        <v>45335</v>
      </c>
      <c r="C1034" s="46">
        <f t="shared" si="25"/>
        <v>2</v>
      </c>
      <c r="D1034" s="79" t="s">
        <v>372</v>
      </c>
      <c r="E1034" s="79">
        <v>300</v>
      </c>
      <c r="F1034" s="79" t="s">
        <v>629</v>
      </c>
      <c r="G1034" s="79">
        <v>161</v>
      </c>
      <c r="H1034" s="79">
        <v>112</v>
      </c>
      <c r="I1034" s="49">
        <v>0.32291666666666702</v>
      </c>
    </row>
    <row r="1035" spans="1:9">
      <c r="A1035" s="19">
        <v>4278</v>
      </c>
      <c r="B1035" s="73">
        <v>45354</v>
      </c>
      <c r="C1035" s="46">
        <f t="shared" si="25"/>
        <v>7</v>
      </c>
      <c r="D1035" s="79" t="s">
        <v>927</v>
      </c>
      <c r="E1035" s="79">
        <v>246</v>
      </c>
      <c r="F1035" s="79" t="s">
        <v>549</v>
      </c>
      <c r="G1035" s="79">
        <v>105</v>
      </c>
      <c r="H1035" s="79">
        <v>96</v>
      </c>
      <c r="I1035" s="49">
        <v>0.30902777777777801</v>
      </c>
    </row>
    <row r="1036" spans="1:9">
      <c r="A1036" s="19">
        <v>4278</v>
      </c>
      <c r="B1036" s="73">
        <v>45355</v>
      </c>
      <c r="C1036" s="46">
        <f t="shared" si="25"/>
        <v>1</v>
      </c>
      <c r="D1036" s="79" t="s">
        <v>277</v>
      </c>
      <c r="E1036" s="79">
        <v>292</v>
      </c>
      <c r="F1036" s="79" t="s">
        <v>951</v>
      </c>
      <c r="G1036" s="79">
        <v>160</v>
      </c>
      <c r="H1036" s="79">
        <v>130</v>
      </c>
      <c r="I1036" s="49">
        <v>0.3125</v>
      </c>
    </row>
    <row r="1037" spans="1:9">
      <c r="A1037" s="19">
        <v>4278</v>
      </c>
      <c r="B1037" s="73">
        <v>45356</v>
      </c>
      <c r="C1037" s="46">
        <f t="shared" si="25"/>
        <v>2</v>
      </c>
      <c r="D1037" s="79" t="s">
        <v>270</v>
      </c>
      <c r="E1037" s="79">
        <v>271</v>
      </c>
      <c r="F1037" s="79" t="s">
        <v>647</v>
      </c>
      <c r="G1037" s="79">
        <v>151</v>
      </c>
      <c r="H1037" s="79">
        <v>159</v>
      </c>
      <c r="I1037" s="49">
        <v>0.31944444444444398</v>
      </c>
    </row>
    <row r="1038" spans="1:9">
      <c r="A1038" s="19">
        <v>4278</v>
      </c>
      <c r="B1038" s="73">
        <v>45357</v>
      </c>
      <c r="C1038" s="46">
        <f t="shared" si="25"/>
        <v>3</v>
      </c>
      <c r="D1038" s="79" t="s">
        <v>676</v>
      </c>
      <c r="E1038" s="79">
        <v>224</v>
      </c>
      <c r="F1038" s="79" t="s">
        <v>955</v>
      </c>
      <c r="G1038" s="79">
        <v>55</v>
      </c>
      <c r="H1038" s="79">
        <v>101</v>
      </c>
      <c r="I1038" s="49">
        <v>0.3125</v>
      </c>
    </row>
    <row r="1039" spans="1:9">
      <c r="A1039" s="19">
        <v>4278</v>
      </c>
      <c r="B1039" s="73">
        <v>45358</v>
      </c>
      <c r="C1039" s="46">
        <f t="shared" si="25"/>
        <v>4</v>
      </c>
      <c r="D1039" s="79" t="s">
        <v>277</v>
      </c>
      <c r="E1039" s="79">
        <v>292</v>
      </c>
      <c r="F1039" s="79" t="s">
        <v>626</v>
      </c>
      <c r="G1039" s="79">
        <v>87</v>
      </c>
      <c r="H1039" s="79">
        <v>99</v>
      </c>
      <c r="I1039" s="49">
        <v>0.31944444444444398</v>
      </c>
    </row>
    <row r="1040" spans="1:9">
      <c r="A1040" s="19">
        <v>4278</v>
      </c>
      <c r="B1040" s="73">
        <v>45359</v>
      </c>
      <c r="C1040" s="46">
        <f t="shared" si="25"/>
        <v>5</v>
      </c>
      <c r="D1040" s="79" t="s">
        <v>905</v>
      </c>
      <c r="E1040" s="79">
        <v>289</v>
      </c>
      <c r="F1040" s="79" t="s">
        <v>426</v>
      </c>
      <c r="G1040" s="79">
        <v>152</v>
      </c>
      <c r="H1040" s="79">
        <v>109</v>
      </c>
      <c r="I1040" s="49">
        <v>0.35277777777777802</v>
      </c>
    </row>
    <row r="1041" spans="1:9">
      <c r="A1041" s="19">
        <v>4278</v>
      </c>
      <c r="B1041" s="73">
        <v>45360</v>
      </c>
      <c r="C1041" s="46">
        <f t="shared" si="25"/>
        <v>6</v>
      </c>
      <c r="D1041" s="79" t="s">
        <v>537</v>
      </c>
      <c r="E1041" s="79">
        <v>247</v>
      </c>
      <c r="F1041" s="79" t="s">
        <v>591</v>
      </c>
      <c r="G1041" s="79">
        <v>89</v>
      </c>
      <c r="H1041" s="79">
        <v>89</v>
      </c>
      <c r="I1041" s="49">
        <v>0.375694444444444</v>
      </c>
    </row>
    <row r="1042" spans="1:9">
      <c r="A1042" s="19">
        <v>4278</v>
      </c>
      <c r="B1042" s="73">
        <v>45361</v>
      </c>
      <c r="C1042" s="46">
        <f t="shared" si="25"/>
        <v>7</v>
      </c>
      <c r="D1042" s="79" t="s">
        <v>516</v>
      </c>
      <c r="E1042" s="79">
        <v>253</v>
      </c>
      <c r="F1042" s="79" t="s">
        <v>511</v>
      </c>
      <c r="G1042" s="79">
        <v>84</v>
      </c>
      <c r="H1042" s="79">
        <v>65</v>
      </c>
      <c r="I1042" s="49">
        <v>0.37708333333333299</v>
      </c>
    </row>
    <row r="1043" spans="1:9">
      <c r="A1043" s="19">
        <v>4278</v>
      </c>
      <c r="B1043" s="73">
        <v>45362</v>
      </c>
      <c r="C1043" s="46">
        <f t="shared" si="25"/>
        <v>1</v>
      </c>
      <c r="D1043" s="79" t="s">
        <v>794</v>
      </c>
      <c r="E1043" s="79">
        <v>258</v>
      </c>
      <c r="F1043" s="79" t="s">
        <v>908</v>
      </c>
      <c r="G1043" s="79">
        <v>178</v>
      </c>
      <c r="H1043" s="79">
        <v>137</v>
      </c>
      <c r="I1043" s="49">
        <v>0.31458333333333299</v>
      </c>
    </row>
    <row r="1044" spans="1:9">
      <c r="A1044" s="19">
        <v>4278</v>
      </c>
      <c r="B1044" s="73">
        <v>45363</v>
      </c>
      <c r="C1044" s="46">
        <f t="shared" si="25"/>
        <v>2</v>
      </c>
      <c r="D1044" s="79" t="s">
        <v>428</v>
      </c>
      <c r="E1044" s="79">
        <v>346</v>
      </c>
      <c r="F1044" s="79" t="s">
        <v>653</v>
      </c>
      <c r="G1044" s="79">
        <v>108</v>
      </c>
      <c r="H1044" s="79">
        <v>145</v>
      </c>
      <c r="I1044" s="49">
        <v>0.29375000000000001</v>
      </c>
    </row>
    <row r="1045" spans="1:9">
      <c r="A1045" s="19">
        <v>4278</v>
      </c>
      <c r="B1045" s="73">
        <v>45364</v>
      </c>
      <c r="C1045" s="46">
        <f t="shared" si="25"/>
        <v>3</v>
      </c>
      <c r="D1045" s="79" t="s">
        <v>910</v>
      </c>
      <c r="E1045" s="79">
        <v>245</v>
      </c>
      <c r="F1045" s="79" t="s">
        <v>631</v>
      </c>
      <c r="G1045" s="79">
        <v>116</v>
      </c>
      <c r="H1045" s="79">
        <v>127</v>
      </c>
      <c r="I1045" s="49">
        <v>0.33472222222222198</v>
      </c>
    </row>
    <row r="1046" spans="1:9">
      <c r="A1046" s="19">
        <v>4278</v>
      </c>
      <c r="B1046" s="73">
        <v>45365</v>
      </c>
      <c r="C1046" s="46">
        <f t="shared" si="25"/>
        <v>4</v>
      </c>
      <c r="D1046" s="79" t="s">
        <v>465</v>
      </c>
      <c r="E1046" s="79">
        <v>260</v>
      </c>
      <c r="F1046" s="79" t="s">
        <v>552</v>
      </c>
      <c r="G1046" s="79">
        <v>103</v>
      </c>
      <c r="H1046" s="79">
        <v>135</v>
      </c>
      <c r="I1046" s="49">
        <v>0.374305555555556</v>
      </c>
    </row>
    <row r="1047" spans="1:9">
      <c r="A1047" s="19">
        <v>4278</v>
      </c>
      <c r="B1047" s="73">
        <v>45366</v>
      </c>
      <c r="C1047" s="46">
        <f t="shared" ref="C1047:C1110" si="26">WEEKDAY(B1047,2)</f>
        <v>5</v>
      </c>
      <c r="D1047" s="79" t="s">
        <v>462</v>
      </c>
      <c r="E1047" s="79">
        <v>340</v>
      </c>
      <c r="F1047" s="79" t="s">
        <v>758</v>
      </c>
      <c r="G1047" s="79">
        <v>200</v>
      </c>
      <c r="H1047" s="79">
        <v>103</v>
      </c>
      <c r="I1047" s="49">
        <v>0.35625000000000001</v>
      </c>
    </row>
    <row r="1048" spans="1:9">
      <c r="A1048" s="19">
        <v>4278</v>
      </c>
      <c r="B1048" s="73">
        <v>45367</v>
      </c>
      <c r="C1048" s="46">
        <f t="shared" si="26"/>
        <v>6</v>
      </c>
      <c r="D1048" s="79" t="s">
        <v>458</v>
      </c>
      <c r="E1048" s="79">
        <v>230</v>
      </c>
      <c r="F1048" s="79" t="s">
        <v>599</v>
      </c>
      <c r="G1048" s="79">
        <v>154</v>
      </c>
      <c r="H1048" s="79">
        <v>95</v>
      </c>
      <c r="I1048" s="49">
        <v>0.23680555555555599</v>
      </c>
    </row>
    <row r="1049" spans="1:9">
      <c r="A1049" s="19">
        <v>4278</v>
      </c>
      <c r="B1049" s="73">
        <v>45368</v>
      </c>
      <c r="C1049" s="46">
        <f t="shared" si="26"/>
        <v>7</v>
      </c>
      <c r="D1049" s="79" t="s">
        <v>487</v>
      </c>
      <c r="E1049" s="79">
        <v>326</v>
      </c>
      <c r="F1049" s="79" t="s">
        <v>364</v>
      </c>
      <c r="G1049" s="79">
        <v>210</v>
      </c>
      <c r="H1049" s="79">
        <v>110</v>
      </c>
      <c r="I1049" s="49">
        <v>0.37638888888888899</v>
      </c>
    </row>
    <row r="1050" spans="1:9">
      <c r="A1050" s="19">
        <v>4278</v>
      </c>
      <c r="B1050" s="73">
        <v>45369</v>
      </c>
      <c r="C1050" s="46">
        <f t="shared" si="26"/>
        <v>1</v>
      </c>
      <c r="D1050" s="79" t="s">
        <v>356</v>
      </c>
      <c r="E1050" s="79">
        <v>190</v>
      </c>
      <c r="F1050" s="79" t="s">
        <v>300</v>
      </c>
      <c r="G1050" s="79">
        <v>86</v>
      </c>
      <c r="H1050" s="79">
        <v>92</v>
      </c>
      <c r="I1050" s="49">
        <v>0.31944444444444398</v>
      </c>
    </row>
    <row r="1051" spans="1:9">
      <c r="A1051" s="19">
        <v>4278</v>
      </c>
      <c r="B1051" s="73">
        <v>45370</v>
      </c>
      <c r="C1051" s="46">
        <f t="shared" si="26"/>
        <v>2</v>
      </c>
      <c r="D1051" s="79" t="s">
        <v>632</v>
      </c>
      <c r="E1051" s="79">
        <v>254</v>
      </c>
      <c r="F1051" s="79" t="s">
        <v>690</v>
      </c>
      <c r="G1051" s="79">
        <v>129</v>
      </c>
      <c r="H1051" s="79">
        <v>96</v>
      </c>
      <c r="I1051" s="49">
        <v>0.32986111111111099</v>
      </c>
    </row>
    <row r="1052" spans="1:9">
      <c r="A1052" s="19">
        <v>4278</v>
      </c>
      <c r="B1052" s="73">
        <v>45371</v>
      </c>
      <c r="C1052" s="46">
        <f t="shared" si="26"/>
        <v>3</v>
      </c>
      <c r="D1052" s="79" t="s">
        <v>347</v>
      </c>
      <c r="E1052" s="79">
        <v>209</v>
      </c>
      <c r="F1052" s="79" t="s">
        <v>252</v>
      </c>
      <c r="G1052" s="79">
        <v>133</v>
      </c>
      <c r="H1052" s="79">
        <v>92</v>
      </c>
      <c r="I1052" s="49">
        <v>0.16180555555555601</v>
      </c>
    </row>
    <row r="1053" spans="1:9">
      <c r="A1053" s="19">
        <v>4278</v>
      </c>
      <c r="B1053" s="73">
        <v>45372</v>
      </c>
      <c r="C1053" s="46">
        <f t="shared" si="26"/>
        <v>4</v>
      </c>
      <c r="D1053" s="79" t="s">
        <v>510</v>
      </c>
      <c r="E1053" s="79">
        <v>238</v>
      </c>
      <c r="F1053" s="79" t="s">
        <v>572</v>
      </c>
      <c r="G1053" s="79">
        <v>92</v>
      </c>
      <c r="H1053" s="79">
        <v>97</v>
      </c>
      <c r="I1053" s="49">
        <v>0.19166666666666701</v>
      </c>
    </row>
    <row r="1054" spans="1:9">
      <c r="A1054" s="19">
        <v>4278</v>
      </c>
      <c r="B1054" s="73">
        <v>45373</v>
      </c>
      <c r="C1054" s="46">
        <f t="shared" si="26"/>
        <v>5</v>
      </c>
      <c r="D1054" s="79" t="s">
        <v>362</v>
      </c>
      <c r="E1054" s="79">
        <v>315</v>
      </c>
      <c r="F1054" s="79" t="s">
        <v>950</v>
      </c>
      <c r="G1054" s="79">
        <v>164</v>
      </c>
      <c r="H1054" s="79">
        <v>101</v>
      </c>
      <c r="I1054" s="49">
        <v>0.33333333333333298</v>
      </c>
    </row>
    <row r="1055" spans="1:9">
      <c r="A1055" s="19">
        <v>4278</v>
      </c>
      <c r="B1055" s="73">
        <v>45374</v>
      </c>
      <c r="C1055" s="46">
        <f t="shared" si="26"/>
        <v>6</v>
      </c>
      <c r="D1055" s="79" t="s">
        <v>592</v>
      </c>
      <c r="E1055" s="79">
        <v>452</v>
      </c>
      <c r="F1055" s="79" t="s">
        <v>473</v>
      </c>
      <c r="G1055" s="79">
        <v>256</v>
      </c>
      <c r="H1055" s="79">
        <v>128</v>
      </c>
      <c r="I1055" s="49">
        <v>0.389583333333333</v>
      </c>
    </row>
    <row r="1056" spans="1:9">
      <c r="A1056" s="19">
        <v>4278</v>
      </c>
      <c r="B1056" s="73">
        <v>45375</v>
      </c>
      <c r="C1056" s="46">
        <f t="shared" si="26"/>
        <v>7</v>
      </c>
      <c r="D1056" s="79" t="s">
        <v>686</v>
      </c>
      <c r="E1056" s="79">
        <v>290</v>
      </c>
      <c r="F1056" s="79" t="s">
        <v>262</v>
      </c>
      <c r="G1056" s="79">
        <v>176</v>
      </c>
      <c r="H1056" s="79">
        <v>122</v>
      </c>
      <c r="I1056" s="49">
        <v>0.38263888888888897</v>
      </c>
    </row>
    <row r="1057" spans="1:12">
      <c r="A1057" s="19">
        <v>4278</v>
      </c>
      <c r="B1057" s="73">
        <v>45376</v>
      </c>
      <c r="C1057" s="46">
        <f t="shared" si="26"/>
        <v>1</v>
      </c>
      <c r="D1057" s="79" t="s">
        <v>306</v>
      </c>
      <c r="E1057" s="79">
        <v>252</v>
      </c>
      <c r="F1057" s="79" t="s">
        <v>328</v>
      </c>
      <c r="G1057" s="79">
        <v>131</v>
      </c>
      <c r="H1057" s="79">
        <v>124</v>
      </c>
      <c r="I1057" s="49">
        <v>0.32500000000000001</v>
      </c>
    </row>
    <row r="1058" spans="1:12">
      <c r="A1058" s="19">
        <v>4278</v>
      </c>
      <c r="B1058" s="73">
        <v>45377</v>
      </c>
      <c r="C1058" s="46">
        <f t="shared" si="26"/>
        <v>2</v>
      </c>
      <c r="D1058" s="79" t="s">
        <v>528</v>
      </c>
      <c r="E1058" s="79">
        <v>257</v>
      </c>
      <c r="F1058" s="79" t="s">
        <v>256</v>
      </c>
      <c r="G1058" s="79">
        <v>118</v>
      </c>
      <c r="H1058" s="79">
        <v>144</v>
      </c>
      <c r="I1058" s="49">
        <v>0.327777777777778</v>
      </c>
    </row>
    <row r="1059" spans="1:12">
      <c r="A1059" s="19">
        <v>4278</v>
      </c>
      <c r="B1059" s="73">
        <v>45378</v>
      </c>
      <c r="C1059" s="46">
        <f t="shared" si="26"/>
        <v>3</v>
      </c>
      <c r="D1059" s="80" t="s">
        <v>529</v>
      </c>
      <c r="E1059" s="80">
        <v>191</v>
      </c>
      <c r="F1059" s="80" t="s">
        <v>280</v>
      </c>
      <c r="G1059" s="80">
        <v>76</v>
      </c>
      <c r="H1059" s="80">
        <v>73</v>
      </c>
      <c r="I1059" s="49">
        <v>0.32986111111111099</v>
      </c>
    </row>
    <row r="1060" spans="1:12">
      <c r="A1060" s="19">
        <v>4278</v>
      </c>
      <c r="B1060" s="73">
        <v>45379</v>
      </c>
      <c r="C1060" s="46">
        <f t="shared" si="26"/>
        <v>4</v>
      </c>
      <c r="D1060" s="80" t="s">
        <v>629</v>
      </c>
      <c r="E1060" s="80">
        <v>161</v>
      </c>
      <c r="F1060" s="80" t="s">
        <v>290</v>
      </c>
      <c r="G1060" s="80">
        <v>97</v>
      </c>
      <c r="H1060" s="80">
        <v>64</v>
      </c>
      <c r="I1060" s="49">
        <v>0.327083333333333</v>
      </c>
    </row>
    <row r="1061" spans="1:12">
      <c r="A1061" s="19">
        <v>4278</v>
      </c>
      <c r="B1061" s="73">
        <v>45380</v>
      </c>
      <c r="C1061" s="46">
        <f t="shared" si="26"/>
        <v>5</v>
      </c>
      <c r="D1061" s="80" t="s">
        <v>467</v>
      </c>
      <c r="E1061" s="80">
        <v>274</v>
      </c>
      <c r="F1061" s="80" t="s">
        <v>647</v>
      </c>
      <c r="G1061" s="80">
        <v>151</v>
      </c>
      <c r="H1061" s="80">
        <v>64</v>
      </c>
      <c r="I1061" s="49">
        <v>0.39722222222222198</v>
      </c>
    </row>
    <row r="1062" spans="1:12">
      <c r="A1062" s="19">
        <v>4278</v>
      </c>
      <c r="B1062" s="73">
        <v>45381</v>
      </c>
      <c r="C1062" s="46">
        <f t="shared" si="26"/>
        <v>6</v>
      </c>
      <c r="D1062" s="80" t="s">
        <v>341</v>
      </c>
      <c r="E1062" s="80">
        <v>229</v>
      </c>
      <c r="F1062" s="80" t="s">
        <v>399</v>
      </c>
      <c r="G1062" s="80">
        <v>145</v>
      </c>
      <c r="H1062" s="80">
        <v>57</v>
      </c>
      <c r="I1062" s="49">
        <v>0.33402777777777798</v>
      </c>
    </row>
    <row r="1063" spans="1:12">
      <c r="A1063" s="19">
        <v>4278</v>
      </c>
      <c r="B1063" s="73">
        <v>45382</v>
      </c>
      <c r="C1063" s="46">
        <f t="shared" si="26"/>
        <v>7</v>
      </c>
      <c r="D1063" s="80" t="s">
        <v>384</v>
      </c>
      <c r="E1063" s="80">
        <v>159</v>
      </c>
      <c r="F1063" s="80" t="s">
        <v>556</v>
      </c>
      <c r="G1063" s="80">
        <v>110</v>
      </c>
      <c r="H1063" s="80">
        <v>50</v>
      </c>
      <c r="I1063" s="49">
        <v>0.40416666666666701</v>
      </c>
    </row>
    <row r="1064" spans="1:12">
      <c r="A1064" s="19">
        <v>4278</v>
      </c>
      <c r="B1064" s="73">
        <v>45383</v>
      </c>
      <c r="C1064" s="46">
        <f t="shared" si="26"/>
        <v>1</v>
      </c>
      <c r="D1064" s="80" t="s">
        <v>358</v>
      </c>
      <c r="E1064" s="80">
        <v>203</v>
      </c>
      <c r="F1064" s="80" t="s">
        <v>626</v>
      </c>
      <c r="G1064" s="80">
        <v>87</v>
      </c>
      <c r="H1064" s="80">
        <v>45</v>
      </c>
      <c r="I1064" s="49">
        <v>0.38402777777777802</v>
      </c>
    </row>
    <row r="1065" spans="1:12">
      <c r="A1065" s="19">
        <v>4278</v>
      </c>
      <c r="B1065" s="73">
        <v>45384</v>
      </c>
      <c r="C1065" s="46">
        <f t="shared" si="26"/>
        <v>2</v>
      </c>
      <c r="D1065" s="80" t="s">
        <v>447</v>
      </c>
      <c r="E1065" s="80">
        <v>296</v>
      </c>
      <c r="F1065" s="80" t="s">
        <v>417</v>
      </c>
      <c r="G1065" s="80">
        <v>171</v>
      </c>
      <c r="H1065" s="80">
        <v>43</v>
      </c>
      <c r="I1065" s="49">
        <v>0.3</v>
      </c>
    </row>
    <row r="1066" spans="1:12">
      <c r="A1066" s="81">
        <v>7575</v>
      </c>
      <c r="B1066" s="73">
        <v>45284</v>
      </c>
      <c r="C1066" s="46">
        <f t="shared" si="26"/>
        <v>7</v>
      </c>
      <c r="D1066" s="82" t="s">
        <v>661</v>
      </c>
      <c r="E1066" s="82">
        <v>63</v>
      </c>
      <c r="F1066" s="82" t="s">
        <v>956</v>
      </c>
      <c r="G1066" s="82">
        <v>0</v>
      </c>
      <c r="H1066" s="82">
        <v>4</v>
      </c>
      <c r="I1066" s="49"/>
      <c r="L1066" s="83"/>
    </row>
    <row r="1067" spans="1:12">
      <c r="A1067" s="81">
        <v>7575</v>
      </c>
      <c r="B1067" s="73">
        <v>45285</v>
      </c>
      <c r="C1067" s="46">
        <f t="shared" si="26"/>
        <v>1</v>
      </c>
      <c r="D1067" s="82" t="s">
        <v>500</v>
      </c>
      <c r="E1067" s="82">
        <v>79</v>
      </c>
      <c r="F1067" s="82" t="s">
        <v>956</v>
      </c>
      <c r="G1067" s="82">
        <v>0</v>
      </c>
      <c r="H1067" s="82">
        <v>4</v>
      </c>
      <c r="I1067" s="49"/>
      <c r="L1067" s="83"/>
    </row>
    <row r="1068" spans="1:12">
      <c r="A1068" s="81">
        <v>7575</v>
      </c>
      <c r="B1068" s="73">
        <v>45286</v>
      </c>
      <c r="C1068" s="46">
        <f t="shared" si="26"/>
        <v>2</v>
      </c>
      <c r="D1068" s="82" t="s">
        <v>957</v>
      </c>
      <c r="E1068" s="82">
        <v>37</v>
      </c>
      <c r="F1068" s="82" t="s">
        <v>956</v>
      </c>
      <c r="G1068" s="82">
        <v>0</v>
      </c>
      <c r="H1068" s="82">
        <v>4</v>
      </c>
      <c r="I1068" s="49"/>
      <c r="L1068" s="83"/>
    </row>
    <row r="1069" spans="1:12">
      <c r="A1069" s="81">
        <v>7575</v>
      </c>
      <c r="B1069" s="73">
        <v>45287</v>
      </c>
      <c r="C1069" s="46">
        <f t="shared" si="26"/>
        <v>3</v>
      </c>
      <c r="D1069" s="82" t="s">
        <v>958</v>
      </c>
      <c r="E1069" s="82">
        <v>29</v>
      </c>
      <c r="F1069" s="82" t="s">
        <v>956</v>
      </c>
      <c r="G1069" s="82">
        <v>0</v>
      </c>
      <c r="H1069" s="82">
        <v>4</v>
      </c>
      <c r="I1069" s="49"/>
      <c r="L1069" s="83"/>
    </row>
    <row r="1070" spans="1:12">
      <c r="A1070" s="81">
        <v>7575</v>
      </c>
      <c r="B1070" s="73">
        <v>45288</v>
      </c>
      <c r="C1070" s="46">
        <f t="shared" si="26"/>
        <v>4</v>
      </c>
      <c r="D1070" s="82" t="s">
        <v>959</v>
      </c>
      <c r="E1070" s="82">
        <v>57</v>
      </c>
      <c r="F1070" s="82" t="s">
        <v>956</v>
      </c>
      <c r="G1070" s="82">
        <v>0</v>
      </c>
      <c r="H1070" s="82">
        <v>4</v>
      </c>
      <c r="I1070" s="49"/>
      <c r="L1070" s="83"/>
    </row>
    <row r="1071" spans="1:12">
      <c r="A1071" s="81">
        <v>7575</v>
      </c>
      <c r="B1071" s="73">
        <v>45289</v>
      </c>
      <c r="C1071" s="46">
        <f t="shared" si="26"/>
        <v>5</v>
      </c>
      <c r="D1071" s="82" t="s">
        <v>920</v>
      </c>
      <c r="E1071" s="82">
        <v>80</v>
      </c>
      <c r="F1071" s="82" t="s">
        <v>956</v>
      </c>
      <c r="G1071" s="82">
        <v>0</v>
      </c>
      <c r="H1071" s="82">
        <v>9</v>
      </c>
      <c r="I1071" s="49"/>
      <c r="L1071" s="83"/>
    </row>
    <row r="1072" spans="1:12">
      <c r="A1072" s="81">
        <v>7575</v>
      </c>
      <c r="B1072" s="73">
        <v>45290</v>
      </c>
      <c r="C1072" s="46">
        <f t="shared" si="26"/>
        <v>6</v>
      </c>
      <c r="D1072" s="82" t="s">
        <v>620</v>
      </c>
      <c r="E1072" s="82">
        <v>98</v>
      </c>
      <c r="F1072" s="82" t="s">
        <v>960</v>
      </c>
      <c r="G1072" s="82">
        <v>1</v>
      </c>
      <c r="H1072" s="82">
        <v>4</v>
      </c>
      <c r="I1072" s="49"/>
      <c r="L1072" s="83"/>
    </row>
    <row r="1073" spans="1:12">
      <c r="A1073" s="81">
        <v>7575</v>
      </c>
      <c r="B1073" s="73">
        <v>45291</v>
      </c>
      <c r="C1073" s="46">
        <f t="shared" si="26"/>
        <v>7</v>
      </c>
      <c r="D1073" s="82" t="s">
        <v>650</v>
      </c>
      <c r="E1073" s="82">
        <v>70</v>
      </c>
      <c r="F1073" s="82" t="s">
        <v>961</v>
      </c>
      <c r="G1073" s="82">
        <v>2</v>
      </c>
      <c r="H1073" s="82">
        <v>6</v>
      </c>
      <c r="I1073" s="49"/>
      <c r="L1073" s="83"/>
    </row>
    <row r="1074" spans="1:12">
      <c r="A1074" s="81">
        <v>7575</v>
      </c>
      <c r="B1074" s="73">
        <v>45292</v>
      </c>
      <c r="C1074" s="46">
        <f t="shared" si="26"/>
        <v>1</v>
      </c>
      <c r="D1074" s="82" t="s">
        <v>962</v>
      </c>
      <c r="E1074" s="82">
        <v>60</v>
      </c>
      <c r="F1074" s="82" t="s">
        <v>956</v>
      </c>
      <c r="G1074" s="82">
        <v>0</v>
      </c>
      <c r="H1074" s="82">
        <v>4</v>
      </c>
      <c r="I1074" s="49"/>
      <c r="L1074" s="83"/>
    </row>
    <row r="1075" spans="1:12">
      <c r="A1075" s="81">
        <v>7575</v>
      </c>
      <c r="B1075" s="73">
        <v>45293</v>
      </c>
      <c r="C1075" s="46">
        <f t="shared" si="26"/>
        <v>2</v>
      </c>
      <c r="D1075" s="82" t="s">
        <v>963</v>
      </c>
      <c r="E1075" s="82">
        <v>19</v>
      </c>
      <c r="F1075" s="82" t="s">
        <v>956</v>
      </c>
      <c r="G1075" s="82">
        <v>0</v>
      </c>
      <c r="H1075" s="82">
        <v>4</v>
      </c>
      <c r="I1075" s="49"/>
      <c r="L1075" s="83"/>
    </row>
    <row r="1076" spans="1:12">
      <c r="A1076" s="81">
        <v>7575</v>
      </c>
      <c r="B1076" s="73">
        <v>45294</v>
      </c>
      <c r="C1076" s="46">
        <f t="shared" si="26"/>
        <v>3</v>
      </c>
      <c r="D1076" s="82" t="s">
        <v>576</v>
      </c>
      <c r="E1076" s="82">
        <v>68</v>
      </c>
      <c r="F1076" s="82" t="s">
        <v>956</v>
      </c>
      <c r="G1076" s="82">
        <v>0</v>
      </c>
      <c r="H1076" s="82">
        <v>4</v>
      </c>
      <c r="I1076" s="49"/>
      <c r="L1076" s="83"/>
    </row>
    <row r="1077" spans="1:12">
      <c r="A1077" s="81">
        <v>7575</v>
      </c>
      <c r="B1077" s="73">
        <v>45295</v>
      </c>
      <c r="C1077" s="46">
        <f t="shared" si="26"/>
        <v>4</v>
      </c>
      <c r="D1077" s="82" t="s">
        <v>500</v>
      </c>
      <c r="E1077" s="82">
        <v>79</v>
      </c>
      <c r="F1077" s="82" t="s">
        <v>956</v>
      </c>
      <c r="G1077" s="82">
        <v>0</v>
      </c>
      <c r="H1077" s="82">
        <v>7</v>
      </c>
      <c r="I1077" s="49"/>
      <c r="L1077" s="83"/>
    </row>
    <row r="1078" spans="1:12">
      <c r="A1078" s="81">
        <v>7575</v>
      </c>
      <c r="B1078" s="73">
        <v>45296</v>
      </c>
      <c r="C1078" s="46">
        <f t="shared" si="26"/>
        <v>5</v>
      </c>
      <c r="D1078" s="82" t="s">
        <v>429</v>
      </c>
      <c r="E1078" s="82">
        <v>95</v>
      </c>
      <c r="F1078" s="82" t="s">
        <v>964</v>
      </c>
      <c r="G1078" s="82">
        <v>30</v>
      </c>
      <c r="H1078" s="82">
        <v>6</v>
      </c>
      <c r="I1078" s="49"/>
      <c r="L1078" s="83"/>
    </row>
    <row r="1079" spans="1:12">
      <c r="A1079" s="81">
        <v>7575</v>
      </c>
      <c r="B1079" s="73">
        <v>45297</v>
      </c>
      <c r="C1079" s="46">
        <f t="shared" si="26"/>
        <v>6</v>
      </c>
      <c r="D1079" s="82" t="s">
        <v>965</v>
      </c>
      <c r="E1079" s="82">
        <v>188</v>
      </c>
      <c r="F1079" s="82" t="s">
        <v>966</v>
      </c>
      <c r="G1079" s="82">
        <v>5</v>
      </c>
      <c r="H1079" s="82">
        <v>5</v>
      </c>
      <c r="I1079" s="49"/>
      <c r="L1079" s="83"/>
    </row>
    <row r="1080" spans="1:12">
      <c r="A1080" s="81">
        <v>7575</v>
      </c>
      <c r="B1080" s="73">
        <v>45298</v>
      </c>
      <c r="C1080" s="46">
        <f t="shared" si="26"/>
        <v>7</v>
      </c>
      <c r="D1080" s="82" t="s">
        <v>967</v>
      </c>
      <c r="E1080" s="82">
        <v>35</v>
      </c>
      <c r="F1080" s="82" t="s">
        <v>956</v>
      </c>
      <c r="G1080" s="82">
        <v>0</v>
      </c>
      <c r="H1080" s="82">
        <v>4</v>
      </c>
      <c r="I1080" s="49"/>
      <c r="L1080" s="83"/>
    </row>
    <row r="1081" spans="1:12">
      <c r="A1081" s="81">
        <v>7575</v>
      </c>
      <c r="B1081" s="73">
        <v>45299</v>
      </c>
      <c r="C1081" s="46">
        <f t="shared" si="26"/>
        <v>1</v>
      </c>
      <c r="D1081" s="82" t="s">
        <v>252</v>
      </c>
      <c r="E1081" s="82">
        <v>133</v>
      </c>
      <c r="F1081" s="82" t="s">
        <v>956</v>
      </c>
      <c r="G1081" s="82">
        <v>0</v>
      </c>
      <c r="H1081" s="82">
        <v>4</v>
      </c>
      <c r="I1081" s="49"/>
      <c r="L1081" s="83"/>
    </row>
    <row r="1082" spans="1:12">
      <c r="A1082" s="81">
        <v>7575</v>
      </c>
      <c r="B1082" s="73">
        <v>45300</v>
      </c>
      <c r="C1082" s="46">
        <f t="shared" si="26"/>
        <v>2</v>
      </c>
      <c r="D1082" s="82" t="s">
        <v>609</v>
      </c>
      <c r="E1082" s="82">
        <v>119</v>
      </c>
      <c r="F1082" s="82" t="s">
        <v>956</v>
      </c>
      <c r="G1082" s="82">
        <v>0</v>
      </c>
      <c r="H1082" s="82">
        <v>10</v>
      </c>
      <c r="I1082" s="49"/>
      <c r="L1082" s="83"/>
    </row>
    <row r="1083" spans="1:12">
      <c r="A1083" s="81">
        <v>7575</v>
      </c>
      <c r="B1083" s="73">
        <v>45301</v>
      </c>
      <c r="C1083" s="46">
        <f t="shared" si="26"/>
        <v>3</v>
      </c>
      <c r="D1083" s="82" t="s">
        <v>591</v>
      </c>
      <c r="E1083" s="82">
        <v>89</v>
      </c>
      <c r="F1083" s="82" t="s">
        <v>956</v>
      </c>
      <c r="G1083" s="82">
        <v>0</v>
      </c>
      <c r="H1083" s="82">
        <v>8</v>
      </c>
      <c r="I1083" s="49"/>
      <c r="L1083" s="83"/>
    </row>
    <row r="1084" spans="1:12">
      <c r="A1084" s="81">
        <v>7575</v>
      </c>
      <c r="B1084" s="73">
        <v>45302</v>
      </c>
      <c r="C1084" s="46">
        <f t="shared" si="26"/>
        <v>4</v>
      </c>
      <c r="D1084" s="82" t="s">
        <v>968</v>
      </c>
      <c r="E1084" s="82">
        <v>120</v>
      </c>
      <c r="F1084" s="82" t="s">
        <v>960</v>
      </c>
      <c r="G1084" s="82">
        <v>1</v>
      </c>
      <c r="H1084" s="82">
        <v>5</v>
      </c>
      <c r="I1084" s="49"/>
      <c r="L1084" s="83"/>
    </row>
    <row r="1085" spans="1:12">
      <c r="A1085" s="81">
        <v>7575</v>
      </c>
      <c r="B1085" s="73">
        <v>45303</v>
      </c>
      <c r="C1085" s="46">
        <f t="shared" si="26"/>
        <v>5</v>
      </c>
      <c r="D1085" s="82" t="s">
        <v>434</v>
      </c>
      <c r="E1085" s="82">
        <v>74</v>
      </c>
      <c r="F1085" s="82" t="s">
        <v>960</v>
      </c>
      <c r="G1085" s="82">
        <v>1</v>
      </c>
      <c r="H1085" s="82">
        <v>6</v>
      </c>
      <c r="I1085" s="49"/>
      <c r="L1085" s="83"/>
    </row>
    <row r="1086" spans="1:12">
      <c r="A1086" s="81">
        <v>7575</v>
      </c>
      <c r="B1086" s="73">
        <v>45304</v>
      </c>
      <c r="C1086" s="46">
        <f t="shared" si="26"/>
        <v>6</v>
      </c>
      <c r="D1086" s="82" t="s">
        <v>969</v>
      </c>
      <c r="E1086" s="82">
        <v>41</v>
      </c>
      <c r="F1086" s="82" t="s">
        <v>960</v>
      </c>
      <c r="G1086" s="82">
        <v>1</v>
      </c>
      <c r="H1086" s="82">
        <v>7</v>
      </c>
      <c r="I1086" s="49"/>
      <c r="L1086" s="83"/>
    </row>
    <row r="1087" spans="1:12">
      <c r="A1087" s="81">
        <v>7575</v>
      </c>
      <c r="B1087" s="73">
        <v>45305</v>
      </c>
      <c r="C1087" s="46">
        <f t="shared" si="26"/>
        <v>7</v>
      </c>
      <c r="D1087" s="82" t="s">
        <v>272</v>
      </c>
      <c r="E1087" s="82">
        <v>94</v>
      </c>
      <c r="F1087" s="82" t="s">
        <v>643</v>
      </c>
      <c r="G1087" s="82">
        <v>6</v>
      </c>
      <c r="H1087" s="82">
        <v>3</v>
      </c>
      <c r="I1087" s="49"/>
      <c r="L1087" s="83"/>
    </row>
    <row r="1088" spans="1:12">
      <c r="A1088" s="81">
        <v>7575</v>
      </c>
      <c r="B1088" s="73">
        <v>45306</v>
      </c>
      <c r="C1088" s="46">
        <f t="shared" si="26"/>
        <v>1</v>
      </c>
      <c r="D1088" s="82" t="s">
        <v>520</v>
      </c>
      <c r="E1088" s="82">
        <v>122</v>
      </c>
      <c r="F1088" s="82" t="s">
        <v>956</v>
      </c>
      <c r="G1088" s="82">
        <v>0</v>
      </c>
      <c r="H1088" s="82">
        <v>4</v>
      </c>
      <c r="I1088" s="49"/>
      <c r="L1088" s="83"/>
    </row>
    <row r="1089" spans="1:12">
      <c r="A1089" s="81">
        <v>7575</v>
      </c>
      <c r="B1089" s="73">
        <v>45307</v>
      </c>
      <c r="C1089" s="46">
        <f t="shared" si="26"/>
        <v>2</v>
      </c>
      <c r="D1089" s="82" t="s">
        <v>962</v>
      </c>
      <c r="E1089" s="82">
        <v>60</v>
      </c>
      <c r="F1089" s="82" t="s">
        <v>960</v>
      </c>
      <c r="G1089" s="82">
        <v>1</v>
      </c>
      <c r="H1089" s="82">
        <v>3</v>
      </c>
      <c r="I1089" s="49"/>
      <c r="L1089" s="83"/>
    </row>
    <row r="1090" spans="1:12">
      <c r="A1090" s="81">
        <v>7575</v>
      </c>
      <c r="B1090" s="73">
        <v>45308</v>
      </c>
      <c r="C1090" s="46">
        <f t="shared" si="26"/>
        <v>3</v>
      </c>
      <c r="D1090" s="82" t="s">
        <v>520</v>
      </c>
      <c r="E1090" s="82">
        <v>122</v>
      </c>
      <c r="F1090" s="82" t="s">
        <v>956</v>
      </c>
      <c r="G1090" s="82">
        <v>0</v>
      </c>
      <c r="H1090" s="82">
        <v>6</v>
      </c>
      <c r="I1090" s="49"/>
      <c r="L1090" s="83"/>
    </row>
    <row r="1091" spans="1:12">
      <c r="A1091" s="81">
        <v>7575</v>
      </c>
      <c r="B1091" s="73">
        <v>45309</v>
      </c>
      <c r="C1091" s="46">
        <f t="shared" si="26"/>
        <v>4</v>
      </c>
      <c r="D1091" s="82" t="s">
        <v>957</v>
      </c>
      <c r="E1091" s="82">
        <v>37</v>
      </c>
      <c r="F1091" s="82" t="s">
        <v>643</v>
      </c>
      <c r="G1091" s="82">
        <v>6</v>
      </c>
      <c r="H1091" s="82">
        <v>2</v>
      </c>
      <c r="I1091" s="49"/>
      <c r="L1091" s="83"/>
    </row>
    <row r="1092" spans="1:12">
      <c r="A1092" s="81">
        <v>7575</v>
      </c>
      <c r="B1092" s="73">
        <v>45310</v>
      </c>
      <c r="C1092" s="46">
        <f t="shared" si="26"/>
        <v>5</v>
      </c>
      <c r="D1092" s="82" t="s">
        <v>250</v>
      </c>
      <c r="E1092" s="82">
        <v>77</v>
      </c>
      <c r="F1092" s="82" t="s">
        <v>956</v>
      </c>
      <c r="G1092" s="82">
        <v>0</v>
      </c>
      <c r="H1092" s="82">
        <v>4</v>
      </c>
      <c r="I1092" s="49"/>
      <c r="L1092" s="83"/>
    </row>
    <row r="1093" spans="1:12">
      <c r="A1093" s="81">
        <v>7575</v>
      </c>
      <c r="B1093" s="73">
        <v>45311</v>
      </c>
      <c r="C1093" s="46">
        <f t="shared" si="26"/>
        <v>6</v>
      </c>
      <c r="D1093" s="82" t="s">
        <v>962</v>
      </c>
      <c r="E1093" s="82">
        <v>60</v>
      </c>
      <c r="F1093" s="82" t="s">
        <v>956</v>
      </c>
      <c r="G1093" s="82">
        <v>0</v>
      </c>
      <c r="H1093" s="82">
        <v>3</v>
      </c>
      <c r="I1093" s="49"/>
      <c r="L1093" s="83"/>
    </row>
    <row r="1094" spans="1:12">
      <c r="A1094" s="81">
        <v>7575</v>
      </c>
      <c r="B1094" s="73">
        <v>45312</v>
      </c>
      <c r="C1094" s="46">
        <f t="shared" si="26"/>
        <v>7</v>
      </c>
      <c r="D1094" s="82" t="s">
        <v>404</v>
      </c>
      <c r="E1094" s="82">
        <v>113</v>
      </c>
      <c r="F1094" s="82" t="s">
        <v>641</v>
      </c>
      <c r="G1094" s="82">
        <v>15</v>
      </c>
      <c r="H1094" s="82">
        <v>5</v>
      </c>
      <c r="I1094" s="49"/>
      <c r="L1094" s="83"/>
    </row>
    <row r="1095" spans="1:12">
      <c r="A1095" s="81">
        <v>7575</v>
      </c>
      <c r="B1095" s="73">
        <v>45313</v>
      </c>
      <c r="C1095" s="46">
        <f t="shared" si="26"/>
        <v>1</v>
      </c>
      <c r="D1095" s="82" t="s">
        <v>633</v>
      </c>
      <c r="E1095" s="82">
        <v>142</v>
      </c>
      <c r="F1095" s="82" t="s">
        <v>956</v>
      </c>
      <c r="G1095" s="82">
        <v>0</v>
      </c>
      <c r="H1095" s="82">
        <v>4</v>
      </c>
      <c r="I1095" s="49"/>
      <c r="L1095" s="83"/>
    </row>
    <row r="1096" spans="1:12">
      <c r="A1096" s="81">
        <v>7575</v>
      </c>
      <c r="B1096" s="73">
        <v>45314</v>
      </c>
      <c r="C1096" s="46">
        <f t="shared" si="26"/>
        <v>2</v>
      </c>
      <c r="D1096" s="82" t="s">
        <v>970</v>
      </c>
      <c r="E1096" s="82">
        <v>28</v>
      </c>
      <c r="F1096" s="82" t="s">
        <v>644</v>
      </c>
      <c r="G1096" s="82">
        <v>4</v>
      </c>
      <c r="H1096" s="82">
        <v>15</v>
      </c>
      <c r="I1096" s="49"/>
      <c r="L1096" s="83"/>
    </row>
    <row r="1097" spans="1:12">
      <c r="A1097" s="81">
        <v>7575</v>
      </c>
      <c r="B1097" s="73">
        <v>45315</v>
      </c>
      <c r="C1097" s="46">
        <f t="shared" si="26"/>
        <v>3</v>
      </c>
      <c r="D1097" s="82" t="s">
        <v>629</v>
      </c>
      <c r="E1097" s="82">
        <v>161</v>
      </c>
      <c r="F1097" s="82" t="s">
        <v>727</v>
      </c>
      <c r="G1097" s="82">
        <v>23</v>
      </c>
      <c r="H1097" s="82">
        <v>15</v>
      </c>
      <c r="I1097" s="49"/>
      <c r="L1097" s="83"/>
    </row>
    <row r="1098" spans="1:12">
      <c r="A1098" s="81">
        <v>7575</v>
      </c>
      <c r="B1098" s="73">
        <v>45316</v>
      </c>
      <c r="C1098" s="46">
        <f t="shared" si="26"/>
        <v>4</v>
      </c>
      <c r="D1098" s="82" t="s">
        <v>971</v>
      </c>
      <c r="E1098" s="82">
        <v>6</v>
      </c>
      <c r="F1098" s="82" t="s">
        <v>644</v>
      </c>
      <c r="G1098" s="82">
        <v>4</v>
      </c>
      <c r="H1098" s="82">
        <v>7</v>
      </c>
      <c r="I1098" s="49"/>
      <c r="L1098" s="83"/>
    </row>
    <row r="1099" spans="1:12">
      <c r="A1099" s="81">
        <v>7575</v>
      </c>
      <c r="B1099" s="73">
        <v>45317</v>
      </c>
      <c r="C1099" s="46">
        <f t="shared" si="26"/>
        <v>5</v>
      </c>
      <c r="D1099" s="82" t="s">
        <v>264</v>
      </c>
      <c r="E1099" s="82">
        <v>78</v>
      </c>
      <c r="F1099" s="82" t="s">
        <v>956</v>
      </c>
      <c r="G1099" s="82">
        <v>0</v>
      </c>
      <c r="H1099" s="82">
        <v>3</v>
      </c>
      <c r="I1099" s="49"/>
      <c r="L1099" s="83"/>
    </row>
    <row r="1100" spans="1:12">
      <c r="A1100" s="81">
        <v>7575</v>
      </c>
      <c r="B1100" s="73">
        <v>45318</v>
      </c>
      <c r="C1100" s="46">
        <f t="shared" si="26"/>
        <v>6</v>
      </c>
      <c r="D1100" s="82" t="s">
        <v>972</v>
      </c>
      <c r="E1100" s="82">
        <v>54</v>
      </c>
      <c r="F1100" s="82" t="s">
        <v>956</v>
      </c>
      <c r="G1100" s="82">
        <v>0</v>
      </c>
      <c r="H1100" s="82">
        <v>5</v>
      </c>
      <c r="I1100" s="49"/>
      <c r="L1100" s="83"/>
    </row>
    <row r="1101" spans="1:12">
      <c r="A1101" s="81">
        <v>7575</v>
      </c>
      <c r="B1101" s="73">
        <v>45319</v>
      </c>
      <c r="C1101" s="46">
        <f t="shared" si="26"/>
        <v>7</v>
      </c>
      <c r="D1101" s="82" t="s">
        <v>973</v>
      </c>
      <c r="E1101" s="82">
        <v>52</v>
      </c>
      <c r="F1101" s="82" t="s">
        <v>956</v>
      </c>
      <c r="G1101" s="82">
        <v>0</v>
      </c>
      <c r="H1101" s="82">
        <v>4</v>
      </c>
      <c r="I1101" s="49"/>
      <c r="L1101" s="83"/>
    </row>
    <row r="1102" spans="1:12">
      <c r="A1102" s="81">
        <v>7575</v>
      </c>
      <c r="B1102" s="73">
        <v>45320</v>
      </c>
      <c r="C1102" s="46">
        <f t="shared" si="26"/>
        <v>1</v>
      </c>
      <c r="D1102" s="82" t="s">
        <v>974</v>
      </c>
      <c r="E1102" s="82">
        <v>31</v>
      </c>
      <c r="F1102" s="82" t="s">
        <v>961</v>
      </c>
      <c r="G1102" s="82">
        <v>2</v>
      </c>
      <c r="H1102" s="82">
        <v>4</v>
      </c>
      <c r="I1102" s="49"/>
      <c r="L1102" s="83"/>
    </row>
    <row r="1103" spans="1:12">
      <c r="A1103" s="81">
        <v>7575</v>
      </c>
      <c r="B1103" s="73">
        <v>45321</v>
      </c>
      <c r="C1103" s="46">
        <f t="shared" si="26"/>
        <v>2</v>
      </c>
      <c r="D1103" s="82" t="s">
        <v>957</v>
      </c>
      <c r="E1103" s="82">
        <v>37</v>
      </c>
      <c r="F1103" s="82" t="s">
        <v>975</v>
      </c>
      <c r="G1103" s="82">
        <v>3</v>
      </c>
      <c r="H1103" s="82">
        <v>14</v>
      </c>
      <c r="I1103" s="49"/>
      <c r="L1103" s="83"/>
    </row>
    <row r="1104" spans="1:12">
      <c r="A1104" s="81">
        <v>7575</v>
      </c>
      <c r="B1104" s="73">
        <v>45322</v>
      </c>
      <c r="C1104" s="46">
        <f t="shared" si="26"/>
        <v>3</v>
      </c>
      <c r="D1104" s="82" t="s">
        <v>631</v>
      </c>
      <c r="E1104" s="82">
        <v>116</v>
      </c>
      <c r="F1104" s="82" t="s">
        <v>645</v>
      </c>
      <c r="G1104" s="82">
        <v>21</v>
      </c>
      <c r="H1104" s="82">
        <v>13</v>
      </c>
      <c r="I1104" s="49"/>
      <c r="L1104" s="83"/>
    </row>
    <row r="1105" spans="1:12">
      <c r="A1105" s="81">
        <v>7575</v>
      </c>
      <c r="B1105" s="73">
        <v>45323</v>
      </c>
      <c r="C1105" s="46">
        <f t="shared" si="26"/>
        <v>4</v>
      </c>
      <c r="D1105" s="82" t="s">
        <v>976</v>
      </c>
      <c r="E1105" s="82">
        <v>36</v>
      </c>
      <c r="F1105" s="82" t="s">
        <v>956</v>
      </c>
      <c r="G1105" s="82">
        <v>0</v>
      </c>
      <c r="H1105" s="82">
        <v>6</v>
      </c>
      <c r="I1105" s="49"/>
      <c r="L1105" s="83"/>
    </row>
    <row r="1106" spans="1:12">
      <c r="A1106" s="81">
        <v>7575</v>
      </c>
      <c r="B1106" s="73">
        <v>45324</v>
      </c>
      <c r="C1106" s="46">
        <f t="shared" si="26"/>
        <v>5</v>
      </c>
      <c r="D1106" s="82" t="s">
        <v>596</v>
      </c>
      <c r="E1106" s="82">
        <v>81</v>
      </c>
      <c r="F1106" s="82" t="s">
        <v>956</v>
      </c>
      <c r="G1106" s="82">
        <v>0</v>
      </c>
      <c r="H1106" s="82">
        <v>3</v>
      </c>
      <c r="I1106" s="49"/>
      <c r="L1106" s="83"/>
    </row>
    <row r="1107" spans="1:12">
      <c r="A1107" s="81">
        <v>7575</v>
      </c>
      <c r="B1107" s="73">
        <v>45325</v>
      </c>
      <c r="C1107" s="46">
        <f t="shared" si="26"/>
        <v>6</v>
      </c>
      <c r="D1107" s="82" t="s">
        <v>544</v>
      </c>
      <c r="E1107" s="82">
        <v>62</v>
      </c>
      <c r="F1107" s="82" t="s">
        <v>956</v>
      </c>
      <c r="G1107" s="82">
        <v>0</v>
      </c>
      <c r="H1107" s="82">
        <v>4</v>
      </c>
      <c r="I1107" s="49"/>
      <c r="L1107" s="83"/>
    </row>
    <row r="1108" spans="1:12">
      <c r="A1108" s="81">
        <v>7575</v>
      </c>
      <c r="B1108" s="73">
        <v>45326</v>
      </c>
      <c r="C1108" s="46">
        <f t="shared" si="26"/>
        <v>7</v>
      </c>
      <c r="D1108" s="82" t="s">
        <v>904</v>
      </c>
      <c r="E1108" s="82">
        <v>67</v>
      </c>
      <c r="F1108" s="82" t="s">
        <v>975</v>
      </c>
      <c r="G1108" s="82">
        <v>3</v>
      </c>
      <c r="H1108" s="82">
        <v>4</v>
      </c>
      <c r="I1108" s="49"/>
      <c r="L1108" s="83"/>
    </row>
    <row r="1109" spans="1:12">
      <c r="A1109" s="81">
        <v>7575</v>
      </c>
      <c r="B1109" s="73">
        <v>45327</v>
      </c>
      <c r="C1109" s="46">
        <f t="shared" si="26"/>
        <v>1</v>
      </c>
      <c r="D1109" s="82" t="s">
        <v>967</v>
      </c>
      <c r="E1109" s="82">
        <v>35</v>
      </c>
      <c r="F1109" s="82" t="s">
        <v>956</v>
      </c>
      <c r="G1109" s="82">
        <v>0</v>
      </c>
      <c r="H1109" s="82">
        <v>4</v>
      </c>
      <c r="I1109" s="49"/>
      <c r="L1109" s="83"/>
    </row>
    <row r="1110" spans="1:12">
      <c r="A1110" s="81">
        <v>7575</v>
      </c>
      <c r="B1110" s="73">
        <v>45328</v>
      </c>
      <c r="C1110" s="46">
        <f t="shared" si="26"/>
        <v>2</v>
      </c>
      <c r="D1110" s="82" t="s">
        <v>959</v>
      </c>
      <c r="E1110" s="82">
        <v>57</v>
      </c>
      <c r="F1110" s="82" t="s">
        <v>956</v>
      </c>
      <c r="G1110" s="82">
        <v>0</v>
      </c>
      <c r="H1110" s="82">
        <v>5</v>
      </c>
      <c r="I1110" s="49"/>
      <c r="L1110" s="83"/>
    </row>
    <row r="1111" spans="1:12">
      <c r="A1111" s="81">
        <v>7575</v>
      </c>
      <c r="B1111" s="73">
        <v>45329</v>
      </c>
      <c r="C1111" s="46">
        <f t="shared" ref="C1111:C1174" si="27">WEEKDAY(B1111,2)</f>
        <v>3</v>
      </c>
      <c r="D1111" s="82" t="s">
        <v>950</v>
      </c>
      <c r="E1111" s="82">
        <v>164</v>
      </c>
      <c r="F1111" s="82" t="s">
        <v>956</v>
      </c>
      <c r="G1111" s="82">
        <v>0</v>
      </c>
      <c r="H1111" s="82">
        <v>10</v>
      </c>
      <c r="I1111" s="49"/>
      <c r="L1111" s="83"/>
    </row>
    <row r="1112" spans="1:12">
      <c r="A1112" s="81">
        <v>7575</v>
      </c>
      <c r="B1112" s="73">
        <v>45330</v>
      </c>
      <c r="C1112" s="46">
        <f t="shared" si="27"/>
        <v>4</v>
      </c>
      <c r="D1112" s="82" t="s">
        <v>946</v>
      </c>
      <c r="E1112" s="82">
        <v>48</v>
      </c>
      <c r="F1112" s="82" t="s">
        <v>301</v>
      </c>
      <c r="G1112" s="82">
        <v>36</v>
      </c>
      <c r="H1112" s="82">
        <v>16</v>
      </c>
      <c r="I1112" s="49"/>
      <c r="L1112" s="83"/>
    </row>
    <row r="1113" spans="1:12">
      <c r="A1113" s="81">
        <v>7575</v>
      </c>
      <c r="B1113" s="73">
        <v>45331</v>
      </c>
      <c r="C1113" s="46">
        <f t="shared" si="27"/>
        <v>5</v>
      </c>
      <c r="D1113" s="82" t="s">
        <v>580</v>
      </c>
      <c r="E1113" s="82">
        <v>61</v>
      </c>
      <c r="F1113" s="82" t="s">
        <v>956</v>
      </c>
      <c r="G1113" s="82">
        <v>0</v>
      </c>
      <c r="H1113" s="82">
        <v>5</v>
      </c>
      <c r="I1113" s="49"/>
      <c r="L1113" s="83"/>
    </row>
    <row r="1114" spans="1:12">
      <c r="A1114" s="81">
        <v>7575</v>
      </c>
      <c r="B1114" s="73">
        <v>45332</v>
      </c>
      <c r="C1114" s="46">
        <f t="shared" si="27"/>
        <v>6</v>
      </c>
      <c r="D1114" s="82" t="s">
        <v>962</v>
      </c>
      <c r="E1114" s="82">
        <v>60</v>
      </c>
      <c r="F1114" s="82" t="s">
        <v>966</v>
      </c>
      <c r="G1114" s="82">
        <v>5</v>
      </c>
      <c r="H1114" s="82">
        <v>8</v>
      </c>
      <c r="I1114" s="49"/>
      <c r="L1114" s="83"/>
    </row>
    <row r="1115" spans="1:12">
      <c r="A1115" s="81">
        <v>7575</v>
      </c>
      <c r="B1115" s="73">
        <v>45333</v>
      </c>
      <c r="C1115" s="46">
        <f t="shared" si="27"/>
        <v>7</v>
      </c>
      <c r="D1115" s="82" t="s">
        <v>557</v>
      </c>
      <c r="E1115" s="82">
        <v>40</v>
      </c>
      <c r="F1115" s="82" t="s">
        <v>956</v>
      </c>
      <c r="G1115" s="82">
        <v>0</v>
      </c>
      <c r="H1115" s="82">
        <v>6</v>
      </c>
      <c r="I1115" s="49"/>
      <c r="L1115" s="83"/>
    </row>
    <row r="1116" spans="1:12">
      <c r="A1116" s="81">
        <v>7575</v>
      </c>
      <c r="B1116" s="73">
        <v>45334</v>
      </c>
      <c r="C1116" s="46">
        <f t="shared" si="27"/>
        <v>1</v>
      </c>
      <c r="D1116" s="82" t="s">
        <v>502</v>
      </c>
      <c r="E1116" s="82">
        <v>211</v>
      </c>
      <c r="F1116" s="82" t="s">
        <v>674</v>
      </c>
      <c r="G1116" s="82">
        <v>150</v>
      </c>
      <c r="H1116" s="82">
        <v>15</v>
      </c>
      <c r="I1116" s="49"/>
      <c r="L1116" s="83"/>
    </row>
    <row r="1117" spans="1:12">
      <c r="A1117" s="81">
        <v>7575</v>
      </c>
      <c r="B1117" s="73">
        <v>45335</v>
      </c>
      <c r="C1117" s="46">
        <f t="shared" si="27"/>
        <v>2</v>
      </c>
      <c r="D1117" s="82" t="s">
        <v>971</v>
      </c>
      <c r="E1117" s="82">
        <v>6</v>
      </c>
      <c r="F1117" s="82" t="s">
        <v>961</v>
      </c>
      <c r="G1117" s="82">
        <v>2</v>
      </c>
      <c r="H1117" s="82">
        <v>6</v>
      </c>
      <c r="I1117" s="49"/>
      <c r="L1117" s="83"/>
    </row>
    <row r="1118" spans="1:12">
      <c r="A1118" s="81">
        <v>7575</v>
      </c>
      <c r="B1118" s="73">
        <v>45336</v>
      </c>
      <c r="C1118" s="46">
        <f t="shared" si="27"/>
        <v>3</v>
      </c>
      <c r="D1118" s="82" t="s">
        <v>576</v>
      </c>
      <c r="E1118" s="82">
        <v>68</v>
      </c>
      <c r="F1118" s="82" t="s">
        <v>977</v>
      </c>
      <c r="G1118" s="82">
        <v>34</v>
      </c>
      <c r="H1118" s="82">
        <v>5</v>
      </c>
      <c r="I1118" s="49"/>
      <c r="L1118" s="83"/>
    </row>
    <row r="1119" spans="1:12">
      <c r="A1119" s="81">
        <v>7575</v>
      </c>
      <c r="B1119" s="73">
        <v>45337</v>
      </c>
      <c r="C1119" s="46">
        <f t="shared" si="27"/>
        <v>4</v>
      </c>
      <c r="D1119" s="82" t="s">
        <v>973</v>
      </c>
      <c r="E1119" s="82">
        <v>52</v>
      </c>
      <c r="F1119" s="82" t="s">
        <v>975</v>
      </c>
      <c r="G1119" s="82">
        <v>3</v>
      </c>
      <c r="H1119" s="82">
        <v>9</v>
      </c>
      <c r="I1119" s="49"/>
      <c r="L1119" s="83"/>
    </row>
    <row r="1120" spans="1:12">
      <c r="A1120" s="81">
        <v>7575</v>
      </c>
      <c r="B1120" s="73">
        <v>45338</v>
      </c>
      <c r="C1120" s="46">
        <f t="shared" si="27"/>
        <v>5</v>
      </c>
      <c r="D1120" s="82" t="s">
        <v>631</v>
      </c>
      <c r="E1120" s="82">
        <v>116</v>
      </c>
      <c r="F1120" s="82" t="s">
        <v>642</v>
      </c>
      <c r="G1120" s="82">
        <v>8</v>
      </c>
      <c r="H1120" s="82">
        <v>10</v>
      </c>
      <c r="I1120" s="49"/>
      <c r="L1120" s="83"/>
    </row>
    <row r="1121" spans="1:12">
      <c r="A1121" s="81">
        <v>7575</v>
      </c>
      <c r="B1121" s="73">
        <v>45339</v>
      </c>
      <c r="C1121" s="46">
        <f t="shared" si="27"/>
        <v>6</v>
      </c>
      <c r="D1121" s="82" t="s">
        <v>974</v>
      </c>
      <c r="E1121" s="82">
        <v>31</v>
      </c>
      <c r="F1121" s="82" t="s">
        <v>644</v>
      </c>
      <c r="G1121" s="82">
        <v>4</v>
      </c>
      <c r="H1121" s="82">
        <v>7</v>
      </c>
      <c r="I1121" s="49"/>
      <c r="L1121" s="83"/>
    </row>
    <row r="1122" spans="1:12">
      <c r="A1122" s="81">
        <v>7575</v>
      </c>
      <c r="B1122" s="73">
        <v>45340</v>
      </c>
      <c r="C1122" s="46">
        <f t="shared" si="27"/>
        <v>7</v>
      </c>
      <c r="D1122" s="82" t="s">
        <v>978</v>
      </c>
      <c r="E1122" s="82">
        <v>42</v>
      </c>
      <c r="F1122" s="82" t="s">
        <v>956</v>
      </c>
      <c r="G1122" s="82">
        <v>0</v>
      </c>
      <c r="H1122" s="82">
        <v>6</v>
      </c>
      <c r="I1122" s="49"/>
      <c r="L1122" s="83"/>
    </row>
    <row r="1123" spans="1:12">
      <c r="A1123" s="81">
        <v>7575</v>
      </c>
      <c r="B1123" s="73">
        <v>45341</v>
      </c>
      <c r="C1123" s="46">
        <f t="shared" si="27"/>
        <v>1</v>
      </c>
      <c r="D1123" s="82" t="s">
        <v>631</v>
      </c>
      <c r="E1123" s="82">
        <v>116</v>
      </c>
      <c r="F1123" s="82" t="s">
        <v>956</v>
      </c>
      <c r="G1123" s="82">
        <v>0</v>
      </c>
      <c r="H1123" s="82">
        <v>13</v>
      </c>
      <c r="I1123" s="49"/>
      <c r="L1123" s="83"/>
    </row>
    <row r="1124" spans="1:12">
      <c r="A1124" s="81">
        <v>7575</v>
      </c>
      <c r="B1124" s="73">
        <v>45342</v>
      </c>
      <c r="C1124" s="46">
        <f t="shared" si="27"/>
        <v>2</v>
      </c>
      <c r="D1124" s="82" t="s">
        <v>580</v>
      </c>
      <c r="E1124" s="82">
        <v>61</v>
      </c>
      <c r="F1124" s="82" t="s">
        <v>956</v>
      </c>
      <c r="G1124" s="82">
        <v>0</v>
      </c>
      <c r="H1124" s="82">
        <v>9</v>
      </c>
      <c r="I1124" s="49"/>
      <c r="L1124" s="83"/>
    </row>
    <row r="1125" spans="1:12">
      <c r="A1125" s="81">
        <v>7575</v>
      </c>
      <c r="B1125" s="73">
        <v>45343</v>
      </c>
      <c r="C1125" s="46">
        <f t="shared" si="27"/>
        <v>3</v>
      </c>
      <c r="D1125" s="82" t="s">
        <v>974</v>
      </c>
      <c r="E1125" s="82">
        <v>31</v>
      </c>
      <c r="F1125" s="82" t="s">
        <v>961</v>
      </c>
      <c r="G1125" s="82">
        <v>2</v>
      </c>
      <c r="H1125" s="82">
        <v>6</v>
      </c>
      <c r="I1125" s="49"/>
      <c r="L1125" s="83"/>
    </row>
    <row r="1126" spans="1:12">
      <c r="A1126" s="81">
        <v>7575</v>
      </c>
      <c r="B1126" s="73">
        <v>45344</v>
      </c>
      <c r="C1126" s="46">
        <f t="shared" si="27"/>
        <v>4</v>
      </c>
      <c r="D1126" s="82" t="s">
        <v>443</v>
      </c>
      <c r="E1126" s="82">
        <v>173</v>
      </c>
      <c r="F1126" s="82" t="s">
        <v>961</v>
      </c>
      <c r="G1126" s="82">
        <v>2</v>
      </c>
      <c r="H1126" s="82">
        <v>15</v>
      </c>
      <c r="I1126" s="49"/>
      <c r="L1126" s="83"/>
    </row>
    <row r="1127" spans="1:12">
      <c r="A1127" s="81">
        <v>7575</v>
      </c>
      <c r="B1127" s="73">
        <v>45345</v>
      </c>
      <c r="C1127" s="46">
        <f t="shared" si="27"/>
        <v>5</v>
      </c>
      <c r="D1127" s="82" t="s">
        <v>946</v>
      </c>
      <c r="E1127" s="82">
        <v>48</v>
      </c>
      <c r="F1127" s="82" t="s">
        <v>979</v>
      </c>
      <c r="G1127" s="82">
        <v>10</v>
      </c>
      <c r="H1127" s="82">
        <v>4</v>
      </c>
      <c r="I1127" s="49"/>
      <c r="L1127" s="83"/>
    </row>
    <row r="1128" spans="1:12">
      <c r="A1128" s="81">
        <v>7575</v>
      </c>
      <c r="B1128" s="73">
        <v>45346</v>
      </c>
      <c r="C1128" s="46">
        <f t="shared" si="27"/>
        <v>6</v>
      </c>
      <c r="D1128" s="82" t="s">
        <v>976</v>
      </c>
      <c r="E1128" s="82">
        <v>36</v>
      </c>
      <c r="F1128" s="82" t="s">
        <v>956</v>
      </c>
      <c r="G1128" s="82">
        <v>0</v>
      </c>
      <c r="H1128" s="82">
        <v>5</v>
      </c>
      <c r="I1128" s="49"/>
      <c r="L1128" s="83"/>
    </row>
    <row r="1129" spans="1:12">
      <c r="A1129" s="81">
        <v>7575</v>
      </c>
      <c r="B1129" s="73">
        <v>45347</v>
      </c>
      <c r="C1129" s="46">
        <f t="shared" si="27"/>
        <v>7</v>
      </c>
      <c r="D1129" s="82" t="s">
        <v>976</v>
      </c>
      <c r="E1129" s="82">
        <v>36</v>
      </c>
      <c r="F1129" s="82" t="s">
        <v>956</v>
      </c>
      <c r="G1129" s="82">
        <v>0</v>
      </c>
      <c r="H1129" s="82">
        <v>6</v>
      </c>
      <c r="I1129" s="49"/>
      <c r="L1129" s="83"/>
    </row>
    <row r="1130" spans="1:12">
      <c r="A1130" s="81">
        <v>7575</v>
      </c>
      <c r="B1130" s="73">
        <v>45348</v>
      </c>
      <c r="C1130" s="46">
        <f t="shared" si="27"/>
        <v>1</v>
      </c>
      <c r="D1130" s="82" t="s">
        <v>980</v>
      </c>
      <c r="E1130" s="82">
        <v>20</v>
      </c>
      <c r="F1130" s="82" t="s">
        <v>956</v>
      </c>
      <c r="G1130" s="82">
        <v>0</v>
      </c>
      <c r="H1130" s="82">
        <v>8</v>
      </c>
      <c r="I1130" s="49"/>
      <c r="L1130" s="83"/>
    </row>
    <row r="1131" spans="1:12">
      <c r="A1131" s="81">
        <v>7575</v>
      </c>
      <c r="B1131" s="73">
        <v>45349</v>
      </c>
      <c r="C1131" s="46">
        <f t="shared" si="27"/>
        <v>2</v>
      </c>
      <c r="D1131" s="82" t="s">
        <v>981</v>
      </c>
      <c r="E1131" s="82">
        <v>18</v>
      </c>
      <c r="F1131" s="82" t="s">
        <v>956</v>
      </c>
      <c r="G1131" s="82">
        <v>0</v>
      </c>
      <c r="H1131" s="82">
        <v>5</v>
      </c>
      <c r="I1131" s="49"/>
      <c r="L1131" s="83"/>
    </row>
    <row r="1132" spans="1:12">
      <c r="A1132" s="81">
        <v>7575</v>
      </c>
      <c r="B1132" s="73">
        <v>45350</v>
      </c>
      <c r="C1132" s="46">
        <f t="shared" si="27"/>
        <v>3</v>
      </c>
      <c r="D1132" s="82" t="s">
        <v>962</v>
      </c>
      <c r="E1132" s="82">
        <v>60</v>
      </c>
      <c r="F1132" s="82" t="s">
        <v>956</v>
      </c>
      <c r="G1132" s="82">
        <v>0</v>
      </c>
      <c r="H1132" s="82">
        <v>7</v>
      </c>
      <c r="I1132" s="49"/>
      <c r="L1132" s="83"/>
    </row>
    <row r="1133" spans="1:12">
      <c r="A1133" s="81">
        <v>7575</v>
      </c>
      <c r="B1133" s="73">
        <v>45351</v>
      </c>
      <c r="C1133" s="46">
        <f t="shared" si="27"/>
        <v>4</v>
      </c>
      <c r="D1133" s="82" t="s">
        <v>982</v>
      </c>
      <c r="E1133" s="82">
        <v>15</v>
      </c>
      <c r="F1133" s="82" t="s">
        <v>956</v>
      </c>
      <c r="G1133" s="82">
        <v>0</v>
      </c>
      <c r="H1133" s="82">
        <v>6</v>
      </c>
      <c r="I1133" s="49"/>
      <c r="L1133" s="83"/>
    </row>
    <row r="1134" spans="1:12">
      <c r="A1134" s="81">
        <v>7575</v>
      </c>
      <c r="B1134" s="73">
        <v>45352</v>
      </c>
      <c r="C1134" s="46">
        <f t="shared" si="27"/>
        <v>5</v>
      </c>
      <c r="D1134" s="82" t="s">
        <v>983</v>
      </c>
      <c r="E1134" s="82">
        <v>30</v>
      </c>
      <c r="F1134" s="82" t="s">
        <v>956</v>
      </c>
      <c r="G1134" s="82">
        <v>0</v>
      </c>
      <c r="H1134" s="82">
        <v>5</v>
      </c>
      <c r="I1134" s="49"/>
      <c r="L1134" s="83"/>
    </row>
    <row r="1135" spans="1:12">
      <c r="A1135" s="81">
        <v>7575</v>
      </c>
      <c r="B1135" s="73">
        <v>45353</v>
      </c>
      <c r="C1135" s="46">
        <f t="shared" si="27"/>
        <v>6</v>
      </c>
      <c r="D1135" s="82" t="s">
        <v>544</v>
      </c>
      <c r="E1135" s="82">
        <v>62</v>
      </c>
      <c r="F1135" s="82" t="s">
        <v>956</v>
      </c>
      <c r="G1135" s="82">
        <v>0</v>
      </c>
      <c r="H1135" s="82">
        <v>4</v>
      </c>
      <c r="I1135" s="49"/>
      <c r="L1135" s="83"/>
    </row>
    <row r="1136" spans="1:12">
      <c r="A1136" s="81">
        <v>7575</v>
      </c>
      <c r="B1136" s="73">
        <v>45354</v>
      </c>
      <c r="C1136" s="46">
        <f t="shared" si="27"/>
        <v>7</v>
      </c>
      <c r="D1136" s="82" t="s">
        <v>268</v>
      </c>
      <c r="E1136" s="82">
        <v>96</v>
      </c>
      <c r="F1136" s="82" t="s">
        <v>984</v>
      </c>
      <c r="G1136" s="82">
        <v>35</v>
      </c>
      <c r="H1136" s="82">
        <v>6</v>
      </c>
      <c r="I1136" s="49"/>
      <c r="L1136" s="83"/>
    </row>
    <row r="1137" spans="1:12">
      <c r="A1137" s="81">
        <v>7575</v>
      </c>
      <c r="B1137" s="73">
        <v>45355</v>
      </c>
      <c r="C1137" s="46">
        <f t="shared" si="27"/>
        <v>1</v>
      </c>
      <c r="D1137" s="82" t="s">
        <v>299</v>
      </c>
      <c r="E1137" s="82">
        <v>71</v>
      </c>
      <c r="F1137" s="82" t="s">
        <v>956</v>
      </c>
      <c r="G1137" s="82">
        <v>0</v>
      </c>
      <c r="H1137" s="82">
        <v>9</v>
      </c>
      <c r="I1137" s="49"/>
      <c r="L1137" s="83"/>
    </row>
    <row r="1138" spans="1:12">
      <c r="A1138" s="81">
        <v>7575</v>
      </c>
      <c r="B1138" s="73">
        <v>45356</v>
      </c>
      <c r="C1138" s="46">
        <f t="shared" si="27"/>
        <v>2</v>
      </c>
      <c r="D1138" s="82" t="s">
        <v>981</v>
      </c>
      <c r="E1138" s="82">
        <v>18</v>
      </c>
      <c r="F1138" s="82" t="s">
        <v>975</v>
      </c>
      <c r="G1138" s="82">
        <v>3</v>
      </c>
      <c r="H1138" s="82">
        <v>7</v>
      </c>
      <c r="I1138" s="49"/>
      <c r="L1138" s="83"/>
    </row>
    <row r="1139" spans="1:12">
      <c r="A1139" s="81">
        <v>7575</v>
      </c>
      <c r="B1139" s="73">
        <v>45357</v>
      </c>
      <c r="C1139" s="46">
        <f t="shared" si="27"/>
        <v>3</v>
      </c>
      <c r="D1139" s="82" t="s">
        <v>973</v>
      </c>
      <c r="E1139" s="82">
        <v>52</v>
      </c>
      <c r="F1139" s="82" t="s">
        <v>960</v>
      </c>
      <c r="G1139" s="82">
        <v>1</v>
      </c>
      <c r="H1139" s="82">
        <v>7</v>
      </c>
      <c r="I1139" s="49"/>
      <c r="L1139" s="83"/>
    </row>
    <row r="1140" spans="1:12">
      <c r="A1140" s="81">
        <v>7575</v>
      </c>
      <c r="B1140" s="73">
        <v>45358</v>
      </c>
      <c r="C1140" s="46">
        <f t="shared" si="27"/>
        <v>4</v>
      </c>
      <c r="D1140" s="82" t="s">
        <v>985</v>
      </c>
      <c r="E1140" s="82">
        <v>47</v>
      </c>
      <c r="F1140" s="82" t="s">
        <v>644</v>
      </c>
      <c r="G1140" s="82">
        <v>4</v>
      </c>
      <c r="H1140" s="82">
        <v>7</v>
      </c>
      <c r="I1140" s="49"/>
      <c r="L1140" s="83"/>
    </row>
    <row r="1141" spans="1:12">
      <c r="A1141" s="81">
        <v>7575</v>
      </c>
      <c r="B1141" s="73">
        <v>45359</v>
      </c>
      <c r="C1141" s="46">
        <f t="shared" si="27"/>
        <v>5</v>
      </c>
      <c r="D1141" s="82" t="s">
        <v>914</v>
      </c>
      <c r="E1141" s="82">
        <v>214</v>
      </c>
      <c r="F1141" s="82" t="s">
        <v>583</v>
      </c>
      <c r="G1141" s="82">
        <v>85</v>
      </c>
      <c r="H1141" s="82">
        <v>22</v>
      </c>
      <c r="I1141" s="49"/>
      <c r="L1141" s="83"/>
    </row>
    <row r="1142" spans="1:12">
      <c r="A1142" s="81">
        <v>7575</v>
      </c>
      <c r="B1142" s="73">
        <v>45360</v>
      </c>
      <c r="C1142" s="46">
        <f t="shared" si="27"/>
        <v>6</v>
      </c>
      <c r="D1142" s="82" t="s">
        <v>599</v>
      </c>
      <c r="E1142" s="82">
        <v>154</v>
      </c>
      <c r="F1142" s="82" t="s">
        <v>986</v>
      </c>
      <c r="G1142" s="82">
        <v>24</v>
      </c>
      <c r="H1142" s="82">
        <v>8</v>
      </c>
      <c r="I1142" s="49"/>
      <c r="L1142" s="83"/>
    </row>
    <row r="1143" spans="1:12">
      <c r="A1143" s="81">
        <v>7575</v>
      </c>
      <c r="B1143" s="73">
        <v>45361</v>
      </c>
      <c r="C1143" s="46">
        <f t="shared" si="27"/>
        <v>7</v>
      </c>
      <c r="D1143" s="82" t="s">
        <v>667</v>
      </c>
      <c r="E1143" s="82">
        <v>75</v>
      </c>
      <c r="F1143" s="82" t="s">
        <v>956</v>
      </c>
      <c r="G1143" s="82">
        <v>0</v>
      </c>
      <c r="H1143" s="82">
        <v>6</v>
      </c>
      <c r="I1143" s="49"/>
      <c r="L1143" s="83"/>
    </row>
    <row r="1144" spans="1:12">
      <c r="A1144" s="81">
        <v>7575</v>
      </c>
      <c r="B1144" s="73">
        <v>45362</v>
      </c>
      <c r="C1144" s="46">
        <f t="shared" si="27"/>
        <v>1</v>
      </c>
      <c r="D1144" s="82" t="s">
        <v>953</v>
      </c>
      <c r="E1144" s="82">
        <v>66</v>
      </c>
      <c r="F1144" s="82" t="s">
        <v>987</v>
      </c>
      <c r="G1144" s="82">
        <v>17</v>
      </c>
      <c r="H1144" s="82">
        <v>18</v>
      </c>
      <c r="I1144" s="49"/>
      <c r="L1144" s="83"/>
    </row>
    <row r="1145" spans="1:12">
      <c r="A1145" s="81">
        <v>7575</v>
      </c>
      <c r="B1145" s="73">
        <v>45363</v>
      </c>
      <c r="C1145" s="46">
        <f t="shared" si="27"/>
        <v>2</v>
      </c>
      <c r="D1145" s="82" t="s">
        <v>464</v>
      </c>
      <c r="E1145" s="82">
        <v>216</v>
      </c>
      <c r="F1145" s="82" t="s">
        <v>261</v>
      </c>
      <c r="G1145" s="82">
        <v>132</v>
      </c>
      <c r="H1145" s="82">
        <v>32</v>
      </c>
      <c r="I1145" s="49"/>
      <c r="L1145" s="83"/>
    </row>
    <row r="1146" spans="1:12">
      <c r="A1146" s="81">
        <v>7575</v>
      </c>
      <c r="B1146" s="73">
        <v>45364</v>
      </c>
      <c r="C1146" s="46">
        <f t="shared" si="27"/>
        <v>3</v>
      </c>
      <c r="D1146" s="82" t="s">
        <v>339</v>
      </c>
      <c r="E1146" s="82">
        <v>121</v>
      </c>
      <c r="F1146" s="82" t="s">
        <v>961</v>
      </c>
      <c r="G1146" s="82">
        <v>2</v>
      </c>
      <c r="H1146" s="82">
        <v>8</v>
      </c>
      <c r="I1146" s="49"/>
      <c r="L1146" s="83"/>
    </row>
    <row r="1147" spans="1:12">
      <c r="A1147" s="81">
        <v>7575</v>
      </c>
      <c r="B1147" s="73">
        <v>45365</v>
      </c>
      <c r="C1147" s="46">
        <f t="shared" si="27"/>
        <v>4</v>
      </c>
      <c r="D1147" s="82" t="s">
        <v>506</v>
      </c>
      <c r="E1147" s="82">
        <v>144</v>
      </c>
      <c r="F1147" s="82" t="s">
        <v>286</v>
      </c>
      <c r="G1147" s="82">
        <v>39</v>
      </c>
      <c r="H1147" s="82">
        <v>12</v>
      </c>
      <c r="I1147" s="49"/>
      <c r="L1147" s="83"/>
    </row>
    <row r="1148" spans="1:12">
      <c r="A1148" s="81">
        <v>7575</v>
      </c>
      <c r="B1148" s="73">
        <v>45366</v>
      </c>
      <c r="C1148" s="46">
        <f t="shared" si="27"/>
        <v>5</v>
      </c>
      <c r="D1148" s="82" t="s">
        <v>667</v>
      </c>
      <c r="E1148" s="82">
        <v>75</v>
      </c>
      <c r="F1148" s="82" t="s">
        <v>956</v>
      </c>
      <c r="G1148" s="82">
        <v>0</v>
      </c>
      <c r="H1148" s="82">
        <v>7</v>
      </c>
      <c r="I1148" s="49"/>
      <c r="L1148" s="83"/>
    </row>
    <row r="1149" spans="1:12">
      <c r="A1149" s="81">
        <v>7575</v>
      </c>
      <c r="B1149" s="73">
        <v>45367</v>
      </c>
      <c r="C1149" s="46">
        <f t="shared" si="27"/>
        <v>6</v>
      </c>
      <c r="D1149" s="82" t="s">
        <v>590</v>
      </c>
      <c r="E1149" s="82">
        <v>115</v>
      </c>
      <c r="F1149" s="82" t="s">
        <v>956</v>
      </c>
      <c r="G1149" s="82">
        <v>0</v>
      </c>
      <c r="H1149" s="82">
        <v>7</v>
      </c>
      <c r="I1149" s="49"/>
      <c r="L1149" s="83"/>
    </row>
    <row r="1150" spans="1:12">
      <c r="A1150" s="81">
        <v>7575</v>
      </c>
      <c r="B1150" s="73">
        <v>45368</v>
      </c>
      <c r="C1150" s="46">
        <f t="shared" si="27"/>
        <v>7</v>
      </c>
      <c r="D1150" s="82" t="s">
        <v>667</v>
      </c>
      <c r="E1150" s="82">
        <v>75</v>
      </c>
      <c r="F1150" s="82" t="s">
        <v>956</v>
      </c>
      <c r="G1150" s="82">
        <v>0</v>
      </c>
      <c r="H1150" s="82">
        <v>6</v>
      </c>
      <c r="I1150" s="49"/>
      <c r="L1150" s="83"/>
    </row>
    <row r="1151" spans="1:12">
      <c r="A1151" s="81">
        <v>7575</v>
      </c>
      <c r="B1151" s="73">
        <v>45369</v>
      </c>
      <c r="C1151" s="46">
        <f t="shared" si="27"/>
        <v>1</v>
      </c>
      <c r="D1151" s="82" t="s">
        <v>953</v>
      </c>
      <c r="E1151" s="82">
        <v>66</v>
      </c>
      <c r="F1151" s="82" t="s">
        <v>987</v>
      </c>
      <c r="G1151" s="82">
        <v>17</v>
      </c>
      <c r="H1151" s="82">
        <v>7</v>
      </c>
      <c r="I1151" s="49"/>
      <c r="L1151" s="83"/>
    </row>
    <row r="1152" spans="1:12">
      <c r="A1152" s="81">
        <v>7575</v>
      </c>
      <c r="B1152" s="73">
        <v>45370</v>
      </c>
      <c r="C1152" s="46">
        <f t="shared" si="27"/>
        <v>2</v>
      </c>
      <c r="D1152" s="82" t="s">
        <v>464</v>
      </c>
      <c r="E1152" s="82">
        <v>216</v>
      </c>
      <c r="F1152" s="82" t="s">
        <v>261</v>
      </c>
      <c r="G1152" s="82">
        <v>82</v>
      </c>
      <c r="H1152" s="82">
        <v>18</v>
      </c>
      <c r="I1152" s="49"/>
      <c r="L1152" s="83"/>
    </row>
    <row r="1153" spans="1:12">
      <c r="A1153" s="81">
        <v>7575</v>
      </c>
      <c r="B1153" s="73">
        <v>45371</v>
      </c>
      <c r="C1153" s="46">
        <f t="shared" si="27"/>
        <v>3</v>
      </c>
      <c r="D1153" s="82" t="s">
        <v>339</v>
      </c>
      <c r="E1153" s="82">
        <v>121</v>
      </c>
      <c r="F1153" s="82" t="s">
        <v>961</v>
      </c>
      <c r="G1153" s="82">
        <v>2</v>
      </c>
      <c r="H1153" s="82">
        <v>12</v>
      </c>
      <c r="I1153" s="49"/>
      <c r="L1153" s="83"/>
    </row>
    <row r="1154" spans="1:12">
      <c r="A1154" s="81">
        <v>7575</v>
      </c>
      <c r="B1154" s="73">
        <v>45372</v>
      </c>
      <c r="C1154" s="46">
        <f t="shared" si="27"/>
        <v>4</v>
      </c>
      <c r="D1154" s="82" t="s">
        <v>506</v>
      </c>
      <c r="E1154" s="82">
        <v>144</v>
      </c>
      <c r="F1154" s="82" t="s">
        <v>286</v>
      </c>
      <c r="G1154" s="82">
        <v>39</v>
      </c>
      <c r="H1154" s="82">
        <v>9</v>
      </c>
      <c r="I1154" s="49"/>
      <c r="L1154" s="83"/>
    </row>
    <row r="1155" spans="1:12">
      <c r="A1155" s="81">
        <v>7575</v>
      </c>
      <c r="B1155" s="73">
        <v>45373</v>
      </c>
      <c r="C1155" s="46">
        <f t="shared" si="27"/>
        <v>5</v>
      </c>
      <c r="D1155" s="82" t="s">
        <v>667</v>
      </c>
      <c r="E1155" s="82">
        <v>75</v>
      </c>
      <c r="F1155" s="82" t="s">
        <v>956</v>
      </c>
      <c r="G1155" s="82">
        <v>0</v>
      </c>
      <c r="H1155" s="82">
        <v>3</v>
      </c>
      <c r="I1155" s="49"/>
      <c r="L1155" s="83"/>
    </row>
    <row r="1156" spans="1:12">
      <c r="A1156" s="81">
        <v>7575</v>
      </c>
      <c r="B1156" s="73">
        <v>45374</v>
      </c>
      <c r="C1156" s="46">
        <f t="shared" si="27"/>
        <v>6</v>
      </c>
      <c r="D1156" s="82" t="s">
        <v>590</v>
      </c>
      <c r="E1156" s="82">
        <v>115</v>
      </c>
      <c r="F1156" s="82" t="s">
        <v>956</v>
      </c>
      <c r="G1156" s="82">
        <v>0</v>
      </c>
      <c r="H1156" s="82">
        <v>6</v>
      </c>
      <c r="I1156" s="49"/>
      <c r="L1156" s="83"/>
    </row>
    <row r="1157" spans="1:12">
      <c r="A1157" s="81">
        <v>7575</v>
      </c>
      <c r="B1157" s="73">
        <v>45375</v>
      </c>
      <c r="C1157" s="46">
        <f t="shared" si="27"/>
        <v>7</v>
      </c>
      <c r="D1157" s="82" t="s">
        <v>667</v>
      </c>
      <c r="E1157" s="82">
        <v>75</v>
      </c>
      <c r="F1157" s="82" t="s">
        <v>642</v>
      </c>
      <c r="G1157" s="82">
        <v>8</v>
      </c>
      <c r="H1157" s="82">
        <v>7</v>
      </c>
      <c r="I1157" s="49"/>
      <c r="L1157" s="83"/>
    </row>
    <row r="1158" spans="1:12">
      <c r="A1158" s="81">
        <v>7575</v>
      </c>
      <c r="B1158" s="73">
        <v>45376</v>
      </c>
      <c r="C1158" s="46">
        <f t="shared" si="27"/>
        <v>1</v>
      </c>
      <c r="D1158" s="82" t="s">
        <v>280</v>
      </c>
      <c r="E1158" s="82">
        <v>63</v>
      </c>
      <c r="F1158" s="82" t="s">
        <v>259</v>
      </c>
      <c r="G1158" s="82">
        <v>29</v>
      </c>
      <c r="H1158" s="82">
        <v>18</v>
      </c>
      <c r="I1158" s="49"/>
      <c r="L1158" s="83"/>
    </row>
    <row r="1159" spans="1:12">
      <c r="A1159" s="81">
        <v>7575</v>
      </c>
      <c r="B1159" s="73">
        <v>45377</v>
      </c>
      <c r="C1159" s="46">
        <f t="shared" si="27"/>
        <v>2</v>
      </c>
      <c r="D1159" s="82" t="s">
        <v>968</v>
      </c>
      <c r="E1159" s="82">
        <v>120</v>
      </c>
      <c r="F1159" s="82" t="s">
        <v>667</v>
      </c>
      <c r="G1159" s="82">
        <v>75</v>
      </c>
      <c r="H1159" s="82">
        <v>16</v>
      </c>
      <c r="I1159" s="49"/>
      <c r="L1159" s="83"/>
    </row>
    <row r="1160" spans="1:12">
      <c r="A1160" s="81">
        <v>7575</v>
      </c>
      <c r="B1160" s="73">
        <v>45378</v>
      </c>
      <c r="C1160" s="46">
        <f t="shared" si="27"/>
        <v>3</v>
      </c>
      <c r="D1160" s="82" t="s">
        <v>968</v>
      </c>
      <c r="E1160" s="82">
        <v>120</v>
      </c>
      <c r="F1160" s="82" t="s">
        <v>580</v>
      </c>
      <c r="G1160" s="82">
        <v>61</v>
      </c>
      <c r="H1160" s="82">
        <v>23</v>
      </c>
      <c r="I1160" s="49"/>
      <c r="L1160" s="85">
        <v>1</v>
      </c>
    </row>
    <row r="1161" spans="1:12">
      <c r="A1161" s="81">
        <v>7575</v>
      </c>
      <c r="B1161" s="73">
        <v>45379</v>
      </c>
      <c r="C1161" s="46">
        <f t="shared" si="27"/>
        <v>4</v>
      </c>
      <c r="D1161" s="82" t="s">
        <v>505</v>
      </c>
      <c r="E1161" s="82">
        <v>64</v>
      </c>
      <c r="F1161" s="82" t="s">
        <v>301</v>
      </c>
      <c r="G1161" s="82">
        <v>36</v>
      </c>
      <c r="H1161" s="82">
        <v>11</v>
      </c>
      <c r="I1161" s="49"/>
      <c r="L1161" s="85">
        <v>1</v>
      </c>
    </row>
    <row r="1162" spans="1:12">
      <c r="A1162" s="81">
        <v>7575</v>
      </c>
      <c r="B1162" s="73">
        <v>45380</v>
      </c>
      <c r="C1162" s="46">
        <f t="shared" si="27"/>
        <v>5</v>
      </c>
      <c r="D1162" s="82" t="s">
        <v>380</v>
      </c>
      <c r="E1162" s="82">
        <v>69</v>
      </c>
      <c r="F1162" s="82" t="s">
        <v>988</v>
      </c>
      <c r="G1162" s="82">
        <v>19</v>
      </c>
      <c r="H1162" s="82">
        <v>6</v>
      </c>
      <c r="I1162" s="49"/>
      <c r="L1162" s="85">
        <v>1</v>
      </c>
    </row>
    <row r="1163" spans="1:12">
      <c r="A1163" s="81">
        <v>7575</v>
      </c>
      <c r="B1163" s="73">
        <v>45381</v>
      </c>
      <c r="C1163" s="46">
        <f t="shared" si="27"/>
        <v>6</v>
      </c>
      <c r="D1163" s="82" t="s">
        <v>904</v>
      </c>
      <c r="E1163" s="82">
        <v>67</v>
      </c>
      <c r="F1163" s="82" t="s">
        <v>956</v>
      </c>
      <c r="G1163" s="82">
        <v>0</v>
      </c>
      <c r="H1163" s="82">
        <v>6</v>
      </c>
      <c r="I1163" s="49"/>
      <c r="L1163" s="85">
        <v>1</v>
      </c>
    </row>
    <row r="1164" spans="1:12">
      <c r="A1164" s="81">
        <v>7575</v>
      </c>
      <c r="B1164" s="73">
        <v>45382</v>
      </c>
      <c r="C1164" s="46">
        <f t="shared" si="27"/>
        <v>7</v>
      </c>
      <c r="D1164" s="82" t="s">
        <v>572</v>
      </c>
      <c r="E1164" s="82">
        <v>92</v>
      </c>
      <c r="F1164" s="82" t="s">
        <v>989</v>
      </c>
      <c r="G1164" s="82">
        <v>13</v>
      </c>
      <c r="H1164" s="82">
        <v>8</v>
      </c>
      <c r="I1164" s="49"/>
      <c r="L1164" s="85">
        <v>1</v>
      </c>
    </row>
    <row r="1165" spans="1:12">
      <c r="A1165" s="81">
        <v>7575</v>
      </c>
      <c r="B1165" s="73">
        <v>45383</v>
      </c>
      <c r="C1165" s="46">
        <f t="shared" si="27"/>
        <v>1</v>
      </c>
      <c r="D1165" s="82" t="s">
        <v>335</v>
      </c>
      <c r="E1165" s="82">
        <v>137</v>
      </c>
      <c r="F1165" s="82" t="s">
        <v>408</v>
      </c>
      <c r="G1165" s="82">
        <v>107</v>
      </c>
      <c r="H1165" s="82">
        <v>21</v>
      </c>
      <c r="I1165" s="49"/>
      <c r="L1165" s="85">
        <v>1</v>
      </c>
    </row>
    <row r="1166" spans="1:12">
      <c r="A1166" s="81">
        <v>7575</v>
      </c>
      <c r="B1166" s="73">
        <v>45384</v>
      </c>
      <c r="C1166" s="46">
        <f t="shared" si="27"/>
        <v>2</v>
      </c>
      <c r="D1166" s="82" t="s">
        <v>549</v>
      </c>
      <c r="E1166" s="82">
        <v>105</v>
      </c>
      <c r="F1166" s="82" t="s">
        <v>74</v>
      </c>
      <c r="G1166" s="82">
        <v>60</v>
      </c>
      <c r="H1166" s="82">
        <v>38</v>
      </c>
      <c r="I1166" s="49"/>
      <c r="L1166" s="85">
        <v>1</v>
      </c>
    </row>
    <row r="1167" spans="1:12">
      <c r="A1167" s="19">
        <v>604</v>
      </c>
      <c r="B1167" s="73">
        <v>45305</v>
      </c>
      <c r="C1167" s="46">
        <f t="shared" si="27"/>
        <v>7</v>
      </c>
      <c r="D1167" s="84" t="s">
        <v>595</v>
      </c>
      <c r="E1167" s="84">
        <v>463</v>
      </c>
      <c r="F1167" s="84" t="s">
        <v>425</v>
      </c>
      <c r="G1167" s="84">
        <v>391</v>
      </c>
      <c r="H1167" s="84">
        <v>124</v>
      </c>
      <c r="I1167" s="49">
        <v>0.37152777777777801</v>
      </c>
      <c r="K1167" s="84">
        <v>3.7338709677419399</v>
      </c>
    </row>
    <row r="1168" spans="1:12">
      <c r="A1168" s="19">
        <v>604</v>
      </c>
      <c r="B1168" s="73">
        <v>45306</v>
      </c>
      <c r="C1168" s="46">
        <f t="shared" si="27"/>
        <v>1</v>
      </c>
      <c r="D1168" s="84" t="s">
        <v>990</v>
      </c>
      <c r="E1168" s="84">
        <v>582</v>
      </c>
      <c r="F1168" s="84" t="s">
        <v>448</v>
      </c>
      <c r="G1168" s="84">
        <v>504</v>
      </c>
      <c r="H1168" s="84">
        <v>83</v>
      </c>
      <c r="I1168" s="49">
        <v>0.188194444444444</v>
      </c>
      <c r="K1168" s="84">
        <v>7.01204819277108</v>
      </c>
    </row>
    <row r="1169" spans="1:11">
      <c r="A1169" s="19">
        <v>604</v>
      </c>
      <c r="B1169" s="73">
        <v>45307</v>
      </c>
      <c r="C1169" s="46">
        <f t="shared" si="27"/>
        <v>2</v>
      </c>
      <c r="D1169" s="84" t="s">
        <v>991</v>
      </c>
      <c r="E1169" s="84">
        <v>660</v>
      </c>
      <c r="F1169" s="84" t="s">
        <v>743</v>
      </c>
      <c r="G1169" s="84">
        <v>397</v>
      </c>
      <c r="H1169" s="84">
        <v>60</v>
      </c>
      <c r="I1169" s="49">
        <v>0.30555555555555602</v>
      </c>
      <c r="K1169" s="84">
        <v>11</v>
      </c>
    </row>
    <row r="1170" spans="1:11">
      <c r="A1170" s="19">
        <v>604</v>
      </c>
      <c r="B1170" s="73">
        <v>45308</v>
      </c>
      <c r="C1170" s="46">
        <f t="shared" si="27"/>
        <v>3</v>
      </c>
      <c r="D1170" s="84" t="s">
        <v>536</v>
      </c>
      <c r="E1170" s="84">
        <v>476</v>
      </c>
      <c r="F1170" s="84" t="s">
        <v>921</v>
      </c>
      <c r="G1170" s="84">
        <v>308</v>
      </c>
      <c r="H1170" s="84">
        <v>122</v>
      </c>
      <c r="I1170" s="49">
        <v>0.29166666666666702</v>
      </c>
      <c r="K1170" s="84">
        <v>3.9016393442622901</v>
      </c>
    </row>
    <row r="1171" spans="1:11">
      <c r="A1171" s="19">
        <v>604</v>
      </c>
      <c r="B1171" s="73">
        <v>45309</v>
      </c>
      <c r="C1171" s="46">
        <f t="shared" si="27"/>
        <v>4</v>
      </c>
      <c r="D1171" s="84" t="s">
        <v>806</v>
      </c>
      <c r="E1171" s="84">
        <v>461</v>
      </c>
      <c r="F1171" s="84" t="s">
        <v>678</v>
      </c>
      <c r="G1171" s="84">
        <v>283</v>
      </c>
      <c r="H1171" s="84">
        <v>97</v>
      </c>
      <c r="I1171" s="49">
        <v>0.30555555555555602</v>
      </c>
      <c r="K1171" s="84">
        <v>4.7525773195876297</v>
      </c>
    </row>
    <row r="1172" spans="1:11">
      <c r="A1172" s="19">
        <v>604</v>
      </c>
      <c r="B1172" s="73">
        <v>45310</v>
      </c>
      <c r="C1172" s="46">
        <f t="shared" si="27"/>
        <v>5</v>
      </c>
      <c r="D1172" s="84" t="s">
        <v>992</v>
      </c>
      <c r="E1172" s="84">
        <v>745</v>
      </c>
      <c r="F1172" s="84" t="s">
        <v>993</v>
      </c>
      <c r="G1172" s="84">
        <v>648</v>
      </c>
      <c r="H1172" s="84">
        <v>141</v>
      </c>
      <c r="I1172" s="49">
        <v>0.3125</v>
      </c>
      <c r="K1172" s="84">
        <v>5.28368794326241</v>
      </c>
    </row>
    <row r="1173" spans="1:11">
      <c r="A1173" s="19">
        <v>604</v>
      </c>
      <c r="B1173" s="73">
        <v>45311</v>
      </c>
      <c r="C1173" s="46">
        <f t="shared" si="27"/>
        <v>6</v>
      </c>
      <c r="D1173" s="84" t="s">
        <v>994</v>
      </c>
      <c r="E1173" s="84">
        <v>612</v>
      </c>
      <c r="F1173" s="84" t="s">
        <v>315</v>
      </c>
      <c r="G1173" s="84">
        <v>483</v>
      </c>
      <c r="H1173" s="84">
        <v>45</v>
      </c>
      <c r="I1173" s="49">
        <v>0.33055555555555599</v>
      </c>
      <c r="K1173" s="84">
        <v>13.6</v>
      </c>
    </row>
    <row r="1174" spans="1:11">
      <c r="A1174" s="19">
        <v>604</v>
      </c>
      <c r="B1174" s="73">
        <v>45312</v>
      </c>
      <c r="C1174" s="46">
        <f t="shared" si="27"/>
        <v>7</v>
      </c>
      <c r="D1174" s="84" t="s">
        <v>905</v>
      </c>
      <c r="E1174" s="84">
        <v>289</v>
      </c>
      <c r="F1174" s="84" t="s">
        <v>623</v>
      </c>
      <c r="G1174" s="84">
        <v>217</v>
      </c>
      <c r="H1174" s="84">
        <v>112</v>
      </c>
      <c r="I1174" s="49">
        <v>0.31388888888888899</v>
      </c>
      <c r="K1174" s="84">
        <v>2.5803571428571401</v>
      </c>
    </row>
    <row r="1175" spans="1:11">
      <c r="A1175" s="19">
        <v>604</v>
      </c>
      <c r="B1175" s="73">
        <v>45313</v>
      </c>
      <c r="C1175" s="46">
        <f t="shared" ref="C1175:C1238" si="28">WEEKDAY(B1175,2)</f>
        <v>1</v>
      </c>
      <c r="D1175" s="84" t="s">
        <v>746</v>
      </c>
      <c r="E1175" s="84">
        <v>674</v>
      </c>
      <c r="F1175" s="84" t="s">
        <v>762</v>
      </c>
      <c r="G1175" s="84">
        <v>608</v>
      </c>
      <c r="H1175" s="84">
        <v>63</v>
      </c>
      <c r="I1175" s="49">
        <v>0.25</v>
      </c>
      <c r="K1175" s="84">
        <v>10.698412698412699</v>
      </c>
    </row>
    <row r="1176" spans="1:11">
      <c r="A1176" s="19">
        <v>604</v>
      </c>
      <c r="B1176" s="73">
        <v>45314</v>
      </c>
      <c r="C1176" s="46">
        <f t="shared" si="28"/>
        <v>2</v>
      </c>
      <c r="D1176" s="84" t="s">
        <v>798</v>
      </c>
      <c r="E1176" s="84">
        <v>543</v>
      </c>
      <c r="F1176" s="84" t="s">
        <v>743</v>
      </c>
      <c r="G1176" s="84">
        <v>397</v>
      </c>
      <c r="H1176" s="84">
        <v>114</v>
      </c>
      <c r="I1176" s="49">
        <v>0.30555555555555602</v>
      </c>
      <c r="K1176" s="84">
        <v>4.7631578947368398</v>
      </c>
    </row>
    <row r="1177" spans="1:11">
      <c r="A1177" s="19">
        <v>604</v>
      </c>
      <c r="B1177" s="73">
        <v>45315</v>
      </c>
      <c r="C1177" s="46">
        <f t="shared" si="28"/>
        <v>3</v>
      </c>
      <c r="D1177" s="84" t="s">
        <v>995</v>
      </c>
      <c r="E1177" s="84">
        <v>853</v>
      </c>
      <c r="F1177" s="84" t="s">
        <v>485</v>
      </c>
      <c r="G1177" s="84">
        <v>434</v>
      </c>
      <c r="H1177" s="84">
        <v>141</v>
      </c>
      <c r="I1177" s="49">
        <v>0.26388888888888901</v>
      </c>
      <c r="K1177" s="84">
        <v>6.0496453900709204</v>
      </c>
    </row>
    <row r="1178" spans="1:11">
      <c r="A1178" s="19">
        <v>604</v>
      </c>
      <c r="B1178" s="73">
        <v>45316</v>
      </c>
      <c r="C1178" s="46">
        <f t="shared" si="28"/>
        <v>4</v>
      </c>
      <c r="D1178" s="84" t="s">
        <v>326</v>
      </c>
      <c r="E1178" s="84">
        <v>248</v>
      </c>
      <c r="F1178" s="84" t="s">
        <v>506</v>
      </c>
      <c r="G1178" s="84">
        <v>144</v>
      </c>
      <c r="H1178" s="84">
        <v>133</v>
      </c>
      <c r="I1178" s="49">
        <v>0.29513888888888901</v>
      </c>
      <c r="K1178" s="84">
        <v>1.86466165413534</v>
      </c>
    </row>
    <row r="1179" spans="1:11">
      <c r="A1179" s="19">
        <v>604</v>
      </c>
      <c r="B1179" s="73">
        <v>45317</v>
      </c>
      <c r="C1179" s="46">
        <f t="shared" si="28"/>
        <v>5</v>
      </c>
      <c r="D1179" s="84" t="s">
        <v>996</v>
      </c>
      <c r="E1179" s="84">
        <v>858</v>
      </c>
      <c r="F1179" s="84" t="s">
        <v>997</v>
      </c>
      <c r="G1179" s="84">
        <v>630</v>
      </c>
      <c r="H1179" s="84">
        <v>142</v>
      </c>
      <c r="I1179" s="49">
        <v>0.3</v>
      </c>
      <c r="K1179" s="84">
        <v>6.0422535211267601</v>
      </c>
    </row>
    <row r="1180" spans="1:11">
      <c r="A1180" s="19">
        <v>604</v>
      </c>
      <c r="B1180" s="73">
        <v>45318</v>
      </c>
      <c r="C1180" s="46">
        <f t="shared" si="28"/>
        <v>6</v>
      </c>
      <c r="D1180" s="84" t="s">
        <v>998</v>
      </c>
      <c r="E1180" s="84">
        <v>700</v>
      </c>
      <c r="F1180" s="84" t="s">
        <v>478</v>
      </c>
      <c r="G1180" s="84">
        <v>444</v>
      </c>
      <c r="H1180" s="84">
        <v>63</v>
      </c>
      <c r="I1180" s="49">
        <v>0.30763888888888902</v>
      </c>
      <c r="K1180" s="84">
        <v>11.1111111111111</v>
      </c>
    </row>
    <row r="1181" spans="1:11">
      <c r="A1181" s="19">
        <v>604</v>
      </c>
      <c r="B1181" s="73">
        <v>45319</v>
      </c>
      <c r="C1181" s="46">
        <f t="shared" si="28"/>
        <v>7</v>
      </c>
      <c r="D1181" s="84" t="s">
        <v>723</v>
      </c>
      <c r="E1181" s="84">
        <v>415</v>
      </c>
      <c r="F1181" s="84" t="s">
        <v>341</v>
      </c>
      <c r="G1181" s="84">
        <v>229</v>
      </c>
      <c r="H1181" s="84">
        <v>123</v>
      </c>
      <c r="I1181" s="49">
        <v>0.17708333333333301</v>
      </c>
      <c r="K1181" s="84">
        <v>3.3739837398374002</v>
      </c>
    </row>
    <row r="1182" spans="1:11">
      <c r="A1182" s="19">
        <v>604</v>
      </c>
      <c r="B1182" s="73">
        <v>45320</v>
      </c>
      <c r="C1182" s="46">
        <f t="shared" si="28"/>
        <v>1</v>
      </c>
      <c r="D1182" s="84" t="s">
        <v>907</v>
      </c>
      <c r="E1182" s="84">
        <v>598</v>
      </c>
      <c r="F1182" s="84" t="s">
        <v>714</v>
      </c>
      <c r="G1182" s="84">
        <v>440</v>
      </c>
      <c r="H1182" s="84">
        <v>107</v>
      </c>
      <c r="I1182" s="49">
        <v>0.21527777777777801</v>
      </c>
      <c r="K1182" s="84">
        <v>5.5887850467289697</v>
      </c>
    </row>
    <row r="1183" spans="1:11">
      <c r="A1183" s="19">
        <v>604</v>
      </c>
      <c r="B1183" s="73">
        <v>45321</v>
      </c>
      <c r="C1183" s="46">
        <f t="shared" si="28"/>
        <v>2</v>
      </c>
      <c r="D1183" s="84" t="s">
        <v>745</v>
      </c>
      <c r="E1183" s="84">
        <v>358</v>
      </c>
      <c r="F1183" s="84" t="s">
        <v>608</v>
      </c>
      <c r="G1183" s="84">
        <v>299</v>
      </c>
      <c r="H1183" s="84">
        <v>113</v>
      </c>
      <c r="I1183" s="49">
        <v>0.30208333333333298</v>
      </c>
      <c r="K1183" s="84">
        <v>3.16814159292035</v>
      </c>
    </row>
    <row r="1184" spans="1:11">
      <c r="A1184" s="19">
        <v>604</v>
      </c>
      <c r="B1184" s="73">
        <v>45322</v>
      </c>
      <c r="C1184" s="46">
        <f t="shared" si="28"/>
        <v>3</v>
      </c>
      <c r="D1184" s="84" t="s">
        <v>808</v>
      </c>
      <c r="E1184" s="84">
        <v>345</v>
      </c>
      <c r="F1184" s="84" t="s">
        <v>922</v>
      </c>
      <c r="G1184" s="84">
        <v>261</v>
      </c>
      <c r="H1184" s="84">
        <v>64</v>
      </c>
      <c r="I1184" s="49">
        <v>0.3</v>
      </c>
      <c r="K1184" s="84">
        <v>5.390625</v>
      </c>
    </row>
    <row r="1185" spans="1:11">
      <c r="A1185" s="19">
        <v>604</v>
      </c>
      <c r="B1185" s="73">
        <v>45323</v>
      </c>
      <c r="C1185" s="46">
        <f t="shared" si="28"/>
        <v>4</v>
      </c>
      <c r="D1185" s="84" t="s">
        <v>425</v>
      </c>
      <c r="E1185" s="84">
        <v>391</v>
      </c>
      <c r="F1185" s="84" t="s">
        <v>289</v>
      </c>
      <c r="G1185" s="84">
        <v>265</v>
      </c>
      <c r="H1185" s="84">
        <v>160</v>
      </c>
      <c r="I1185" s="49">
        <v>0.30902777777777801</v>
      </c>
      <c r="K1185" s="84">
        <v>2.4437500000000001</v>
      </c>
    </row>
    <row r="1186" spans="1:11">
      <c r="A1186" s="19">
        <v>604</v>
      </c>
      <c r="B1186" s="73">
        <v>45324</v>
      </c>
      <c r="C1186" s="46">
        <f t="shared" si="28"/>
        <v>5</v>
      </c>
      <c r="D1186" s="84" t="s">
        <v>496</v>
      </c>
      <c r="E1186" s="84">
        <v>379</v>
      </c>
      <c r="F1186" s="84" t="s">
        <v>316</v>
      </c>
      <c r="G1186" s="84">
        <v>302</v>
      </c>
      <c r="H1186" s="84">
        <v>144</v>
      </c>
      <c r="I1186" s="49">
        <v>0.33333333333333298</v>
      </c>
      <c r="K1186" s="84">
        <v>2.6319444444444402</v>
      </c>
    </row>
    <row r="1187" spans="1:11">
      <c r="A1187" s="19">
        <v>604</v>
      </c>
      <c r="B1187" s="73">
        <v>45325</v>
      </c>
      <c r="C1187" s="46">
        <f t="shared" si="28"/>
        <v>6</v>
      </c>
      <c r="D1187" s="84" t="s">
        <v>614</v>
      </c>
      <c r="E1187" s="84">
        <v>417</v>
      </c>
      <c r="F1187" s="84" t="s">
        <v>306</v>
      </c>
      <c r="G1187" s="84">
        <v>252</v>
      </c>
      <c r="H1187" s="84">
        <v>274</v>
      </c>
      <c r="I1187" s="49">
        <v>0.32986111111111099</v>
      </c>
      <c r="K1187" s="84">
        <v>1.52189781021898</v>
      </c>
    </row>
    <row r="1188" spans="1:11">
      <c r="A1188" s="19">
        <v>604</v>
      </c>
      <c r="B1188" s="73">
        <v>45326</v>
      </c>
      <c r="C1188" s="46">
        <f t="shared" si="28"/>
        <v>7</v>
      </c>
      <c r="D1188" s="84" t="s">
        <v>562</v>
      </c>
      <c r="E1188" s="84">
        <v>494</v>
      </c>
      <c r="F1188" s="84" t="s">
        <v>383</v>
      </c>
      <c r="G1188" s="84">
        <v>385</v>
      </c>
      <c r="H1188" s="84">
        <v>102</v>
      </c>
      <c r="I1188" s="49">
        <v>0.34791666666666698</v>
      </c>
      <c r="K1188" s="84">
        <v>4.8431372549019596</v>
      </c>
    </row>
    <row r="1189" spans="1:11">
      <c r="A1189" s="19">
        <v>604</v>
      </c>
      <c r="B1189" s="73">
        <v>45327</v>
      </c>
      <c r="C1189" s="46">
        <f t="shared" si="28"/>
        <v>1</v>
      </c>
      <c r="D1189" s="84" t="s">
        <v>749</v>
      </c>
      <c r="E1189" s="84">
        <v>454</v>
      </c>
      <c r="F1189" s="84" t="s">
        <v>764</v>
      </c>
      <c r="G1189" s="84">
        <v>410</v>
      </c>
      <c r="H1189" s="84">
        <v>123</v>
      </c>
      <c r="I1189" s="49">
        <v>0.3125</v>
      </c>
      <c r="K1189" s="84">
        <v>3.69105691056911</v>
      </c>
    </row>
    <row r="1190" spans="1:11">
      <c r="A1190" s="19">
        <v>604</v>
      </c>
      <c r="B1190" s="73">
        <v>45328</v>
      </c>
      <c r="C1190" s="46">
        <f t="shared" si="28"/>
        <v>2</v>
      </c>
      <c r="D1190" s="84" t="s">
        <v>448</v>
      </c>
      <c r="E1190" s="84">
        <v>504</v>
      </c>
      <c r="F1190" s="84" t="s">
        <v>942</v>
      </c>
      <c r="G1190" s="84">
        <v>363</v>
      </c>
      <c r="H1190" s="84">
        <v>89</v>
      </c>
      <c r="I1190" s="49">
        <v>0.30208333333333298</v>
      </c>
      <c r="K1190" s="84">
        <v>5.6629213483146099</v>
      </c>
    </row>
    <row r="1191" spans="1:11">
      <c r="A1191" s="19">
        <v>604</v>
      </c>
      <c r="B1191" s="73">
        <v>45329</v>
      </c>
      <c r="C1191" s="46">
        <f t="shared" si="28"/>
        <v>3</v>
      </c>
      <c r="D1191" s="84" t="s">
        <v>747</v>
      </c>
      <c r="E1191" s="84">
        <v>460</v>
      </c>
      <c r="F1191" s="84" t="s">
        <v>608</v>
      </c>
      <c r="G1191" s="84">
        <v>299</v>
      </c>
      <c r="H1191" s="84">
        <v>155</v>
      </c>
      <c r="I1191" s="49">
        <v>0.311805555555556</v>
      </c>
      <c r="K1191" s="84">
        <v>2.9677419354838701</v>
      </c>
    </row>
    <row r="1192" spans="1:11">
      <c r="A1192" s="19">
        <v>604</v>
      </c>
      <c r="B1192" s="73">
        <v>45330</v>
      </c>
      <c r="C1192" s="46">
        <f t="shared" si="28"/>
        <v>4</v>
      </c>
      <c r="D1192" s="84" t="s">
        <v>999</v>
      </c>
      <c r="E1192" s="84">
        <v>690</v>
      </c>
      <c r="F1192" s="84" t="s">
        <v>711</v>
      </c>
      <c r="G1192" s="84">
        <v>475</v>
      </c>
      <c r="H1192" s="84">
        <v>189</v>
      </c>
      <c r="I1192" s="49">
        <v>0.30208333333333298</v>
      </c>
      <c r="K1192" s="84">
        <v>3.6507936507936498</v>
      </c>
    </row>
    <row r="1193" spans="1:11">
      <c r="A1193" s="19">
        <v>604</v>
      </c>
      <c r="B1193" s="73">
        <v>45331</v>
      </c>
      <c r="C1193" s="46">
        <f t="shared" si="28"/>
        <v>5</v>
      </c>
      <c r="D1193" s="84" t="s">
        <v>467</v>
      </c>
      <c r="E1193" s="84">
        <v>274</v>
      </c>
      <c r="F1193" s="84" t="s">
        <v>343</v>
      </c>
      <c r="G1193" s="84">
        <v>187</v>
      </c>
      <c r="H1193" s="84">
        <v>113</v>
      </c>
      <c r="I1193" s="49">
        <v>0.250694444444444</v>
      </c>
      <c r="K1193" s="84">
        <v>2.4247787610619498</v>
      </c>
    </row>
    <row r="1194" spans="1:11">
      <c r="A1194" s="19">
        <v>604</v>
      </c>
      <c r="B1194" s="73">
        <v>45332</v>
      </c>
      <c r="C1194" s="46">
        <f t="shared" si="28"/>
        <v>6</v>
      </c>
      <c r="D1194" s="84" t="s">
        <v>592</v>
      </c>
      <c r="E1194" s="84">
        <v>452</v>
      </c>
      <c r="F1194" s="84" t="s">
        <v>355</v>
      </c>
      <c r="G1194" s="84">
        <v>387</v>
      </c>
      <c r="H1194" s="84">
        <v>187</v>
      </c>
      <c r="I1194" s="49">
        <v>0.21527777777777801</v>
      </c>
      <c r="K1194" s="84">
        <v>2.4171122994652401</v>
      </c>
    </row>
    <row r="1195" spans="1:11">
      <c r="A1195" s="19">
        <v>604</v>
      </c>
      <c r="B1195" s="73">
        <v>45333</v>
      </c>
      <c r="C1195" s="46">
        <f t="shared" si="28"/>
        <v>7</v>
      </c>
      <c r="D1195" s="84" t="s">
        <v>924</v>
      </c>
      <c r="E1195" s="84">
        <v>311</v>
      </c>
      <c r="F1195" s="84" t="s">
        <v>911</v>
      </c>
      <c r="G1195" s="84">
        <v>232</v>
      </c>
      <c r="H1195" s="84">
        <v>186</v>
      </c>
      <c r="I1195" s="49">
        <v>0.34652777777777799</v>
      </c>
      <c r="K1195" s="84">
        <v>1.67204301075269</v>
      </c>
    </row>
    <row r="1196" spans="1:11">
      <c r="A1196" s="19">
        <v>604</v>
      </c>
      <c r="B1196" s="73">
        <v>45334</v>
      </c>
      <c r="C1196" s="46">
        <f t="shared" si="28"/>
        <v>1</v>
      </c>
      <c r="D1196" s="84" t="s">
        <v>928</v>
      </c>
      <c r="E1196" s="84">
        <v>510</v>
      </c>
      <c r="F1196" s="84" t="s">
        <v>490</v>
      </c>
      <c r="G1196" s="84">
        <v>202</v>
      </c>
      <c r="H1196" s="84">
        <v>117</v>
      </c>
      <c r="I1196" s="49">
        <v>0.33611111111111103</v>
      </c>
      <c r="K1196" s="84">
        <v>4.3589743589743604</v>
      </c>
    </row>
    <row r="1197" spans="1:11">
      <c r="A1197" s="19">
        <v>604</v>
      </c>
      <c r="B1197" s="73">
        <v>45335</v>
      </c>
      <c r="C1197" s="46">
        <f t="shared" si="28"/>
        <v>2</v>
      </c>
      <c r="D1197" s="84" t="s">
        <v>565</v>
      </c>
      <c r="E1197" s="84">
        <v>487</v>
      </c>
      <c r="F1197" s="84" t="s">
        <v>281</v>
      </c>
      <c r="G1197" s="84">
        <v>273</v>
      </c>
      <c r="H1197" s="84">
        <v>118</v>
      </c>
      <c r="I1197" s="49">
        <v>0.311805555555556</v>
      </c>
      <c r="K1197" s="84">
        <v>4.1271186440678003</v>
      </c>
    </row>
    <row r="1198" spans="1:11">
      <c r="A1198" s="19">
        <v>604</v>
      </c>
      <c r="B1198" s="73">
        <v>45336</v>
      </c>
      <c r="C1198" s="46">
        <f t="shared" si="28"/>
        <v>3</v>
      </c>
      <c r="D1198" s="84" t="s">
        <v>749</v>
      </c>
      <c r="E1198" s="84">
        <v>454</v>
      </c>
      <c r="F1198" s="84" t="s">
        <v>940</v>
      </c>
      <c r="G1198" s="84">
        <v>320</v>
      </c>
      <c r="H1198" s="84">
        <v>102</v>
      </c>
      <c r="I1198" s="49">
        <v>0.29097222222222202</v>
      </c>
      <c r="K1198" s="84">
        <v>4.4509803921568603</v>
      </c>
    </row>
    <row r="1199" spans="1:11">
      <c r="A1199" s="19">
        <v>604</v>
      </c>
      <c r="B1199" s="73">
        <v>45337</v>
      </c>
      <c r="C1199" s="46">
        <f t="shared" si="28"/>
        <v>4</v>
      </c>
      <c r="D1199" s="84" t="s">
        <v>1000</v>
      </c>
      <c r="E1199" s="84">
        <v>685</v>
      </c>
      <c r="F1199" s="84" t="s">
        <v>1001</v>
      </c>
      <c r="G1199" s="84">
        <v>512</v>
      </c>
      <c r="H1199" s="84">
        <v>100</v>
      </c>
      <c r="I1199" s="49">
        <v>0.3125</v>
      </c>
      <c r="K1199" s="84">
        <v>6.85</v>
      </c>
    </row>
    <row r="1200" spans="1:11">
      <c r="A1200" s="19">
        <v>604</v>
      </c>
      <c r="B1200" s="73">
        <v>45338</v>
      </c>
      <c r="C1200" s="46">
        <f t="shared" si="28"/>
        <v>5</v>
      </c>
      <c r="D1200" s="84" t="s">
        <v>555</v>
      </c>
      <c r="E1200" s="84">
        <v>383</v>
      </c>
      <c r="F1200" s="84" t="s">
        <v>917</v>
      </c>
      <c r="G1200" s="84">
        <v>220</v>
      </c>
      <c r="H1200" s="84">
        <v>90</v>
      </c>
      <c r="I1200" s="49">
        <v>0.30555555555555602</v>
      </c>
      <c r="K1200" s="84">
        <v>4.25555555555556</v>
      </c>
    </row>
    <row r="1201" spans="1:11">
      <c r="A1201" s="19">
        <v>604</v>
      </c>
      <c r="B1201" s="73">
        <v>45339</v>
      </c>
      <c r="C1201" s="46">
        <f t="shared" si="28"/>
        <v>6</v>
      </c>
      <c r="D1201" s="84" t="s">
        <v>425</v>
      </c>
      <c r="E1201" s="84">
        <v>391</v>
      </c>
      <c r="F1201" s="84" t="s">
        <v>559</v>
      </c>
      <c r="G1201" s="84">
        <v>170</v>
      </c>
      <c r="H1201" s="84">
        <v>78</v>
      </c>
      <c r="I1201" s="49">
        <v>0.30902777777777801</v>
      </c>
      <c r="K1201" s="84">
        <v>5.0128205128205101</v>
      </c>
    </row>
    <row r="1202" spans="1:11">
      <c r="A1202" s="19">
        <v>604</v>
      </c>
      <c r="B1202" s="73">
        <v>45340</v>
      </c>
      <c r="C1202" s="46">
        <f t="shared" si="28"/>
        <v>7</v>
      </c>
      <c r="D1202" s="84" t="s">
        <v>939</v>
      </c>
      <c r="E1202" s="84">
        <v>330</v>
      </c>
      <c r="F1202" s="84" t="s">
        <v>1002</v>
      </c>
      <c r="G1202" s="84">
        <v>121</v>
      </c>
      <c r="H1202" s="84">
        <v>65</v>
      </c>
      <c r="I1202" s="49">
        <v>0.3125</v>
      </c>
      <c r="K1202" s="84">
        <v>5.0769230769230802</v>
      </c>
    </row>
    <row r="1203" spans="1:11">
      <c r="A1203" s="19">
        <v>604</v>
      </c>
      <c r="B1203" s="73">
        <v>45341</v>
      </c>
      <c r="C1203" s="46">
        <f t="shared" si="28"/>
        <v>1</v>
      </c>
      <c r="D1203" s="84" t="s">
        <v>614</v>
      </c>
      <c r="E1203" s="84">
        <v>417</v>
      </c>
      <c r="F1203" s="84" t="s">
        <v>951</v>
      </c>
      <c r="G1203" s="84">
        <v>160</v>
      </c>
      <c r="H1203" s="84">
        <v>47</v>
      </c>
      <c r="I1203" s="49">
        <v>0.30208333333333298</v>
      </c>
      <c r="K1203" s="84">
        <v>8.8723404255319096</v>
      </c>
    </row>
    <row r="1204" spans="1:11">
      <c r="A1204" s="19">
        <v>604</v>
      </c>
      <c r="B1204" s="73">
        <v>45342</v>
      </c>
      <c r="C1204" s="46">
        <f t="shared" si="28"/>
        <v>2</v>
      </c>
      <c r="D1204" s="84" t="s">
        <v>562</v>
      </c>
      <c r="E1204" s="84">
        <v>494</v>
      </c>
      <c r="F1204" s="84" t="s">
        <v>446</v>
      </c>
      <c r="G1204" s="84">
        <v>270</v>
      </c>
      <c r="H1204" s="84">
        <v>110</v>
      </c>
      <c r="I1204" s="49">
        <v>0.28888888888888897</v>
      </c>
      <c r="K1204" s="84">
        <v>4.4909090909090903</v>
      </c>
    </row>
    <row r="1205" spans="1:11">
      <c r="A1205" s="19">
        <v>604</v>
      </c>
      <c r="B1205" s="73">
        <v>45343</v>
      </c>
      <c r="C1205" s="46">
        <f t="shared" si="28"/>
        <v>3</v>
      </c>
      <c r="D1205" s="84" t="s">
        <v>749</v>
      </c>
      <c r="E1205" s="84">
        <v>454</v>
      </c>
      <c r="F1205" s="84" t="s">
        <v>1003</v>
      </c>
      <c r="G1205" s="84">
        <v>240</v>
      </c>
      <c r="H1205" s="84">
        <v>90</v>
      </c>
      <c r="I1205" s="49">
        <v>0.30763888888888902</v>
      </c>
      <c r="K1205" s="84">
        <v>5.0444444444444398</v>
      </c>
    </row>
    <row r="1206" spans="1:11">
      <c r="A1206" s="19">
        <v>604</v>
      </c>
      <c r="B1206" s="73">
        <v>45344</v>
      </c>
      <c r="C1206" s="46">
        <f t="shared" si="28"/>
        <v>4</v>
      </c>
      <c r="D1206" s="84" t="s">
        <v>935</v>
      </c>
      <c r="E1206" s="84">
        <v>495</v>
      </c>
      <c r="F1206" s="84" t="s">
        <v>391</v>
      </c>
      <c r="G1206" s="84">
        <v>310</v>
      </c>
      <c r="H1206" s="84">
        <v>123</v>
      </c>
      <c r="I1206" s="49">
        <v>0.172222222222222</v>
      </c>
      <c r="K1206" s="84">
        <v>4.0243902439024399</v>
      </c>
    </row>
    <row r="1207" spans="1:11">
      <c r="A1207" s="19">
        <v>604</v>
      </c>
      <c r="B1207" s="73">
        <v>45345</v>
      </c>
      <c r="C1207" s="46">
        <f t="shared" si="28"/>
        <v>5</v>
      </c>
      <c r="D1207" s="84" t="s">
        <v>747</v>
      </c>
      <c r="E1207" s="84">
        <v>460</v>
      </c>
      <c r="F1207" s="84" t="s">
        <v>356</v>
      </c>
      <c r="G1207" s="84">
        <v>190</v>
      </c>
      <c r="H1207" s="84">
        <v>45</v>
      </c>
      <c r="I1207" s="49">
        <v>0.12847222222222199</v>
      </c>
      <c r="K1207" s="84">
        <v>10.2222222222222</v>
      </c>
    </row>
    <row r="1208" spans="1:11">
      <c r="A1208" s="19">
        <v>604</v>
      </c>
      <c r="B1208" s="73">
        <v>45346</v>
      </c>
      <c r="C1208" s="46">
        <f t="shared" si="28"/>
        <v>6</v>
      </c>
      <c r="D1208" s="84" t="s">
        <v>619</v>
      </c>
      <c r="E1208" s="84">
        <v>537</v>
      </c>
      <c r="F1208" s="84" t="s">
        <v>1004</v>
      </c>
      <c r="G1208" s="84">
        <v>305</v>
      </c>
      <c r="H1208" s="84">
        <v>75</v>
      </c>
      <c r="I1208" s="49">
        <v>0.33541666666666697</v>
      </c>
      <c r="K1208" s="84">
        <v>7.16</v>
      </c>
    </row>
    <row r="1209" spans="1:11">
      <c r="A1209" s="19">
        <v>604</v>
      </c>
      <c r="B1209" s="73">
        <v>45347</v>
      </c>
      <c r="C1209" s="46">
        <f t="shared" si="28"/>
        <v>7</v>
      </c>
      <c r="D1209" s="84" t="s">
        <v>1005</v>
      </c>
      <c r="E1209" s="84">
        <v>794</v>
      </c>
      <c r="F1209" s="84" t="s">
        <v>1006</v>
      </c>
      <c r="G1209" s="84">
        <v>470</v>
      </c>
      <c r="H1209" s="84">
        <v>120</v>
      </c>
      <c r="I1209" s="49">
        <v>0.42013888888888901</v>
      </c>
      <c r="K1209" s="84">
        <v>6.6166666666666698</v>
      </c>
    </row>
    <row r="1210" spans="1:11">
      <c r="A1210" s="19">
        <v>604</v>
      </c>
      <c r="B1210" s="73">
        <v>45348</v>
      </c>
      <c r="C1210" s="46">
        <f t="shared" si="28"/>
        <v>1</v>
      </c>
      <c r="D1210" s="84" t="s">
        <v>388</v>
      </c>
      <c r="E1210" s="84">
        <v>263</v>
      </c>
      <c r="F1210" s="84" t="s">
        <v>556</v>
      </c>
      <c r="G1210" s="84">
        <v>110</v>
      </c>
      <c r="H1210" s="84">
        <v>43</v>
      </c>
      <c r="I1210" s="49">
        <v>0.33541666666666697</v>
      </c>
      <c r="K1210" s="84">
        <v>6.1162790697674403</v>
      </c>
    </row>
    <row r="1211" spans="1:11">
      <c r="A1211" s="19">
        <v>604</v>
      </c>
      <c r="B1211" s="73">
        <v>45349</v>
      </c>
      <c r="C1211" s="46">
        <f t="shared" si="28"/>
        <v>2</v>
      </c>
      <c r="D1211" s="84" t="s">
        <v>495</v>
      </c>
      <c r="E1211" s="84">
        <v>412</v>
      </c>
      <c r="F1211" s="84" t="s">
        <v>674</v>
      </c>
      <c r="G1211" s="84">
        <v>150</v>
      </c>
      <c r="H1211" s="84">
        <v>59</v>
      </c>
      <c r="I1211" s="49">
        <v>0.281944444444444</v>
      </c>
      <c r="K1211" s="84">
        <v>6.9830508474576298</v>
      </c>
    </row>
    <row r="1212" spans="1:11">
      <c r="A1212" s="19">
        <v>604</v>
      </c>
      <c r="B1212" s="73">
        <v>45350</v>
      </c>
      <c r="C1212" s="46">
        <f t="shared" si="28"/>
        <v>3</v>
      </c>
      <c r="D1212" s="84" t="s">
        <v>932</v>
      </c>
      <c r="E1212" s="84">
        <v>399</v>
      </c>
      <c r="F1212" s="84" t="s">
        <v>638</v>
      </c>
      <c r="G1212" s="84">
        <v>255</v>
      </c>
      <c r="H1212" s="84">
        <v>82</v>
      </c>
      <c r="I1212" s="49">
        <v>0.31041666666666701</v>
      </c>
      <c r="K1212" s="84">
        <v>4.8658536585365901</v>
      </c>
    </row>
    <row r="1213" spans="1:11">
      <c r="A1213" s="19">
        <v>604</v>
      </c>
      <c r="B1213" s="73">
        <v>45351</v>
      </c>
      <c r="C1213" s="46">
        <f t="shared" si="28"/>
        <v>4</v>
      </c>
      <c r="D1213" s="84" t="s">
        <v>810</v>
      </c>
      <c r="E1213" s="84">
        <v>528</v>
      </c>
      <c r="F1213" s="84" t="s">
        <v>758</v>
      </c>
      <c r="G1213" s="84">
        <v>200</v>
      </c>
      <c r="H1213" s="84">
        <v>88</v>
      </c>
      <c r="I1213" s="49">
        <v>0.33333333333333298</v>
      </c>
      <c r="K1213" s="84">
        <v>6</v>
      </c>
    </row>
    <row r="1214" spans="1:11">
      <c r="A1214" s="19">
        <v>604</v>
      </c>
      <c r="B1214" s="73">
        <v>45352</v>
      </c>
      <c r="C1214" s="46">
        <f t="shared" si="28"/>
        <v>5</v>
      </c>
      <c r="D1214" s="84" t="s">
        <v>749</v>
      </c>
      <c r="E1214" s="84">
        <v>454</v>
      </c>
      <c r="F1214" s="84" t="s">
        <v>1007</v>
      </c>
      <c r="G1214" s="84">
        <v>181</v>
      </c>
      <c r="H1214" s="84">
        <v>75</v>
      </c>
      <c r="I1214" s="49">
        <v>0.31944444444444398</v>
      </c>
      <c r="K1214" s="84">
        <v>6.0533333333333301</v>
      </c>
    </row>
    <row r="1215" spans="1:11">
      <c r="A1215" s="19">
        <v>604</v>
      </c>
      <c r="B1215" s="73">
        <v>45353</v>
      </c>
      <c r="C1215" s="46">
        <f t="shared" si="28"/>
        <v>6</v>
      </c>
      <c r="D1215" s="84" t="s">
        <v>517</v>
      </c>
      <c r="E1215" s="84">
        <v>441</v>
      </c>
      <c r="F1215" s="84" t="s">
        <v>794</v>
      </c>
      <c r="G1215" s="84">
        <v>258</v>
      </c>
      <c r="H1215" s="84">
        <v>59</v>
      </c>
      <c r="I1215" s="49">
        <v>0.3125</v>
      </c>
      <c r="K1215" s="84">
        <v>7.4745762711864403</v>
      </c>
    </row>
    <row r="1216" spans="1:11">
      <c r="A1216" s="19">
        <v>604</v>
      </c>
      <c r="B1216" s="73">
        <v>45354</v>
      </c>
      <c r="C1216" s="46">
        <f t="shared" si="28"/>
        <v>7</v>
      </c>
      <c r="D1216" s="84" t="s">
        <v>1008</v>
      </c>
      <c r="E1216" s="84">
        <v>729</v>
      </c>
      <c r="F1216" s="84" t="s">
        <v>944</v>
      </c>
      <c r="G1216" s="84">
        <v>429</v>
      </c>
      <c r="H1216" s="84">
        <v>95</v>
      </c>
      <c r="I1216" s="49">
        <v>0.30138888888888898</v>
      </c>
      <c r="K1216" s="84">
        <v>7.6736842105263197</v>
      </c>
    </row>
    <row r="1217" spans="1:11">
      <c r="A1217" s="19">
        <v>604</v>
      </c>
      <c r="B1217" s="73">
        <v>45355</v>
      </c>
      <c r="C1217" s="46">
        <f t="shared" si="28"/>
        <v>1</v>
      </c>
      <c r="D1217" s="84" t="s">
        <v>392</v>
      </c>
      <c r="E1217" s="84">
        <v>370</v>
      </c>
      <c r="F1217" s="84" t="s">
        <v>937</v>
      </c>
      <c r="G1217" s="84">
        <v>251</v>
      </c>
      <c r="H1217" s="84">
        <v>120</v>
      </c>
      <c r="I1217" s="49">
        <v>0.29513888888888901</v>
      </c>
      <c r="K1217" s="84">
        <v>3.0833333333333299</v>
      </c>
    </row>
    <row r="1218" spans="1:11">
      <c r="A1218" s="19">
        <v>604</v>
      </c>
      <c r="B1218" s="73">
        <v>45356</v>
      </c>
      <c r="C1218" s="46">
        <f t="shared" si="28"/>
        <v>2</v>
      </c>
      <c r="D1218" s="84" t="s">
        <v>351</v>
      </c>
      <c r="E1218" s="84">
        <v>262</v>
      </c>
      <c r="F1218" s="84" t="s">
        <v>254</v>
      </c>
      <c r="G1218" s="84">
        <v>195</v>
      </c>
      <c r="H1218" s="84">
        <v>132</v>
      </c>
      <c r="I1218" s="49">
        <v>0.29513888888888901</v>
      </c>
      <c r="K1218" s="84">
        <v>1.98484848484848</v>
      </c>
    </row>
    <row r="1219" spans="1:11">
      <c r="A1219" s="19">
        <v>604</v>
      </c>
      <c r="B1219" s="73">
        <v>45357</v>
      </c>
      <c r="C1219" s="46">
        <f t="shared" si="28"/>
        <v>3</v>
      </c>
      <c r="D1219" s="84" t="s">
        <v>420</v>
      </c>
      <c r="E1219" s="84">
        <v>355</v>
      </c>
      <c r="F1219" s="84" t="s">
        <v>502</v>
      </c>
      <c r="G1219" s="84">
        <v>211</v>
      </c>
      <c r="H1219" s="84">
        <v>126</v>
      </c>
      <c r="I1219" s="49">
        <v>0.32222222222222202</v>
      </c>
      <c r="K1219" s="84">
        <v>2.8174603174603199</v>
      </c>
    </row>
    <row r="1220" spans="1:11">
      <c r="A1220" s="19">
        <v>604</v>
      </c>
      <c r="B1220" s="73">
        <v>45358</v>
      </c>
      <c r="C1220" s="46">
        <f t="shared" si="28"/>
        <v>4</v>
      </c>
      <c r="D1220" s="84" t="s">
        <v>555</v>
      </c>
      <c r="E1220" s="84">
        <v>383</v>
      </c>
      <c r="F1220" s="84" t="s">
        <v>694</v>
      </c>
      <c r="G1220" s="84">
        <v>186</v>
      </c>
      <c r="H1220" s="84">
        <v>157</v>
      </c>
      <c r="I1220" s="49">
        <v>0.30972222222222201</v>
      </c>
      <c r="K1220" s="84">
        <v>2.4394904458598701</v>
      </c>
    </row>
    <row r="1221" spans="1:11">
      <c r="A1221" s="19">
        <v>604</v>
      </c>
      <c r="B1221" s="73">
        <v>45359</v>
      </c>
      <c r="C1221" s="46">
        <f t="shared" si="28"/>
        <v>5</v>
      </c>
      <c r="D1221" s="84" t="s">
        <v>800</v>
      </c>
      <c r="E1221" s="84">
        <v>668</v>
      </c>
      <c r="F1221" s="84" t="s">
        <v>418</v>
      </c>
      <c r="G1221" s="84">
        <v>407</v>
      </c>
      <c r="H1221" s="84">
        <v>148</v>
      </c>
      <c r="I1221" s="49">
        <v>0.313194444444444</v>
      </c>
      <c r="K1221" s="84">
        <v>4.5135135135135096</v>
      </c>
    </row>
    <row r="1222" spans="1:11">
      <c r="A1222" s="19">
        <v>604</v>
      </c>
      <c r="B1222" s="73">
        <v>45360</v>
      </c>
      <c r="C1222" s="46">
        <f t="shared" si="28"/>
        <v>6</v>
      </c>
      <c r="D1222" s="84" t="s">
        <v>1009</v>
      </c>
      <c r="E1222" s="84">
        <v>833</v>
      </c>
      <c r="F1222" s="84" t="s">
        <v>928</v>
      </c>
      <c r="G1222" s="84">
        <v>510</v>
      </c>
      <c r="H1222" s="84">
        <v>100</v>
      </c>
      <c r="I1222" s="49">
        <v>0.3125</v>
      </c>
      <c r="K1222" s="84">
        <v>8.33</v>
      </c>
    </row>
    <row r="1223" spans="1:11">
      <c r="A1223" s="19">
        <v>604</v>
      </c>
      <c r="B1223" s="73">
        <v>45361</v>
      </c>
      <c r="C1223" s="46">
        <f t="shared" si="28"/>
        <v>7</v>
      </c>
      <c r="D1223" s="84" t="s">
        <v>798</v>
      </c>
      <c r="E1223" s="84">
        <v>543</v>
      </c>
      <c r="F1223" s="84" t="s">
        <v>439</v>
      </c>
      <c r="G1223" s="84">
        <v>327</v>
      </c>
      <c r="H1223" s="84">
        <v>64</v>
      </c>
      <c r="I1223" s="49">
        <v>0.29166666666666702</v>
      </c>
      <c r="K1223" s="84">
        <v>8.484375</v>
      </c>
    </row>
    <row r="1224" spans="1:11">
      <c r="A1224" s="19">
        <v>604</v>
      </c>
      <c r="B1224" s="73">
        <v>45362</v>
      </c>
      <c r="C1224" s="46">
        <f t="shared" si="28"/>
        <v>1</v>
      </c>
      <c r="D1224" s="84" t="s">
        <v>619</v>
      </c>
      <c r="E1224" s="84">
        <v>537</v>
      </c>
      <c r="F1224" s="84" t="s">
        <v>496</v>
      </c>
      <c r="G1224" s="84">
        <v>379</v>
      </c>
      <c r="H1224" s="84">
        <v>104</v>
      </c>
      <c r="I1224" s="49">
        <v>0.33541666666666697</v>
      </c>
      <c r="K1224" s="84">
        <v>5.1634615384615401</v>
      </c>
    </row>
    <row r="1225" spans="1:11">
      <c r="A1225" s="19">
        <v>604</v>
      </c>
      <c r="B1225" s="73">
        <v>45363</v>
      </c>
      <c r="C1225" s="46">
        <f t="shared" si="28"/>
        <v>2</v>
      </c>
      <c r="D1225" s="84" t="s">
        <v>292</v>
      </c>
      <c r="E1225" s="84">
        <v>323</v>
      </c>
      <c r="F1225" s="84" t="s">
        <v>599</v>
      </c>
      <c r="G1225" s="84">
        <v>154</v>
      </c>
      <c r="H1225" s="84">
        <v>91</v>
      </c>
      <c r="I1225" s="49">
        <v>0.30208333333333298</v>
      </c>
      <c r="K1225" s="84">
        <v>3.5494505494505502</v>
      </c>
    </row>
    <row r="1226" spans="1:11">
      <c r="A1226" s="19">
        <v>604</v>
      </c>
      <c r="B1226" s="73">
        <v>45364</v>
      </c>
      <c r="C1226" s="46">
        <f t="shared" si="28"/>
        <v>3</v>
      </c>
      <c r="D1226" s="84" t="s">
        <v>1010</v>
      </c>
      <c r="E1226" s="84">
        <v>360</v>
      </c>
      <c r="F1226" s="84" t="s">
        <v>415</v>
      </c>
      <c r="G1226" s="84">
        <v>179</v>
      </c>
      <c r="H1226" s="84">
        <v>97</v>
      </c>
      <c r="I1226" s="49">
        <v>0.33333333333333298</v>
      </c>
      <c r="K1226" s="84">
        <v>3.7113402061855698</v>
      </c>
    </row>
    <row r="1227" spans="1:11">
      <c r="A1227" s="19">
        <v>604</v>
      </c>
      <c r="B1227" s="73">
        <v>45365</v>
      </c>
      <c r="C1227" s="46">
        <f t="shared" si="28"/>
        <v>4</v>
      </c>
      <c r="D1227" s="84" t="s">
        <v>754</v>
      </c>
      <c r="E1227" s="84">
        <v>378</v>
      </c>
      <c r="F1227" s="84" t="s">
        <v>415</v>
      </c>
      <c r="G1227" s="84">
        <v>179</v>
      </c>
      <c r="H1227" s="84">
        <v>148</v>
      </c>
      <c r="I1227" s="49">
        <v>0.30208333333333298</v>
      </c>
      <c r="K1227" s="84">
        <v>2.5540540540540499</v>
      </c>
    </row>
    <row r="1228" spans="1:11">
      <c r="A1228" s="19">
        <v>604</v>
      </c>
      <c r="B1228" s="73">
        <v>45366</v>
      </c>
      <c r="C1228" s="46">
        <f t="shared" si="28"/>
        <v>5</v>
      </c>
      <c r="D1228" s="84" t="s">
        <v>495</v>
      </c>
      <c r="E1228" s="84">
        <v>412</v>
      </c>
      <c r="F1228" s="84" t="s">
        <v>388</v>
      </c>
      <c r="G1228" s="84">
        <v>263</v>
      </c>
      <c r="H1228" s="84">
        <v>184</v>
      </c>
      <c r="I1228" s="49">
        <v>0.125</v>
      </c>
      <c r="K1228" s="84">
        <v>2.2391304347826102</v>
      </c>
    </row>
    <row r="1229" spans="1:11">
      <c r="A1229" s="19">
        <v>604</v>
      </c>
      <c r="B1229" s="73">
        <v>45367</v>
      </c>
      <c r="C1229" s="46">
        <f t="shared" si="28"/>
        <v>6</v>
      </c>
      <c r="D1229" s="84" t="s">
        <v>771</v>
      </c>
      <c r="E1229" s="84">
        <v>493</v>
      </c>
      <c r="F1229" s="84" t="s">
        <v>477</v>
      </c>
      <c r="G1229" s="84">
        <v>234</v>
      </c>
      <c r="H1229" s="84">
        <v>197</v>
      </c>
      <c r="I1229" s="49">
        <v>0.38541666666666702</v>
      </c>
      <c r="K1229" s="84">
        <v>2.5025380710659899</v>
      </c>
    </row>
    <row r="1230" spans="1:11">
      <c r="A1230" s="19">
        <v>604</v>
      </c>
      <c r="B1230" s="73">
        <v>45368</v>
      </c>
      <c r="C1230" s="46">
        <f t="shared" si="28"/>
        <v>7</v>
      </c>
      <c r="D1230" s="84" t="s">
        <v>810</v>
      </c>
      <c r="E1230" s="84">
        <v>528</v>
      </c>
      <c r="F1230" s="84" t="s">
        <v>716</v>
      </c>
      <c r="G1230" s="84">
        <v>317</v>
      </c>
      <c r="H1230" s="84">
        <v>118</v>
      </c>
      <c r="I1230" s="49">
        <v>0.12708333333333299</v>
      </c>
      <c r="K1230" s="84">
        <v>4.4745762711864403</v>
      </c>
    </row>
    <row r="1231" spans="1:11">
      <c r="A1231" s="19">
        <v>604</v>
      </c>
      <c r="B1231" s="73">
        <v>45369</v>
      </c>
      <c r="C1231" s="46">
        <f t="shared" si="28"/>
        <v>1</v>
      </c>
      <c r="D1231" s="84" t="s">
        <v>749</v>
      </c>
      <c r="E1231" s="84">
        <v>454</v>
      </c>
      <c r="F1231" s="84" t="s">
        <v>911</v>
      </c>
      <c r="G1231" s="84">
        <v>232</v>
      </c>
      <c r="H1231" s="84">
        <v>90</v>
      </c>
      <c r="I1231" s="49">
        <v>0.29166666666666702</v>
      </c>
      <c r="K1231" s="84">
        <v>5.0444444444444398</v>
      </c>
    </row>
    <row r="1232" spans="1:11">
      <c r="A1232" s="19">
        <v>604</v>
      </c>
      <c r="B1232" s="73">
        <v>45370</v>
      </c>
      <c r="C1232" s="46">
        <f t="shared" si="28"/>
        <v>2</v>
      </c>
      <c r="D1232" s="84" t="s">
        <v>517</v>
      </c>
      <c r="E1232" s="84">
        <v>441</v>
      </c>
      <c r="F1232" s="84" t="s">
        <v>314</v>
      </c>
      <c r="G1232" s="84">
        <v>268</v>
      </c>
      <c r="H1232" s="84">
        <v>168</v>
      </c>
      <c r="I1232" s="49">
        <v>0.29375000000000001</v>
      </c>
      <c r="K1232" s="84">
        <v>2.625</v>
      </c>
    </row>
    <row r="1233" spans="1:12">
      <c r="A1233" s="19">
        <v>604</v>
      </c>
      <c r="B1233" s="73">
        <v>45371</v>
      </c>
      <c r="C1233" s="46">
        <f t="shared" si="28"/>
        <v>3</v>
      </c>
      <c r="D1233" s="84" t="s">
        <v>1011</v>
      </c>
      <c r="E1233" s="84">
        <v>574</v>
      </c>
      <c r="F1233" s="84" t="s">
        <v>1012</v>
      </c>
      <c r="G1233" s="84">
        <v>250</v>
      </c>
      <c r="H1233" s="84">
        <v>110</v>
      </c>
      <c r="I1233" s="49">
        <v>0.13055555555555601</v>
      </c>
      <c r="K1233" s="84">
        <v>5.2181818181818196</v>
      </c>
    </row>
    <row r="1234" spans="1:12">
      <c r="A1234" s="19">
        <v>604</v>
      </c>
      <c r="B1234" s="73">
        <v>45372</v>
      </c>
      <c r="C1234" s="46">
        <f t="shared" si="28"/>
        <v>4</v>
      </c>
      <c r="D1234" s="84" t="s">
        <v>498</v>
      </c>
      <c r="E1234" s="84">
        <v>307</v>
      </c>
      <c r="F1234" s="84" t="s">
        <v>339</v>
      </c>
      <c r="G1234" s="84">
        <v>121</v>
      </c>
      <c r="H1234" s="84">
        <v>185</v>
      </c>
      <c r="I1234" s="49">
        <v>0.30555555555555602</v>
      </c>
      <c r="K1234" s="84">
        <v>1.6594594594594601</v>
      </c>
    </row>
    <row r="1235" spans="1:12">
      <c r="A1235" s="19">
        <v>604</v>
      </c>
      <c r="B1235" s="73">
        <v>45373</v>
      </c>
      <c r="C1235" s="46">
        <f t="shared" si="28"/>
        <v>5</v>
      </c>
      <c r="D1235" s="84" t="s">
        <v>496</v>
      </c>
      <c r="E1235" s="84">
        <v>379</v>
      </c>
      <c r="F1235" s="84" t="s">
        <v>395</v>
      </c>
      <c r="G1235" s="84">
        <v>169</v>
      </c>
      <c r="H1235" s="84">
        <v>130</v>
      </c>
      <c r="I1235" s="49">
        <v>0.33680555555555602</v>
      </c>
      <c r="K1235" s="84">
        <v>2.9153846153846201</v>
      </c>
    </row>
    <row r="1236" spans="1:12">
      <c r="A1236" s="19">
        <v>604</v>
      </c>
      <c r="B1236" s="73">
        <v>45374</v>
      </c>
      <c r="C1236" s="46">
        <f t="shared" si="28"/>
        <v>6</v>
      </c>
      <c r="D1236" s="84" t="s">
        <v>589</v>
      </c>
      <c r="E1236" s="84">
        <v>419</v>
      </c>
      <c r="F1236" s="84" t="s">
        <v>950</v>
      </c>
      <c r="G1236" s="84">
        <v>164</v>
      </c>
      <c r="H1236" s="84">
        <v>154</v>
      </c>
      <c r="I1236" s="49">
        <v>0.250694444444444</v>
      </c>
      <c r="K1236" s="84">
        <v>2.7207792207792201</v>
      </c>
    </row>
    <row r="1237" spans="1:12">
      <c r="A1237" s="19">
        <v>604</v>
      </c>
      <c r="B1237" s="73">
        <v>45375</v>
      </c>
      <c r="C1237" s="46">
        <f t="shared" si="28"/>
        <v>7</v>
      </c>
      <c r="D1237" s="84" t="s">
        <v>943</v>
      </c>
      <c r="E1237" s="84">
        <v>406</v>
      </c>
      <c r="F1237" s="84" t="s">
        <v>312</v>
      </c>
      <c r="G1237" s="84">
        <v>204</v>
      </c>
      <c r="H1237" s="84">
        <v>110</v>
      </c>
      <c r="I1237" s="49">
        <v>0.405555555555556</v>
      </c>
      <c r="K1237" s="84">
        <v>3.69090909090909</v>
      </c>
    </row>
    <row r="1238" spans="1:12">
      <c r="A1238" s="19">
        <v>604</v>
      </c>
      <c r="B1238" s="73">
        <v>45376</v>
      </c>
      <c r="C1238" s="46">
        <f t="shared" si="28"/>
        <v>1</v>
      </c>
      <c r="D1238" s="84" t="s">
        <v>1013</v>
      </c>
      <c r="E1238" s="84">
        <v>458</v>
      </c>
      <c r="F1238" s="84" t="s">
        <v>289</v>
      </c>
      <c r="G1238" s="84">
        <v>265</v>
      </c>
      <c r="H1238" s="84">
        <v>143</v>
      </c>
      <c r="I1238" s="49">
        <v>0.1875</v>
      </c>
      <c r="K1238" s="84">
        <v>3.2027972027971998</v>
      </c>
    </row>
    <row r="1239" spans="1:12">
      <c r="A1239" s="19">
        <v>604</v>
      </c>
      <c r="B1239" s="73">
        <v>45377</v>
      </c>
      <c r="C1239" s="46">
        <f t="shared" ref="C1239:C1302" si="29">WEEKDAY(B1239,2)</f>
        <v>2</v>
      </c>
      <c r="D1239" s="84" t="s">
        <v>942</v>
      </c>
      <c r="E1239" s="84">
        <v>363</v>
      </c>
      <c r="F1239" s="84" t="s">
        <v>415</v>
      </c>
      <c r="G1239" s="84">
        <v>179</v>
      </c>
      <c r="H1239" s="84">
        <v>101</v>
      </c>
      <c r="I1239" s="49">
        <v>0.16875000000000001</v>
      </c>
      <c r="K1239" s="84">
        <v>3.5940594059405901</v>
      </c>
    </row>
    <row r="1240" spans="1:12">
      <c r="A1240" s="19">
        <v>604</v>
      </c>
      <c r="B1240" s="73">
        <v>45378</v>
      </c>
      <c r="C1240" s="46">
        <f t="shared" si="29"/>
        <v>3</v>
      </c>
      <c r="D1240" s="84" t="s">
        <v>432</v>
      </c>
      <c r="E1240" s="84">
        <v>359</v>
      </c>
      <c r="F1240" s="84" t="s">
        <v>1014</v>
      </c>
      <c r="G1240" s="84">
        <v>228</v>
      </c>
      <c r="H1240" s="84">
        <v>119</v>
      </c>
      <c r="I1240" s="49">
        <v>0.16944444444444401</v>
      </c>
      <c r="K1240" s="84">
        <v>3.01680672268908</v>
      </c>
      <c r="L1240" s="84">
        <v>0</v>
      </c>
    </row>
    <row r="1241" spans="1:12">
      <c r="A1241" s="19">
        <v>604</v>
      </c>
      <c r="B1241" s="73">
        <v>45379</v>
      </c>
      <c r="C1241" s="46">
        <f t="shared" si="29"/>
        <v>4</v>
      </c>
      <c r="D1241" s="84" t="s">
        <v>355</v>
      </c>
      <c r="E1241" s="84">
        <v>387</v>
      </c>
      <c r="F1241" s="84" t="s">
        <v>516</v>
      </c>
      <c r="G1241" s="84">
        <v>253</v>
      </c>
      <c r="H1241" s="84">
        <v>109</v>
      </c>
      <c r="I1241" s="49">
        <v>0.31944444444444398</v>
      </c>
      <c r="K1241" s="84">
        <v>3.5504587155963301</v>
      </c>
      <c r="L1241" s="84">
        <v>0</v>
      </c>
    </row>
    <row r="1242" spans="1:12">
      <c r="A1242" s="19">
        <v>604</v>
      </c>
      <c r="B1242" s="73">
        <v>45380</v>
      </c>
      <c r="C1242" s="46">
        <f t="shared" si="29"/>
        <v>5</v>
      </c>
      <c r="D1242" s="84" t="s">
        <v>754</v>
      </c>
      <c r="E1242" s="84">
        <v>378</v>
      </c>
      <c r="F1242" s="84" t="s">
        <v>623</v>
      </c>
      <c r="G1242" s="84">
        <v>217</v>
      </c>
      <c r="H1242" s="84">
        <v>84</v>
      </c>
      <c r="I1242" s="49">
        <v>0.296527777777778</v>
      </c>
      <c r="K1242" s="84">
        <v>4.5</v>
      </c>
      <c r="L1242" s="84">
        <v>0</v>
      </c>
    </row>
    <row r="1243" spans="1:12">
      <c r="A1243" s="19">
        <v>604</v>
      </c>
      <c r="B1243" s="73">
        <v>45381</v>
      </c>
      <c r="C1243" s="46">
        <f t="shared" si="29"/>
        <v>6</v>
      </c>
      <c r="D1243" s="84" t="s">
        <v>585</v>
      </c>
      <c r="E1243" s="84">
        <v>442</v>
      </c>
      <c r="F1243" s="84" t="s">
        <v>415</v>
      </c>
      <c r="G1243" s="84">
        <v>179</v>
      </c>
      <c r="H1243" s="84">
        <v>134</v>
      </c>
      <c r="I1243" s="49">
        <v>0.29513888888888901</v>
      </c>
      <c r="K1243" s="84">
        <v>3.2985074626865698</v>
      </c>
      <c r="L1243" s="84">
        <v>0</v>
      </c>
    </row>
    <row r="1244" spans="1:12">
      <c r="A1244" s="19">
        <v>604</v>
      </c>
      <c r="B1244" s="73">
        <v>45382</v>
      </c>
      <c r="C1244" s="46">
        <f t="shared" si="29"/>
        <v>7</v>
      </c>
      <c r="D1244" s="84" t="s">
        <v>723</v>
      </c>
      <c r="E1244" s="84">
        <v>415</v>
      </c>
      <c r="F1244" s="84" t="s">
        <v>941</v>
      </c>
      <c r="G1244" s="84">
        <v>285</v>
      </c>
      <c r="H1244" s="84">
        <v>92</v>
      </c>
      <c r="I1244" s="49">
        <v>0.38888888888888901</v>
      </c>
      <c r="K1244" s="84">
        <v>4.5108695652173898</v>
      </c>
      <c r="L1244" s="84">
        <v>0</v>
      </c>
    </row>
    <row r="1245" spans="1:12">
      <c r="A1245" s="19">
        <v>604</v>
      </c>
      <c r="B1245" s="73">
        <v>45383</v>
      </c>
      <c r="C1245" s="46">
        <f t="shared" si="29"/>
        <v>1</v>
      </c>
      <c r="D1245" s="84" t="s">
        <v>398</v>
      </c>
      <c r="E1245" s="84">
        <v>373</v>
      </c>
      <c r="F1245" s="84" t="s">
        <v>289</v>
      </c>
      <c r="G1245" s="84">
        <v>265</v>
      </c>
      <c r="H1245" s="84">
        <v>86</v>
      </c>
      <c r="I1245" s="49">
        <v>0.125694444444444</v>
      </c>
      <c r="K1245" s="84">
        <v>4.3372093023255802</v>
      </c>
      <c r="L1245" s="84">
        <v>0</v>
      </c>
    </row>
    <row r="1246" spans="1:12">
      <c r="A1246" s="19">
        <v>604</v>
      </c>
      <c r="B1246" s="73">
        <v>45384</v>
      </c>
      <c r="C1246" s="46">
        <f t="shared" si="29"/>
        <v>2</v>
      </c>
      <c r="D1246" s="84" t="s">
        <v>942</v>
      </c>
      <c r="E1246" s="84">
        <v>363</v>
      </c>
      <c r="F1246" s="84" t="s">
        <v>415</v>
      </c>
      <c r="G1246" s="84">
        <v>179</v>
      </c>
      <c r="H1246" s="84">
        <v>107</v>
      </c>
      <c r="I1246" s="49">
        <v>0.295833333333333</v>
      </c>
      <c r="K1246" s="84">
        <v>3.3925233644859798</v>
      </c>
      <c r="L1246" s="84">
        <v>0</v>
      </c>
    </row>
    <row r="1247" spans="1:12" ht="27.75">
      <c r="A1247" s="19">
        <v>5257</v>
      </c>
      <c r="B1247" s="86">
        <v>45292</v>
      </c>
      <c r="C1247" s="46">
        <f t="shared" si="29"/>
        <v>1</v>
      </c>
      <c r="E1247" s="87">
        <v>606</v>
      </c>
      <c r="G1247" s="88">
        <v>295</v>
      </c>
      <c r="H1247" s="88">
        <v>68</v>
      </c>
      <c r="I1247" s="49">
        <v>0.37152777777777801</v>
      </c>
      <c r="J1247" s="90">
        <v>0.48679867986798703</v>
      </c>
      <c r="K1247" s="91">
        <v>8.9117647058823497</v>
      </c>
    </row>
    <row r="1248" spans="1:12" ht="27.75">
      <c r="A1248" s="19">
        <v>5257</v>
      </c>
      <c r="B1248" s="86">
        <v>45293</v>
      </c>
      <c r="C1248" s="46">
        <f t="shared" si="29"/>
        <v>2</v>
      </c>
      <c r="E1248" s="87">
        <v>619</v>
      </c>
      <c r="G1248" s="88">
        <v>338</v>
      </c>
      <c r="H1248" s="88">
        <v>75</v>
      </c>
      <c r="I1248" s="49">
        <v>0.41388888888888897</v>
      </c>
      <c r="J1248" s="90">
        <v>0.54604200323101804</v>
      </c>
      <c r="K1248" s="91">
        <v>8.2533333333333303</v>
      </c>
    </row>
    <row r="1249" spans="1:11" ht="27.75">
      <c r="A1249" s="19">
        <v>5257</v>
      </c>
      <c r="B1249" s="86">
        <v>45294</v>
      </c>
      <c r="C1249" s="46">
        <f t="shared" si="29"/>
        <v>3</v>
      </c>
      <c r="E1249" s="87">
        <v>580</v>
      </c>
      <c r="G1249" s="88">
        <v>326</v>
      </c>
      <c r="H1249" s="88">
        <v>99</v>
      </c>
      <c r="I1249" s="49">
        <v>0.41527777777777802</v>
      </c>
      <c r="J1249" s="90">
        <v>0.56206896551724095</v>
      </c>
      <c r="K1249" s="91">
        <v>5.8585858585858599</v>
      </c>
    </row>
    <row r="1250" spans="1:11" ht="27.75">
      <c r="A1250" s="19">
        <v>5257</v>
      </c>
      <c r="B1250" s="86">
        <v>45295</v>
      </c>
      <c r="C1250" s="46">
        <f t="shared" si="29"/>
        <v>4</v>
      </c>
      <c r="E1250" s="87">
        <v>480</v>
      </c>
      <c r="G1250" s="88">
        <v>206</v>
      </c>
      <c r="H1250" s="88">
        <v>97</v>
      </c>
      <c r="I1250" s="49">
        <v>0.374305555555556</v>
      </c>
      <c r="J1250" s="90">
        <v>0.42916666666666697</v>
      </c>
      <c r="K1250" s="91">
        <v>4.9484536082474202</v>
      </c>
    </row>
    <row r="1251" spans="1:11" ht="27.75">
      <c r="A1251" s="19">
        <v>5257</v>
      </c>
      <c r="B1251" s="86">
        <v>45296</v>
      </c>
      <c r="C1251" s="46">
        <f t="shared" si="29"/>
        <v>5</v>
      </c>
      <c r="E1251" s="87">
        <v>599</v>
      </c>
      <c r="G1251" s="88">
        <v>242</v>
      </c>
      <c r="H1251" s="88">
        <v>160</v>
      </c>
      <c r="I1251" s="49">
        <v>0.45486111111111099</v>
      </c>
      <c r="J1251" s="90">
        <v>0.40400667779632699</v>
      </c>
      <c r="K1251" s="91">
        <v>3.7437499999999999</v>
      </c>
    </row>
    <row r="1252" spans="1:11" ht="27.75">
      <c r="A1252" s="19">
        <v>5257</v>
      </c>
      <c r="B1252" s="86">
        <v>45297</v>
      </c>
      <c r="C1252" s="46">
        <f t="shared" si="29"/>
        <v>6</v>
      </c>
      <c r="E1252" s="87">
        <v>620</v>
      </c>
      <c r="G1252" s="88">
        <v>313</v>
      </c>
      <c r="H1252" s="88">
        <v>98</v>
      </c>
      <c r="I1252" s="49">
        <v>0.40833333333333299</v>
      </c>
      <c r="J1252" s="90">
        <v>0.50483870967741895</v>
      </c>
      <c r="K1252" s="91">
        <v>6.3265306122449001</v>
      </c>
    </row>
    <row r="1253" spans="1:11" ht="27.75">
      <c r="A1253" s="19">
        <v>5257</v>
      </c>
      <c r="B1253" s="86">
        <v>45298</v>
      </c>
      <c r="C1253" s="46">
        <f t="shared" si="29"/>
        <v>7</v>
      </c>
      <c r="E1253" s="87">
        <v>660</v>
      </c>
      <c r="G1253" s="89">
        <v>339</v>
      </c>
      <c r="H1253" s="89">
        <v>34</v>
      </c>
      <c r="I1253" s="49">
        <v>0.45486111111111099</v>
      </c>
      <c r="J1253" s="90">
        <v>0.513636363636364</v>
      </c>
      <c r="K1253" s="91">
        <v>19.411764705882401</v>
      </c>
    </row>
    <row r="1254" spans="1:11" ht="27.75">
      <c r="A1254" s="19">
        <v>5257</v>
      </c>
      <c r="B1254" s="86">
        <v>45299</v>
      </c>
      <c r="C1254" s="46">
        <f t="shared" si="29"/>
        <v>1</v>
      </c>
      <c r="E1254" s="87">
        <v>509</v>
      </c>
      <c r="G1254" s="89">
        <v>280</v>
      </c>
      <c r="H1254" s="89">
        <v>200</v>
      </c>
      <c r="I1254" s="49">
        <v>0.44444444444444398</v>
      </c>
      <c r="J1254" s="90">
        <v>0.55009823182711204</v>
      </c>
      <c r="K1254" s="91">
        <v>2.5449999999999999</v>
      </c>
    </row>
    <row r="1255" spans="1:11" ht="27.75">
      <c r="A1255" s="19">
        <v>5257</v>
      </c>
      <c r="B1255" s="86">
        <v>45300</v>
      </c>
      <c r="C1255" s="46">
        <f t="shared" si="29"/>
        <v>2</v>
      </c>
      <c r="E1255" s="87">
        <v>640</v>
      </c>
      <c r="G1255" s="89">
        <v>353</v>
      </c>
      <c r="H1255" s="89">
        <v>93</v>
      </c>
      <c r="I1255" s="49">
        <v>0.36805555555555602</v>
      </c>
      <c r="J1255" s="90">
        <v>0.55156249999999996</v>
      </c>
      <c r="K1255" s="91">
        <v>6.8817204301075297</v>
      </c>
    </row>
    <row r="1256" spans="1:11" ht="27.75">
      <c r="A1256" s="19">
        <v>5257</v>
      </c>
      <c r="B1256" s="86">
        <v>45301</v>
      </c>
      <c r="C1256" s="46">
        <f t="shared" si="29"/>
        <v>3</v>
      </c>
      <c r="E1256" s="87">
        <v>391</v>
      </c>
      <c r="G1256" s="89">
        <v>186</v>
      </c>
      <c r="H1256" s="89">
        <v>97</v>
      </c>
      <c r="I1256" s="49">
        <v>0.33263888888888898</v>
      </c>
      <c r="J1256" s="90">
        <v>0.475703324808184</v>
      </c>
      <c r="K1256" s="91">
        <v>4.0309278350515498</v>
      </c>
    </row>
    <row r="1257" spans="1:11" ht="27.75">
      <c r="A1257" s="19">
        <v>5257</v>
      </c>
      <c r="B1257" s="86">
        <v>45302</v>
      </c>
      <c r="C1257" s="46">
        <f t="shared" si="29"/>
        <v>4</v>
      </c>
      <c r="E1257" s="87">
        <v>446</v>
      </c>
      <c r="G1257" s="89">
        <v>174</v>
      </c>
      <c r="H1257" s="89">
        <v>68</v>
      </c>
      <c r="I1257" s="49">
        <v>0.31944444444444398</v>
      </c>
      <c r="J1257" s="90">
        <v>0.39013452914798202</v>
      </c>
      <c r="K1257" s="91">
        <v>6.5588235294117601</v>
      </c>
    </row>
    <row r="1258" spans="1:11" ht="27.75">
      <c r="A1258" s="19">
        <v>5257</v>
      </c>
      <c r="B1258" s="86">
        <v>45303</v>
      </c>
      <c r="C1258" s="46">
        <f t="shared" si="29"/>
        <v>5</v>
      </c>
      <c r="E1258" s="87">
        <v>468</v>
      </c>
      <c r="G1258" s="89">
        <v>204</v>
      </c>
      <c r="H1258" s="89">
        <v>108</v>
      </c>
      <c r="I1258" s="49">
        <v>0.33194444444444399</v>
      </c>
      <c r="J1258" s="90">
        <v>0.43589743589743601</v>
      </c>
      <c r="K1258" s="91">
        <v>4.3333333333333304</v>
      </c>
    </row>
    <row r="1259" spans="1:11" ht="27.75">
      <c r="A1259" s="19">
        <v>5257</v>
      </c>
      <c r="B1259" s="86">
        <v>45304</v>
      </c>
      <c r="C1259" s="46">
        <f t="shared" si="29"/>
        <v>6</v>
      </c>
      <c r="E1259" s="87">
        <v>305</v>
      </c>
      <c r="G1259" s="89">
        <v>168</v>
      </c>
      <c r="H1259" s="89">
        <v>151</v>
      </c>
      <c r="I1259" s="49">
        <v>0.37152777777777801</v>
      </c>
      <c r="J1259" s="90">
        <v>0.55081967213114802</v>
      </c>
      <c r="K1259" s="91">
        <v>2.0198675496688701</v>
      </c>
    </row>
    <row r="1260" spans="1:11" ht="27.75">
      <c r="A1260" s="19">
        <v>5257</v>
      </c>
      <c r="B1260" s="86">
        <v>45305</v>
      </c>
      <c r="C1260" s="46">
        <f t="shared" si="29"/>
        <v>7</v>
      </c>
      <c r="E1260" s="87">
        <v>293</v>
      </c>
      <c r="G1260" s="89">
        <v>156</v>
      </c>
      <c r="H1260" s="89">
        <v>136</v>
      </c>
      <c r="I1260" s="49">
        <v>0.33055555555555599</v>
      </c>
      <c r="J1260" s="90">
        <v>0.53242320819112599</v>
      </c>
      <c r="K1260" s="91">
        <v>2.15441176470588</v>
      </c>
    </row>
    <row r="1261" spans="1:11" ht="27.75">
      <c r="A1261" s="19">
        <v>5257</v>
      </c>
      <c r="B1261" s="86">
        <v>45306</v>
      </c>
      <c r="C1261" s="46">
        <f t="shared" si="29"/>
        <v>1</v>
      </c>
      <c r="E1261" s="87">
        <v>507</v>
      </c>
      <c r="G1261" s="89">
        <v>290</v>
      </c>
      <c r="H1261" s="89">
        <v>51</v>
      </c>
      <c r="I1261" s="49">
        <v>0.33194444444444399</v>
      </c>
      <c r="J1261" s="90">
        <v>0.57199211045364895</v>
      </c>
      <c r="K1261" s="91">
        <v>9.9411764705882408</v>
      </c>
    </row>
    <row r="1262" spans="1:11" ht="27.75">
      <c r="A1262" s="19">
        <v>5257</v>
      </c>
      <c r="B1262" s="86">
        <v>45307</v>
      </c>
      <c r="C1262" s="46">
        <f t="shared" si="29"/>
        <v>2</v>
      </c>
      <c r="E1262" s="87">
        <v>492</v>
      </c>
      <c r="G1262" s="89">
        <v>192</v>
      </c>
      <c r="H1262" s="89">
        <v>118</v>
      </c>
      <c r="I1262" s="49">
        <v>0.29097222222222202</v>
      </c>
      <c r="J1262" s="90">
        <v>0.39024390243902402</v>
      </c>
      <c r="K1262" s="91">
        <v>4.1694915254237301</v>
      </c>
    </row>
    <row r="1263" spans="1:11" ht="27.75">
      <c r="A1263" s="19">
        <v>5257</v>
      </c>
      <c r="B1263" s="86">
        <v>45308</v>
      </c>
      <c r="C1263" s="46">
        <f t="shared" si="29"/>
        <v>3</v>
      </c>
      <c r="E1263" s="87">
        <v>469</v>
      </c>
      <c r="G1263" s="89">
        <v>248</v>
      </c>
      <c r="H1263" s="89">
        <v>63</v>
      </c>
      <c r="I1263" s="49">
        <v>0.32986111111111099</v>
      </c>
      <c r="J1263" s="90">
        <v>0.52878464818763304</v>
      </c>
      <c r="K1263" s="91">
        <v>7.4444444444444402</v>
      </c>
    </row>
    <row r="1264" spans="1:11" ht="27.75">
      <c r="A1264" s="19">
        <v>5257</v>
      </c>
      <c r="B1264" s="86">
        <v>45309</v>
      </c>
      <c r="C1264" s="46">
        <f t="shared" si="29"/>
        <v>4</v>
      </c>
      <c r="E1264" s="87">
        <v>389</v>
      </c>
      <c r="G1264" s="89">
        <v>280</v>
      </c>
      <c r="H1264" s="89">
        <v>111</v>
      </c>
      <c r="I1264" s="49">
        <v>0.32638888888888901</v>
      </c>
      <c r="J1264" s="90">
        <v>0.71979434447300805</v>
      </c>
      <c r="K1264" s="91">
        <v>3.5045045045044998</v>
      </c>
    </row>
    <row r="1265" spans="1:11" ht="27.75">
      <c r="A1265" s="19">
        <v>5257</v>
      </c>
      <c r="B1265" s="86">
        <v>45310</v>
      </c>
      <c r="C1265" s="46">
        <f t="shared" si="29"/>
        <v>5</v>
      </c>
      <c r="E1265" s="87">
        <v>416</v>
      </c>
      <c r="G1265" s="89">
        <v>235</v>
      </c>
      <c r="H1265" s="89">
        <v>89</v>
      </c>
      <c r="I1265" s="49">
        <v>0.33194444444444399</v>
      </c>
      <c r="J1265" s="90">
        <v>0.56490384615384603</v>
      </c>
      <c r="K1265" s="91">
        <v>4.6741573033707899</v>
      </c>
    </row>
    <row r="1266" spans="1:11" ht="27.75">
      <c r="A1266" s="19">
        <v>5257</v>
      </c>
      <c r="B1266" s="86">
        <v>45311</v>
      </c>
      <c r="C1266" s="46">
        <f t="shared" si="29"/>
        <v>6</v>
      </c>
      <c r="E1266" s="87">
        <v>431</v>
      </c>
      <c r="G1266" s="89">
        <v>237</v>
      </c>
      <c r="H1266" s="89">
        <v>126</v>
      </c>
      <c r="I1266" s="49">
        <v>0.33333333333333298</v>
      </c>
      <c r="J1266" s="90">
        <v>0.54988399071925798</v>
      </c>
      <c r="K1266" s="91">
        <v>3.42063492063492</v>
      </c>
    </row>
    <row r="1267" spans="1:11" ht="27.75">
      <c r="A1267" s="19">
        <v>5257</v>
      </c>
      <c r="B1267" s="86">
        <v>45312</v>
      </c>
      <c r="C1267" s="46">
        <f t="shared" si="29"/>
        <v>7</v>
      </c>
      <c r="E1267" s="87">
        <v>552</v>
      </c>
      <c r="G1267" s="89">
        <v>373</v>
      </c>
      <c r="H1267" s="89">
        <v>68</v>
      </c>
      <c r="I1267" s="49">
        <v>0.37152777777777801</v>
      </c>
      <c r="J1267" s="90">
        <v>0.67572463768115898</v>
      </c>
      <c r="K1267" s="91">
        <v>8.1176470588235308</v>
      </c>
    </row>
    <row r="1268" spans="1:11" ht="27.75">
      <c r="A1268" s="19">
        <v>5257</v>
      </c>
      <c r="B1268" s="86">
        <v>45313</v>
      </c>
      <c r="C1268" s="46">
        <f t="shared" si="29"/>
        <v>1</v>
      </c>
      <c r="E1268" s="87">
        <v>466</v>
      </c>
      <c r="G1268" s="89">
        <v>302</v>
      </c>
      <c r="H1268" s="89">
        <v>104</v>
      </c>
      <c r="I1268" s="49">
        <v>0.33263888888888898</v>
      </c>
      <c r="J1268" s="90">
        <v>0.64806866952789699</v>
      </c>
      <c r="K1268" s="91">
        <v>4.4807692307692299</v>
      </c>
    </row>
    <row r="1269" spans="1:11" ht="27.75">
      <c r="A1269" s="19">
        <v>5257</v>
      </c>
      <c r="B1269" s="86">
        <v>45314</v>
      </c>
      <c r="C1269" s="46">
        <f t="shared" si="29"/>
        <v>2</v>
      </c>
      <c r="E1269" s="87">
        <v>374</v>
      </c>
      <c r="G1269" s="89">
        <v>207</v>
      </c>
      <c r="H1269" s="89">
        <v>91</v>
      </c>
      <c r="I1269" s="49">
        <v>0.32638888888888901</v>
      </c>
      <c r="J1269" s="90">
        <v>0.553475935828877</v>
      </c>
      <c r="K1269" s="91">
        <v>4.1098901098901104</v>
      </c>
    </row>
    <row r="1270" spans="1:11" ht="27.75">
      <c r="A1270" s="19">
        <v>5257</v>
      </c>
      <c r="B1270" s="86">
        <v>45315</v>
      </c>
      <c r="C1270" s="46">
        <f t="shared" si="29"/>
        <v>3</v>
      </c>
      <c r="E1270" s="87">
        <v>461</v>
      </c>
      <c r="G1270" s="89">
        <v>309</v>
      </c>
      <c r="H1270" s="89">
        <v>66</v>
      </c>
      <c r="I1270" s="49">
        <v>0.33263888888888898</v>
      </c>
      <c r="J1270" s="90">
        <v>0.67028199566160496</v>
      </c>
      <c r="K1270" s="91">
        <v>6.98484848484848</v>
      </c>
    </row>
    <row r="1271" spans="1:11" ht="27.75">
      <c r="A1271" s="19">
        <v>5257</v>
      </c>
      <c r="B1271" s="86">
        <v>45316</v>
      </c>
      <c r="C1271" s="46">
        <f t="shared" si="29"/>
        <v>4</v>
      </c>
      <c r="E1271" s="87">
        <v>431</v>
      </c>
      <c r="G1271" s="89">
        <v>247</v>
      </c>
      <c r="H1271" s="89">
        <v>123</v>
      </c>
      <c r="I1271" s="49">
        <v>0.32638888888888901</v>
      </c>
      <c r="J1271" s="90">
        <v>0.57308584686774899</v>
      </c>
      <c r="K1271" s="91">
        <v>3.5040650406504099</v>
      </c>
    </row>
    <row r="1272" spans="1:11" ht="27.75">
      <c r="A1272" s="19">
        <v>5257</v>
      </c>
      <c r="B1272" s="86">
        <v>45317</v>
      </c>
      <c r="C1272" s="46">
        <f t="shared" si="29"/>
        <v>5</v>
      </c>
      <c r="E1272" s="87">
        <v>508</v>
      </c>
      <c r="G1272" s="89">
        <v>181</v>
      </c>
      <c r="H1272" s="89">
        <v>80</v>
      </c>
      <c r="I1272" s="49">
        <v>0.32638888888888901</v>
      </c>
      <c r="J1272" s="90">
        <v>0.35629921259842501</v>
      </c>
      <c r="K1272" s="91">
        <v>6.35</v>
      </c>
    </row>
    <row r="1273" spans="1:11" ht="27.75">
      <c r="A1273" s="19">
        <v>5257</v>
      </c>
      <c r="B1273" s="86">
        <v>45318</v>
      </c>
      <c r="C1273" s="46">
        <f t="shared" si="29"/>
        <v>6</v>
      </c>
      <c r="E1273" s="87">
        <v>418</v>
      </c>
      <c r="G1273" s="89">
        <v>280</v>
      </c>
      <c r="H1273" s="89">
        <v>80</v>
      </c>
      <c r="I1273" s="49">
        <v>0.32638888888888901</v>
      </c>
      <c r="J1273" s="90">
        <v>0.66985645933014404</v>
      </c>
      <c r="K1273" s="91">
        <v>5.2249999999999996</v>
      </c>
    </row>
    <row r="1274" spans="1:11" ht="27.75">
      <c r="A1274" s="19">
        <v>5257</v>
      </c>
      <c r="B1274" s="86">
        <v>45319</v>
      </c>
      <c r="C1274" s="46">
        <f t="shared" si="29"/>
        <v>7</v>
      </c>
      <c r="E1274" s="87">
        <v>404</v>
      </c>
      <c r="G1274" s="89">
        <v>263</v>
      </c>
      <c r="H1274" s="89">
        <v>92</v>
      </c>
      <c r="I1274" s="49">
        <v>0.33194444444444399</v>
      </c>
      <c r="J1274" s="92">
        <v>0.65099009900990101</v>
      </c>
      <c r="K1274" s="93">
        <v>4.3913043478260896</v>
      </c>
    </row>
    <row r="1275" spans="1:11" ht="27.75">
      <c r="A1275" s="19">
        <v>5257</v>
      </c>
      <c r="B1275" s="86">
        <v>45320</v>
      </c>
      <c r="C1275" s="46">
        <f t="shared" si="29"/>
        <v>1</v>
      </c>
      <c r="E1275" s="87">
        <v>531</v>
      </c>
      <c r="G1275" s="89">
        <v>396</v>
      </c>
      <c r="H1275" s="89">
        <v>73</v>
      </c>
      <c r="I1275" s="49">
        <v>0.35416666666666702</v>
      </c>
      <c r="J1275" s="92">
        <v>0.74576271186440701</v>
      </c>
      <c r="K1275" s="93">
        <v>7.2739726027397298</v>
      </c>
    </row>
    <row r="1276" spans="1:11" ht="27.75">
      <c r="A1276" s="19">
        <v>5257</v>
      </c>
      <c r="B1276" s="86">
        <v>45321</v>
      </c>
      <c r="C1276" s="46">
        <f t="shared" si="29"/>
        <v>2</v>
      </c>
      <c r="E1276" s="87">
        <v>368</v>
      </c>
      <c r="G1276" s="89">
        <v>168</v>
      </c>
      <c r="H1276" s="89">
        <v>103</v>
      </c>
      <c r="I1276" s="49">
        <v>0.31944444444444398</v>
      </c>
      <c r="J1276" s="92">
        <v>0.45652173913043498</v>
      </c>
      <c r="K1276" s="93">
        <v>3.57281553398058</v>
      </c>
    </row>
    <row r="1277" spans="1:11" ht="27.75">
      <c r="A1277" s="19">
        <v>5257</v>
      </c>
      <c r="B1277" s="86">
        <v>45322</v>
      </c>
      <c r="C1277" s="46">
        <f t="shared" si="29"/>
        <v>3</v>
      </c>
      <c r="E1277" s="87">
        <v>448</v>
      </c>
      <c r="G1277" s="89">
        <v>409</v>
      </c>
      <c r="H1277" s="89">
        <v>87</v>
      </c>
      <c r="I1277" s="49">
        <v>0.26180555555555601</v>
      </c>
      <c r="J1277" s="92">
        <v>0.91294642857142905</v>
      </c>
      <c r="K1277" s="93">
        <v>5.14942528735632</v>
      </c>
    </row>
    <row r="1278" spans="1:11" ht="27.75">
      <c r="A1278" s="19">
        <v>5257</v>
      </c>
      <c r="B1278" s="86">
        <v>45323</v>
      </c>
      <c r="C1278" s="46">
        <f t="shared" si="29"/>
        <v>4</v>
      </c>
      <c r="E1278" s="87">
        <v>516</v>
      </c>
      <c r="G1278" s="89">
        <v>310</v>
      </c>
      <c r="H1278" s="89">
        <v>116</v>
      </c>
      <c r="I1278" s="49">
        <v>0.30555555555555602</v>
      </c>
      <c r="J1278" s="92">
        <v>0.60077519379845001</v>
      </c>
      <c r="K1278" s="93">
        <v>4.4482758620689697</v>
      </c>
    </row>
    <row r="1279" spans="1:11" ht="27.75">
      <c r="A1279" s="19">
        <v>5257</v>
      </c>
      <c r="B1279" s="86">
        <v>45324</v>
      </c>
      <c r="C1279" s="46">
        <f t="shared" si="29"/>
        <v>5</v>
      </c>
      <c r="E1279" s="87">
        <v>240</v>
      </c>
      <c r="G1279" s="89">
        <v>60</v>
      </c>
      <c r="H1279" s="89">
        <v>68</v>
      </c>
      <c r="I1279" s="49">
        <v>0.33055555555555599</v>
      </c>
      <c r="J1279" s="92">
        <v>0.25</v>
      </c>
      <c r="K1279" s="93">
        <v>3.52941176470588</v>
      </c>
    </row>
    <row r="1280" spans="1:11" ht="27.75">
      <c r="A1280" s="19">
        <v>5257</v>
      </c>
      <c r="B1280" s="86">
        <v>45325</v>
      </c>
      <c r="C1280" s="46">
        <f t="shared" si="29"/>
        <v>6</v>
      </c>
      <c r="E1280" s="87">
        <v>445</v>
      </c>
      <c r="G1280" s="89">
        <v>272</v>
      </c>
      <c r="H1280" s="89">
        <v>95</v>
      </c>
      <c r="I1280" s="49">
        <v>0.36805555555555602</v>
      </c>
      <c r="J1280" s="92">
        <v>0.61123595505618</v>
      </c>
      <c r="K1280" s="93">
        <v>4.6842105263157903</v>
      </c>
    </row>
    <row r="1281" spans="1:11" ht="27.75">
      <c r="A1281" s="19">
        <v>5257</v>
      </c>
      <c r="B1281" s="86">
        <v>45326</v>
      </c>
      <c r="C1281" s="46">
        <f t="shared" si="29"/>
        <v>7</v>
      </c>
      <c r="E1281" s="87">
        <v>179</v>
      </c>
      <c r="G1281" s="89">
        <v>88</v>
      </c>
      <c r="H1281" s="89">
        <v>88</v>
      </c>
      <c r="I1281" s="49">
        <v>0.33194444444444399</v>
      </c>
      <c r="J1281" s="92">
        <v>0.491620111731844</v>
      </c>
      <c r="K1281" s="93">
        <v>2.0340909090909101</v>
      </c>
    </row>
    <row r="1282" spans="1:11" ht="27.75">
      <c r="A1282" s="19">
        <v>5257</v>
      </c>
      <c r="B1282" s="86">
        <v>45327</v>
      </c>
      <c r="C1282" s="46">
        <f t="shared" si="29"/>
        <v>1</v>
      </c>
      <c r="E1282" s="87">
        <v>448</v>
      </c>
      <c r="G1282" s="89">
        <v>297</v>
      </c>
      <c r="H1282" s="89">
        <v>84</v>
      </c>
      <c r="I1282" s="49">
        <v>0.31944444444444398</v>
      </c>
      <c r="J1282" s="92">
        <v>0.66294642857142905</v>
      </c>
      <c r="K1282" s="93">
        <v>5.3333333333333304</v>
      </c>
    </row>
    <row r="1283" spans="1:11" ht="27.75">
      <c r="A1283" s="19">
        <v>5257</v>
      </c>
      <c r="B1283" s="86">
        <v>45328</v>
      </c>
      <c r="C1283" s="46">
        <f t="shared" si="29"/>
        <v>2</v>
      </c>
      <c r="E1283" s="87">
        <v>522</v>
      </c>
      <c r="G1283" s="89">
        <v>255</v>
      </c>
      <c r="H1283" s="89">
        <v>85</v>
      </c>
      <c r="I1283" s="49">
        <v>0.26388888888888901</v>
      </c>
      <c r="J1283" s="92">
        <v>0.48850574712643702</v>
      </c>
      <c r="K1283" s="93">
        <v>6.1411764705882401</v>
      </c>
    </row>
    <row r="1284" spans="1:11" ht="27.75">
      <c r="A1284" s="19">
        <v>5257</v>
      </c>
      <c r="B1284" s="86">
        <v>45329</v>
      </c>
      <c r="C1284" s="46">
        <f t="shared" si="29"/>
        <v>3</v>
      </c>
      <c r="E1284" s="87">
        <v>509</v>
      </c>
      <c r="G1284" s="89">
        <v>264</v>
      </c>
      <c r="H1284" s="89">
        <v>80</v>
      </c>
      <c r="I1284" s="49">
        <v>0.30555555555555602</v>
      </c>
      <c r="J1284" s="92">
        <v>0.51866404715127701</v>
      </c>
      <c r="K1284" s="93">
        <v>6.3624999999999998</v>
      </c>
    </row>
    <row r="1285" spans="1:11" ht="27.75">
      <c r="A1285" s="19">
        <v>5257</v>
      </c>
      <c r="B1285" s="86">
        <v>45330</v>
      </c>
      <c r="C1285" s="46">
        <f t="shared" si="29"/>
        <v>4</v>
      </c>
      <c r="E1285" s="87">
        <v>563</v>
      </c>
      <c r="G1285" s="89">
        <v>359</v>
      </c>
      <c r="H1285" s="89">
        <v>62</v>
      </c>
      <c r="I1285" s="49">
        <v>0.30555555555555602</v>
      </c>
      <c r="J1285" s="92">
        <v>0.63765541740675002</v>
      </c>
      <c r="K1285" s="93">
        <v>9.0806451612903203</v>
      </c>
    </row>
    <row r="1286" spans="1:11" ht="27.75">
      <c r="A1286" s="19">
        <v>5257</v>
      </c>
      <c r="B1286" s="86">
        <v>45331</v>
      </c>
      <c r="C1286" s="46">
        <f t="shared" si="29"/>
        <v>5</v>
      </c>
      <c r="E1286" s="87">
        <v>359</v>
      </c>
      <c r="G1286" s="89">
        <v>246</v>
      </c>
      <c r="H1286" s="89">
        <v>114</v>
      </c>
      <c r="I1286" s="49">
        <v>0.30555555555555602</v>
      </c>
      <c r="J1286" s="92">
        <v>0.68523676880222795</v>
      </c>
      <c r="K1286" s="93">
        <v>3.1491228070175401</v>
      </c>
    </row>
    <row r="1287" spans="1:11" ht="27.75">
      <c r="A1287" s="19">
        <v>5257</v>
      </c>
      <c r="B1287" s="86">
        <v>45332</v>
      </c>
      <c r="C1287" s="46">
        <f t="shared" si="29"/>
        <v>6</v>
      </c>
      <c r="E1287" s="87">
        <v>308</v>
      </c>
      <c r="G1287" s="89">
        <v>98</v>
      </c>
      <c r="H1287" s="89">
        <v>98</v>
      </c>
      <c r="I1287" s="49">
        <v>0.30555555555555602</v>
      </c>
      <c r="J1287" s="92">
        <v>0.31818181818181801</v>
      </c>
      <c r="K1287" s="93">
        <v>3.1428571428571401</v>
      </c>
    </row>
    <row r="1288" spans="1:11" ht="27.75">
      <c r="A1288" s="19">
        <v>5257</v>
      </c>
      <c r="B1288" s="86">
        <v>45333</v>
      </c>
      <c r="C1288" s="46">
        <f t="shared" si="29"/>
        <v>7</v>
      </c>
      <c r="E1288" s="87">
        <v>289</v>
      </c>
      <c r="G1288" s="89">
        <v>61</v>
      </c>
      <c r="H1288" s="89">
        <v>73</v>
      </c>
      <c r="I1288" s="49">
        <v>0.32638888888888901</v>
      </c>
      <c r="J1288" s="92">
        <v>0.21107266435986199</v>
      </c>
      <c r="K1288" s="93">
        <v>3.95890410958904</v>
      </c>
    </row>
    <row r="1289" spans="1:11" ht="27.75">
      <c r="A1289" s="19">
        <v>5257</v>
      </c>
      <c r="B1289" s="86">
        <v>45334</v>
      </c>
      <c r="C1289" s="46">
        <f t="shared" si="29"/>
        <v>1</v>
      </c>
      <c r="E1289" s="87">
        <v>555</v>
      </c>
      <c r="G1289" s="89">
        <v>352</v>
      </c>
      <c r="H1289" s="89">
        <v>75</v>
      </c>
      <c r="I1289" s="49">
        <v>0.32638888888888901</v>
      </c>
      <c r="J1289" s="92">
        <v>0.63423423423423397</v>
      </c>
      <c r="K1289" s="93">
        <v>7.4</v>
      </c>
    </row>
    <row r="1290" spans="1:11" ht="27.75">
      <c r="A1290" s="19">
        <v>5257</v>
      </c>
      <c r="B1290" s="86">
        <v>45335</v>
      </c>
      <c r="C1290" s="46">
        <f t="shared" si="29"/>
        <v>2</v>
      </c>
      <c r="E1290" s="87">
        <v>581</v>
      </c>
      <c r="G1290" s="89">
        <v>329</v>
      </c>
      <c r="H1290" s="89">
        <v>58</v>
      </c>
      <c r="I1290" s="49">
        <v>0.280555555555556</v>
      </c>
      <c r="J1290" s="92">
        <v>0.56626506024096401</v>
      </c>
      <c r="K1290" s="93">
        <v>10.017241379310301</v>
      </c>
    </row>
    <row r="1291" spans="1:11" ht="27.75">
      <c r="A1291" s="19">
        <v>5257</v>
      </c>
      <c r="B1291" s="86">
        <v>45336</v>
      </c>
      <c r="C1291" s="46">
        <f t="shared" si="29"/>
        <v>3</v>
      </c>
      <c r="E1291" s="87">
        <v>534.5</v>
      </c>
      <c r="G1291" s="89">
        <v>381</v>
      </c>
      <c r="H1291" s="89">
        <v>78</v>
      </c>
      <c r="I1291" s="49">
        <v>0.32222222222222202</v>
      </c>
      <c r="J1291" s="92">
        <v>0.71281571562207702</v>
      </c>
      <c r="K1291" s="93">
        <v>6.8525641025641004</v>
      </c>
    </row>
    <row r="1292" spans="1:11" ht="27.75">
      <c r="A1292" s="19">
        <v>5257</v>
      </c>
      <c r="B1292" s="86">
        <v>45337</v>
      </c>
      <c r="C1292" s="46">
        <f t="shared" si="29"/>
        <v>4</v>
      </c>
      <c r="E1292" s="87">
        <v>620</v>
      </c>
      <c r="G1292" s="89">
        <v>442</v>
      </c>
      <c r="H1292" s="89">
        <v>75</v>
      </c>
      <c r="I1292" s="49">
        <v>0.31041666666666701</v>
      </c>
      <c r="J1292" s="92">
        <v>0.71290322580645205</v>
      </c>
      <c r="K1292" s="93">
        <v>8.2666666666666693</v>
      </c>
    </row>
    <row r="1293" spans="1:11" ht="27.75">
      <c r="A1293" s="19">
        <v>5257</v>
      </c>
      <c r="B1293" s="86">
        <v>45338</v>
      </c>
      <c r="C1293" s="46">
        <f t="shared" si="29"/>
        <v>5</v>
      </c>
      <c r="E1293" s="87">
        <v>550.5</v>
      </c>
      <c r="G1293" s="89">
        <v>282</v>
      </c>
      <c r="H1293" s="89">
        <v>104</v>
      </c>
      <c r="I1293" s="49">
        <v>0.327083333333333</v>
      </c>
      <c r="J1293" s="92">
        <v>0.51226158038147096</v>
      </c>
      <c r="K1293" s="93">
        <v>5.2932692307692299</v>
      </c>
    </row>
    <row r="1294" spans="1:11" ht="27.75">
      <c r="A1294" s="19">
        <v>5257</v>
      </c>
      <c r="B1294" s="86">
        <v>45339</v>
      </c>
      <c r="C1294" s="46">
        <f t="shared" si="29"/>
        <v>6</v>
      </c>
      <c r="E1294" s="87">
        <v>604</v>
      </c>
      <c r="G1294" s="89">
        <v>412</v>
      </c>
      <c r="H1294" s="89">
        <v>86</v>
      </c>
      <c r="I1294" s="49">
        <v>0.35416666666666702</v>
      </c>
      <c r="J1294" s="92">
        <v>0.68211920529801295</v>
      </c>
      <c r="K1294" s="93">
        <v>7.0232558139534902</v>
      </c>
    </row>
    <row r="1295" spans="1:11" ht="27.75">
      <c r="A1295" s="19">
        <v>5257</v>
      </c>
      <c r="B1295" s="86">
        <v>45340</v>
      </c>
      <c r="C1295" s="46">
        <f t="shared" si="29"/>
        <v>7</v>
      </c>
      <c r="E1295" s="87">
        <v>637</v>
      </c>
      <c r="G1295" s="89">
        <v>370</v>
      </c>
      <c r="H1295" s="89">
        <v>96</v>
      </c>
      <c r="I1295" s="49">
        <v>0.31597222222222199</v>
      </c>
      <c r="J1295" s="92">
        <v>0.58084772370486704</v>
      </c>
      <c r="K1295" s="93">
        <v>6.6354166666666696</v>
      </c>
    </row>
    <row r="1296" spans="1:11" ht="27.75">
      <c r="A1296" s="19">
        <v>5257</v>
      </c>
      <c r="B1296" s="86">
        <v>45341</v>
      </c>
      <c r="C1296" s="46">
        <f t="shared" si="29"/>
        <v>1</v>
      </c>
      <c r="E1296" s="87">
        <v>559</v>
      </c>
      <c r="G1296" s="89">
        <v>333</v>
      </c>
      <c r="H1296" s="89">
        <v>67</v>
      </c>
      <c r="I1296" s="49">
        <v>0.28333333333333299</v>
      </c>
      <c r="J1296" s="92">
        <v>0.59570661896243304</v>
      </c>
      <c r="K1296" s="93">
        <v>8.3432835820895495</v>
      </c>
    </row>
    <row r="1297" spans="1:11" ht="27.75">
      <c r="A1297" s="19">
        <v>5257</v>
      </c>
      <c r="B1297" s="86">
        <v>45342</v>
      </c>
      <c r="C1297" s="46">
        <f t="shared" si="29"/>
        <v>2</v>
      </c>
      <c r="E1297" s="87">
        <v>546.5</v>
      </c>
      <c r="G1297" s="89">
        <v>371</v>
      </c>
      <c r="H1297" s="89">
        <v>88</v>
      </c>
      <c r="I1297" s="49">
        <v>0.313194444444444</v>
      </c>
      <c r="J1297" s="92">
        <v>0.67886550777676102</v>
      </c>
      <c r="K1297" s="93">
        <v>6.2102272727272698</v>
      </c>
    </row>
    <row r="1298" spans="1:11" ht="27.75">
      <c r="A1298" s="19">
        <v>5257</v>
      </c>
      <c r="B1298" s="86">
        <v>45343</v>
      </c>
      <c r="C1298" s="46">
        <f t="shared" si="29"/>
        <v>3</v>
      </c>
      <c r="E1298" s="87">
        <v>324</v>
      </c>
      <c r="G1298" s="89">
        <v>158</v>
      </c>
      <c r="H1298" s="89">
        <v>72</v>
      </c>
      <c r="I1298" s="49">
        <v>0.33541666666666697</v>
      </c>
      <c r="J1298" s="92">
        <v>0.48765432098765399</v>
      </c>
      <c r="K1298" s="93">
        <v>4.5</v>
      </c>
    </row>
    <row r="1299" spans="1:11" ht="27.75">
      <c r="A1299" s="19">
        <v>5257</v>
      </c>
      <c r="B1299" s="86">
        <v>45344</v>
      </c>
      <c r="C1299" s="46">
        <f t="shared" si="29"/>
        <v>4</v>
      </c>
      <c r="E1299" s="87">
        <v>521</v>
      </c>
      <c r="G1299" s="89">
        <v>336</v>
      </c>
      <c r="H1299" s="89">
        <v>85</v>
      </c>
      <c r="I1299" s="49">
        <v>0.328472222222222</v>
      </c>
      <c r="J1299" s="92">
        <v>0.64491362763915505</v>
      </c>
      <c r="K1299" s="93">
        <v>6.1294117647058801</v>
      </c>
    </row>
    <row r="1300" spans="1:11" ht="27.75">
      <c r="A1300" s="19">
        <v>5257</v>
      </c>
      <c r="B1300" s="86">
        <v>45345</v>
      </c>
      <c r="C1300" s="46">
        <f t="shared" si="29"/>
        <v>5</v>
      </c>
      <c r="E1300" s="87">
        <v>593.5</v>
      </c>
      <c r="G1300" s="89">
        <v>350</v>
      </c>
      <c r="H1300" s="89">
        <v>85</v>
      </c>
      <c r="I1300" s="49">
        <v>0.30833333333333302</v>
      </c>
      <c r="J1300" s="92">
        <v>0.58972198820555999</v>
      </c>
      <c r="K1300" s="93">
        <v>6.9823529411764698</v>
      </c>
    </row>
    <row r="1301" spans="1:11" ht="27.75">
      <c r="A1301" s="19">
        <v>5257</v>
      </c>
      <c r="B1301" s="86">
        <v>45346</v>
      </c>
      <c r="C1301" s="46">
        <f t="shared" si="29"/>
        <v>6</v>
      </c>
      <c r="E1301" s="87">
        <v>617</v>
      </c>
      <c r="G1301" s="89">
        <v>339</v>
      </c>
      <c r="H1301" s="89">
        <v>85</v>
      </c>
      <c r="I1301" s="49">
        <v>0.31597222222222199</v>
      </c>
      <c r="J1301" s="92">
        <v>0.54943273905996803</v>
      </c>
      <c r="K1301" s="93">
        <v>7.2588235294117602</v>
      </c>
    </row>
    <row r="1302" spans="1:11" ht="27.75">
      <c r="A1302" s="19">
        <v>5257</v>
      </c>
      <c r="B1302" s="86">
        <v>45347</v>
      </c>
      <c r="C1302" s="46">
        <f t="shared" si="29"/>
        <v>7</v>
      </c>
      <c r="E1302" s="87">
        <v>563.5</v>
      </c>
      <c r="G1302" s="89">
        <v>386</v>
      </c>
      <c r="H1302" s="89">
        <v>78</v>
      </c>
      <c r="I1302" s="49">
        <v>0.28472222222222199</v>
      </c>
      <c r="J1302" s="92">
        <v>0.68500443655723198</v>
      </c>
      <c r="K1302" s="93">
        <v>7.22435897435897</v>
      </c>
    </row>
    <row r="1303" spans="1:11" ht="27.75">
      <c r="A1303" s="19">
        <v>5257</v>
      </c>
      <c r="B1303" s="86">
        <v>45348</v>
      </c>
      <c r="C1303" s="46">
        <f t="shared" ref="C1303:C1366" si="30">WEEKDAY(B1303,2)</f>
        <v>1</v>
      </c>
      <c r="E1303" s="87">
        <v>513</v>
      </c>
      <c r="G1303" s="89">
        <v>340</v>
      </c>
      <c r="H1303" s="89">
        <v>101</v>
      </c>
      <c r="I1303" s="49">
        <v>0.297222222222222</v>
      </c>
      <c r="J1303" s="92">
        <v>0.66276803118908401</v>
      </c>
      <c r="K1303" s="93">
        <v>5.0792079207920802</v>
      </c>
    </row>
    <row r="1304" spans="1:11" ht="27.75">
      <c r="A1304" s="19">
        <v>5257</v>
      </c>
      <c r="B1304" s="86">
        <v>45349</v>
      </c>
      <c r="C1304" s="46">
        <f t="shared" si="30"/>
        <v>2</v>
      </c>
      <c r="E1304" s="87">
        <v>321</v>
      </c>
      <c r="G1304" s="89">
        <v>101</v>
      </c>
      <c r="H1304" s="89">
        <v>101</v>
      </c>
      <c r="I1304" s="49">
        <v>0.31805555555555598</v>
      </c>
      <c r="J1304" s="92">
        <v>0.31464174454828697</v>
      </c>
      <c r="K1304" s="93">
        <v>3.1782178217821802</v>
      </c>
    </row>
    <row r="1305" spans="1:11" ht="27.75">
      <c r="A1305" s="19">
        <v>5257</v>
      </c>
      <c r="B1305" s="86">
        <v>45350</v>
      </c>
      <c r="C1305" s="46">
        <f t="shared" si="30"/>
        <v>3</v>
      </c>
      <c r="E1305" s="87">
        <v>380</v>
      </c>
      <c r="G1305" s="89">
        <v>162</v>
      </c>
      <c r="H1305" s="89">
        <v>62</v>
      </c>
      <c r="I1305" s="49">
        <v>0.31597222222222199</v>
      </c>
      <c r="J1305" s="92">
        <v>0.42631578947368398</v>
      </c>
      <c r="K1305" s="93">
        <v>6.1290322580645196</v>
      </c>
    </row>
    <row r="1306" spans="1:11" ht="27.75">
      <c r="A1306" s="19">
        <v>5257</v>
      </c>
      <c r="B1306" s="86">
        <v>45351</v>
      </c>
      <c r="C1306" s="46">
        <f t="shared" si="30"/>
        <v>4</v>
      </c>
      <c r="E1306" s="87">
        <v>668.5</v>
      </c>
      <c r="G1306" s="89">
        <v>407</v>
      </c>
      <c r="H1306" s="89">
        <v>80</v>
      </c>
      <c r="I1306" s="49">
        <v>0.31458333333333299</v>
      </c>
      <c r="J1306" s="92">
        <v>0.60882572924457701</v>
      </c>
      <c r="K1306" s="93">
        <v>8.3562499999999993</v>
      </c>
    </row>
    <row r="1307" spans="1:11" ht="27.75">
      <c r="A1307" s="19">
        <v>5257</v>
      </c>
      <c r="B1307" s="86">
        <v>45352</v>
      </c>
      <c r="C1307" s="46">
        <f t="shared" si="30"/>
        <v>5</v>
      </c>
      <c r="E1307" s="87">
        <v>543.5</v>
      </c>
      <c r="G1307" s="89">
        <v>355</v>
      </c>
      <c r="H1307" s="89">
        <v>77</v>
      </c>
      <c r="I1307" s="49">
        <v>0.32291666666666702</v>
      </c>
      <c r="J1307" s="92">
        <v>0.65317387304507801</v>
      </c>
      <c r="K1307" s="93">
        <v>7.0584415584415598</v>
      </c>
    </row>
    <row r="1308" spans="1:11" ht="27.75">
      <c r="A1308" s="19">
        <v>5257</v>
      </c>
      <c r="B1308" s="86">
        <v>45353</v>
      </c>
      <c r="C1308" s="46">
        <f t="shared" si="30"/>
        <v>6</v>
      </c>
      <c r="E1308" s="87">
        <v>607.25</v>
      </c>
      <c r="G1308" s="89">
        <v>402</v>
      </c>
      <c r="H1308" s="89">
        <v>81</v>
      </c>
      <c r="I1308" s="49">
        <v>0.32500000000000001</v>
      </c>
      <c r="J1308" s="92">
        <v>0.66200082338410904</v>
      </c>
      <c r="K1308" s="93">
        <v>7.4969135802469102</v>
      </c>
    </row>
    <row r="1309" spans="1:11" ht="27.75">
      <c r="A1309" s="19">
        <v>5257</v>
      </c>
      <c r="B1309" s="86">
        <v>45354</v>
      </c>
      <c r="C1309" s="46">
        <f t="shared" si="30"/>
        <v>7</v>
      </c>
      <c r="E1309" s="89">
        <v>665</v>
      </c>
      <c r="G1309" s="89">
        <v>499</v>
      </c>
      <c r="H1309" s="89">
        <v>64</v>
      </c>
      <c r="I1309" s="49">
        <v>0.31874999999999998</v>
      </c>
      <c r="J1309" s="92">
        <v>0.75037593984962403</v>
      </c>
      <c r="K1309" s="93">
        <v>10.390625</v>
      </c>
    </row>
    <row r="1310" spans="1:11" ht="27.75">
      <c r="A1310" s="19">
        <v>5257</v>
      </c>
      <c r="B1310" s="86">
        <v>45355</v>
      </c>
      <c r="C1310" s="46">
        <f t="shared" si="30"/>
        <v>1</v>
      </c>
      <c r="E1310" s="89">
        <v>709</v>
      </c>
      <c r="G1310" s="89">
        <v>487</v>
      </c>
      <c r="H1310" s="89">
        <v>76</v>
      </c>
      <c r="I1310" s="49">
        <v>0.29444444444444401</v>
      </c>
      <c r="J1310" s="92">
        <v>0.68688293370944997</v>
      </c>
      <c r="K1310" s="93">
        <v>9.3289473684210495</v>
      </c>
    </row>
    <row r="1311" spans="1:11" ht="27.75">
      <c r="A1311" s="19">
        <v>5257</v>
      </c>
      <c r="B1311" s="86">
        <v>45356</v>
      </c>
      <c r="C1311" s="46">
        <f t="shared" si="30"/>
        <v>2</v>
      </c>
      <c r="E1311" s="87">
        <v>733</v>
      </c>
      <c r="G1311" s="89">
        <v>395</v>
      </c>
      <c r="H1311" s="89">
        <v>104</v>
      </c>
      <c r="I1311" s="49">
        <v>0.32291666666666702</v>
      </c>
      <c r="J1311" s="92">
        <v>0.53888130968622105</v>
      </c>
      <c r="K1311" s="93">
        <v>7.0480769230769198</v>
      </c>
    </row>
    <row r="1312" spans="1:11" ht="27.75">
      <c r="A1312" s="19">
        <v>5257</v>
      </c>
      <c r="B1312" s="86">
        <v>45357</v>
      </c>
      <c r="C1312" s="46">
        <f t="shared" si="30"/>
        <v>3</v>
      </c>
      <c r="E1312" s="87">
        <v>760</v>
      </c>
      <c r="G1312" s="89">
        <v>415</v>
      </c>
      <c r="H1312" s="89">
        <v>84</v>
      </c>
      <c r="I1312" s="49">
        <v>0.35416666666666702</v>
      </c>
      <c r="J1312" s="92">
        <v>0.54605263157894701</v>
      </c>
      <c r="K1312" s="93">
        <v>9.0476190476190492</v>
      </c>
    </row>
    <row r="1313" spans="1:11" ht="27.75">
      <c r="A1313" s="19">
        <v>5257</v>
      </c>
      <c r="B1313" s="86">
        <v>45358</v>
      </c>
      <c r="C1313" s="46">
        <f t="shared" si="30"/>
        <v>4</v>
      </c>
      <c r="E1313" s="87">
        <v>758</v>
      </c>
      <c r="G1313" s="89">
        <v>429</v>
      </c>
      <c r="H1313" s="89">
        <v>76</v>
      </c>
      <c r="I1313" s="49">
        <v>0.3125</v>
      </c>
      <c r="J1313" s="92">
        <v>0.56596306068601598</v>
      </c>
      <c r="K1313" s="93">
        <v>9.9736842105263204</v>
      </c>
    </row>
    <row r="1314" spans="1:11" ht="27.75">
      <c r="A1314" s="19">
        <v>5257</v>
      </c>
      <c r="B1314" s="86">
        <v>45359</v>
      </c>
      <c r="C1314" s="46">
        <f t="shared" si="30"/>
        <v>5</v>
      </c>
      <c r="E1314" s="87">
        <v>878</v>
      </c>
      <c r="G1314" s="89">
        <v>605</v>
      </c>
      <c r="H1314" s="89">
        <v>65</v>
      </c>
      <c r="I1314" s="49">
        <v>0.30555555555555602</v>
      </c>
      <c r="J1314" s="92">
        <v>0.68906605922551301</v>
      </c>
      <c r="K1314" s="93">
        <v>13.507692307692301</v>
      </c>
    </row>
    <row r="1315" spans="1:11" ht="27.75">
      <c r="A1315" s="19">
        <v>5257</v>
      </c>
      <c r="B1315" s="86">
        <v>45360</v>
      </c>
      <c r="C1315" s="46">
        <f t="shared" si="30"/>
        <v>6</v>
      </c>
      <c r="E1315" s="87">
        <v>648</v>
      </c>
      <c r="G1315" s="89">
        <v>469</v>
      </c>
      <c r="H1315" s="89">
        <v>81</v>
      </c>
      <c r="I1315" s="49">
        <v>0.32152777777777802</v>
      </c>
      <c r="J1315" s="92">
        <v>0.72376543209876498</v>
      </c>
      <c r="K1315" s="93">
        <v>8</v>
      </c>
    </row>
    <row r="1316" spans="1:11" ht="27.75">
      <c r="A1316" s="19">
        <v>5257</v>
      </c>
      <c r="B1316" s="86">
        <v>45361</v>
      </c>
      <c r="C1316" s="46">
        <f t="shared" si="30"/>
        <v>7</v>
      </c>
      <c r="E1316" s="87">
        <v>469</v>
      </c>
      <c r="G1316" s="89">
        <v>228</v>
      </c>
      <c r="H1316" s="89">
        <v>56</v>
      </c>
      <c r="I1316" s="49">
        <v>0.34027777777777801</v>
      </c>
      <c r="J1316" s="92">
        <v>0.48614072494669502</v>
      </c>
      <c r="K1316" s="93">
        <v>8.375</v>
      </c>
    </row>
    <row r="1317" spans="1:11" ht="27.75">
      <c r="A1317" s="19">
        <v>5257</v>
      </c>
      <c r="B1317" s="86">
        <v>45362</v>
      </c>
      <c r="C1317" s="46">
        <f t="shared" si="30"/>
        <v>1</v>
      </c>
      <c r="E1317" s="87">
        <v>594</v>
      </c>
      <c r="G1317" s="89">
        <v>374</v>
      </c>
      <c r="H1317" s="89">
        <v>85</v>
      </c>
      <c r="I1317" s="49">
        <v>0.28958333333333303</v>
      </c>
      <c r="J1317" s="92">
        <v>0.62962962962962998</v>
      </c>
      <c r="K1317" s="93">
        <v>6.9882352941176498</v>
      </c>
    </row>
    <row r="1318" spans="1:11" ht="27.75">
      <c r="A1318" s="19">
        <v>5257</v>
      </c>
      <c r="B1318" s="86">
        <v>45363</v>
      </c>
      <c r="C1318" s="46">
        <f t="shared" si="30"/>
        <v>2</v>
      </c>
      <c r="E1318" s="87">
        <v>665</v>
      </c>
      <c r="G1318" s="89">
        <v>445</v>
      </c>
      <c r="H1318" s="89">
        <v>84</v>
      </c>
      <c r="I1318" s="49">
        <v>0.28472222222222199</v>
      </c>
      <c r="J1318" s="92">
        <v>0.66917293233082698</v>
      </c>
      <c r="K1318" s="93">
        <v>7.9166666666666696</v>
      </c>
    </row>
    <row r="1319" spans="1:11" ht="27.75">
      <c r="A1319" s="19">
        <v>5257</v>
      </c>
      <c r="B1319" s="86">
        <v>45364</v>
      </c>
      <c r="C1319" s="46">
        <f t="shared" si="30"/>
        <v>3</v>
      </c>
      <c r="E1319" s="87">
        <v>725</v>
      </c>
      <c r="G1319" s="89">
        <v>413</v>
      </c>
      <c r="H1319" s="89">
        <v>93</v>
      </c>
      <c r="I1319" s="49">
        <v>0.3125</v>
      </c>
      <c r="J1319" s="92">
        <v>0.56965517241379304</v>
      </c>
      <c r="K1319" s="93">
        <v>7.7956989247311803</v>
      </c>
    </row>
    <row r="1320" spans="1:11" ht="27.75">
      <c r="A1320" s="19">
        <v>5257</v>
      </c>
      <c r="B1320" s="86">
        <v>45365</v>
      </c>
      <c r="C1320" s="46">
        <f t="shared" si="30"/>
        <v>4</v>
      </c>
      <c r="E1320" s="87">
        <v>564</v>
      </c>
      <c r="G1320" s="89">
        <v>413</v>
      </c>
      <c r="H1320" s="89">
        <v>93</v>
      </c>
      <c r="I1320" s="49">
        <v>0.30555555555555602</v>
      </c>
      <c r="J1320" s="92">
        <v>0.73226950354609899</v>
      </c>
      <c r="K1320" s="93">
        <v>6.0645161290322598</v>
      </c>
    </row>
    <row r="1321" spans="1:11" ht="27.75">
      <c r="A1321" s="19">
        <v>5257</v>
      </c>
      <c r="B1321" s="86">
        <v>45366</v>
      </c>
      <c r="C1321" s="46">
        <f t="shared" si="30"/>
        <v>5</v>
      </c>
      <c r="E1321" s="87">
        <v>667</v>
      </c>
      <c r="G1321" s="89">
        <v>434</v>
      </c>
      <c r="H1321" s="89">
        <v>87</v>
      </c>
      <c r="I1321" s="49">
        <v>0.28958333333333303</v>
      </c>
      <c r="J1321" s="92">
        <v>0.65067466266866603</v>
      </c>
      <c r="K1321" s="93">
        <v>7.6666666666666696</v>
      </c>
    </row>
    <row r="1322" spans="1:11" ht="27.75">
      <c r="A1322" s="19">
        <v>5257</v>
      </c>
      <c r="B1322" s="86">
        <v>45367</v>
      </c>
      <c r="C1322" s="46">
        <f t="shared" si="30"/>
        <v>6</v>
      </c>
      <c r="E1322" s="87">
        <v>334</v>
      </c>
      <c r="G1322" s="89">
        <v>103</v>
      </c>
      <c r="H1322" s="89">
        <v>104</v>
      </c>
      <c r="I1322" s="49">
        <v>0.33055555555555599</v>
      </c>
      <c r="J1322" s="92">
        <v>0.30838323353293401</v>
      </c>
      <c r="K1322" s="93">
        <v>3.2115384615384599</v>
      </c>
    </row>
    <row r="1323" spans="1:11" ht="27.75">
      <c r="A1323" s="19">
        <v>5257</v>
      </c>
      <c r="B1323" s="86">
        <v>45368</v>
      </c>
      <c r="C1323" s="46">
        <f t="shared" si="30"/>
        <v>7</v>
      </c>
      <c r="E1323" s="87">
        <v>471</v>
      </c>
      <c r="G1323" s="89">
        <v>263</v>
      </c>
      <c r="H1323" s="89">
        <v>51</v>
      </c>
      <c r="I1323" s="49">
        <v>0.32638888888888901</v>
      </c>
      <c r="J1323" s="92">
        <v>0.55838641188959703</v>
      </c>
      <c r="K1323" s="93">
        <v>9.2352941176470598</v>
      </c>
    </row>
    <row r="1324" spans="1:11" ht="27.75">
      <c r="A1324" s="19">
        <v>5257</v>
      </c>
      <c r="B1324" s="86">
        <v>45369</v>
      </c>
      <c r="C1324" s="46">
        <f t="shared" si="30"/>
        <v>1</v>
      </c>
      <c r="E1324" s="87">
        <v>782</v>
      </c>
      <c r="G1324" s="89">
        <v>462</v>
      </c>
      <c r="H1324" s="89">
        <v>85</v>
      </c>
      <c r="I1324" s="49">
        <v>0.32361111111111102</v>
      </c>
      <c r="J1324" s="92">
        <v>0.59079283887468004</v>
      </c>
      <c r="K1324" s="93">
        <v>9.1999999999999993</v>
      </c>
    </row>
    <row r="1325" spans="1:11" ht="27.75">
      <c r="A1325" s="19">
        <v>5257</v>
      </c>
      <c r="B1325" s="86">
        <v>45370</v>
      </c>
      <c r="C1325" s="46">
        <f t="shared" si="30"/>
        <v>2</v>
      </c>
      <c r="E1325" s="87">
        <v>506</v>
      </c>
      <c r="G1325" s="89">
        <v>380</v>
      </c>
      <c r="H1325" s="89">
        <v>96</v>
      </c>
      <c r="I1325" s="49">
        <v>0.31944444444444398</v>
      </c>
      <c r="J1325" s="92">
        <v>0.75098814229249</v>
      </c>
      <c r="K1325" s="93">
        <v>5.2708333333333304</v>
      </c>
    </row>
    <row r="1326" spans="1:11" ht="27.75">
      <c r="A1326" s="19">
        <v>5257</v>
      </c>
      <c r="B1326" s="86">
        <v>45371</v>
      </c>
      <c r="C1326" s="46">
        <f t="shared" si="30"/>
        <v>3</v>
      </c>
      <c r="E1326" s="87">
        <v>680</v>
      </c>
      <c r="G1326" s="89">
        <v>423</v>
      </c>
      <c r="H1326" s="89">
        <v>84</v>
      </c>
      <c r="I1326" s="49">
        <v>0.32430555555555601</v>
      </c>
      <c r="J1326" s="92">
        <v>0.622058823529412</v>
      </c>
      <c r="K1326" s="93">
        <v>8.0952380952380896</v>
      </c>
    </row>
    <row r="1327" spans="1:11" ht="27.75">
      <c r="A1327" s="19">
        <v>5257</v>
      </c>
      <c r="B1327" s="86">
        <v>45372</v>
      </c>
      <c r="C1327" s="46">
        <f t="shared" si="30"/>
        <v>4</v>
      </c>
      <c r="E1327" s="87">
        <v>632</v>
      </c>
      <c r="G1327" s="89">
        <v>473</v>
      </c>
      <c r="H1327" s="89">
        <v>45</v>
      </c>
      <c r="I1327" s="49">
        <v>0.30555555555555602</v>
      </c>
      <c r="J1327" s="92">
        <v>0.748417721518987</v>
      </c>
      <c r="K1327" s="93">
        <v>14.0444444444444</v>
      </c>
    </row>
    <row r="1328" spans="1:11" ht="27.75">
      <c r="A1328" s="19">
        <v>5257</v>
      </c>
      <c r="B1328" s="86">
        <v>45373</v>
      </c>
      <c r="C1328" s="46">
        <f t="shared" si="30"/>
        <v>5</v>
      </c>
      <c r="E1328" s="87">
        <v>486</v>
      </c>
      <c r="G1328" s="89">
        <v>337</v>
      </c>
      <c r="H1328" s="89">
        <v>120</v>
      </c>
      <c r="I1328" s="49">
        <v>0.31666666666666698</v>
      </c>
      <c r="J1328" s="92">
        <v>0.69341563786008198</v>
      </c>
      <c r="K1328" s="93">
        <v>4.05</v>
      </c>
    </row>
    <row r="1329" spans="1:11" ht="27.75">
      <c r="A1329" s="19">
        <v>5257</v>
      </c>
      <c r="B1329" s="86">
        <v>45374</v>
      </c>
      <c r="C1329" s="46">
        <f t="shared" si="30"/>
        <v>6</v>
      </c>
      <c r="E1329" s="87">
        <v>466</v>
      </c>
      <c r="G1329" s="89">
        <v>134</v>
      </c>
      <c r="H1329" s="89">
        <v>118</v>
      </c>
      <c r="I1329" s="49">
        <v>0.328472222222222</v>
      </c>
      <c r="J1329" s="92">
        <v>0.28755364806867001</v>
      </c>
      <c r="K1329" s="93">
        <v>3.9491525423728802</v>
      </c>
    </row>
    <row r="1330" spans="1:11" ht="27.75">
      <c r="A1330" s="19">
        <v>5257</v>
      </c>
      <c r="B1330" s="86">
        <v>45375</v>
      </c>
      <c r="C1330" s="46">
        <f t="shared" si="30"/>
        <v>7</v>
      </c>
      <c r="E1330" s="87">
        <v>335</v>
      </c>
      <c r="G1330" s="89">
        <v>113</v>
      </c>
      <c r="H1330" s="89">
        <v>82</v>
      </c>
      <c r="I1330" s="49">
        <v>0.327777777777778</v>
      </c>
      <c r="J1330" s="92">
        <v>0.33731343283582099</v>
      </c>
      <c r="K1330" s="93">
        <v>4.0853658536585398</v>
      </c>
    </row>
    <row r="1331" spans="1:11" ht="27.75">
      <c r="A1331" s="19">
        <v>5257</v>
      </c>
      <c r="B1331" s="86">
        <v>45376</v>
      </c>
      <c r="C1331" s="46">
        <f t="shared" si="30"/>
        <v>1</v>
      </c>
      <c r="E1331" s="87">
        <v>735</v>
      </c>
      <c r="G1331" s="89">
        <v>451</v>
      </c>
      <c r="H1331" s="89">
        <v>83</v>
      </c>
      <c r="I1331" s="49">
        <v>0.32500000000000001</v>
      </c>
      <c r="J1331" s="92">
        <v>0.61360544217687096</v>
      </c>
      <c r="K1331" s="93">
        <v>8.8554216867469897</v>
      </c>
    </row>
    <row r="1332" spans="1:11" ht="27.75">
      <c r="A1332" s="19">
        <v>5257</v>
      </c>
      <c r="B1332" s="86">
        <v>45377</v>
      </c>
      <c r="C1332" s="46">
        <f t="shared" si="30"/>
        <v>2</v>
      </c>
      <c r="E1332" s="87">
        <v>507</v>
      </c>
      <c r="G1332" s="89">
        <v>310</v>
      </c>
      <c r="H1332" s="89">
        <v>70</v>
      </c>
      <c r="I1332" s="49">
        <v>0.32569444444444401</v>
      </c>
      <c r="J1332" s="92">
        <v>0.61143984220907299</v>
      </c>
      <c r="K1332" s="93">
        <v>7.2428571428571402</v>
      </c>
    </row>
    <row r="1333" spans="1:11" ht="27.75">
      <c r="A1333" s="19">
        <v>5257</v>
      </c>
      <c r="B1333" s="86">
        <v>45378</v>
      </c>
      <c r="C1333" s="46">
        <f t="shared" si="30"/>
        <v>3</v>
      </c>
      <c r="E1333" s="87">
        <v>677</v>
      </c>
      <c r="G1333" s="89">
        <v>461</v>
      </c>
      <c r="H1333" s="89">
        <v>100</v>
      </c>
      <c r="I1333" s="49">
        <v>0.30763888888888902</v>
      </c>
      <c r="J1333" s="92">
        <v>0.68094534711964505</v>
      </c>
      <c r="K1333" s="93">
        <v>6.77</v>
      </c>
    </row>
    <row r="1334" spans="1:11" ht="27.75">
      <c r="A1334" s="19">
        <v>5257</v>
      </c>
      <c r="B1334" s="86">
        <v>45379</v>
      </c>
      <c r="C1334" s="46">
        <f t="shared" si="30"/>
        <v>4</v>
      </c>
      <c r="E1334" s="87">
        <v>391</v>
      </c>
      <c r="G1334" s="89">
        <v>236</v>
      </c>
      <c r="H1334" s="89">
        <v>65</v>
      </c>
      <c r="I1334" s="49">
        <v>0.31944444444444398</v>
      </c>
      <c r="J1334" s="92">
        <v>0.60358056265984605</v>
      </c>
      <c r="K1334" s="93">
        <v>6.0153846153846198</v>
      </c>
    </row>
    <row r="1335" spans="1:11" ht="27.75">
      <c r="A1335" s="19">
        <v>5257</v>
      </c>
      <c r="B1335" s="86">
        <v>45380</v>
      </c>
      <c r="C1335" s="46">
        <f t="shared" si="30"/>
        <v>5</v>
      </c>
      <c r="E1335" s="87">
        <v>535</v>
      </c>
      <c r="G1335" s="89">
        <v>425</v>
      </c>
      <c r="H1335" s="89">
        <v>54</v>
      </c>
      <c r="I1335" s="49">
        <v>0.30833333333333302</v>
      </c>
      <c r="J1335" s="92">
        <v>0.79439252336448596</v>
      </c>
      <c r="K1335" s="93">
        <v>9.9074074074074101</v>
      </c>
    </row>
    <row r="1336" spans="1:11" ht="27.75">
      <c r="A1336" s="19">
        <v>5257</v>
      </c>
      <c r="B1336" s="86">
        <v>45381</v>
      </c>
      <c r="C1336" s="46">
        <f t="shared" si="30"/>
        <v>6</v>
      </c>
      <c r="E1336" s="87">
        <v>424</v>
      </c>
      <c r="G1336" s="89">
        <v>130</v>
      </c>
      <c r="H1336" s="89">
        <v>64</v>
      </c>
      <c r="I1336" s="49">
        <v>0.36736111111111103</v>
      </c>
      <c r="J1336" s="92">
        <v>0.30660377358490598</v>
      </c>
      <c r="K1336" s="93">
        <v>6.625</v>
      </c>
    </row>
    <row r="1337" spans="1:11" ht="27.75">
      <c r="A1337" s="19">
        <v>5257</v>
      </c>
      <c r="B1337" s="86">
        <v>45382</v>
      </c>
      <c r="C1337" s="46">
        <f t="shared" si="30"/>
        <v>7</v>
      </c>
      <c r="E1337" s="87">
        <v>463</v>
      </c>
      <c r="G1337" s="89">
        <v>248</v>
      </c>
      <c r="H1337" s="89">
        <v>68</v>
      </c>
      <c r="I1337" s="49">
        <v>0.30902777777777801</v>
      </c>
      <c r="J1337" s="92">
        <v>0.53563714902807802</v>
      </c>
      <c r="K1337" s="93">
        <v>6.8088235294117601</v>
      </c>
    </row>
    <row r="1338" spans="1:11" ht="27.75">
      <c r="A1338" s="19">
        <v>5257</v>
      </c>
      <c r="B1338" s="86">
        <v>45383</v>
      </c>
      <c r="C1338" s="46">
        <f t="shared" si="30"/>
        <v>1</v>
      </c>
      <c r="E1338" s="87">
        <v>693</v>
      </c>
      <c r="G1338" s="89">
        <v>399</v>
      </c>
      <c r="H1338" s="89">
        <v>69</v>
      </c>
      <c r="I1338" s="49">
        <v>0.32291666666666702</v>
      </c>
      <c r="J1338" s="92">
        <v>0.57575757575757602</v>
      </c>
      <c r="K1338" s="93">
        <v>10.0434782608696</v>
      </c>
    </row>
    <row r="1339" spans="1:11" ht="27.75">
      <c r="A1339" s="19">
        <v>5257</v>
      </c>
      <c r="B1339" s="86">
        <v>45384</v>
      </c>
      <c r="C1339" s="46">
        <f t="shared" si="30"/>
        <v>2</v>
      </c>
      <c r="E1339" s="87">
        <v>689</v>
      </c>
      <c r="G1339" s="89">
        <v>417</v>
      </c>
      <c r="H1339" s="89">
        <v>59</v>
      </c>
      <c r="I1339" s="49">
        <v>0.32291666666666702</v>
      </c>
      <c r="J1339" s="92">
        <v>0.60522496371553003</v>
      </c>
      <c r="K1339" s="93">
        <v>11.677966101694899</v>
      </c>
    </row>
    <row r="1340" spans="1:11" ht="27.75">
      <c r="A1340" s="19">
        <v>5257</v>
      </c>
      <c r="B1340" s="86">
        <v>45385</v>
      </c>
      <c r="C1340" s="46">
        <f t="shared" si="30"/>
        <v>3</v>
      </c>
      <c r="E1340" s="87">
        <v>702</v>
      </c>
      <c r="G1340" s="89">
        <v>336</v>
      </c>
      <c r="H1340" s="89">
        <v>58</v>
      </c>
      <c r="I1340" s="49">
        <v>0.32291666666666702</v>
      </c>
      <c r="J1340" s="92">
        <v>0.47863247863247899</v>
      </c>
      <c r="K1340" s="93">
        <v>12.1034482758621</v>
      </c>
    </row>
    <row r="1341" spans="1:11" ht="27.75">
      <c r="A1341" s="19">
        <v>5257</v>
      </c>
      <c r="B1341" s="86">
        <v>45386</v>
      </c>
      <c r="C1341" s="46">
        <f t="shared" si="30"/>
        <v>4</v>
      </c>
      <c r="E1341" s="87">
        <v>645</v>
      </c>
      <c r="G1341" s="89">
        <v>463</v>
      </c>
      <c r="H1341" s="89">
        <v>51</v>
      </c>
      <c r="I1341" s="49">
        <v>0.32083333333333303</v>
      </c>
      <c r="J1341" s="92">
        <v>0.71782945736434101</v>
      </c>
      <c r="K1341" s="93">
        <v>12.647058823529401</v>
      </c>
    </row>
    <row r="1342" spans="1:11">
      <c r="A1342" s="33">
        <v>373</v>
      </c>
      <c r="B1342" s="52">
        <v>45297</v>
      </c>
      <c r="C1342" s="46">
        <f t="shared" si="30"/>
        <v>6</v>
      </c>
      <c r="D1342" s="94" t="s">
        <v>820</v>
      </c>
      <c r="E1342" s="94">
        <v>396</v>
      </c>
      <c r="F1342" s="94" t="s">
        <v>919</v>
      </c>
      <c r="G1342" s="94">
        <v>309</v>
      </c>
      <c r="H1342" s="94">
        <v>150</v>
      </c>
      <c r="I1342" s="49">
        <v>0.44652777777777802</v>
      </c>
    </row>
    <row r="1343" spans="1:11">
      <c r="A1343" s="33">
        <v>373</v>
      </c>
      <c r="B1343" s="52">
        <v>45298</v>
      </c>
      <c r="C1343" s="46">
        <f t="shared" si="30"/>
        <v>7</v>
      </c>
      <c r="D1343" s="94" t="s">
        <v>342</v>
      </c>
      <c r="E1343" s="94">
        <v>424</v>
      </c>
      <c r="F1343" s="94" t="s">
        <v>317</v>
      </c>
      <c r="G1343" s="94">
        <v>328</v>
      </c>
      <c r="H1343" s="94">
        <v>98</v>
      </c>
      <c r="I1343" s="49">
        <v>2.9861111111111099E-2</v>
      </c>
    </row>
    <row r="1344" spans="1:11">
      <c r="A1344" s="33">
        <v>373</v>
      </c>
      <c r="B1344" s="52">
        <v>45299</v>
      </c>
      <c r="C1344" s="46">
        <f t="shared" si="30"/>
        <v>1</v>
      </c>
      <c r="D1344" s="94" t="s">
        <v>948</v>
      </c>
      <c r="E1344" s="94">
        <v>477</v>
      </c>
      <c r="F1344" s="94" t="s">
        <v>1015</v>
      </c>
      <c r="G1344" s="94">
        <v>267</v>
      </c>
      <c r="H1344" s="94">
        <v>205</v>
      </c>
      <c r="I1344" s="49">
        <v>2.0138888888888901E-2</v>
      </c>
    </row>
    <row r="1345" spans="1:9">
      <c r="A1345" s="33">
        <v>373</v>
      </c>
      <c r="B1345" s="52">
        <v>45300</v>
      </c>
      <c r="C1345" s="46">
        <f t="shared" si="30"/>
        <v>2</v>
      </c>
      <c r="D1345" s="94" t="s">
        <v>1016</v>
      </c>
      <c r="E1345" s="94">
        <v>575</v>
      </c>
      <c r="F1345" s="94" t="s">
        <v>396</v>
      </c>
      <c r="G1345" s="94">
        <v>361</v>
      </c>
      <c r="H1345" s="94">
        <v>111</v>
      </c>
      <c r="I1345" s="49">
        <v>5.5555555555555601E-3</v>
      </c>
    </row>
    <row r="1346" spans="1:9">
      <c r="A1346" s="33">
        <v>373</v>
      </c>
      <c r="B1346" s="52">
        <v>45301</v>
      </c>
      <c r="C1346" s="46">
        <f t="shared" si="30"/>
        <v>3</v>
      </c>
      <c r="D1346" s="94" t="s">
        <v>619</v>
      </c>
      <c r="E1346" s="94">
        <v>537</v>
      </c>
      <c r="F1346" s="94" t="s">
        <v>636</v>
      </c>
      <c r="G1346" s="94">
        <v>324</v>
      </c>
      <c r="H1346" s="94">
        <v>159</v>
      </c>
      <c r="I1346" s="49">
        <v>1.38888888888889E-3</v>
      </c>
    </row>
    <row r="1347" spans="1:9">
      <c r="A1347" s="33">
        <v>373</v>
      </c>
      <c r="B1347" s="52">
        <v>45302</v>
      </c>
      <c r="C1347" s="46">
        <f t="shared" si="30"/>
        <v>4</v>
      </c>
      <c r="D1347" s="94" t="s">
        <v>1017</v>
      </c>
      <c r="E1347" s="94">
        <v>439</v>
      </c>
      <c r="F1347" s="94" t="s">
        <v>639</v>
      </c>
      <c r="G1347" s="94">
        <v>286</v>
      </c>
      <c r="H1347" s="94">
        <v>113</v>
      </c>
      <c r="I1347" s="49">
        <v>3.9583333333333297E-2</v>
      </c>
    </row>
    <row r="1348" spans="1:9">
      <c r="A1348" s="33">
        <v>373</v>
      </c>
      <c r="B1348" s="52">
        <v>45303</v>
      </c>
      <c r="C1348" s="46">
        <f t="shared" si="30"/>
        <v>5</v>
      </c>
      <c r="D1348" s="94" t="s">
        <v>311</v>
      </c>
      <c r="E1348" s="94">
        <v>241</v>
      </c>
      <c r="F1348" s="94" t="s">
        <v>339</v>
      </c>
      <c r="G1348" s="94">
        <v>121</v>
      </c>
      <c r="H1348" s="94">
        <v>88</v>
      </c>
      <c r="I1348" s="49">
        <v>0.48611111111111099</v>
      </c>
    </row>
    <row r="1349" spans="1:9">
      <c r="A1349" s="33">
        <v>373</v>
      </c>
      <c r="B1349" s="52">
        <v>45304</v>
      </c>
      <c r="C1349" s="46">
        <f t="shared" si="30"/>
        <v>6</v>
      </c>
      <c r="D1349" s="94" t="s">
        <v>617</v>
      </c>
      <c r="E1349" s="94">
        <v>447</v>
      </c>
      <c r="F1349" s="94" t="s">
        <v>527</v>
      </c>
      <c r="G1349" s="94">
        <v>242</v>
      </c>
      <c r="H1349" s="94">
        <v>157</v>
      </c>
      <c r="I1349" s="49">
        <v>2.4305555555555601E-2</v>
      </c>
    </row>
    <row r="1350" spans="1:9">
      <c r="A1350" s="33">
        <v>373</v>
      </c>
      <c r="B1350" s="52">
        <v>45305</v>
      </c>
      <c r="C1350" s="46">
        <f t="shared" si="30"/>
        <v>7</v>
      </c>
      <c r="D1350" s="94" t="s">
        <v>567</v>
      </c>
      <c r="E1350" s="94">
        <v>605</v>
      </c>
      <c r="F1350" s="94" t="s">
        <v>375</v>
      </c>
      <c r="G1350" s="94">
        <v>389</v>
      </c>
      <c r="H1350" s="94">
        <v>208</v>
      </c>
      <c r="I1350" s="49">
        <v>6.2500000000000003E-3</v>
      </c>
    </row>
    <row r="1351" spans="1:9">
      <c r="A1351" s="33">
        <v>373</v>
      </c>
      <c r="B1351" s="52">
        <v>45306</v>
      </c>
      <c r="C1351" s="46">
        <f t="shared" si="30"/>
        <v>1</v>
      </c>
      <c r="D1351" s="94" t="s">
        <v>954</v>
      </c>
      <c r="E1351" s="94">
        <v>456</v>
      </c>
      <c r="F1351" s="94" t="s">
        <v>944</v>
      </c>
      <c r="G1351" s="94">
        <v>429</v>
      </c>
      <c r="H1351" s="94">
        <v>106</v>
      </c>
      <c r="I1351" s="49">
        <v>5.5555555555555601E-3</v>
      </c>
    </row>
    <row r="1352" spans="1:9">
      <c r="A1352" s="33">
        <v>373</v>
      </c>
      <c r="B1352" s="52">
        <v>45307</v>
      </c>
      <c r="C1352" s="46">
        <f t="shared" si="30"/>
        <v>2</v>
      </c>
      <c r="D1352" s="94" t="s">
        <v>936</v>
      </c>
      <c r="E1352" s="94">
        <v>465</v>
      </c>
      <c r="F1352" s="94" t="s">
        <v>317</v>
      </c>
      <c r="G1352" s="94">
        <v>328</v>
      </c>
      <c r="H1352" s="94">
        <v>101</v>
      </c>
      <c r="I1352" s="49">
        <v>6.9444444444444404E-4</v>
      </c>
    </row>
    <row r="1353" spans="1:9">
      <c r="A1353" s="33">
        <v>373</v>
      </c>
      <c r="B1353" s="52">
        <v>45308</v>
      </c>
      <c r="C1353" s="46">
        <f t="shared" si="30"/>
        <v>3</v>
      </c>
      <c r="D1353" s="94" t="s">
        <v>619</v>
      </c>
      <c r="E1353" s="94">
        <v>537</v>
      </c>
      <c r="F1353" s="94" t="s">
        <v>1015</v>
      </c>
      <c r="G1353" s="94">
        <v>267</v>
      </c>
      <c r="H1353" s="94">
        <v>135</v>
      </c>
      <c r="I1353" s="49">
        <v>6.9444444444444404E-4</v>
      </c>
    </row>
    <row r="1354" spans="1:9">
      <c r="A1354" s="33">
        <v>373</v>
      </c>
      <c r="B1354" s="52">
        <v>45309</v>
      </c>
      <c r="C1354" s="46">
        <f t="shared" si="30"/>
        <v>4</v>
      </c>
      <c r="D1354" s="94" t="s">
        <v>1018</v>
      </c>
      <c r="E1354" s="94">
        <v>695</v>
      </c>
      <c r="F1354" s="94" t="s">
        <v>396</v>
      </c>
      <c r="G1354" s="94">
        <v>361</v>
      </c>
      <c r="H1354" s="94">
        <v>83</v>
      </c>
      <c r="I1354" s="49">
        <v>1.59722222222222E-2</v>
      </c>
    </row>
    <row r="1355" spans="1:9">
      <c r="A1355" s="33">
        <v>373</v>
      </c>
      <c r="B1355" s="52">
        <v>45310</v>
      </c>
      <c r="C1355" s="46">
        <f t="shared" si="30"/>
        <v>5</v>
      </c>
      <c r="D1355" s="94" t="s">
        <v>1019</v>
      </c>
      <c r="E1355" s="94">
        <v>519</v>
      </c>
      <c r="F1355" s="94" t="s">
        <v>368</v>
      </c>
      <c r="G1355" s="94">
        <v>384</v>
      </c>
      <c r="H1355" s="94">
        <v>169</v>
      </c>
      <c r="I1355" s="49">
        <v>6.9444444444444404E-4</v>
      </c>
    </row>
    <row r="1356" spans="1:9">
      <c r="A1356" s="33">
        <v>373</v>
      </c>
      <c r="B1356" s="52">
        <v>45311</v>
      </c>
      <c r="C1356" s="46">
        <f t="shared" si="30"/>
        <v>6</v>
      </c>
      <c r="D1356" s="94" t="s">
        <v>354</v>
      </c>
      <c r="E1356" s="94">
        <v>189</v>
      </c>
      <c r="F1356" s="94" t="s">
        <v>276</v>
      </c>
      <c r="G1356" s="94">
        <v>106</v>
      </c>
      <c r="H1356" s="94">
        <v>137</v>
      </c>
      <c r="I1356" s="49">
        <v>0</v>
      </c>
    </row>
    <row r="1357" spans="1:9">
      <c r="A1357" s="33">
        <v>373</v>
      </c>
      <c r="B1357" s="52">
        <v>45312</v>
      </c>
      <c r="C1357" s="46">
        <f t="shared" si="30"/>
        <v>7</v>
      </c>
      <c r="D1357" s="94" t="s">
        <v>449</v>
      </c>
      <c r="E1357" s="94">
        <v>281</v>
      </c>
      <c r="F1357" s="94" t="s">
        <v>369</v>
      </c>
      <c r="G1357" s="94">
        <v>181</v>
      </c>
      <c r="H1357" s="94">
        <v>274</v>
      </c>
      <c r="I1357" s="49">
        <v>0</v>
      </c>
    </row>
    <row r="1358" spans="1:9">
      <c r="A1358" s="33">
        <v>373</v>
      </c>
      <c r="B1358" s="52">
        <v>45313</v>
      </c>
      <c r="C1358" s="46">
        <f t="shared" si="30"/>
        <v>1</v>
      </c>
      <c r="D1358" s="94" t="s">
        <v>948</v>
      </c>
      <c r="E1358" s="94">
        <v>477</v>
      </c>
      <c r="F1358" s="94" t="s">
        <v>1015</v>
      </c>
      <c r="G1358" s="94">
        <v>267</v>
      </c>
      <c r="H1358" s="94">
        <v>186</v>
      </c>
      <c r="I1358" s="49">
        <v>2.4305555555555601E-2</v>
      </c>
    </row>
    <row r="1359" spans="1:9">
      <c r="A1359" s="33">
        <v>373</v>
      </c>
      <c r="B1359" s="52">
        <v>45314</v>
      </c>
      <c r="C1359" s="46">
        <f t="shared" si="30"/>
        <v>2</v>
      </c>
      <c r="D1359" s="94" t="s">
        <v>763</v>
      </c>
      <c r="E1359" s="94">
        <v>657</v>
      </c>
      <c r="F1359" s="94" t="s">
        <v>579</v>
      </c>
      <c r="G1359" s="94">
        <v>449</v>
      </c>
      <c r="H1359" s="94">
        <v>177</v>
      </c>
      <c r="I1359" s="49">
        <v>6.2500000000000003E-3</v>
      </c>
    </row>
    <row r="1360" spans="1:9">
      <c r="A1360" s="33">
        <v>373</v>
      </c>
      <c r="B1360" s="52">
        <v>45315</v>
      </c>
      <c r="C1360" s="46">
        <f t="shared" si="30"/>
        <v>3</v>
      </c>
      <c r="D1360" s="94" t="s">
        <v>1020</v>
      </c>
      <c r="E1360" s="94">
        <v>515</v>
      </c>
      <c r="F1360" s="94" t="s">
        <v>1012</v>
      </c>
      <c r="G1360" s="94">
        <v>250</v>
      </c>
      <c r="H1360" s="94">
        <v>153</v>
      </c>
      <c r="I1360" s="49">
        <v>3.7499999999999999E-2</v>
      </c>
    </row>
    <row r="1361" spans="1:9">
      <c r="A1361" s="33">
        <v>373</v>
      </c>
      <c r="B1361" s="52">
        <v>45316</v>
      </c>
      <c r="C1361" s="46">
        <f t="shared" si="30"/>
        <v>4</v>
      </c>
      <c r="D1361" s="94" t="s">
        <v>397</v>
      </c>
      <c r="E1361" s="94">
        <v>325</v>
      </c>
      <c r="F1361" s="94" t="s">
        <v>1021</v>
      </c>
      <c r="G1361" s="94">
        <v>184</v>
      </c>
      <c r="H1361" s="94">
        <v>212</v>
      </c>
      <c r="I1361" s="49">
        <v>0.102083333333333</v>
      </c>
    </row>
    <row r="1362" spans="1:9">
      <c r="A1362" s="33">
        <v>373</v>
      </c>
      <c r="B1362" s="52">
        <v>45317</v>
      </c>
      <c r="C1362" s="46">
        <f t="shared" si="30"/>
        <v>5</v>
      </c>
      <c r="D1362" s="94" t="s">
        <v>791</v>
      </c>
      <c r="E1362" s="94">
        <v>562</v>
      </c>
      <c r="F1362" s="94" t="s">
        <v>1022</v>
      </c>
      <c r="G1362" s="94">
        <v>231</v>
      </c>
      <c r="H1362" s="94">
        <v>275</v>
      </c>
      <c r="I1362" s="49">
        <v>0.25902777777777802</v>
      </c>
    </row>
    <row r="1363" spans="1:9">
      <c r="A1363" s="33">
        <v>373</v>
      </c>
      <c r="B1363" s="52">
        <v>45318</v>
      </c>
      <c r="C1363" s="46">
        <f t="shared" si="30"/>
        <v>6</v>
      </c>
      <c r="D1363" s="94" t="s">
        <v>410</v>
      </c>
      <c r="E1363" s="94">
        <v>462</v>
      </c>
      <c r="F1363" s="94" t="s">
        <v>335</v>
      </c>
      <c r="G1363" s="94">
        <v>137</v>
      </c>
      <c r="H1363" s="94">
        <v>187</v>
      </c>
      <c r="I1363" s="49">
        <v>0.28333333333333299</v>
      </c>
    </row>
    <row r="1364" spans="1:9">
      <c r="A1364" s="33">
        <v>373</v>
      </c>
      <c r="B1364" s="52">
        <v>45319</v>
      </c>
      <c r="C1364" s="46">
        <f t="shared" si="30"/>
        <v>7</v>
      </c>
      <c r="D1364" s="94" t="s">
        <v>821</v>
      </c>
      <c r="E1364" s="94">
        <v>632</v>
      </c>
      <c r="F1364" s="94" t="s">
        <v>314</v>
      </c>
      <c r="G1364" s="94">
        <v>268</v>
      </c>
      <c r="H1364" s="94">
        <v>143</v>
      </c>
      <c r="I1364" s="49">
        <v>0.27986111111111101</v>
      </c>
    </row>
    <row r="1365" spans="1:9">
      <c r="A1365" s="33">
        <v>373</v>
      </c>
      <c r="B1365" s="52">
        <v>45320</v>
      </c>
      <c r="C1365" s="46">
        <f t="shared" si="30"/>
        <v>1</v>
      </c>
      <c r="D1365" s="94" t="s">
        <v>362</v>
      </c>
      <c r="E1365" s="94">
        <v>315</v>
      </c>
      <c r="F1365" s="94" t="s">
        <v>490</v>
      </c>
      <c r="G1365" s="94">
        <v>202</v>
      </c>
      <c r="H1365" s="94">
        <v>156</v>
      </c>
      <c r="I1365" s="49">
        <v>0.28888888888888897</v>
      </c>
    </row>
    <row r="1366" spans="1:9">
      <c r="A1366" s="33">
        <v>373</v>
      </c>
      <c r="B1366" s="52">
        <v>45321</v>
      </c>
      <c r="C1366" s="46">
        <f t="shared" si="30"/>
        <v>2</v>
      </c>
      <c r="D1366" s="94" t="s">
        <v>1023</v>
      </c>
      <c r="E1366" s="94">
        <v>686</v>
      </c>
      <c r="F1366" s="94" t="s">
        <v>519</v>
      </c>
      <c r="G1366" s="94">
        <v>277</v>
      </c>
      <c r="H1366" s="94">
        <v>95</v>
      </c>
      <c r="I1366" s="49">
        <v>0.311805555555556</v>
      </c>
    </row>
    <row r="1367" spans="1:9">
      <c r="A1367" s="33">
        <v>373</v>
      </c>
      <c r="B1367" s="52">
        <v>45322</v>
      </c>
      <c r="C1367" s="46">
        <f t="shared" ref="C1367:C1430" si="31">WEEKDAY(B1367,2)</f>
        <v>3</v>
      </c>
      <c r="D1367" s="94" t="s">
        <v>821</v>
      </c>
      <c r="E1367" s="94">
        <v>632</v>
      </c>
      <c r="F1367" s="94" t="s">
        <v>519</v>
      </c>
      <c r="G1367" s="94">
        <v>277</v>
      </c>
      <c r="H1367" s="94">
        <v>143</v>
      </c>
      <c r="I1367" s="49">
        <v>0.297222222222222</v>
      </c>
    </row>
    <row r="1368" spans="1:9">
      <c r="A1368" s="33">
        <v>373</v>
      </c>
      <c r="B1368" s="52">
        <v>45323</v>
      </c>
      <c r="C1368" s="46">
        <f t="shared" si="31"/>
        <v>4</v>
      </c>
      <c r="D1368" s="94" t="s">
        <v>579</v>
      </c>
      <c r="E1368" s="94">
        <v>449</v>
      </c>
      <c r="F1368" s="94" t="s">
        <v>287</v>
      </c>
      <c r="G1368" s="94">
        <v>177</v>
      </c>
      <c r="H1368" s="94">
        <v>177</v>
      </c>
      <c r="I1368" s="49">
        <v>1.38888888888889E-3</v>
      </c>
    </row>
    <row r="1369" spans="1:9">
      <c r="A1369" s="33">
        <v>373</v>
      </c>
      <c r="B1369" s="52">
        <v>45324</v>
      </c>
      <c r="C1369" s="46">
        <f t="shared" si="31"/>
        <v>5</v>
      </c>
      <c r="D1369" s="94" t="s">
        <v>555</v>
      </c>
      <c r="E1369" s="94">
        <v>383</v>
      </c>
      <c r="F1369" s="94" t="s">
        <v>266</v>
      </c>
      <c r="G1369" s="94">
        <v>153</v>
      </c>
      <c r="H1369" s="94">
        <v>173</v>
      </c>
      <c r="I1369" s="49">
        <v>0.33124999999999999</v>
      </c>
    </row>
    <row r="1370" spans="1:9">
      <c r="A1370" s="33">
        <v>373</v>
      </c>
      <c r="B1370" s="52">
        <v>45325</v>
      </c>
      <c r="C1370" s="46">
        <f t="shared" si="31"/>
        <v>6</v>
      </c>
      <c r="D1370" s="94" t="s">
        <v>425</v>
      </c>
      <c r="E1370" s="94">
        <v>391</v>
      </c>
      <c r="F1370" s="94" t="s">
        <v>343</v>
      </c>
      <c r="G1370" s="94">
        <v>187</v>
      </c>
      <c r="H1370" s="94">
        <v>150</v>
      </c>
      <c r="I1370" s="49">
        <v>0.31944444444444398</v>
      </c>
    </row>
    <row r="1371" spans="1:9">
      <c r="A1371" s="33">
        <v>373</v>
      </c>
      <c r="B1371" s="52">
        <v>45326</v>
      </c>
      <c r="C1371" s="46">
        <f t="shared" si="31"/>
        <v>7</v>
      </c>
      <c r="D1371" s="94" t="s">
        <v>748</v>
      </c>
      <c r="E1371" s="94">
        <v>558</v>
      </c>
      <c r="F1371" s="94" t="s">
        <v>473</v>
      </c>
      <c r="G1371" s="94">
        <v>256</v>
      </c>
      <c r="H1371" s="94">
        <v>86</v>
      </c>
      <c r="I1371" s="49">
        <v>0.37708333333333299</v>
      </c>
    </row>
    <row r="1372" spans="1:9">
      <c r="A1372" s="33">
        <v>373</v>
      </c>
      <c r="B1372" s="52">
        <v>45327</v>
      </c>
      <c r="C1372" s="46">
        <f t="shared" si="31"/>
        <v>1</v>
      </c>
      <c r="D1372" s="94" t="s">
        <v>327</v>
      </c>
      <c r="E1372" s="94">
        <v>560</v>
      </c>
      <c r="F1372" s="94" t="s">
        <v>305</v>
      </c>
      <c r="G1372" s="94">
        <v>243</v>
      </c>
      <c r="H1372" s="94">
        <v>112</v>
      </c>
      <c r="I1372" s="49">
        <v>0.38194444444444398</v>
      </c>
    </row>
    <row r="1373" spans="1:9">
      <c r="A1373" s="33">
        <v>373</v>
      </c>
      <c r="B1373" s="52">
        <v>45328</v>
      </c>
      <c r="C1373" s="46">
        <f t="shared" si="31"/>
        <v>2</v>
      </c>
      <c r="D1373" s="94" t="s">
        <v>1024</v>
      </c>
      <c r="E1373" s="94">
        <v>643</v>
      </c>
      <c r="F1373" s="94" t="s">
        <v>281</v>
      </c>
      <c r="G1373" s="94">
        <v>273</v>
      </c>
      <c r="H1373" s="94">
        <v>145</v>
      </c>
      <c r="I1373" s="49">
        <v>0.30555555555555602</v>
      </c>
    </row>
    <row r="1374" spans="1:9">
      <c r="A1374" s="33">
        <v>373</v>
      </c>
      <c r="B1374" s="52">
        <v>45329</v>
      </c>
      <c r="C1374" s="46">
        <f t="shared" si="31"/>
        <v>3</v>
      </c>
      <c r="D1374" s="94" t="s">
        <v>744</v>
      </c>
      <c r="E1374" s="94">
        <v>604</v>
      </c>
      <c r="F1374" s="94" t="s">
        <v>279</v>
      </c>
      <c r="G1374" s="94">
        <v>362</v>
      </c>
      <c r="H1374" s="94">
        <v>99</v>
      </c>
      <c r="I1374" s="49">
        <v>0.35416666666666702</v>
      </c>
    </row>
    <row r="1375" spans="1:9">
      <c r="A1375" s="33">
        <v>373</v>
      </c>
      <c r="B1375" s="52">
        <v>45330</v>
      </c>
      <c r="C1375" s="46">
        <f t="shared" si="31"/>
        <v>4</v>
      </c>
      <c r="D1375" s="94" t="s">
        <v>518</v>
      </c>
      <c r="E1375" s="94">
        <v>392</v>
      </c>
      <c r="F1375" s="94" t="s">
        <v>261</v>
      </c>
      <c r="G1375" s="94">
        <v>132</v>
      </c>
      <c r="H1375" s="94">
        <v>180</v>
      </c>
      <c r="I1375" s="49">
        <v>0.3125</v>
      </c>
    </row>
    <row r="1376" spans="1:9">
      <c r="A1376" s="33">
        <v>373</v>
      </c>
      <c r="B1376" s="52">
        <v>45331</v>
      </c>
      <c r="C1376" s="46">
        <f t="shared" si="31"/>
        <v>5</v>
      </c>
      <c r="D1376" s="94" t="s">
        <v>489</v>
      </c>
      <c r="E1376" s="94">
        <v>405</v>
      </c>
      <c r="F1376" s="94" t="s">
        <v>275</v>
      </c>
      <c r="G1376" s="94">
        <v>219</v>
      </c>
      <c r="H1376" s="94">
        <v>220</v>
      </c>
      <c r="I1376" s="49">
        <v>0.31041666666666701</v>
      </c>
    </row>
    <row r="1377" spans="1:9">
      <c r="A1377" s="33">
        <v>373</v>
      </c>
      <c r="B1377" s="52">
        <v>45332</v>
      </c>
      <c r="C1377" s="46">
        <f t="shared" si="31"/>
        <v>6</v>
      </c>
      <c r="D1377" s="94" t="s">
        <v>622</v>
      </c>
      <c r="E1377" s="94">
        <v>684</v>
      </c>
      <c r="F1377" s="94" t="s">
        <v>929</v>
      </c>
      <c r="G1377" s="94">
        <v>280</v>
      </c>
      <c r="H1377" s="94">
        <v>141</v>
      </c>
      <c r="I1377" s="49">
        <v>0</v>
      </c>
    </row>
    <row r="1378" spans="1:9">
      <c r="A1378" s="33">
        <v>373</v>
      </c>
      <c r="B1378" s="52">
        <v>45333</v>
      </c>
      <c r="C1378" s="46">
        <f t="shared" si="31"/>
        <v>7</v>
      </c>
      <c r="D1378" s="94" t="s">
        <v>448</v>
      </c>
      <c r="E1378" s="94">
        <v>504</v>
      </c>
      <c r="F1378" s="94" t="s">
        <v>922</v>
      </c>
      <c r="G1378" s="94">
        <v>261</v>
      </c>
      <c r="H1378" s="94">
        <v>81</v>
      </c>
      <c r="I1378" s="49">
        <v>0.389583333333333</v>
      </c>
    </row>
    <row r="1379" spans="1:9">
      <c r="A1379" s="33">
        <v>373</v>
      </c>
      <c r="B1379" s="52">
        <v>45334</v>
      </c>
      <c r="C1379" s="46">
        <f t="shared" si="31"/>
        <v>1</v>
      </c>
      <c r="D1379" s="94" t="s">
        <v>1025</v>
      </c>
      <c r="E1379" s="94">
        <v>484</v>
      </c>
      <c r="F1379" s="94" t="s">
        <v>430</v>
      </c>
      <c r="G1379" s="94">
        <v>278</v>
      </c>
      <c r="H1379" s="94">
        <v>127</v>
      </c>
      <c r="I1379" s="49">
        <v>2.5000000000000001E-2</v>
      </c>
    </row>
    <row r="1380" spans="1:9">
      <c r="A1380" s="33">
        <v>373</v>
      </c>
      <c r="B1380" s="52">
        <v>45335</v>
      </c>
      <c r="C1380" s="46">
        <f t="shared" si="31"/>
        <v>2</v>
      </c>
      <c r="D1380" s="94" t="s">
        <v>1026</v>
      </c>
      <c r="E1380" s="94">
        <v>681</v>
      </c>
      <c r="F1380" s="94" t="s">
        <v>587</v>
      </c>
      <c r="G1380" s="94">
        <v>337</v>
      </c>
      <c r="H1380" s="94">
        <v>142</v>
      </c>
      <c r="I1380" s="49">
        <v>4.7916666666666698E-2</v>
      </c>
    </row>
    <row r="1381" spans="1:9">
      <c r="A1381" s="33">
        <v>373</v>
      </c>
      <c r="B1381" s="52">
        <v>45336</v>
      </c>
      <c r="C1381" s="46">
        <f t="shared" si="31"/>
        <v>3</v>
      </c>
      <c r="D1381" s="94" t="s">
        <v>930</v>
      </c>
      <c r="E1381" s="94">
        <v>503</v>
      </c>
      <c r="F1381" s="94" t="s">
        <v>588</v>
      </c>
      <c r="G1381" s="94">
        <v>390</v>
      </c>
      <c r="H1381" s="94">
        <v>83</v>
      </c>
      <c r="I1381" s="49">
        <v>6.9444444444444404E-4</v>
      </c>
    </row>
    <row r="1382" spans="1:9">
      <c r="A1382" s="33">
        <v>373</v>
      </c>
      <c r="B1382" s="52">
        <v>45337</v>
      </c>
      <c r="C1382" s="46">
        <f t="shared" si="31"/>
        <v>4</v>
      </c>
      <c r="D1382" s="94" t="s">
        <v>478</v>
      </c>
      <c r="E1382" s="94">
        <v>444</v>
      </c>
      <c r="F1382" s="94" t="s">
        <v>931</v>
      </c>
      <c r="G1382" s="94">
        <v>172</v>
      </c>
      <c r="H1382" s="94">
        <v>169</v>
      </c>
      <c r="I1382" s="49">
        <v>6.9444444444444404E-4</v>
      </c>
    </row>
    <row r="1383" spans="1:9">
      <c r="A1383" s="33">
        <v>373</v>
      </c>
      <c r="B1383" s="52">
        <v>45338</v>
      </c>
      <c r="C1383" s="46">
        <f t="shared" si="31"/>
        <v>5</v>
      </c>
      <c r="D1383" s="94" t="s">
        <v>478</v>
      </c>
      <c r="E1383" s="94">
        <v>444</v>
      </c>
      <c r="F1383" s="94" t="s">
        <v>772</v>
      </c>
      <c r="G1383" s="94">
        <v>249</v>
      </c>
      <c r="H1383" s="94">
        <v>137</v>
      </c>
      <c r="I1383" s="49">
        <v>1.38888888888889E-3</v>
      </c>
    </row>
    <row r="1384" spans="1:9">
      <c r="A1384" s="33">
        <v>373</v>
      </c>
      <c r="B1384" s="52">
        <v>45339</v>
      </c>
      <c r="C1384" s="46">
        <f t="shared" si="31"/>
        <v>6</v>
      </c>
      <c r="D1384" s="94" t="s">
        <v>617</v>
      </c>
      <c r="E1384" s="94">
        <v>447</v>
      </c>
      <c r="F1384" s="94" t="s">
        <v>818</v>
      </c>
      <c r="G1384" s="94">
        <v>239</v>
      </c>
      <c r="H1384" s="94">
        <v>274</v>
      </c>
      <c r="I1384" s="49">
        <v>1.3194444444444399E-2</v>
      </c>
    </row>
    <row r="1385" spans="1:9">
      <c r="A1385" s="33">
        <v>373</v>
      </c>
      <c r="B1385" s="52">
        <v>45340</v>
      </c>
      <c r="C1385" s="46">
        <f t="shared" si="31"/>
        <v>7</v>
      </c>
      <c r="D1385" s="94" t="s">
        <v>765</v>
      </c>
      <c r="E1385" s="94">
        <v>430</v>
      </c>
      <c r="F1385" s="94" t="s">
        <v>316</v>
      </c>
      <c r="G1385" s="94">
        <v>302</v>
      </c>
      <c r="H1385" s="94">
        <v>186</v>
      </c>
      <c r="I1385" s="49">
        <v>0</v>
      </c>
    </row>
    <row r="1386" spans="1:9">
      <c r="A1386" s="33">
        <v>373</v>
      </c>
      <c r="B1386" s="52">
        <v>45341</v>
      </c>
      <c r="C1386" s="46">
        <f t="shared" si="31"/>
        <v>1</v>
      </c>
      <c r="D1386" s="94" t="s">
        <v>371</v>
      </c>
      <c r="E1386" s="94">
        <v>564</v>
      </c>
      <c r="F1386" s="94" t="s">
        <v>397</v>
      </c>
      <c r="G1386" s="94">
        <v>325</v>
      </c>
      <c r="H1386" s="94">
        <v>119</v>
      </c>
      <c r="I1386" s="49">
        <v>0</v>
      </c>
    </row>
    <row r="1387" spans="1:9">
      <c r="A1387" s="33">
        <v>373</v>
      </c>
      <c r="B1387" s="52">
        <v>45342</v>
      </c>
      <c r="C1387" s="46">
        <f t="shared" si="31"/>
        <v>2</v>
      </c>
      <c r="D1387" s="94" t="s">
        <v>313</v>
      </c>
      <c r="E1387" s="94">
        <v>627</v>
      </c>
      <c r="F1387" s="94" t="s">
        <v>551</v>
      </c>
      <c r="G1387" s="94">
        <v>369</v>
      </c>
      <c r="H1387" s="94">
        <v>88</v>
      </c>
      <c r="I1387" s="49">
        <v>6.9444444444444404E-4</v>
      </c>
    </row>
    <row r="1388" spans="1:9">
      <c r="A1388" s="33">
        <v>373</v>
      </c>
      <c r="B1388" s="52">
        <v>45343</v>
      </c>
      <c r="C1388" s="46">
        <f t="shared" si="31"/>
        <v>3</v>
      </c>
      <c r="D1388" s="94" t="s">
        <v>925</v>
      </c>
      <c r="E1388" s="94">
        <v>585</v>
      </c>
      <c r="F1388" s="94" t="s">
        <v>432</v>
      </c>
      <c r="G1388" s="94">
        <v>359</v>
      </c>
      <c r="H1388" s="94">
        <v>79</v>
      </c>
      <c r="I1388" s="49">
        <v>6.9444444444444404E-4</v>
      </c>
    </row>
    <row r="1389" spans="1:9">
      <c r="A1389" s="33">
        <v>373</v>
      </c>
      <c r="B1389" s="52">
        <v>45344</v>
      </c>
      <c r="C1389" s="46">
        <f t="shared" si="31"/>
        <v>4</v>
      </c>
      <c r="D1389" s="94" t="s">
        <v>569</v>
      </c>
      <c r="E1389" s="94">
        <v>616</v>
      </c>
      <c r="F1389" s="94" t="s">
        <v>405</v>
      </c>
      <c r="G1389" s="94">
        <v>306</v>
      </c>
      <c r="H1389" s="94">
        <v>108</v>
      </c>
      <c r="I1389" s="49">
        <v>2.29166666666667E-2</v>
      </c>
    </row>
    <row r="1390" spans="1:9">
      <c r="A1390" s="33">
        <v>373</v>
      </c>
      <c r="B1390" s="52">
        <v>45345</v>
      </c>
      <c r="C1390" s="46">
        <f t="shared" si="31"/>
        <v>5</v>
      </c>
      <c r="D1390" s="94" t="s">
        <v>749</v>
      </c>
      <c r="E1390" s="94">
        <v>454</v>
      </c>
      <c r="F1390" s="94" t="s">
        <v>316</v>
      </c>
      <c r="G1390" s="94">
        <v>302</v>
      </c>
      <c r="H1390" s="94">
        <v>126</v>
      </c>
      <c r="I1390" s="49">
        <v>6.9444444444444404E-4</v>
      </c>
    </row>
    <row r="1391" spans="1:9">
      <c r="A1391" s="33">
        <v>373</v>
      </c>
      <c r="B1391" s="52">
        <v>45346</v>
      </c>
      <c r="C1391" s="46">
        <f t="shared" si="31"/>
        <v>6</v>
      </c>
      <c r="D1391" s="94" t="s">
        <v>928</v>
      </c>
      <c r="E1391" s="94">
        <v>510</v>
      </c>
      <c r="F1391" s="94" t="s">
        <v>910</v>
      </c>
      <c r="G1391" s="94">
        <v>245</v>
      </c>
      <c r="H1391" s="94">
        <v>87</v>
      </c>
      <c r="I1391" s="49">
        <v>0</v>
      </c>
    </row>
    <row r="1392" spans="1:9">
      <c r="A1392" s="33">
        <v>373</v>
      </c>
      <c r="B1392" s="52">
        <v>45347</v>
      </c>
      <c r="C1392" s="46">
        <f t="shared" si="31"/>
        <v>7</v>
      </c>
      <c r="D1392" s="94" t="s">
        <v>304</v>
      </c>
      <c r="E1392" s="94">
        <v>377</v>
      </c>
      <c r="F1392" s="94" t="s">
        <v>484</v>
      </c>
      <c r="G1392" s="94">
        <v>226</v>
      </c>
      <c r="H1392" s="94">
        <v>65</v>
      </c>
      <c r="I1392" s="49">
        <v>0</v>
      </c>
    </row>
    <row r="1393" spans="1:9">
      <c r="A1393" s="33">
        <v>373</v>
      </c>
      <c r="B1393" s="52">
        <v>45348</v>
      </c>
      <c r="C1393" s="46">
        <f t="shared" si="31"/>
        <v>1</v>
      </c>
      <c r="D1393" s="94" t="s">
        <v>779</v>
      </c>
      <c r="E1393" s="94">
        <v>580</v>
      </c>
      <c r="F1393" s="94" t="s">
        <v>459</v>
      </c>
      <c r="G1393" s="94">
        <v>197</v>
      </c>
      <c r="H1393" s="94">
        <v>53</v>
      </c>
      <c r="I1393" s="49">
        <v>6.9444444444444404E-4</v>
      </c>
    </row>
    <row r="1394" spans="1:9">
      <c r="A1394" s="33">
        <v>373</v>
      </c>
      <c r="B1394" s="52">
        <v>45349</v>
      </c>
      <c r="C1394" s="46">
        <f t="shared" si="31"/>
        <v>2</v>
      </c>
      <c r="D1394" s="94" t="s">
        <v>775</v>
      </c>
      <c r="E1394" s="94">
        <v>448</v>
      </c>
      <c r="F1394" s="94" t="s">
        <v>317</v>
      </c>
      <c r="G1394" s="94">
        <v>328</v>
      </c>
      <c r="H1394" s="94">
        <v>77</v>
      </c>
      <c r="I1394" s="49">
        <v>6.9444444444444404E-4</v>
      </c>
    </row>
    <row r="1395" spans="1:9">
      <c r="A1395" s="33">
        <v>373</v>
      </c>
      <c r="B1395" s="52">
        <v>45350</v>
      </c>
      <c r="C1395" s="46">
        <f t="shared" si="31"/>
        <v>3</v>
      </c>
      <c r="D1395" s="94" t="s">
        <v>495</v>
      </c>
      <c r="E1395" s="94">
        <v>412</v>
      </c>
      <c r="F1395" s="94" t="s">
        <v>678</v>
      </c>
      <c r="G1395" s="94">
        <v>283</v>
      </c>
      <c r="H1395" s="94">
        <v>119</v>
      </c>
      <c r="I1395" s="49">
        <v>6.9444444444444404E-4</v>
      </c>
    </row>
    <row r="1396" spans="1:9">
      <c r="A1396" s="33">
        <v>373</v>
      </c>
      <c r="B1396" s="52">
        <v>45351</v>
      </c>
      <c r="C1396" s="46">
        <f t="shared" si="31"/>
        <v>4</v>
      </c>
      <c r="D1396" s="94" t="s">
        <v>570</v>
      </c>
      <c r="E1396" s="94">
        <v>409</v>
      </c>
      <c r="F1396" s="94" t="s">
        <v>543</v>
      </c>
      <c r="G1396" s="94">
        <v>291</v>
      </c>
      <c r="H1396" s="94">
        <v>36</v>
      </c>
      <c r="I1396" s="49">
        <v>6.9444444444444404E-4</v>
      </c>
    </row>
    <row r="1397" spans="1:9">
      <c r="A1397" s="33">
        <v>373</v>
      </c>
      <c r="B1397" s="52">
        <v>45352</v>
      </c>
      <c r="C1397" s="46">
        <f t="shared" si="31"/>
        <v>5</v>
      </c>
      <c r="D1397" s="94" t="s">
        <v>711</v>
      </c>
      <c r="E1397" s="94">
        <v>475</v>
      </c>
      <c r="F1397" s="94" t="s">
        <v>911</v>
      </c>
      <c r="G1397" s="94">
        <v>232</v>
      </c>
      <c r="H1397" s="94">
        <v>78</v>
      </c>
      <c r="I1397" s="49">
        <v>6.9444444444444404E-4</v>
      </c>
    </row>
    <row r="1398" spans="1:9">
      <c r="A1398" s="33">
        <v>373</v>
      </c>
      <c r="B1398" s="52">
        <v>45353</v>
      </c>
      <c r="C1398" s="46">
        <f t="shared" si="31"/>
        <v>6</v>
      </c>
      <c r="D1398" s="94" t="s">
        <v>934</v>
      </c>
      <c r="E1398" s="94">
        <v>661</v>
      </c>
      <c r="F1398" s="94" t="s">
        <v>485</v>
      </c>
      <c r="G1398" s="94">
        <v>434</v>
      </c>
      <c r="H1398" s="94">
        <v>133</v>
      </c>
      <c r="I1398" s="49">
        <v>4.1666666666666701E-3</v>
      </c>
    </row>
    <row r="1399" spans="1:9">
      <c r="A1399" s="33">
        <v>373</v>
      </c>
      <c r="B1399" s="52">
        <v>45354</v>
      </c>
      <c r="C1399" s="46">
        <f t="shared" si="31"/>
        <v>7</v>
      </c>
      <c r="D1399" s="94" t="s">
        <v>515</v>
      </c>
      <c r="E1399" s="94">
        <v>499</v>
      </c>
      <c r="F1399" s="94" t="s">
        <v>464</v>
      </c>
      <c r="G1399" s="94">
        <v>216</v>
      </c>
      <c r="H1399" s="94">
        <v>78</v>
      </c>
      <c r="I1399" s="49">
        <v>6.9444444444444404E-4</v>
      </c>
    </row>
    <row r="1400" spans="1:9">
      <c r="A1400" s="33">
        <v>373</v>
      </c>
      <c r="B1400" s="52">
        <v>45355</v>
      </c>
      <c r="C1400" s="46">
        <f t="shared" si="31"/>
        <v>1</v>
      </c>
      <c r="D1400" s="94" t="s">
        <v>935</v>
      </c>
      <c r="E1400" s="94">
        <v>495</v>
      </c>
      <c r="F1400" s="94" t="s">
        <v>305</v>
      </c>
      <c r="G1400" s="94">
        <v>243</v>
      </c>
      <c r="H1400" s="94">
        <v>189</v>
      </c>
      <c r="I1400" s="49">
        <v>0</v>
      </c>
    </row>
    <row r="1401" spans="1:9">
      <c r="A1401" s="33">
        <v>373</v>
      </c>
      <c r="B1401" s="52">
        <v>45356</v>
      </c>
      <c r="C1401" s="46">
        <f t="shared" si="31"/>
        <v>2</v>
      </c>
      <c r="D1401" s="94" t="s">
        <v>919</v>
      </c>
      <c r="E1401" s="94">
        <v>309</v>
      </c>
      <c r="F1401" s="94" t="s">
        <v>351</v>
      </c>
      <c r="G1401" s="94">
        <v>262</v>
      </c>
      <c r="H1401" s="94">
        <v>156</v>
      </c>
      <c r="I1401" s="49">
        <v>0</v>
      </c>
    </row>
    <row r="1402" spans="1:9">
      <c r="A1402" s="33">
        <v>373</v>
      </c>
      <c r="B1402" s="52">
        <v>45357</v>
      </c>
      <c r="C1402" s="46">
        <f t="shared" si="31"/>
        <v>3</v>
      </c>
      <c r="D1402" s="94" t="s">
        <v>1027</v>
      </c>
      <c r="E1402" s="94">
        <v>739</v>
      </c>
      <c r="F1402" s="94" t="s">
        <v>396</v>
      </c>
      <c r="G1402" s="94">
        <v>361</v>
      </c>
      <c r="H1402" s="94">
        <v>117</v>
      </c>
      <c r="I1402" s="49">
        <v>2.7777777777777801E-3</v>
      </c>
    </row>
    <row r="1403" spans="1:9">
      <c r="A1403" s="33">
        <v>373</v>
      </c>
      <c r="B1403" s="52">
        <v>45358</v>
      </c>
      <c r="C1403" s="46">
        <f t="shared" si="31"/>
        <v>4</v>
      </c>
      <c r="D1403" s="94" t="s">
        <v>801</v>
      </c>
      <c r="E1403" s="94">
        <v>626</v>
      </c>
      <c r="F1403" s="94" t="s">
        <v>397</v>
      </c>
      <c r="G1403" s="94">
        <v>325</v>
      </c>
      <c r="H1403" s="94">
        <v>100</v>
      </c>
      <c r="I1403" s="49">
        <v>3.19444444444444E-2</v>
      </c>
    </row>
    <row r="1404" spans="1:9">
      <c r="A1404" s="33">
        <v>373</v>
      </c>
      <c r="B1404" s="52">
        <v>45359</v>
      </c>
      <c r="C1404" s="46">
        <f t="shared" si="31"/>
        <v>5</v>
      </c>
      <c r="D1404" s="94" t="s">
        <v>1028</v>
      </c>
      <c r="E1404" s="94">
        <v>636</v>
      </c>
      <c r="F1404" s="94" t="s">
        <v>365</v>
      </c>
      <c r="G1404" s="94">
        <v>414</v>
      </c>
      <c r="H1404" s="94">
        <v>93</v>
      </c>
      <c r="I1404" s="49">
        <v>9.0277777777777804E-3</v>
      </c>
    </row>
    <row r="1405" spans="1:9">
      <c r="A1405" s="33">
        <v>373</v>
      </c>
      <c r="B1405" s="52">
        <v>45360</v>
      </c>
      <c r="C1405" s="46">
        <f t="shared" si="31"/>
        <v>6</v>
      </c>
      <c r="D1405" s="94" t="s">
        <v>738</v>
      </c>
      <c r="E1405" s="94">
        <v>468</v>
      </c>
      <c r="F1405" s="94" t="s">
        <v>459</v>
      </c>
      <c r="G1405" s="94">
        <v>197</v>
      </c>
      <c r="H1405" s="94">
        <v>90</v>
      </c>
      <c r="I1405" s="49">
        <v>1.0416666666666701E-2</v>
      </c>
    </row>
    <row r="1406" spans="1:9">
      <c r="A1406" s="33">
        <v>373</v>
      </c>
      <c r="B1406" s="52">
        <v>45361</v>
      </c>
      <c r="C1406" s="46">
        <f t="shared" si="31"/>
        <v>7</v>
      </c>
      <c r="D1406" s="94" t="s">
        <v>753</v>
      </c>
      <c r="E1406" s="94">
        <v>511</v>
      </c>
      <c r="F1406" s="94" t="s">
        <v>260</v>
      </c>
      <c r="G1406" s="94">
        <v>223</v>
      </c>
      <c r="H1406" s="94">
        <v>55</v>
      </c>
      <c r="I1406" s="49">
        <v>3.9583333333333297E-2</v>
      </c>
    </row>
    <row r="1407" spans="1:9">
      <c r="A1407" s="33">
        <v>373</v>
      </c>
      <c r="B1407" s="52">
        <v>45362</v>
      </c>
      <c r="C1407" s="46">
        <f t="shared" si="31"/>
        <v>1</v>
      </c>
      <c r="D1407" s="94" t="s">
        <v>1029</v>
      </c>
      <c r="E1407" s="94">
        <v>754</v>
      </c>
      <c r="F1407" s="94" t="s">
        <v>525</v>
      </c>
      <c r="G1407" s="94">
        <v>548</v>
      </c>
      <c r="H1407" s="94">
        <v>66</v>
      </c>
      <c r="I1407" s="49">
        <v>2.5000000000000001E-2</v>
      </c>
    </row>
    <row r="1408" spans="1:9">
      <c r="A1408" s="33">
        <v>373</v>
      </c>
      <c r="B1408" s="52">
        <v>45363</v>
      </c>
      <c r="C1408" s="46">
        <f t="shared" si="31"/>
        <v>2</v>
      </c>
      <c r="D1408" s="94" t="s">
        <v>1030</v>
      </c>
      <c r="E1408" s="94">
        <v>786</v>
      </c>
      <c r="F1408" s="94" t="s">
        <v>489</v>
      </c>
      <c r="G1408" s="94">
        <v>405</v>
      </c>
      <c r="H1408" s="94">
        <v>103</v>
      </c>
      <c r="I1408" s="49">
        <v>1.18055555555556E-2</v>
      </c>
    </row>
    <row r="1409" spans="1:9">
      <c r="A1409" s="33">
        <v>373</v>
      </c>
      <c r="B1409" s="52">
        <v>45364</v>
      </c>
      <c r="C1409" s="46">
        <f t="shared" si="31"/>
        <v>3</v>
      </c>
      <c r="D1409" s="94" t="s">
        <v>1031</v>
      </c>
      <c r="E1409" s="94">
        <v>704</v>
      </c>
      <c r="F1409" s="94" t="s">
        <v>632</v>
      </c>
      <c r="G1409" s="94">
        <v>254</v>
      </c>
      <c r="H1409" s="94">
        <v>71</v>
      </c>
      <c r="I1409" s="49">
        <v>1.52777777777778E-2</v>
      </c>
    </row>
    <row r="1410" spans="1:9">
      <c r="A1410" s="33">
        <v>373</v>
      </c>
      <c r="B1410" s="52">
        <v>45365</v>
      </c>
      <c r="C1410" s="46">
        <f t="shared" si="31"/>
        <v>4</v>
      </c>
      <c r="D1410" s="94" t="s">
        <v>714</v>
      </c>
      <c r="E1410" s="94">
        <v>440</v>
      </c>
      <c r="F1410" s="94" t="s">
        <v>1032</v>
      </c>
      <c r="G1410" s="94">
        <v>683</v>
      </c>
      <c r="H1410" s="94">
        <v>105</v>
      </c>
      <c r="I1410" s="49">
        <v>6.9444444444444404E-4</v>
      </c>
    </row>
    <row r="1411" spans="1:9">
      <c r="A1411" s="33">
        <v>373</v>
      </c>
      <c r="B1411" s="52">
        <v>45366</v>
      </c>
      <c r="C1411" s="46">
        <f t="shared" si="31"/>
        <v>5</v>
      </c>
      <c r="D1411" s="94" t="s">
        <v>1032</v>
      </c>
      <c r="E1411" s="94">
        <v>683</v>
      </c>
      <c r="F1411" s="94" t="s">
        <v>447</v>
      </c>
      <c r="G1411" s="94">
        <v>296</v>
      </c>
      <c r="H1411" s="94">
        <v>65</v>
      </c>
      <c r="I1411" s="49">
        <v>2.0833333333333298E-3</v>
      </c>
    </row>
    <row r="1412" spans="1:9">
      <c r="A1412" s="33">
        <v>373</v>
      </c>
      <c r="B1412" s="52">
        <v>45367</v>
      </c>
      <c r="C1412" s="46">
        <f t="shared" si="31"/>
        <v>6</v>
      </c>
      <c r="D1412" s="94" t="s">
        <v>807</v>
      </c>
      <c r="E1412" s="94">
        <v>689</v>
      </c>
      <c r="F1412" s="94" t="s">
        <v>909</v>
      </c>
      <c r="G1412" s="94">
        <v>341</v>
      </c>
      <c r="H1412" s="94">
        <v>36</v>
      </c>
      <c r="I1412" s="49">
        <v>4.2361111111111099E-2</v>
      </c>
    </row>
    <row r="1413" spans="1:9">
      <c r="A1413" s="33">
        <v>373</v>
      </c>
      <c r="B1413" s="52">
        <v>45368</v>
      </c>
      <c r="C1413" s="46">
        <f t="shared" si="31"/>
        <v>7</v>
      </c>
      <c r="D1413" s="94" t="s">
        <v>797</v>
      </c>
      <c r="E1413" s="94">
        <v>614</v>
      </c>
      <c r="F1413" s="94" t="s">
        <v>269</v>
      </c>
      <c r="G1413" s="94">
        <v>172</v>
      </c>
      <c r="H1413" s="94">
        <v>78</v>
      </c>
      <c r="I1413" s="49">
        <v>1.7361111111111101E-2</v>
      </c>
    </row>
    <row r="1414" spans="1:9">
      <c r="A1414" s="33">
        <v>373</v>
      </c>
      <c r="B1414" s="52">
        <v>45369</v>
      </c>
      <c r="C1414" s="46">
        <f t="shared" si="31"/>
        <v>1</v>
      </c>
      <c r="D1414" s="94" t="s">
        <v>605</v>
      </c>
      <c r="E1414" s="94">
        <v>372</v>
      </c>
      <c r="F1414" s="94" t="s">
        <v>697</v>
      </c>
      <c r="G1414" s="94">
        <v>168</v>
      </c>
      <c r="H1414" s="94">
        <v>133</v>
      </c>
      <c r="I1414" s="49">
        <v>6.9444444444444404E-4</v>
      </c>
    </row>
    <row r="1415" spans="1:9">
      <c r="A1415" s="33">
        <v>373</v>
      </c>
      <c r="B1415" s="52">
        <v>45370</v>
      </c>
      <c r="C1415" s="46">
        <f t="shared" si="31"/>
        <v>2</v>
      </c>
      <c r="D1415" s="94" t="s">
        <v>1033</v>
      </c>
      <c r="E1415" s="94">
        <v>692</v>
      </c>
      <c r="F1415" s="94" t="s">
        <v>345</v>
      </c>
      <c r="G1415" s="94">
        <v>166</v>
      </c>
      <c r="H1415" s="94">
        <v>78</v>
      </c>
      <c r="I1415" s="49">
        <v>9.0277777777777804E-3</v>
      </c>
    </row>
    <row r="1416" spans="1:9">
      <c r="A1416" s="33">
        <v>373</v>
      </c>
      <c r="B1416" s="52">
        <v>45371</v>
      </c>
      <c r="C1416" s="46">
        <f t="shared" si="31"/>
        <v>3</v>
      </c>
      <c r="D1416" s="94" t="s">
        <v>1029</v>
      </c>
      <c r="E1416" s="94">
        <v>754</v>
      </c>
      <c r="F1416" s="94" t="s">
        <v>1014</v>
      </c>
      <c r="G1416" s="94">
        <v>228</v>
      </c>
      <c r="H1416" s="94">
        <v>59</v>
      </c>
      <c r="I1416" s="49">
        <v>4.1666666666666701E-3</v>
      </c>
    </row>
    <row r="1417" spans="1:9">
      <c r="A1417" s="33">
        <v>373</v>
      </c>
      <c r="B1417" s="52">
        <v>45372</v>
      </c>
      <c r="C1417" s="46">
        <f t="shared" si="31"/>
        <v>4</v>
      </c>
      <c r="D1417" s="94" t="s">
        <v>1034</v>
      </c>
      <c r="E1417" s="94">
        <v>671</v>
      </c>
      <c r="F1417" s="94" t="s">
        <v>910</v>
      </c>
      <c r="G1417" s="94">
        <v>245</v>
      </c>
      <c r="H1417" s="94">
        <v>66</v>
      </c>
      <c r="I1417" s="49">
        <v>0</v>
      </c>
    </row>
    <row r="1418" spans="1:9">
      <c r="A1418" s="33">
        <v>373</v>
      </c>
      <c r="B1418" s="52">
        <v>45373</v>
      </c>
      <c r="C1418" s="46">
        <f t="shared" si="31"/>
        <v>5</v>
      </c>
      <c r="D1418" s="94" t="s">
        <v>1035</v>
      </c>
      <c r="E1418" s="94">
        <v>748</v>
      </c>
      <c r="F1418" s="94" t="s">
        <v>911</v>
      </c>
      <c r="G1418" s="94">
        <v>232</v>
      </c>
      <c r="H1418" s="94">
        <v>76</v>
      </c>
      <c r="I1418" s="49">
        <v>1.52777777777778E-2</v>
      </c>
    </row>
    <row r="1419" spans="1:9">
      <c r="A1419" s="33">
        <v>373</v>
      </c>
      <c r="B1419" s="52">
        <v>45374</v>
      </c>
      <c r="C1419" s="46">
        <f t="shared" si="31"/>
        <v>6</v>
      </c>
      <c r="D1419" s="94" t="s">
        <v>1036</v>
      </c>
      <c r="E1419" s="94">
        <v>679</v>
      </c>
      <c r="F1419" s="94" t="s">
        <v>431</v>
      </c>
      <c r="G1419" s="94">
        <v>298</v>
      </c>
      <c r="H1419" s="94">
        <v>38</v>
      </c>
      <c r="I1419" s="49">
        <v>0</v>
      </c>
    </row>
    <row r="1420" spans="1:9">
      <c r="A1420" s="33">
        <v>373</v>
      </c>
      <c r="B1420" s="52">
        <v>45375</v>
      </c>
      <c r="C1420" s="46">
        <f t="shared" si="31"/>
        <v>7</v>
      </c>
      <c r="D1420" s="94" t="s">
        <v>1037</v>
      </c>
      <c r="E1420" s="94">
        <v>736</v>
      </c>
      <c r="F1420" s="94" t="s">
        <v>1038</v>
      </c>
      <c r="G1420" s="94">
        <v>222</v>
      </c>
      <c r="H1420" s="94">
        <v>49</v>
      </c>
      <c r="I1420" s="49">
        <v>8.7499999999999994E-2</v>
      </c>
    </row>
    <row r="1421" spans="1:9">
      <c r="A1421" s="33">
        <v>373</v>
      </c>
      <c r="B1421" s="52">
        <v>45376</v>
      </c>
      <c r="C1421" s="46">
        <f t="shared" si="31"/>
        <v>1</v>
      </c>
      <c r="D1421" s="94" t="s">
        <v>1039</v>
      </c>
      <c r="E1421" s="94">
        <v>640</v>
      </c>
      <c r="F1421" s="94" t="s">
        <v>674</v>
      </c>
      <c r="G1421" s="94">
        <v>150</v>
      </c>
      <c r="H1421" s="94">
        <v>75</v>
      </c>
      <c r="I1421" s="49">
        <v>0.5</v>
      </c>
    </row>
    <row r="1422" spans="1:9">
      <c r="A1422" s="33">
        <v>373</v>
      </c>
      <c r="B1422" s="52">
        <v>45377</v>
      </c>
      <c r="C1422" s="46">
        <f t="shared" si="31"/>
        <v>2</v>
      </c>
      <c r="D1422" s="94" t="s">
        <v>310</v>
      </c>
      <c r="E1422" s="94">
        <v>464</v>
      </c>
      <c r="F1422" s="94" t="s">
        <v>794</v>
      </c>
      <c r="G1422" s="94">
        <v>258</v>
      </c>
      <c r="H1422" s="94">
        <v>257</v>
      </c>
      <c r="I1422" s="49">
        <v>4.1666666666666699E-2</v>
      </c>
    </row>
    <row r="1423" spans="1:9">
      <c r="A1423" s="33">
        <v>373</v>
      </c>
      <c r="B1423" s="52">
        <v>45378</v>
      </c>
      <c r="C1423" s="46">
        <f t="shared" si="31"/>
        <v>3</v>
      </c>
      <c r="D1423" s="94" t="s">
        <v>385</v>
      </c>
      <c r="E1423" s="94">
        <v>438</v>
      </c>
      <c r="F1423" s="94" t="s">
        <v>528</v>
      </c>
      <c r="G1423" s="94">
        <v>257</v>
      </c>
      <c r="H1423" s="94">
        <v>116</v>
      </c>
      <c r="I1423" s="49">
        <v>7.6388888888888904E-3</v>
      </c>
    </row>
    <row r="1424" spans="1:9">
      <c r="A1424" s="33">
        <v>373</v>
      </c>
      <c r="B1424" s="52">
        <v>45379</v>
      </c>
      <c r="C1424" s="46">
        <f t="shared" si="31"/>
        <v>4</v>
      </c>
      <c r="D1424" s="94" t="s">
        <v>785</v>
      </c>
      <c r="E1424" s="94">
        <v>552</v>
      </c>
      <c r="F1424" s="94" t="s">
        <v>287</v>
      </c>
      <c r="G1424" s="94">
        <v>177</v>
      </c>
      <c r="H1424" s="94">
        <v>109</v>
      </c>
      <c r="I1424" s="49">
        <v>4.8611111111111103E-3</v>
      </c>
    </row>
    <row r="1425" spans="1:9">
      <c r="A1425" s="33">
        <v>373</v>
      </c>
      <c r="B1425" s="52">
        <v>45380</v>
      </c>
      <c r="C1425" s="46">
        <f t="shared" si="31"/>
        <v>5</v>
      </c>
      <c r="D1425" s="94" t="s">
        <v>760</v>
      </c>
      <c r="E1425" s="94">
        <v>466</v>
      </c>
      <c r="F1425" s="94" t="s">
        <v>316</v>
      </c>
      <c r="G1425" s="94">
        <v>302</v>
      </c>
      <c r="H1425" s="94">
        <v>38</v>
      </c>
      <c r="I1425" s="49">
        <v>0</v>
      </c>
    </row>
    <row r="1426" spans="1:9">
      <c r="A1426" s="33">
        <v>373</v>
      </c>
      <c r="B1426" s="52">
        <v>45381</v>
      </c>
      <c r="C1426" s="46">
        <f t="shared" si="31"/>
        <v>6</v>
      </c>
      <c r="D1426" s="94" t="s">
        <v>469</v>
      </c>
      <c r="E1426" s="94">
        <v>713</v>
      </c>
      <c r="F1426" s="94" t="s">
        <v>593</v>
      </c>
      <c r="G1426" s="94">
        <v>418</v>
      </c>
      <c r="H1426" s="94">
        <v>44</v>
      </c>
      <c r="I1426" s="49">
        <v>4.1666666666666701E-3</v>
      </c>
    </row>
    <row r="1427" spans="1:9">
      <c r="A1427" s="33">
        <v>373</v>
      </c>
      <c r="B1427" s="52">
        <v>45382</v>
      </c>
      <c r="C1427" s="46">
        <f t="shared" si="31"/>
        <v>7</v>
      </c>
      <c r="D1427" s="94" t="s">
        <v>1040</v>
      </c>
      <c r="E1427" s="94">
        <v>718</v>
      </c>
      <c r="F1427" s="94" t="s">
        <v>791</v>
      </c>
      <c r="G1427" s="94">
        <v>562</v>
      </c>
      <c r="H1427" s="94">
        <v>39</v>
      </c>
      <c r="I1427" s="49">
        <v>4.4444444444444398E-2</v>
      </c>
    </row>
    <row r="1428" spans="1:9">
      <c r="A1428" s="33">
        <v>373</v>
      </c>
      <c r="B1428" s="52">
        <v>45383</v>
      </c>
      <c r="C1428" s="46">
        <f t="shared" si="31"/>
        <v>1</v>
      </c>
      <c r="D1428" s="94" t="s">
        <v>1024</v>
      </c>
      <c r="E1428" s="94">
        <v>643</v>
      </c>
      <c r="F1428" s="94" t="s">
        <v>1041</v>
      </c>
      <c r="G1428" s="94">
        <v>386</v>
      </c>
      <c r="H1428" s="94">
        <v>68</v>
      </c>
      <c r="I1428" s="49">
        <v>0</v>
      </c>
    </row>
    <row r="1429" spans="1:9">
      <c r="A1429" s="33">
        <v>373</v>
      </c>
      <c r="B1429" s="52">
        <v>45384</v>
      </c>
      <c r="C1429" s="46">
        <f t="shared" si="31"/>
        <v>2</v>
      </c>
      <c r="D1429" s="94" t="s">
        <v>1042</v>
      </c>
      <c r="E1429" s="94">
        <v>584</v>
      </c>
      <c r="F1429" s="94" t="s">
        <v>454</v>
      </c>
      <c r="G1429" s="94">
        <v>365</v>
      </c>
      <c r="H1429" s="94">
        <v>78</v>
      </c>
      <c r="I1429" s="49">
        <v>2.1527777777777798E-2</v>
      </c>
    </row>
    <row r="1430" spans="1:9">
      <c r="A1430" s="33">
        <v>373</v>
      </c>
      <c r="B1430" s="52">
        <v>45385</v>
      </c>
      <c r="C1430" s="46">
        <f t="shared" si="31"/>
        <v>3</v>
      </c>
      <c r="D1430" s="94" t="s">
        <v>771</v>
      </c>
      <c r="E1430" s="94">
        <v>493</v>
      </c>
      <c r="F1430" s="94" t="s">
        <v>424</v>
      </c>
      <c r="G1430" s="94">
        <v>162</v>
      </c>
      <c r="H1430" s="94">
        <v>63</v>
      </c>
      <c r="I1430" s="49">
        <v>4.8611111111111098E-2</v>
      </c>
    </row>
    <row r="1431" spans="1:9">
      <c r="A1431" s="33">
        <v>373</v>
      </c>
      <c r="B1431" s="52">
        <v>45386</v>
      </c>
      <c r="C1431" s="46">
        <f t="shared" ref="C1431:C1494" si="32">WEEKDAY(B1431,2)</f>
        <v>4</v>
      </c>
      <c r="D1431" s="94" t="s">
        <v>1032</v>
      </c>
      <c r="E1431" s="94">
        <v>683</v>
      </c>
      <c r="F1431" s="94" t="s">
        <v>637</v>
      </c>
      <c r="G1431" s="94">
        <v>400</v>
      </c>
      <c r="H1431" s="94">
        <v>73</v>
      </c>
      <c r="I1431" s="49">
        <v>4.8611111111111103E-3</v>
      </c>
    </row>
    <row r="1432" spans="1:9">
      <c r="A1432" s="95">
        <v>2243</v>
      </c>
      <c r="B1432" s="73">
        <v>45294</v>
      </c>
      <c r="C1432" s="46">
        <f t="shared" si="32"/>
        <v>3</v>
      </c>
      <c r="D1432" s="96" t="s">
        <v>417</v>
      </c>
      <c r="E1432" s="97">
        <v>171</v>
      </c>
      <c r="F1432" s="96" t="s">
        <v>1043</v>
      </c>
      <c r="G1432" s="97">
        <v>58</v>
      </c>
      <c r="H1432" s="97">
        <v>27</v>
      </c>
      <c r="I1432" s="49">
        <v>0.43125000000000002</v>
      </c>
    </row>
    <row r="1433" spans="1:9">
      <c r="A1433" s="95">
        <v>2243</v>
      </c>
      <c r="B1433" s="73">
        <v>45295</v>
      </c>
      <c r="C1433" s="46">
        <f t="shared" si="32"/>
        <v>4</v>
      </c>
      <c r="D1433" s="96" t="s">
        <v>388</v>
      </c>
      <c r="E1433" s="97">
        <v>263</v>
      </c>
      <c r="F1433" s="96" t="s">
        <v>631</v>
      </c>
      <c r="G1433" s="97">
        <v>116</v>
      </c>
      <c r="H1433" s="97">
        <v>32</v>
      </c>
      <c r="I1433" s="49">
        <v>0.38194444444444398</v>
      </c>
    </row>
    <row r="1434" spans="1:9">
      <c r="A1434" s="95">
        <v>2243</v>
      </c>
      <c r="B1434" s="73">
        <v>45296</v>
      </c>
      <c r="C1434" s="46">
        <f t="shared" si="32"/>
        <v>5</v>
      </c>
      <c r="D1434" s="96" t="s">
        <v>275</v>
      </c>
      <c r="E1434" s="97">
        <v>219</v>
      </c>
      <c r="F1434" s="96" t="s">
        <v>583</v>
      </c>
      <c r="G1434" s="97">
        <v>85</v>
      </c>
      <c r="H1434" s="97">
        <v>21</v>
      </c>
      <c r="I1434" s="49">
        <v>0.38055555555555598</v>
      </c>
    </row>
    <row r="1435" spans="1:9">
      <c r="A1435" s="95">
        <v>2243</v>
      </c>
      <c r="B1435" s="73">
        <v>45297</v>
      </c>
      <c r="C1435" s="46">
        <f t="shared" si="32"/>
        <v>6</v>
      </c>
      <c r="D1435" s="96" t="s">
        <v>332</v>
      </c>
      <c r="E1435" s="97">
        <v>225</v>
      </c>
      <c r="F1435" s="96" t="s">
        <v>1044</v>
      </c>
      <c r="G1435" s="97">
        <v>51</v>
      </c>
      <c r="H1435" s="97">
        <v>19</v>
      </c>
      <c r="I1435" s="49">
        <v>0.31597222222222199</v>
      </c>
    </row>
    <row r="1436" spans="1:9">
      <c r="A1436" s="95">
        <v>2243</v>
      </c>
      <c r="B1436" s="73">
        <v>45298</v>
      </c>
      <c r="C1436" s="46">
        <f t="shared" si="32"/>
        <v>7</v>
      </c>
      <c r="D1436" s="96" t="s">
        <v>352</v>
      </c>
      <c r="E1436" s="97">
        <v>199</v>
      </c>
      <c r="F1436" s="96" t="s">
        <v>335</v>
      </c>
      <c r="G1436" s="97">
        <v>137</v>
      </c>
      <c r="H1436" s="97">
        <v>26</v>
      </c>
      <c r="I1436" s="49">
        <v>0.34166666666666701</v>
      </c>
    </row>
    <row r="1437" spans="1:9">
      <c r="A1437" s="95">
        <v>2243</v>
      </c>
      <c r="B1437" s="73">
        <v>45299</v>
      </c>
      <c r="C1437" s="46">
        <f t="shared" si="32"/>
        <v>1</v>
      </c>
      <c r="D1437" s="96" t="s">
        <v>951</v>
      </c>
      <c r="E1437" s="97">
        <v>160</v>
      </c>
      <c r="F1437" s="96" t="s">
        <v>606</v>
      </c>
      <c r="G1437" s="97">
        <v>69</v>
      </c>
      <c r="H1437" s="97">
        <v>37</v>
      </c>
      <c r="I1437" s="49">
        <v>0.33472222222222198</v>
      </c>
    </row>
    <row r="1438" spans="1:9">
      <c r="A1438" s="95">
        <v>2243</v>
      </c>
      <c r="B1438" s="73">
        <v>45300</v>
      </c>
      <c r="C1438" s="46">
        <f t="shared" si="32"/>
        <v>2</v>
      </c>
      <c r="D1438" s="96" t="s">
        <v>1045</v>
      </c>
      <c r="E1438" s="97">
        <v>451</v>
      </c>
      <c r="F1438" s="96" t="s">
        <v>283</v>
      </c>
      <c r="G1438" s="97">
        <v>322</v>
      </c>
      <c r="H1438" s="97">
        <v>42</v>
      </c>
      <c r="I1438" s="49">
        <v>0.39722222222222198</v>
      </c>
    </row>
    <row r="1439" spans="1:9">
      <c r="A1439" s="95">
        <v>2243</v>
      </c>
      <c r="B1439" s="73">
        <v>45301</v>
      </c>
      <c r="C1439" s="46">
        <f t="shared" si="32"/>
        <v>3</v>
      </c>
      <c r="D1439" s="96" t="s">
        <v>766</v>
      </c>
      <c r="E1439" s="97">
        <v>354</v>
      </c>
      <c r="F1439" s="96" t="s">
        <v>950</v>
      </c>
      <c r="G1439" s="97">
        <v>164</v>
      </c>
      <c r="H1439" s="97">
        <v>57</v>
      </c>
      <c r="I1439" s="49">
        <v>0.35486111111111102</v>
      </c>
    </row>
    <row r="1440" spans="1:9">
      <c r="A1440" s="95">
        <v>2243</v>
      </c>
      <c r="B1440" s="73">
        <v>45302</v>
      </c>
      <c r="C1440" s="46">
        <f t="shared" si="32"/>
        <v>4</v>
      </c>
      <c r="D1440" s="96" t="s">
        <v>1046</v>
      </c>
      <c r="E1440" s="97">
        <v>544</v>
      </c>
      <c r="F1440" s="96" t="s">
        <v>383</v>
      </c>
      <c r="G1440" s="97">
        <v>385</v>
      </c>
      <c r="H1440" s="97">
        <v>62</v>
      </c>
      <c r="I1440" s="49">
        <v>0.32291666666666702</v>
      </c>
    </row>
    <row r="1441" spans="1:9">
      <c r="A1441" s="95">
        <v>2243</v>
      </c>
      <c r="B1441" s="73">
        <v>45303</v>
      </c>
      <c r="C1441" s="46">
        <f t="shared" si="32"/>
        <v>5</v>
      </c>
      <c r="D1441" s="96" t="s">
        <v>333</v>
      </c>
      <c r="E1441" s="97">
        <v>505</v>
      </c>
      <c r="F1441" s="96" t="s">
        <v>359</v>
      </c>
      <c r="G1441" s="97">
        <v>349</v>
      </c>
      <c r="H1441" s="97">
        <v>46</v>
      </c>
      <c r="I1441" s="49">
        <v>0.40763888888888899</v>
      </c>
    </row>
    <row r="1442" spans="1:9">
      <c r="A1442" s="95">
        <v>2243</v>
      </c>
      <c r="B1442" s="73">
        <v>45304</v>
      </c>
      <c r="C1442" s="46">
        <f t="shared" si="32"/>
        <v>6</v>
      </c>
      <c r="D1442" s="96" t="s">
        <v>760</v>
      </c>
      <c r="E1442" s="97">
        <v>466</v>
      </c>
      <c r="F1442" s="96" t="s">
        <v>283</v>
      </c>
      <c r="G1442" s="97">
        <v>322</v>
      </c>
      <c r="H1442" s="97">
        <v>82</v>
      </c>
      <c r="I1442" s="49">
        <v>0.50416666666666698</v>
      </c>
    </row>
    <row r="1443" spans="1:9">
      <c r="A1443" s="95">
        <v>2243</v>
      </c>
      <c r="B1443" s="73">
        <v>45305</v>
      </c>
      <c r="C1443" s="46">
        <f t="shared" si="32"/>
        <v>7</v>
      </c>
      <c r="D1443" s="96" t="s">
        <v>1047</v>
      </c>
      <c r="E1443" s="97">
        <v>517</v>
      </c>
      <c r="F1443" s="96" t="s">
        <v>418</v>
      </c>
      <c r="G1443" s="97">
        <v>417</v>
      </c>
      <c r="H1443" s="97">
        <v>76</v>
      </c>
      <c r="I1443" s="49">
        <v>0.4375</v>
      </c>
    </row>
    <row r="1444" spans="1:9">
      <c r="A1444" s="95">
        <v>2243</v>
      </c>
      <c r="B1444" s="73">
        <v>45306</v>
      </c>
      <c r="C1444" s="46">
        <f t="shared" si="32"/>
        <v>1</v>
      </c>
      <c r="D1444" s="96" t="s">
        <v>461</v>
      </c>
      <c r="E1444" s="97">
        <v>561</v>
      </c>
      <c r="F1444" s="96" t="s">
        <v>770</v>
      </c>
      <c r="G1444" s="97">
        <v>474</v>
      </c>
      <c r="H1444" s="97">
        <v>44</v>
      </c>
      <c r="I1444" s="49">
        <v>0.3125</v>
      </c>
    </row>
    <row r="1445" spans="1:9">
      <c r="A1445" s="95">
        <v>2243</v>
      </c>
      <c r="B1445" s="73">
        <v>45307</v>
      </c>
      <c r="C1445" s="46">
        <f t="shared" si="32"/>
        <v>2</v>
      </c>
      <c r="D1445" s="96" t="s">
        <v>451</v>
      </c>
      <c r="E1445" s="97">
        <v>398</v>
      </c>
      <c r="F1445" s="96" t="s">
        <v>388</v>
      </c>
      <c r="G1445" s="97">
        <v>263</v>
      </c>
      <c r="H1445" s="97">
        <v>29</v>
      </c>
      <c r="I1445" s="49">
        <v>0.28263888888888899</v>
      </c>
    </row>
    <row r="1446" spans="1:9">
      <c r="A1446" s="95">
        <v>2243</v>
      </c>
      <c r="B1446" s="73">
        <v>45308</v>
      </c>
      <c r="C1446" s="46">
        <f t="shared" si="32"/>
        <v>3</v>
      </c>
      <c r="D1446" s="96" t="s">
        <v>722</v>
      </c>
      <c r="E1446" s="97">
        <v>523</v>
      </c>
      <c r="F1446" s="96" t="s">
        <v>344</v>
      </c>
      <c r="G1446" s="97">
        <v>411</v>
      </c>
      <c r="H1446" s="97">
        <v>33</v>
      </c>
      <c r="I1446" s="49">
        <v>0.31944444444444398</v>
      </c>
    </row>
    <row r="1447" spans="1:9">
      <c r="A1447" s="95">
        <v>2243</v>
      </c>
      <c r="B1447" s="73">
        <v>45309</v>
      </c>
      <c r="C1447" s="46">
        <f t="shared" si="32"/>
        <v>4</v>
      </c>
      <c r="D1447" s="96" t="s">
        <v>1048</v>
      </c>
      <c r="E1447" s="97">
        <v>526</v>
      </c>
      <c r="F1447" s="96" t="s">
        <v>588</v>
      </c>
      <c r="G1447" s="97">
        <v>390</v>
      </c>
      <c r="H1447" s="97">
        <v>78</v>
      </c>
      <c r="I1447" s="49">
        <v>0.3125</v>
      </c>
    </row>
    <row r="1448" spans="1:9">
      <c r="A1448" s="95">
        <v>2243</v>
      </c>
      <c r="B1448" s="73">
        <v>45310</v>
      </c>
      <c r="C1448" s="46">
        <f t="shared" si="32"/>
        <v>5</v>
      </c>
      <c r="D1448" s="96" t="s">
        <v>1049</v>
      </c>
      <c r="E1448" s="97">
        <v>428</v>
      </c>
      <c r="F1448" s="96" t="s">
        <v>1050</v>
      </c>
      <c r="G1448" s="97">
        <v>301</v>
      </c>
      <c r="H1448" s="97">
        <v>59</v>
      </c>
      <c r="I1448" s="49">
        <v>0.41111111111111098</v>
      </c>
    </row>
    <row r="1449" spans="1:9">
      <c r="A1449" s="95">
        <v>2243</v>
      </c>
      <c r="B1449" s="73">
        <v>45311</v>
      </c>
      <c r="C1449" s="46">
        <f t="shared" si="32"/>
        <v>6</v>
      </c>
      <c r="D1449" s="96" t="s">
        <v>346</v>
      </c>
      <c r="E1449" s="97">
        <v>592</v>
      </c>
      <c r="F1449" s="96" t="s">
        <v>291</v>
      </c>
      <c r="G1449" s="97">
        <v>402</v>
      </c>
      <c r="H1449" s="97">
        <v>47</v>
      </c>
      <c r="I1449" s="49">
        <v>0.50902777777777797</v>
      </c>
    </row>
    <row r="1450" spans="1:9">
      <c r="A1450" s="95">
        <v>2243</v>
      </c>
      <c r="B1450" s="73">
        <v>45312</v>
      </c>
      <c r="C1450" s="46">
        <f t="shared" si="32"/>
        <v>7</v>
      </c>
      <c r="D1450" s="96" t="s">
        <v>1048</v>
      </c>
      <c r="E1450" s="97">
        <v>526</v>
      </c>
      <c r="F1450" s="96" t="s">
        <v>403</v>
      </c>
      <c r="G1450" s="97">
        <v>375</v>
      </c>
      <c r="H1450" s="97">
        <v>31</v>
      </c>
      <c r="I1450" s="49">
        <v>0.26250000000000001</v>
      </c>
    </row>
    <row r="1451" spans="1:9">
      <c r="A1451" s="95">
        <v>2243</v>
      </c>
      <c r="B1451" s="73">
        <v>45313</v>
      </c>
      <c r="C1451" s="46">
        <f t="shared" si="32"/>
        <v>1</v>
      </c>
      <c r="D1451" s="96" t="s">
        <v>1005</v>
      </c>
      <c r="E1451" s="97">
        <v>794</v>
      </c>
      <c r="F1451" s="96" t="s">
        <v>587</v>
      </c>
      <c r="G1451" s="97">
        <v>337</v>
      </c>
      <c r="H1451" s="97">
        <v>68</v>
      </c>
      <c r="I1451" s="49">
        <v>0.29305555555555601</v>
      </c>
    </row>
    <row r="1452" spans="1:9">
      <c r="A1452" s="95">
        <v>2243</v>
      </c>
      <c r="B1452" s="73">
        <v>45314</v>
      </c>
      <c r="C1452" s="46">
        <f t="shared" si="32"/>
        <v>2</v>
      </c>
      <c r="D1452" s="96" t="s">
        <v>1051</v>
      </c>
      <c r="E1452" s="97">
        <v>658</v>
      </c>
      <c r="F1452" s="96" t="s">
        <v>639</v>
      </c>
      <c r="G1452" s="97">
        <v>286</v>
      </c>
      <c r="H1452" s="97">
        <v>74</v>
      </c>
      <c r="I1452" s="49">
        <v>0.29027777777777802</v>
      </c>
    </row>
    <row r="1453" spans="1:9">
      <c r="A1453" s="95">
        <v>2243</v>
      </c>
      <c r="B1453" s="73">
        <v>45315</v>
      </c>
      <c r="C1453" s="46">
        <f t="shared" si="32"/>
        <v>3</v>
      </c>
      <c r="D1453" s="96" t="s">
        <v>993</v>
      </c>
      <c r="E1453" s="97">
        <v>648</v>
      </c>
      <c r="F1453" s="96" t="s">
        <v>463</v>
      </c>
      <c r="G1453" s="97">
        <v>206</v>
      </c>
      <c r="H1453" s="97">
        <v>61</v>
      </c>
      <c r="I1453" s="49">
        <v>0.329166666666667</v>
      </c>
    </row>
    <row r="1454" spans="1:9">
      <c r="A1454" s="95">
        <v>2243</v>
      </c>
      <c r="B1454" s="73">
        <v>45316</v>
      </c>
      <c r="C1454" s="46">
        <f t="shared" si="32"/>
        <v>4</v>
      </c>
      <c r="D1454" s="96" t="s">
        <v>1052</v>
      </c>
      <c r="E1454" s="97">
        <v>758</v>
      </c>
      <c r="F1454" s="96" t="s">
        <v>283</v>
      </c>
      <c r="G1454" s="97">
        <v>322</v>
      </c>
      <c r="H1454" s="97">
        <v>109</v>
      </c>
      <c r="I1454" s="49">
        <v>0.28263888888888899</v>
      </c>
    </row>
    <row r="1455" spans="1:9">
      <c r="A1455" s="95">
        <v>2243</v>
      </c>
      <c r="B1455" s="73">
        <v>45317</v>
      </c>
      <c r="C1455" s="46">
        <f t="shared" si="32"/>
        <v>5</v>
      </c>
      <c r="D1455" s="96" t="s">
        <v>1053</v>
      </c>
      <c r="E1455" s="97">
        <v>520</v>
      </c>
      <c r="F1455" s="96" t="s">
        <v>933</v>
      </c>
      <c r="G1455" s="97">
        <v>198</v>
      </c>
      <c r="H1455" s="97">
        <v>83</v>
      </c>
      <c r="I1455" s="49">
        <v>0.47222222222222199</v>
      </c>
    </row>
    <row r="1456" spans="1:9">
      <c r="A1456" s="95">
        <v>2243</v>
      </c>
      <c r="B1456" s="73">
        <v>45318</v>
      </c>
      <c r="C1456" s="46">
        <f t="shared" si="32"/>
        <v>6</v>
      </c>
      <c r="D1456" s="96" t="s">
        <v>997</v>
      </c>
      <c r="E1456" s="97">
        <v>630</v>
      </c>
      <c r="F1456" s="96" t="s">
        <v>392</v>
      </c>
      <c r="G1456" s="97">
        <v>370</v>
      </c>
      <c r="H1456" s="97">
        <v>35</v>
      </c>
      <c r="I1456" s="49">
        <v>0.46527777777777801</v>
      </c>
    </row>
    <row r="1457" spans="1:9">
      <c r="A1457" s="95">
        <v>2243</v>
      </c>
      <c r="B1457" s="73">
        <v>45319</v>
      </c>
      <c r="C1457" s="46">
        <f t="shared" si="32"/>
        <v>7</v>
      </c>
      <c r="D1457" s="96" t="s">
        <v>1054</v>
      </c>
      <c r="E1457" s="97">
        <v>749</v>
      </c>
      <c r="F1457" s="96" t="s">
        <v>743</v>
      </c>
      <c r="G1457" s="97">
        <v>397</v>
      </c>
      <c r="H1457" s="97">
        <v>29</v>
      </c>
      <c r="I1457" s="49">
        <v>0.27222222222222198</v>
      </c>
    </row>
    <row r="1458" spans="1:9">
      <c r="A1458" s="95">
        <v>2243</v>
      </c>
      <c r="B1458" s="73">
        <v>45320</v>
      </c>
      <c r="C1458" s="46">
        <f t="shared" si="32"/>
        <v>1</v>
      </c>
      <c r="D1458" s="96" t="s">
        <v>1055</v>
      </c>
      <c r="E1458" s="97">
        <v>797</v>
      </c>
      <c r="F1458" s="96" t="s">
        <v>912</v>
      </c>
      <c r="G1458" s="97">
        <v>294</v>
      </c>
      <c r="H1458" s="97">
        <v>69</v>
      </c>
      <c r="I1458" s="49">
        <v>0.3125</v>
      </c>
    </row>
    <row r="1459" spans="1:9">
      <c r="A1459" s="95">
        <v>2243</v>
      </c>
      <c r="B1459" s="73">
        <v>45321</v>
      </c>
      <c r="C1459" s="46">
        <f t="shared" si="32"/>
        <v>2</v>
      </c>
      <c r="D1459" s="96" t="s">
        <v>1056</v>
      </c>
      <c r="E1459" s="97">
        <v>711</v>
      </c>
      <c r="F1459" s="96" t="s">
        <v>478</v>
      </c>
      <c r="G1459" s="97">
        <v>444</v>
      </c>
      <c r="H1459" s="97">
        <v>59</v>
      </c>
      <c r="I1459" s="49">
        <v>0.3125</v>
      </c>
    </row>
    <row r="1460" spans="1:9">
      <c r="A1460" s="95">
        <v>2243</v>
      </c>
      <c r="B1460" s="73">
        <v>45322</v>
      </c>
      <c r="C1460" s="46">
        <f t="shared" si="32"/>
        <v>3</v>
      </c>
      <c r="D1460" s="96" t="s">
        <v>804</v>
      </c>
      <c r="E1460" s="97">
        <v>680</v>
      </c>
      <c r="F1460" s="96" t="s">
        <v>1019</v>
      </c>
      <c r="G1460" s="97">
        <v>519</v>
      </c>
      <c r="H1460" s="97">
        <v>113</v>
      </c>
      <c r="I1460" s="49">
        <v>0.32291666666666702</v>
      </c>
    </row>
    <row r="1461" spans="1:9">
      <c r="A1461" s="95">
        <v>2243</v>
      </c>
      <c r="B1461" s="73">
        <v>45323</v>
      </c>
      <c r="C1461" s="46">
        <f t="shared" si="32"/>
        <v>4</v>
      </c>
      <c r="D1461" s="96" t="s">
        <v>944</v>
      </c>
      <c r="E1461" s="97">
        <v>429</v>
      </c>
      <c r="F1461" s="96" t="s">
        <v>923</v>
      </c>
      <c r="G1461" s="97">
        <v>272</v>
      </c>
      <c r="H1461" s="97">
        <v>147</v>
      </c>
      <c r="I1461" s="49">
        <v>0.31805555555555598</v>
      </c>
    </row>
    <row r="1462" spans="1:9">
      <c r="A1462" s="95">
        <v>2243</v>
      </c>
      <c r="B1462" s="73">
        <v>45324</v>
      </c>
      <c r="C1462" s="46">
        <f t="shared" si="32"/>
        <v>5</v>
      </c>
      <c r="D1462" s="96" t="s">
        <v>785</v>
      </c>
      <c r="E1462" s="97">
        <v>552</v>
      </c>
      <c r="F1462" s="96" t="s">
        <v>451</v>
      </c>
      <c r="G1462" s="97">
        <v>398</v>
      </c>
      <c r="H1462" s="97">
        <v>90</v>
      </c>
      <c r="I1462" s="49">
        <v>0.43125000000000002</v>
      </c>
    </row>
    <row r="1463" spans="1:9">
      <c r="A1463" s="95">
        <v>2243</v>
      </c>
      <c r="B1463" s="73">
        <v>45325</v>
      </c>
      <c r="C1463" s="46">
        <f t="shared" si="32"/>
        <v>6</v>
      </c>
      <c r="D1463" s="96" t="s">
        <v>462</v>
      </c>
      <c r="E1463" s="97">
        <v>340</v>
      </c>
      <c r="F1463" s="96" t="s">
        <v>445</v>
      </c>
      <c r="G1463" s="97">
        <v>207</v>
      </c>
      <c r="H1463" s="97">
        <v>164</v>
      </c>
      <c r="I1463" s="49">
        <v>0.39236111111111099</v>
      </c>
    </row>
    <row r="1464" spans="1:9">
      <c r="A1464" s="95">
        <v>2243</v>
      </c>
      <c r="B1464" s="73">
        <v>45326</v>
      </c>
      <c r="C1464" s="46">
        <f t="shared" si="32"/>
        <v>7</v>
      </c>
      <c r="D1464" s="96" t="s">
        <v>722</v>
      </c>
      <c r="E1464" s="97">
        <v>523</v>
      </c>
      <c r="F1464" s="96" t="s">
        <v>337</v>
      </c>
      <c r="G1464" s="97">
        <v>305</v>
      </c>
      <c r="H1464" s="97">
        <v>75</v>
      </c>
      <c r="I1464" s="49">
        <v>0.45</v>
      </c>
    </row>
    <row r="1465" spans="1:9">
      <c r="A1465" s="95">
        <v>2243</v>
      </c>
      <c r="B1465" s="73">
        <v>45327</v>
      </c>
      <c r="C1465" s="46">
        <f t="shared" si="32"/>
        <v>1</v>
      </c>
      <c r="D1465" s="96" t="s">
        <v>1057</v>
      </c>
      <c r="E1465" s="97">
        <v>541</v>
      </c>
      <c r="F1465" s="96" t="s">
        <v>479</v>
      </c>
      <c r="G1465" s="97">
        <v>338</v>
      </c>
      <c r="H1465" s="97">
        <v>112</v>
      </c>
      <c r="I1465" s="49">
        <v>0.28749999999999998</v>
      </c>
    </row>
    <row r="1466" spans="1:9">
      <c r="A1466" s="95">
        <v>2243</v>
      </c>
      <c r="B1466" s="73">
        <v>45328</v>
      </c>
      <c r="C1466" s="46">
        <f t="shared" si="32"/>
        <v>2</v>
      </c>
      <c r="D1466" s="96" t="s">
        <v>788</v>
      </c>
      <c r="E1466" s="97">
        <v>532</v>
      </c>
      <c r="F1466" s="96" t="s">
        <v>686</v>
      </c>
      <c r="G1466" s="97">
        <v>290</v>
      </c>
      <c r="H1466" s="97">
        <v>99</v>
      </c>
      <c r="I1466" s="49">
        <v>0.30902777777777801</v>
      </c>
    </row>
    <row r="1467" spans="1:9">
      <c r="A1467" s="95">
        <v>2243</v>
      </c>
      <c r="B1467" s="73">
        <v>45329</v>
      </c>
      <c r="C1467" s="46">
        <f t="shared" si="32"/>
        <v>3</v>
      </c>
      <c r="D1467" s="96" t="s">
        <v>1058</v>
      </c>
      <c r="E1467" s="97">
        <v>610</v>
      </c>
      <c r="F1467" s="96" t="s">
        <v>738</v>
      </c>
      <c r="G1467" s="97">
        <v>468</v>
      </c>
      <c r="H1467" s="97">
        <v>116</v>
      </c>
      <c r="I1467" s="49">
        <v>0.28472222222222199</v>
      </c>
    </row>
    <row r="1468" spans="1:9">
      <c r="A1468" s="95">
        <v>2243</v>
      </c>
      <c r="B1468" s="73">
        <v>45330</v>
      </c>
      <c r="C1468" s="46">
        <f t="shared" si="32"/>
        <v>4</v>
      </c>
      <c r="D1468" s="96" t="s">
        <v>338</v>
      </c>
      <c r="E1468" s="97">
        <v>382</v>
      </c>
      <c r="F1468" s="96" t="s">
        <v>379</v>
      </c>
      <c r="G1468" s="97">
        <v>244</v>
      </c>
      <c r="H1468" s="97">
        <v>125</v>
      </c>
      <c r="I1468" s="49">
        <v>0.25</v>
      </c>
    </row>
    <row r="1469" spans="1:9">
      <c r="A1469" s="95">
        <v>2243</v>
      </c>
      <c r="B1469" s="73">
        <v>45331</v>
      </c>
      <c r="C1469" s="46">
        <f t="shared" si="32"/>
        <v>5</v>
      </c>
      <c r="D1469" s="96" t="s">
        <v>592</v>
      </c>
      <c r="E1469" s="97">
        <v>452</v>
      </c>
      <c r="F1469" s="96" t="s">
        <v>754</v>
      </c>
      <c r="G1469" s="97">
        <v>378</v>
      </c>
      <c r="H1469" s="97">
        <v>98</v>
      </c>
      <c r="I1469" s="49">
        <v>0.35138888888888897</v>
      </c>
    </row>
    <row r="1470" spans="1:9">
      <c r="A1470" s="95">
        <v>2243</v>
      </c>
      <c r="B1470" s="73">
        <v>45332</v>
      </c>
      <c r="C1470" s="46">
        <f t="shared" si="32"/>
        <v>6</v>
      </c>
      <c r="D1470" s="96" t="s">
        <v>749</v>
      </c>
      <c r="E1470" s="97">
        <v>454</v>
      </c>
      <c r="F1470" s="96" t="s">
        <v>739</v>
      </c>
      <c r="G1470" s="97">
        <v>276</v>
      </c>
      <c r="H1470" s="97">
        <v>101</v>
      </c>
      <c r="I1470" s="49">
        <v>0.36597222222222198</v>
      </c>
    </row>
    <row r="1471" spans="1:9">
      <c r="A1471" s="95">
        <v>2243</v>
      </c>
      <c r="B1471" s="73">
        <v>45333</v>
      </c>
      <c r="C1471" s="46">
        <f t="shared" si="32"/>
        <v>7</v>
      </c>
      <c r="D1471" s="96" t="s">
        <v>536</v>
      </c>
      <c r="E1471" s="97">
        <v>476</v>
      </c>
      <c r="F1471" s="96" t="s">
        <v>451</v>
      </c>
      <c r="G1471" s="97">
        <v>398</v>
      </c>
      <c r="H1471" s="97">
        <v>71</v>
      </c>
      <c r="I1471" s="49">
        <v>0.41249999999999998</v>
      </c>
    </row>
    <row r="1472" spans="1:9">
      <c r="A1472" s="95">
        <v>2243</v>
      </c>
      <c r="B1472" s="73">
        <v>45334</v>
      </c>
      <c r="C1472" s="46">
        <f t="shared" si="32"/>
        <v>1</v>
      </c>
      <c r="D1472" s="96" t="s">
        <v>470</v>
      </c>
      <c r="E1472" s="97">
        <v>506</v>
      </c>
      <c r="F1472" s="96" t="s">
        <v>467</v>
      </c>
      <c r="G1472" s="97">
        <v>274</v>
      </c>
      <c r="H1472" s="97">
        <v>100</v>
      </c>
      <c r="I1472" s="49">
        <v>0.1875</v>
      </c>
    </row>
    <row r="1473" spans="1:9">
      <c r="A1473" s="95">
        <v>2243</v>
      </c>
      <c r="B1473" s="73">
        <v>45335</v>
      </c>
      <c r="C1473" s="46">
        <f t="shared" si="32"/>
        <v>2</v>
      </c>
      <c r="D1473" s="96" t="s">
        <v>1059</v>
      </c>
      <c r="E1473" s="97">
        <v>469</v>
      </c>
      <c r="F1473" s="96" t="s">
        <v>484</v>
      </c>
      <c r="G1473" s="97">
        <v>226</v>
      </c>
      <c r="H1473" s="97">
        <v>89</v>
      </c>
      <c r="I1473" s="49">
        <v>0.3125</v>
      </c>
    </row>
    <row r="1474" spans="1:9">
      <c r="A1474" s="95">
        <v>2243</v>
      </c>
      <c r="B1474" s="73">
        <v>45336</v>
      </c>
      <c r="C1474" s="46">
        <f t="shared" si="32"/>
        <v>3</v>
      </c>
      <c r="D1474" s="96" t="s">
        <v>815</v>
      </c>
      <c r="E1474" s="96">
        <v>647</v>
      </c>
      <c r="F1474" s="96" t="s">
        <v>1045</v>
      </c>
      <c r="G1474" s="96">
        <v>451</v>
      </c>
      <c r="H1474" s="96">
        <v>181</v>
      </c>
      <c r="I1474" s="49">
        <v>0.24722222222222201</v>
      </c>
    </row>
    <row r="1475" spans="1:9">
      <c r="A1475" s="95">
        <v>2243</v>
      </c>
      <c r="B1475" s="73">
        <v>45337</v>
      </c>
      <c r="C1475" s="46">
        <f t="shared" si="32"/>
        <v>4</v>
      </c>
      <c r="D1475" s="96" t="s">
        <v>1059</v>
      </c>
      <c r="E1475" s="96">
        <v>469</v>
      </c>
      <c r="F1475" s="96" t="s">
        <v>534</v>
      </c>
      <c r="G1475" s="96">
        <v>347</v>
      </c>
      <c r="H1475" s="96">
        <v>105</v>
      </c>
      <c r="I1475" s="49">
        <v>0.24861111111111101</v>
      </c>
    </row>
    <row r="1476" spans="1:9">
      <c r="A1476" s="95">
        <v>2243</v>
      </c>
      <c r="B1476" s="73">
        <v>45338</v>
      </c>
      <c r="C1476" s="46">
        <f t="shared" si="32"/>
        <v>5</v>
      </c>
      <c r="D1476" s="96" t="s">
        <v>533</v>
      </c>
      <c r="E1476" s="96">
        <v>545</v>
      </c>
      <c r="F1476" s="96" t="s">
        <v>353</v>
      </c>
      <c r="G1476" s="96">
        <v>364</v>
      </c>
      <c r="H1476" s="96">
        <v>120</v>
      </c>
      <c r="I1476" s="49">
        <v>0.25</v>
      </c>
    </row>
    <row r="1477" spans="1:9">
      <c r="A1477" s="95">
        <v>2243</v>
      </c>
      <c r="B1477" s="73">
        <v>45339</v>
      </c>
      <c r="C1477" s="46">
        <f t="shared" si="32"/>
        <v>6</v>
      </c>
      <c r="D1477" s="96" t="s">
        <v>512</v>
      </c>
      <c r="E1477" s="96">
        <v>566</v>
      </c>
      <c r="F1477" s="96" t="s">
        <v>337</v>
      </c>
      <c r="G1477" s="96">
        <v>305</v>
      </c>
      <c r="H1477" s="96">
        <v>111</v>
      </c>
      <c r="I1477" s="49">
        <v>0.20833333333333301</v>
      </c>
    </row>
    <row r="1478" spans="1:9">
      <c r="A1478" s="95">
        <v>2243</v>
      </c>
      <c r="B1478" s="73">
        <v>45340</v>
      </c>
      <c r="C1478" s="46">
        <f t="shared" si="32"/>
        <v>7</v>
      </c>
      <c r="D1478" s="96" t="s">
        <v>746</v>
      </c>
      <c r="E1478" s="96">
        <v>674</v>
      </c>
      <c r="F1478" s="96" t="s">
        <v>489</v>
      </c>
      <c r="G1478" s="96">
        <v>405</v>
      </c>
      <c r="H1478" s="96">
        <v>58</v>
      </c>
      <c r="I1478" s="49">
        <v>0.2</v>
      </c>
    </row>
    <row r="1479" spans="1:9">
      <c r="A1479" s="95">
        <v>2243</v>
      </c>
      <c r="B1479" s="73">
        <v>45341</v>
      </c>
      <c r="C1479" s="46">
        <f t="shared" si="32"/>
        <v>1</v>
      </c>
      <c r="D1479" s="96" t="s">
        <v>905</v>
      </c>
      <c r="E1479" s="96">
        <v>289</v>
      </c>
      <c r="F1479" s="96" t="s">
        <v>339</v>
      </c>
      <c r="G1479" s="96">
        <v>121</v>
      </c>
      <c r="H1479" s="96">
        <v>25</v>
      </c>
      <c r="I1479" s="49">
        <v>0.20138888888888901</v>
      </c>
    </row>
    <row r="1480" spans="1:9">
      <c r="A1480" s="95">
        <v>2243</v>
      </c>
      <c r="B1480" s="73">
        <v>45342</v>
      </c>
      <c r="C1480" s="46">
        <f t="shared" si="32"/>
        <v>2</v>
      </c>
      <c r="D1480" s="96" t="s">
        <v>1060</v>
      </c>
      <c r="E1480" s="96">
        <v>408</v>
      </c>
      <c r="F1480" s="96" t="s">
        <v>426</v>
      </c>
      <c r="G1480" s="96">
        <v>152</v>
      </c>
      <c r="H1480" s="96">
        <v>46</v>
      </c>
      <c r="I1480" s="49">
        <v>0.21875</v>
      </c>
    </row>
    <row r="1481" spans="1:9">
      <c r="A1481" s="95">
        <v>2243</v>
      </c>
      <c r="B1481" s="73">
        <v>45343</v>
      </c>
      <c r="C1481" s="46">
        <f t="shared" si="32"/>
        <v>3</v>
      </c>
      <c r="D1481" s="96" t="s">
        <v>1061</v>
      </c>
      <c r="E1481" s="96">
        <v>655</v>
      </c>
      <c r="F1481" s="96" t="s">
        <v>1062</v>
      </c>
      <c r="G1481" s="96">
        <v>488</v>
      </c>
      <c r="H1481" s="96">
        <v>78</v>
      </c>
      <c r="I1481" s="49">
        <v>0.23958333333333301</v>
      </c>
    </row>
    <row r="1482" spans="1:9">
      <c r="A1482" s="95">
        <v>2243</v>
      </c>
      <c r="B1482" s="73">
        <v>45344</v>
      </c>
      <c r="C1482" s="46">
        <f t="shared" si="32"/>
        <v>4</v>
      </c>
      <c r="D1482" s="96" t="s">
        <v>1053</v>
      </c>
      <c r="E1482" s="96">
        <v>520</v>
      </c>
      <c r="F1482" s="96" t="s">
        <v>446</v>
      </c>
      <c r="G1482" s="96">
        <v>270</v>
      </c>
      <c r="H1482" s="96">
        <v>132</v>
      </c>
      <c r="I1482" s="49">
        <v>0.16666666666666699</v>
      </c>
    </row>
    <row r="1483" spans="1:9">
      <c r="A1483" s="95">
        <v>2243</v>
      </c>
      <c r="B1483" s="73">
        <v>45345</v>
      </c>
      <c r="C1483" s="46">
        <f t="shared" si="32"/>
        <v>5</v>
      </c>
      <c r="D1483" s="96" t="s">
        <v>560</v>
      </c>
      <c r="E1483" s="96">
        <v>450</v>
      </c>
      <c r="F1483" s="96" t="s">
        <v>343</v>
      </c>
      <c r="G1483" s="96">
        <v>187</v>
      </c>
      <c r="H1483" s="96">
        <v>106</v>
      </c>
      <c r="I1483" s="49">
        <v>0.32291666666666702</v>
      </c>
    </row>
    <row r="1484" spans="1:9">
      <c r="A1484" s="95">
        <v>2243</v>
      </c>
      <c r="B1484" s="73">
        <v>45346</v>
      </c>
      <c r="C1484" s="46">
        <f t="shared" si="32"/>
        <v>6</v>
      </c>
      <c r="D1484" s="96" t="s">
        <v>1019</v>
      </c>
      <c r="E1484" s="96">
        <v>519</v>
      </c>
      <c r="F1484" s="96" t="s">
        <v>919</v>
      </c>
      <c r="G1484" s="96">
        <v>309</v>
      </c>
      <c r="H1484" s="96">
        <v>174</v>
      </c>
      <c r="I1484" s="49">
        <v>0.29166666666666702</v>
      </c>
    </row>
    <row r="1485" spans="1:9">
      <c r="A1485" s="95">
        <v>2243</v>
      </c>
      <c r="B1485" s="73">
        <v>45347</v>
      </c>
      <c r="C1485" s="46">
        <f t="shared" si="32"/>
        <v>7</v>
      </c>
      <c r="D1485" s="96" t="s">
        <v>943</v>
      </c>
      <c r="E1485" s="96">
        <v>406</v>
      </c>
      <c r="F1485" s="96" t="s">
        <v>468</v>
      </c>
      <c r="G1485" s="96">
        <v>287</v>
      </c>
      <c r="H1485" s="96">
        <v>82</v>
      </c>
      <c r="I1485" s="49">
        <v>0.32638888888888901</v>
      </c>
    </row>
    <row r="1486" spans="1:9">
      <c r="A1486" s="95">
        <v>2243</v>
      </c>
      <c r="B1486" s="73">
        <v>45348</v>
      </c>
      <c r="C1486" s="46">
        <f t="shared" si="32"/>
        <v>1</v>
      </c>
      <c r="D1486" s="96" t="s">
        <v>377</v>
      </c>
      <c r="E1486" s="96">
        <v>357</v>
      </c>
      <c r="F1486" s="96" t="s">
        <v>351</v>
      </c>
      <c r="G1486" s="96">
        <v>262</v>
      </c>
      <c r="H1486" s="96">
        <v>149</v>
      </c>
      <c r="I1486" s="49">
        <v>0.3125</v>
      </c>
    </row>
    <row r="1487" spans="1:9">
      <c r="A1487" s="95">
        <v>2243</v>
      </c>
      <c r="B1487" s="73">
        <v>45349</v>
      </c>
      <c r="C1487" s="46">
        <f t="shared" si="32"/>
        <v>2</v>
      </c>
      <c r="D1487" s="96" t="s">
        <v>1063</v>
      </c>
      <c r="E1487" s="96">
        <v>546</v>
      </c>
      <c r="F1487" s="96" t="s">
        <v>518</v>
      </c>
      <c r="G1487" s="96">
        <v>392</v>
      </c>
      <c r="H1487" s="96">
        <v>180</v>
      </c>
      <c r="I1487" s="49">
        <v>0.44861111111111102</v>
      </c>
    </row>
    <row r="1488" spans="1:9">
      <c r="A1488" s="95">
        <v>2243</v>
      </c>
      <c r="B1488" s="73">
        <v>45350</v>
      </c>
      <c r="C1488" s="46">
        <f t="shared" si="32"/>
        <v>3</v>
      </c>
      <c r="D1488" s="96" t="s">
        <v>625</v>
      </c>
      <c r="E1488" s="96">
        <v>565</v>
      </c>
      <c r="F1488" s="96" t="s">
        <v>289</v>
      </c>
      <c r="G1488" s="96">
        <v>265</v>
      </c>
      <c r="H1488" s="96">
        <v>79</v>
      </c>
      <c r="I1488" s="49">
        <v>0.46666666666666701</v>
      </c>
    </row>
    <row r="1489" spans="1:9">
      <c r="A1489" s="95">
        <v>2243</v>
      </c>
      <c r="B1489" s="73">
        <v>45351</v>
      </c>
      <c r="C1489" s="46">
        <f t="shared" si="32"/>
        <v>4</v>
      </c>
      <c r="D1489" s="96" t="s">
        <v>1064</v>
      </c>
      <c r="E1489" s="96">
        <v>662</v>
      </c>
      <c r="F1489" s="96" t="s">
        <v>628</v>
      </c>
      <c r="G1489" s="96">
        <v>237</v>
      </c>
      <c r="H1489" s="96">
        <v>32</v>
      </c>
      <c r="I1489" s="49">
        <v>0.52152777777777803</v>
      </c>
    </row>
    <row r="1490" spans="1:9">
      <c r="A1490" s="95">
        <v>2243</v>
      </c>
      <c r="B1490" s="73">
        <v>45352</v>
      </c>
      <c r="C1490" s="46">
        <f t="shared" si="32"/>
        <v>5</v>
      </c>
      <c r="D1490" s="96" t="s">
        <v>1065</v>
      </c>
      <c r="E1490" s="96">
        <v>740</v>
      </c>
      <c r="F1490" s="96" t="s">
        <v>444</v>
      </c>
      <c r="G1490" s="96">
        <v>445</v>
      </c>
      <c r="H1490" s="96">
        <v>20</v>
      </c>
      <c r="I1490" s="49">
        <v>0.49444444444444402</v>
      </c>
    </row>
    <row r="1491" spans="1:9">
      <c r="A1491" s="95">
        <v>2243</v>
      </c>
      <c r="B1491" s="73">
        <v>45353</v>
      </c>
      <c r="C1491" s="46">
        <f t="shared" si="32"/>
        <v>6</v>
      </c>
      <c r="D1491" s="96" t="s">
        <v>1047</v>
      </c>
      <c r="E1491" s="96">
        <v>517</v>
      </c>
      <c r="F1491" s="96" t="s">
        <v>433</v>
      </c>
      <c r="G1491" s="96">
        <v>316</v>
      </c>
      <c r="H1491" s="96">
        <v>37</v>
      </c>
      <c r="I1491" s="49">
        <v>0.47291666666666698</v>
      </c>
    </row>
    <row r="1492" spans="1:9">
      <c r="A1492" s="95">
        <v>2243</v>
      </c>
      <c r="B1492" s="73">
        <v>45354</v>
      </c>
      <c r="C1492" s="46">
        <f t="shared" si="32"/>
        <v>7</v>
      </c>
      <c r="D1492" s="96" t="s">
        <v>553</v>
      </c>
      <c r="E1492" s="96">
        <v>586</v>
      </c>
      <c r="F1492" s="96" t="s">
        <v>1066</v>
      </c>
      <c r="G1492" s="96">
        <v>235</v>
      </c>
      <c r="H1492" s="96">
        <v>38</v>
      </c>
      <c r="I1492" s="49">
        <v>0.50138888888888899</v>
      </c>
    </row>
    <row r="1493" spans="1:9">
      <c r="A1493" s="95">
        <v>2243</v>
      </c>
      <c r="B1493" s="73">
        <v>45355</v>
      </c>
      <c r="C1493" s="46">
        <f t="shared" si="32"/>
        <v>1</v>
      </c>
      <c r="D1493" s="96" t="s">
        <v>1067</v>
      </c>
      <c r="E1493" s="96">
        <v>542</v>
      </c>
      <c r="F1493" s="96" t="s">
        <v>507</v>
      </c>
      <c r="G1493" s="96">
        <v>427</v>
      </c>
      <c r="H1493" s="96">
        <v>109</v>
      </c>
      <c r="I1493" s="49">
        <v>0.27777777777777801</v>
      </c>
    </row>
    <row r="1494" spans="1:9">
      <c r="A1494" s="95">
        <v>2243</v>
      </c>
      <c r="B1494" s="73">
        <v>45356</v>
      </c>
      <c r="C1494" s="46">
        <f t="shared" si="32"/>
        <v>2</v>
      </c>
      <c r="D1494" s="96" t="s">
        <v>744</v>
      </c>
      <c r="E1494" s="96">
        <v>604</v>
      </c>
      <c r="F1494" s="96" t="s">
        <v>919</v>
      </c>
      <c r="G1494" s="96">
        <v>309</v>
      </c>
      <c r="H1494" s="96">
        <v>95</v>
      </c>
      <c r="I1494" s="49">
        <v>0.23958333333333301</v>
      </c>
    </row>
    <row r="1495" spans="1:9">
      <c r="A1495" s="95">
        <v>2243</v>
      </c>
      <c r="B1495" s="73">
        <v>45357</v>
      </c>
      <c r="C1495" s="46">
        <f t="shared" ref="C1495:C1524" si="33">WEEKDAY(B1495,2)</f>
        <v>3</v>
      </c>
      <c r="D1495" s="96" t="s">
        <v>1068</v>
      </c>
      <c r="E1495" s="96">
        <v>629</v>
      </c>
      <c r="F1495" s="96" t="s">
        <v>589</v>
      </c>
      <c r="G1495" s="96">
        <v>419</v>
      </c>
      <c r="H1495" s="96">
        <v>144</v>
      </c>
      <c r="I1495" s="49">
        <v>0.28819444444444398</v>
      </c>
    </row>
    <row r="1496" spans="1:9">
      <c r="A1496" s="95">
        <v>2243</v>
      </c>
      <c r="B1496" s="73">
        <v>45358</v>
      </c>
      <c r="C1496" s="46">
        <f t="shared" si="33"/>
        <v>4</v>
      </c>
      <c r="D1496" s="96" t="s">
        <v>997</v>
      </c>
      <c r="E1496" s="96">
        <v>630</v>
      </c>
      <c r="F1496" s="96" t="s">
        <v>1069</v>
      </c>
      <c r="G1496" s="96">
        <v>416</v>
      </c>
      <c r="H1496" s="96">
        <v>85</v>
      </c>
      <c r="I1496" s="49">
        <v>0.30208333333333298</v>
      </c>
    </row>
    <row r="1497" spans="1:9">
      <c r="A1497" s="95">
        <v>2243</v>
      </c>
      <c r="B1497" s="73">
        <v>45359</v>
      </c>
      <c r="C1497" s="46">
        <f t="shared" si="33"/>
        <v>5</v>
      </c>
      <c r="D1497" s="98" t="s">
        <v>605</v>
      </c>
      <c r="E1497" s="98">
        <v>372</v>
      </c>
      <c r="F1497" s="98" t="s">
        <v>524</v>
      </c>
      <c r="G1497" s="98">
        <v>208</v>
      </c>
      <c r="H1497" s="98">
        <v>41</v>
      </c>
      <c r="I1497" s="49">
        <v>0.43888888888888899</v>
      </c>
    </row>
    <row r="1498" spans="1:9">
      <c r="A1498" s="95">
        <v>2243</v>
      </c>
      <c r="B1498" s="73">
        <v>45360</v>
      </c>
      <c r="C1498" s="46">
        <f t="shared" si="33"/>
        <v>6</v>
      </c>
      <c r="D1498" s="98" t="s">
        <v>1053</v>
      </c>
      <c r="E1498" s="98">
        <v>520</v>
      </c>
      <c r="F1498" s="98" t="s">
        <v>1070</v>
      </c>
      <c r="G1498" s="98">
        <v>306</v>
      </c>
      <c r="H1498" s="98">
        <v>32</v>
      </c>
      <c r="I1498" s="49">
        <v>0.42499999999999999</v>
      </c>
    </row>
    <row r="1499" spans="1:9">
      <c r="A1499" s="95">
        <v>2243</v>
      </c>
      <c r="B1499" s="73">
        <v>45361</v>
      </c>
      <c r="C1499" s="46">
        <f t="shared" si="33"/>
        <v>7</v>
      </c>
      <c r="D1499" s="98" t="s">
        <v>508</v>
      </c>
      <c r="E1499" s="98">
        <v>659</v>
      </c>
      <c r="F1499" s="98" t="s">
        <v>279</v>
      </c>
      <c r="G1499" s="98">
        <v>362</v>
      </c>
      <c r="H1499" s="98">
        <v>83</v>
      </c>
      <c r="I1499" s="49">
        <v>0.33541666666666697</v>
      </c>
    </row>
    <row r="1500" spans="1:9">
      <c r="A1500" s="95">
        <v>2243</v>
      </c>
      <c r="B1500" s="73">
        <v>45362</v>
      </c>
      <c r="C1500" s="46">
        <f t="shared" si="33"/>
        <v>1</v>
      </c>
      <c r="D1500" s="98" t="s">
        <v>1071</v>
      </c>
      <c r="E1500" s="98">
        <v>567</v>
      </c>
      <c r="F1500" s="98" t="s">
        <v>455</v>
      </c>
      <c r="G1500" s="98">
        <v>313</v>
      </c>
      <c r="H1500" s="98">
        <v>72</v>
      </c>
      <c r="I1500" s="49">
        <v>0.28263888888888899</v>
      </c>
    </row>
    <row r="1501" spans="1:9">
      <c r="A1501" s="95">
        <v>2243</v>
      </c>
      <c r="B1501" s="73">
        <v>45363</v>
      </c>
      <c r="C1501" s="46">
        <f t="shared" si="33"/>
        <v>2</v>
      </c>
      <c r="D1501" s="98" t="s">
        <v>761</v>
      </c>
      <c r="E1501" s="98">
        <v>601</v>
      </c>
      <c r="F1501" s="98" t="s">
        <v>1072</v>
      </c>
      <c r="G1501" s="98">
        <v>323</v>
      </c>
      <c r="H1501" s="98">
        <v>139</v>
      </c>
      <c r="I1501" s="49">
        <v>0.29305555555555601</v>
      </c>
    </row>
    <row r="1502" spans="1:9">
      <c r="A1502" s="95">
        <v>2243</v>
      </c>
      <c r="B1502" s="73">
        <v>45364</v>
      </c>
      <c r="C1502" s="46">
        <f t="shared" si="33"/>
        <v>3</v>
      </c>
      <c r="D1502" s="98" t="s">
        <v>1073</v>
      </c>
      <c r="E1502" s="98">
        <v>571</v>
      </c>
      <c r="F1502" s="98" t="s">
        <v>416</v>
      </c>
      <c r="G1502" s="98">
        <v>443</v>
      </c>
      <c r="H1502" s="98">
        <v>121</v>
      </c>
      <c r="I1502" s="49">
        <v>0.29027777777777802</v>
      </c>
    </row>
    <row r="1503" spans="1:9">
      <c r="A1503" s="95">
        <v>2243</v>
      </c>
      <c r="B1503" s="73">
        <v>45365</v>
      </c>
      <c r="C1503" s="46">
        <f t="shared" si="33"/>
        <v>4</v>
      </c>
      <c r="D1503" s="98" t="s">
        <v>997</v>
      </c>
      <c r="E1503" s="98">
        <v>630</v>
      </c>
      <c r="F1503" s="98" t="s">
        <v>381</v>
      </c>
      <c r="G1503" s="98">
        <v>367</v>
      </c>
      <c r="H1503" s="98">
        <v>96</v>
      </c>
      <c r="I1503" s="49">
        <v>0.29513888888888901</v>
      </c>
    </row>
    <row r="1504" spans="1:9">
      <c r="A1504" s="95">
        <v>2243</v>
      </c>
      <c r="B1504" s="73">
        <v>45366</v>
      </c>
      <c r="C1504" s="46">
        <f t="shared" si="33"/>
        <v>5</v>
      </c>
      <c r="D1504" s="98" t="s">
        <v>749</v>
      </c>
      <c r="E1504" s="98">
        <v>454</v>
      </c>
      <c r="F1504" s="98" t="s">
        <v>305</v>
      </c>
      <c r="G1504" s="98">
        <v>423</v>
      </c>
      <c r="H1504" s="98">
        <v>54</v>
      </c>
      <c r="I1504" s="49">
        <v>0.43888888888888899</v>
      </c>
    </row>
    <row r="1505" spans="1:12">
      <c r="A1505" s="95">
        <v>2243</v>
      </c>
      <c r="B1505" s="73">
        <v>45367</v>
      </c>
      <c r="C1505" s="46">
        <f t="shared" si="33"/>
        <v>6</v>
      </c>
      <c r="D1505" s="98" t="s">
        <v>1074</v>
      </c>
      <c r="E1505" s="98">
        <v>368</v>
      </c>
      <c r="F1505" s="98" t="s">
        <v>526</v>
      </c>
      <c r="G1505" s="98">
        <v>221</v>
      </c>
      <c r="H1505" s="98">
        <v>58</v>
      </c>
      <c r="I1505" s="49">
        <v>0.41249999999999998</v>
      </c>
    </row>
    <row r="1506" spans="1:12">
      <c r="A1506" s="95">
        <v>2243</v>
      </c>
      <c r="B1506" s="73">
        <v>45368</v>
      </c>
      <c r="C1506" s="46">
        <f t="shared" si="33"/>
        <v>7</v>
      </c>
      <c r="D1506" s="98" t="s">
        <v>334</v>
      </c>
      <c r="E1506" s="98">
        <v>433</v>
      </c>
      <c r="F1506" s="98" t="s">
        <v>454</v>
      </c>
      <c r="G1506" s="98">
        <v>305</v>
      </c>
      <c r="H1506" s="98">
        <v>56</v>
      </c>
      <c r="I1506" s="49">
        <v>0.39722222222222198</v>
      </c>
    </row>
    <row r="1507" spans="1:12">
      <c r="A1507" s="95">
        <v>2243</v>
      </c>
      <c r="B1507" s="73">
        <v>45369</v>
      </c>
      <c r="C1507" s="46">
        <f t="shared" si="33"/>
        <v>1</v>
      </c>
      <c r="D1507" s="98" t="s">
        <v>533</v>
      </c>
      <c r="E1507" s="98">
        <v>545</v>
      </c>
      <c r="F1507" s="98" t="s">
        <v>385</v>
      </c>
      <c r="G1507" s="98">
        <v>438</v>
      </c>
      <c r="H1507" s="98">
        <v>113</v>
      </c>
      <c r="I1507" s="49">
        <v>0.28819444444444398</v>
      </c>
    </row>
    <row r="1508" spans="1:12">
      <c r="A1508" s="95">
        <v>2243</v>
      </c>
      <c r="B1508" s="73">
        <v>45370</v>
      </c>
      <c r="C1508" s="46">
        <f t="shared" si="33"/>
        <v>2</v>
      </c>
      <c r="D1508" s="98" t="s">
        <v>756</v>
      </c>
      <c r="E1508" s="98">
        <v>623</v>
      </c>
      <c r="F1508" s="98" t="s">
        <v>474</v>
      </c>
      <c r="G1508" s="98">
        <v>481</v>
      </c>
      <c r="H1508" s="98">
        <v>108</v>
      </c>
      <c r="I1508" s="49">
        <v>0.3</v>
      </c>
    </row>
    <row r="1509" spans="1:12">
      <c r="A1509" s="95">
        <v>2243</v>
      </c>
      <c r="B1509" s="73">
        <v>45371</v>
      </c>
      <c r="C1509" s="46">
        <f t="shared" si="33"/>
        <v>3</v>
      </c>
      <c r="D1509" s="98" t="s">
        <v>785</v>
      </c>
      <c r="E1509" s="98">
        <v>552</v>
      </c>
      <c r="F1509" s="98" t="s">
        <v>539</v>
      </c>
      <c r="G1509" s="98">
        <v>303</v>
      </c>
      <c r="H1509" s="98">
        <v>135</v>
      </c>
      <c r="I1509" s="49">
        <v>0.297222222222222</v>
      </c>
    </row>
    <row r="1510" spans="1:12">
      <c r="A1510" s="95">
        <v>2243</v>
      </c>
      <c r="B1510" s="73">
        <v>45372</v>
      </c>
      <c r="C1510" s="46">
        <f t="shared" si="33"/>
        <v>4</v>
      </c>
      <c r="D1510" s="98" t="s">
        <v>410</v>
      </c>
      <c r="E1510" s="98">
        <v>482</v>
      </c>
      <c r="F1510" s="98" t="s">
        <v>919</v>
      </c>
      <c r="G1510" s="98">
        <v>309</v>
      </c>
      <c r="H1510" s="98">
        <v>96</v>
      </c>
      <c r="I1510" s="49">
        <v>0.31597222222222199</v>
      </c>
    </row>
    <row r="1511" spans="1:12">
      <c r="A1511" s="95">
        <v>2243</v>
      </c>
      <c r="B1511" s="73">
        <v>45373</v>
      </c>
      <c r="C1511" s="46">
        <f t="shared" si="33"/>
        <v>5</v>
      </c>
      <c r="D1511" s="98" t="s">
        <v>370</v>
      </c>
      <c r="E1511" s="98">
        <v>539</v>
      </c>
      <c r="F1511" s="98" t="s">
        <v>390</v>
      </c>
      <c r="G1511" s="98">
        <v>333</v>
      </c>
      <c r="H1511" s="98">
        <v>71</v>
      </c>
      <c r="I1511" s="49">
        <v>0.46527777777777801</v>
      </c>
    </row>
    <row r="1512" spans="1:12">
      <c r="A1512" s="95">
        <v>2243</v>
      </c>
      <c r="B1512" s="73">
        <v>45374</v>
      </c>
      <c r="C1512" s="46">
        <f t="shared" si="33"/>
        <v>6</v>
      </c>
      <c r="D1512" s="98" t="s">
        <v>711</v>
      </c>
      <c r="E1512" s="98">
        <v>475</v>
      </c>
      <c r="F1512" s="98" t="s">
        <v>431</v>
      </c>
      <c r="G1512" s="98">
        <v>298</v>
      </c>
      <c r="H1512" s="98">
        <v>60</v>
      </c>
      <c r="I1512" s="49">
        <v>0.41875000000000001</v>
      </c>
    </row>
    <row r="1513" spans="1:12">
      <c r="A1513" s="95">
        <v>2243</v>
      </c>
      <c r="B1513" s="73">
        <v>45375</v>
      </c>
      <c r="C1513" s="46">
        <f t="shared" si="33"/>
        <v>7</v>
      </c>
      <c r="D1513" s="98" t="s">
        <v>821</v>
      </c>
      <c r="E1513" s="98">
        <v>632</v>
      </c>
      <c r="F1513" s="98" t="s">
        <v>367</v>
      </c>
      <c r="G1513" s="98">
        <v>321</v>
      </c>
      <c r="H1513" s="98">
        <v>63</v>
      </c>
      <c r="I1513" s="49">
        <v>0.42499999999999999</v>
      </c>
    </row>
    <row r="1514" spans="1:12">
      <c r="A1514" s="95">
        <v>2243</v>
      </c>
      <c r="B1514" s="73">
        <v>45376</v>
      </c>
      <c r="C1514" s="46">
        <f t="shared" si="33"/>
        <v>1</v>
      </c>
      <c r="D1514" s="98" t="s">
        <v>542</v>
      </c>
      <c r="E1514" s="98">
        <v>611</v>
      </c>
      <c r="F1514" s="98" t="s">
        <v>639</v>
      </c>
      <c r="G1514" s="98">
        <v>286</v>
      </c>
      <c r="H1514" s="98">
        <v>71</v>
      </c>
      <c r="I1514" s="49">
        <v>0.28819444444444398</v>
      </c>
    </row>
    <row r="1515" spans="1:12">
      <c r="A1515" s="95">
        <v>2243</v>
      </c>
      <c r="B1515" s="73">
        <v>45377</v>
      </c>
      <c r="C1515" s="46">
        <f t="shared" si="33"/>
        <v>2</v>
      </c>
      <c r="D1515" s="98" t="s">
        <v>781</v>
      </c>
      <c r="E1515" s="98">
        <v>672</v>
      </c>
      <c r="F1515" s="98" t="s">
        <v>708</v>
      </c>
      <c r="G1515" s="98">
        <v>381</v>
      </c>
      <c r="H1515" s="98">
        <v>62</v>
      </c>
      <c r="I1515" s="49">
        <v>0.29027777777777802</v>
      </c>
    </row>
    <row r="1516" spans="1:12">
      <c r="A1516" s="95">
        <v>2243</v>
      </c>
      <c r="B1516" s="73">
        <v>45378</v>
      </c>
      <c r="C1516" s="46">
        <f t="shared" si="33"/>
        <v>3</v>
      </c>
      <c r="D1516" s="98" t="s">
        <v>321</v>
      </c>
      <c r="E1516" s="98">
        <v>485</v>
      </c>
      <c r="F1516" s="98" t="s">
        <v>306</v>
      </c>
      <c r="G1516" s="98">
        <v>252</v>
      </c>
      <c r="H1516" s="98">
        <v>96</v>
      </c>
      <c r="I1516" s="49">
        <v>0.3</v>
      </c>
      <c r="L1516" s="98">
        <v>0</v>
      </c>
    </row>
    <row r="1517" spans="1:12">
      <c r="A1517" s="95">
        <v>2243</v>
      </c>
      <c r="B1517" s="73">
        <v>45379</v>
      </c>
      <c r="C1517" s="46">
        <f t="shared" si="33"/>
        <v>4</v>
      </c>
      <c r="D1517" s="98" t="s">
        <v>418</v>
      </c>
      <c r="E1517" s="98">
        <v>407</v>
      </c>
      <c r="F1517" s="98" t="s">
        <v>1015</v>
      </c>
      <c r="G1517" s="98">
        <v>267</v>
      </c>
      <c r="H1517" s="98">
        <v>52</v>
      </c>
      <c r="I1517" s="49">
        <v>0.3125</v>
      </c>
      <c r="L1517" s="98">
        <v>0</v>
      </c>
    </row>
    <row r="1518" spans="1:12">
      <c r="A1518" s="95">
        <v>2243</v>
      </c>
      <c r="B1518" s="73">
        <v>45380</v>
      </c>
      <c r="C1518" s="46">
        <f t="shared" si="33"/>
        <v>5</v>
      </c>
      <c r="D1518" s="98" t="s">
        <v>1045</v>
      </c>
      <c r="E1518" s="98">
        <v>451</v>
      </c>
      <c r="F1518" s="98" t="s">
        <v>283</v>
      </c>
      <c r="G1518" s="98">
        <v>322</v>
      </c>
      <c r="H1518" s="98">
        <v>58</v>
      </c>
      <c r="I1518" s="49">
        <v>0.40138888888888902</v>
      </c>
      <c r="L1518" s="98">
        <v>0</v>
      </c>
    </row>
    <row r="1519" spans="1:12">
      <c r="A1519" s="95">
        <v>2243</v>
      </c>
      <c r="B1519" s="73">
        <v>45381</v>
      </c>
      <c r="C1519" s="46">
        <f t="shared" si="33"/>
        <v>6</v>
      </c>
      <c r="D1519" s="98" t="s">
        <v>1075</v>
      </c>
      <c r="E1519" s="98">
        <v>531</v>
      </c>
      <c r="F1519" s="98" t="s">
        <v>570</v>
      </c>
      <c r="G1519" s="98">
        <v>409</v>
      </c>
      <c r="H1519" s="98">
        <v>60</v>
      </c>
      <c r="I1519" s="49">
        <v>0.41458333333333303</v>
      </c>
      <c r="L1519" s="98">
        <v>0</v>
      </c>
    </row>
    <row r="1520" spans="1:12">
      <c r="A1520" s="95">
        <v>2243</v>
      </c>
      <c r="B1520" s="73">
        <v>45382</v>
      </c>
      <c r="C1520" s="46">
        <f t="shared" si="33"/>
        <v>7</v>
      </c>
      <c r="D1520" s="98" t="s">
        <v>1076</v>
      </c>
      <c r="E1520" s="98">
        <v>599</v>
      </c>
      <c r="F1520" s="98" t="s">
        <v>738</v>
      </c>
      <c r="G1520" s="98">
        <v>468</v>
      </c>
      <c r="H1520" s="98">
        <v>71</v>
      </c>
      <c r="I1520" s="49">
        <v>0.43333333333333302</v>
      </c>
      <c r="L1520" s="98">
        <v>0</v>
      </c>
    </row>
    <row r="1521" spans="1:12">
      <c r="A1521" s="95">
        <v>2243</v>
      </c>
      <c r="B1521" s="73">
        <v>45383</v>
      </c>
      <c r="C1521" s="46">
        <f t="shared" si="33"/>
        <v>1</v>
      </c>
      <c r="D1521" s="98" t="s">
        <v>367</v>
      </c>
      <c r="E1521" s="98">
        <v>321</v>
      </c>
      <c r="F1521" s="98" t="s">
        <v>302</v>
      </c>
      <c r="G1521" s="98">
        <v>227</v>
      </c>
      <c r="H1521" s="98">
        <v>42</v>
      </c>
      <c r="I1521" s="49">
        <v>0.3</v>
      </c>
      <c r="L1521" s="98">
        <v>1</v>
      </c>
    </row>
    <row r="1522" spans="1:12">
      <c r="A1522" s="95">
        <v>2243</v>
      </c>
      <c r="B1522" s="73">
        <v>45384</v>
      </c>
      <c r="C1522" s="46">
        <f t="shared" si="33"/>
        <v>2</v>
      </c>
      <c r="D1522" s="98" t="s">
        <v>423</v>
      </c>
      <c r="E1522" s="98">
        <v>293</v>
      </c>
      <c r="F1522" s="98" t="s">
        <v>322</v>
      </c>
      <c r="G1522" s="98">
        <v>182</v>
      </c>
      <c r="H1522" s="98">
        <v>37</v>
      </c>
      <c r="I1522" s="49">
        <v>0.30902777777777801</v>
      </c>
      <c r="L1522" s="98">
        <v>1</v>
      </c>
    </row>
    <row r="1523" spans="1:12">
      <c r="A1523" s="95">
        <v>2243</v>
      </c>
      <c r="B1523" s="73">
        <v>45385</v>
      </c>
      <c r="C1523" s="46">
        <f t="shared" si="33"/>
        <v>3</v>
      </c>
      <c r="D1523" s="98" t="s">
        <v>547</v>
      </c>
      <c r="E1523" s="98">
        <v>594</v>
      </c>
      <c r="F1523" s="98" t="s">
        <v>1077</v>
      </c>
      <c r="G1523" s="98">
        <v>371</v>
      </c>
      <c r="H1523" s="98">
        <v>82</v>
      </c>
      <c r="I1523" s="49">
        <v>0.29861111111111099</v>
      </c>
    </row>
    <row r="1524" spans="1:12">
      <c r="A1524" s="95">
        <v>2243</v>
      </c>
      <c r="B1524" s="73">
        <v>45386</v>
      </c>
      <c r="C1524" s="46">
        <f t="shared" si="33"/>
        <v>4</v>
      </c>
      <c r="D1524" s="98" t="s">
        <v>1019</v>
      </c>
      <c r="E1524" s="98">
        <v>519</v>
      </c>
      <c r="F1524" s="98" t="s">
        <v>575</v>
      </c>
      <c r="G1524" s="98">
        <v>279</v>
      </c>
      <c r="H1524" s="98">
        <v>91</v>
      </c>
      <c r="I1524" s="49">
        <v>0.3125</v>
      </c>
    </row>
    <row r="1525" spans="1:12">
      <c r="A1525" s="99">
        <v>5427</v>
      </c>
      <c r="B1525" s="100">
        <v>45307</v>
      </c>
      <c r="C1525" s="46">
        <f t="shared" ref="C1525:C1551" si="34">WEEKDAY(B1525,2)</f>
        <v>2</v>
      </c>
      <c r="D1525" s="18" t="s">
        <v>340</v>
      </c>
      <c r="E1525" s="101">
        <v>351</v>
      </c>
      <c r="F1525" s="101" t="s">
        <v>272</v>
      </c>
      <c r="G1525" s="101">
        <v>94</v>
      </c>
      <c r="H1525" s="18">
        <v>86</v>
      </c>
      <c r="I1525" s="49">
        <v>0.30208333333333298</v>
      </c>
    </row>
    <row r="1526" spans="1:12">
      <c r="A1526" s="99">
        <v>5427</v>
      </c>
      <c r="B1526" s="100">
        <v>45308</v>
      </c>
      <c r="C1526" s="46">
        <f t="shared" si="34"/>
        <v>3</v>
      </c>
      <c r="D1526" s="18" t="s">
        <v>1019</v>
      </c>
      <c r="E1526" s="101">
        <v>508</v>
      </c>
      <c r="F1526" s="101" t="s">
        <v>443</v>
      </c>
      <c r="G1526" s="101">
        <v>173</v>
      </c>
      <c r="H1526" s="18">
        <v>81</v>
      </c>
      <c r="I1526" s="49">
        <v>0.30555555555555602</v>
      </c>
    </row>
    <row r="1527" spans="1:12">
      <c r="A1527" s="99">
        <v>5427</v>
      </c>
      <c r="B1527" s="100">
        <v>45309</v>
      </c>
      <c r="C1527" s="46">
        <f t="shared" si="34"/>
        <v>4</v>
      </c>
      <c r="D1527" s="18" t="s">
        <v>515</v>
      </c>
      <c r="E1527" s="101">
        <v>445</v>
      </c>
      <c r="F1527" s="101" t="s">
        <v>445</v>
      </c>
      <c r="G1527" s="101">
        <v>205</v>
      </c>
      <c r="H1527" s="18">
        <v>117</v>
      </c>
      <c r="I1527" s="49">
        <v>0.30208333333333298</v>
      </c>
    </row>
    <row r="1528" spans="1:12">
      <c r="A1528" s="99">
        <v>5427</v>
      </c>
      <c r="B1528" s="100">
        <v>45310</v>
      </c>
      <c r="C1528" s="46">
        <f t="shared" si="34"/>
        <v>5</v>
      </c>
      <c r="D1528" s="18" t="s">
        <v>1078</v>
      </c>
      <c r="E1528" s="101">
        <v>270</v>
      </c>
      <c r="F1528" s="101" t="s">
        <v>382</v>
      </c>
      <c r="G1528" s="101">
        <v>130</v>
      </c>
      <c r="H1528" s="18">
        <v>28</v>
      </c>
      <c r="I1528" s="49">
        <v>0.32986111111111099</v>
      </c>
    </row>
    <row r="1529" spans="1:12">
      <c r="A1529" s="99">
        <v>5427</v>
      </c>
      <c r="B1529" s="100">
        <v>45311</v>
      </c>
      <c r="C1529" s="46">
        <f t="shared" si="34"/>
        <v>6</v>
      </c>
      <c r="D1529" s="18" t="s">
        <v>622</v>
      </c>
      <c r="E1529" s="101">
        <v>296</v>
      </c>
      <c r="F1529" s="101" t="s">
        <v>399</v>
      </c>
      <c r="G1529" s="101">
        <v>145</v>
      </c>
      <c r="H1529" s="18">
        <v>78</v>
      </c>
      <c r="I1529" s="49">
        <v>0.32638888888888901</v>
      </c>
    </row>
    <row r="1530" spans="1:12">
      <c r="A1530" s="99">
        <v>5427</v>
      </c>
      <c r="B1530" s="100">
        <v>45312</v>
      </c>
      <c r="C1530" s="46">
        <f t="shared" si="34"/>
        <v>7</v>
      </c>
      <c r="D1530" s="18" t="s">
        <v>909</v>
      </c>
      <c r="E1530" s="101">
        <v>504</v>
      </c>
      <c r="F1530" s="101" t="s">
        <v>449</v>
      </c>
      <c r="G1530" s="101">
        <v>281</v>
      </c>
      <c r="H1530" s="18">
        <v>25</v>
      </c>
      <c r="I1530" s="49">
        <v>0.32986111111111099</v>
      </c>
    </row>
    <row r="1531" spans="1:12">
      <c r="A1531" s="99">
        <v>5427</v>
      </c>
      <c r="B1531" s="100">
        <v>45313</v>
      </c>
      <c r="C1531" s="46">
        <f t="shared" si="34"/>
        <v>1</v>
      </c>
      <c r="D1531" s="18" t="s">
        <v>909</v>
      </c>
      <c r="E1531" s="101">
        <v>651</v>
      </c>
      <c r="F1531" s="101" t="s">
        <v>451</v>
      </c>
      <c r="G1531" s="101">
        <v>398</v>
      </c>
      <c r="H1531" s="18">
        <v>101</v>
      </c>
      <c r="I1531" s="49">
        <v>0.30555555555555602</v>
      </c>
    </row>
    <row r="1532" spans="1:12">
      <c r="A1532" s="99">
        <v>5427</v>
      </c>
      <c r="B1532" s="100">
        <v>45314</v>
      </c>
      <c r="C1532" s="46">
        <f t="shared" si="34"/>
        <v>2</v>
      </c>
      <c r="D1532" s="18" t="s">
        <v>751</v>
      </c>
      <c r="E1532" s="101">
        <v>783</v>
      </c>
      <c r="F1532" s="101" t="s">
        <v>363</v>
      </c>
      <c r="G1532" s="101">
        <v>318</v>
      </c>
      <c r="H1532" s="18">
        <v>84</v>
      </c>
      <c r="I1532" s="49">
        <v>0.30555555555555602</v>
      </c>
    </row>
    <row r="1533" spans="1:12">
      <c r="A1533" s="99">
        <v>5427</v>
      </c>
      <c r="B1533" s="100">
        <v>45315</v>
      </c>
      <c r="C1533" s="46">
        <f t="shared" si="34"/>
        <v>3</v>
      </c>
      <c r="D1533" s="18" t="s">
        <v>722</v>
      </c>
      <c r="E1533" s="101">
        <v>696</v>
      </c>
      <c r="F1533" s="101" t="s">
        <v>454</v>
      </c>
      <c r="G1533" s="101">
        <v>365</v>
      </c>
      <c r="H1533" s="18">
        <v>65</v>
      </c>
      <c r="I1533" s="49">
        <v>0.30555555555555602</v>
      </c>
    </row>
    <row r="1534" spans="1:12">
      <c r="A1534" s="99">
        <v>5427</v>
      </c>
      <c r="B1534" s="100">
        <v>45316</v>
      </c>
      <c r="C1534" s="46">
        <f t="shared" si="34"/>
        <v>4</v>
      </c>
      <c r="D1534" s="18" t="s">
        <v>454</v>
      </c>
      <c r="E1534" s="101">
        <v>313</v>
      </c>
      <c r="F1534" s="101" t="s">
        <v>456</v>
      </c>
      <c r="G1534" s="101">
        <v>126</v>
      </c>
      <c r="H1534" s="18">
        <v>160</v>
      </c>
      <c r="I1534" s="49">
        <v>0.30555555555555602</v>
      </c>
    </row>
    <row r="1535" spans="1:12">
      <c r="A1535" s="99">
        <v>5427</v>
      </c>
      <c r="B1535" s="100">
        <v>45317</v>
      </c>
      <c r="C1535" s="46">
        <f t="shared" si="34"/>
        <v>5</v>
      </c>
      <c r="D1535" s="18" t="s">
        <v>1079</v>
      </c>
      <c r="E1535" s="101">
        <v>236</v>
      </c>
      <c r="F1535" s="101" t="s">
        <v>252</v>
      </c>
      <c r="G1535" s="101">
        <v>133</v>
      </c>
      <c r="H1535" s="18">
        <v>106</v>
      </c>
      <c r="I1535" s="49">
        <v>0.36805555555555602</v>
      </c>
    </row>
    <row r="1536" spans="1:12">
      <c r="A1536" s="99">
        <v>5427</v>
      </c>
      <c r="B1536" s="100">
        <v>45318</v>
      </c>
      <c r="C1536" s="46">
        <f t="shared" si="34"/>
        <v>6</v>
      </c>
      <c r="D1536" s="18" t="s">
        <v>819</v>
      </c>
      <c r="E1536" s="101">
        <v>490</v>
      </c>
      <c r="F1536" s="101" t="s">
        <v>458</v>
      </c>
      <c r="G1536" s="101">
        <v>230</v>
      </c>
      <c r="H1536" s="18">
        <v>42</v>
      </c>
      <c r="I1536" s="49">
        <v>0.33124999999999999</v>
      </c>
    </row>
    <row r="1537" spans="1:9">
      <c r="A1537" s="99">
        <v>5427</v>
      </c>
      <c r="B1537" s="100">
        <v>45319</v>
      </c>
      <c r="C1537" s="46">
        <f t="shared" si="34"/>
        <v>7</v>
      </c>
      <c r="D1537" s="18" t="s">
        <v>571</v>
      </c>
      <c r="E1537" s="101">
        <v>464</v>
      </c>
      <c r="F1537" s="101" t="s">
        <v>459</v>
      </c>
      <c r="G1537" s="101">
        <v>197</v>
      </c>
      <c r="H1537" s="18">
        <v>64</v>
      </c>
      <c r="I1537" s="49">
        <v>0.23611111111111099</v>
      </c>
    </row>
    <row r="1538" spans="1:9">
      <c r="A1538" s="99">
        <v>5427</v>
      </c>
      <c r="B1538" s="100">
        <v>45320</v>
      </c>
      <c r="C1538" s="46">
        <f t="shared" si="34"/>
        <v>1</v>
      </c>
      <c r="D1538" s="18" t="s">
        <v>1080</v>
      </c>
      <c r="E1538" s="101">
        <v>945</v>
      </c>
      <c r="F1538" s="101" t="s">
        <v>461</v>
      </c>
      <c r="G1538" s="101">
        <v>561</v>
      </c>
      <c r="H1538" s="18">
        <v>84</v>
      </c>
      <c r="I1538" s="49">
        <v>0.30625000000000002</v>
      </c>
    </row>
    <row r="1539" spans="1:9">
      <c r="A1539" s="99">
        <v>5427</v>
      </c>
      <c r="B1539" s="100">
        <v>45321</v>
      </c>
      <c r="C1539" s="46">
        <f t="shared" si="34"/>
        <v>2</v>
      </c>
      <c r="D1539" s="18" t="s">
        <v>824</v>
      </c>
      <c r="E1539" s="101">
        <v>340</v>
      </c>
      <c r="F1539" s="101" t="s">
        <v>463</v>
      </c>
      <c r="G1539" s="101">
        <v>206</v>
      </c>
      <c r="H1539" s="18">
        <v>124</v>
      </c>
      <c r="I1539" s="49">
        <v>0.30555555555555602</v>
      </c>
    </row>
    <row r="1540" spans="1:9">
      <c r="A1540" s="99">
        <v>5427</v>
      </c>
      <c r="B1540" s="100">
        <v>45322</v>
      </c>
      <c r="C1540" s="46">
        <f t="shared" si="34"/>
        <v>3</v>
      </c>
      <c r="D1540" s="18" t="s">
        <v>1042</v>
      </c>
      <c r="E1540" s="101">
        <v>505</v>
      </c>
      <c r="F1540" s="101" t="s">
        <v>431</v>
      </c>
      <c r="G1540" s="101">
        <v>298</v>
      </c>
      <c r="H1540" s="18">
        <v>112</v>
      </c>
      <c r="I1540" s="49">
        <v>0.30277777777777798</v>
      </c>
    </row>
    <row r="1541" spans="1:9">
      <c r="A1541" s="99">
        <v>5427</v>
      </c>
      <c r="B1541" s="100">
        <v>45323</v>
      </c>
      <c r="C1541" s="46">
        <f t="shared" si="34"/>
        <v>4</v>
      </c>
      <c r="D1541" s="18" t="s">
        <v>1073</v>
      </c>
      <c r="E1541" s="101">
        <v>216</v>
      </c>
      <c r="F1541" s="101" t="s">
        <v>465</v>
      </c>
      <c r="G1541" s="101">
        <v>260</v>
      </c>
      <c r="H1541" s="18">
        <v>94</v>
      </c>
      <c r="I1541" s="49">
        <v>0.30208333333333298</v>
      </c>
    </row>
    <row r="1542" spans="1:9">
      <c r="A1542" s="99">
        <v>5427</v>
      </c>
      <c r="B1542" s="100">
        <v>45324</v>
      </c>
      <c r="C1542" s="46">
        <f t="shared" si="34"/>
        <v>5</v>
      </c>
      <c r="D1542" s="18" t="s">
        <v>517</v>
      </c>
      <c r="E1542" s="101">
        <v>524</v>
      </c>
      <c r="F1542" s="101" t="s">
        <v>461</v>
      </c>
      <c r="G1542" s="101">
        <v>561</v>
      </c>
      <c r="H1542" s="18">
        <v>103</v>
      </c>
      <c r="I1542" s="49">
        <v>0.34375</v>
      </c>
    </row>
    <row r="1543" spans="1:9">
      <c r="A1543" s="99">
        <v>5427</v>
      </c>
      <c r="B1543" s="100">
        <v>45325</v>
      </c>
      <c r="C1543" s="46">
        <f t="shared" si="34"/>
        <v>6</v>
      </c>
      <c r="D1543" s="18" t="s">
        <v>561</v>
      </c>
      <c r="E1543" s="101">
        <v>274</v>
      </c>
      <c r="F1543" s="101" t="s">
        <v>468</v>
      </c>
      <c r="G1543" s="101">
        <v>287</v>
      </c>
      <c r="H1543" s="18">
        <v>119</v>
      </c>
      <c r="I1543" s="49">
        <v>0.32638888888888901</v>
      </c>
    </row>
    <row r="1544" spans="1:9">
      <c r="A1544" s="99">
        <v>5427</v>
      </c>
      <c r="B1544" s="100">
        <v>45326</v>
      </c>
      <c r="C1544" s="46">
        <f t="shared" si="34"/>
        <v>7</v>
      </c>
      <c r="D1544" s="18" t="s">
        <v>762</v>
      </c>
      <c r="E1544" s="101">
        <v>713</v>
      </c>
      <c r="F1544" s="101" t="s">
        <v>431</v>
      </c>
      <c r="G1544" s="101">
        <v>298</v>
      </c>
      <c r="H1544" s="18">
        <v>64</v>
      </c>
      <c r="I1544" s="49">
        <v>0.24652777777777801</v>
      </c>
    </row>
    <row r="1545" spans="1:9">
      <c r="A1545" s="99">
        <v>5427</v>
      </c>
      <c r="B1545" s="100">
        <v>45327</v>
      </c>
      <c r="C1545" s="46">
        <f t="shared" si="34"/>
        <v>1</v>
      </c>
      <c r="D1545" s="18" t="s">
        <v>485</v>
      </c>
      <c r="E1545" s="101">
        <v>506</v>
      </c>
      <c r="F1545" s="101" t="s">
        <v>471</v>
      </c>
      <c r="G1545" s="101">
        <v>300</v>
      </c>
      <c r="H1545" s="18">
        <v>115</v>
      </c>
      <c r="I1545" s="49">
        <v>0.30347222222222198</v>
      </c>
    </row>
    <row r="1546" spans="1:9">
      <c r="A1546" s="99">
        <v>5427</v>
      </c>
      <c r="B1546" s="100">
        <v>45328</v>
      </c>
      <c r="C1546" s="46">
        <f t="shared" si="34"/>
        <v>2</v>
      </c>
      <c r="D1546" s="18" t="s">
        <v>1069</v>
      </c>
      <c r="E1546" s="101">
        <v>529</v>
      </c>
      <c r="F1546" s="101" t="s">
        <v>473</v>
      </c>
      <c r="G1546" s="101">
        <v>256</v>
      </c>
      <c r="H1546" s="18">
        <v>151</v>
      </c>
      <c r="I1546" s="49">
        <v>0.30555555555555602</v>
      </c>
    </row>
    <row r="1547" spans="1:9">
      <c r="A1547" s="99">
        <v>5427</v>
      </c>
      <c r="B1547" s="100">
        <v>45329</v>
      </c>
      <c r="C1547" s="46">
        <f t="shared" si="34"/>
        <v>3</v>
      </c>
      <c r="D1547" s="18" t="s">
        <v>708</v>
      </c>
      <c r="E1547" s="101">
        <v>481</v>
      </c>
      <c r="F1547" s="101" t="s">
        <v>475</v>
      </c>
      <c r="G1547" s="101">
        <v>288</v>
      </c>
      <c r="H1547" s="18">
        <v>99</v>
      </c>
      <c r="I1547" s="49">
        <v>0.20138888888888901</v>
      </c>
    </row>
    <row r="1548" spans="1:9">
      <c r="A1548" s="99">
        <v>5427</v>
      </c>
      <c r="B1548" s="100">
        <v>45330</v>
      </c>
      <c r="C1548" s="46">
        <f t="shared" si="34"/>
        <v>4</v>
      </c>
      <c r="D1548" s="18" t="s">
        <v>365</v>
      </c>
      <c r="E1548" s="101">
        <v>432</v>
      </c>
      <c r="F1548" s="101" t="s">
        <v>477</v>
      </c>
      <c r="G1548" s="101">
        <v>234</v>
      </c>
      <c r="H1548" s="18">
        <v>140</v>
      </c>
      <c r="I1548" s="49">
        <v>0.28125</v>
      </c>
    </row>
    <row r="1549" spans="1:9">
      <c r="A1549" s="99">
        <v>5427</v>
      </c>
      <c r="B1549" s="100">
        <v>45331</v>
      </c>
      <c r="C1549" s="46">
        <f t="shared" si="34"/>
        <v>5</v>
      </c>
      <c r="D1549" s="18" t="s">
        <v>388</v>
      </c>
      <c r="E1549" s="101">
        <v>444</v>
      </c>
      <c r="F1549" s="101" t="s">
        <v>479</v>
      </c>
      <c r="G1549" s="101">
        <v>338</v>
      </c>
      <c r="H1549" s="18">
        <v>120</v>
      </c>
      <c r="I1549" s="49">
        <v>0.243055555555556</v>
      </c>
    </row>
    <row r="1550" spans="1:9">
      <c r="A1550" s="99">
        <v>5427</v>
      </c>
      <c r="B1550" s="100">
        <v>45332</v>
      </c>
      <c r="C1550" s="46">
        <f t="shared" si="34"/>
        <v>6</v>
      </c>
      <c r="D1550" s="18" t="s">
        <v>457</v>
      </c>
      <c r="E1550" s="101">
        <v>206</v>
      </c>
      <c r="F1550" s="101" t="s">
        <v>480</v>
      </c>
      <c r="G1550" s="101">
        <v>124</v>
      </c>
      <c r="H1550" s="18">
        <v>83</v>
      </c>
      <c r="I1550" s="49">
        <v>0.34097222222222201</v>
      </c>
    </row>
    <row r="1551" spans="1:9">
      <c r="A1551" s="99">
        <v>5427</v>
      </c>
      <c r="B1551" s="100">
        <v>45333</v>
      </c>
      <c r="C1551" s="46">
        <f t="shared" si="34"/>
        <v>7</v>
      </c>
      <c r="D1551" s="18" t="s">
        <v>334</v>
      </c>
      <c r="E1551" s="101">
        <v>351</v>
      </c>
      <c r="F1551" s="101" t="s">
        <v>285</v>
      </c>
      <c r="G1551" s="101">
        <v>192</v>
      </c>
      <c r="H1551" s="18">
        <v>70</v>
      </c>
      <c r="I1551" s="49">
        <v>0.30555555555555602</v>
      </c>
    </row>
    <row r="1552" spans="1:9">
      <c r="A1552" s="99">
        <v>5427</v>
      </c>
      <c r="B1552" s="100">
        <v>45334</v>
      </c>
      <c r="C1552" s="46">
        <f t="shared" ref="C1552:C1615" si="35">WEEKDAY(B1552,2)</f>
        <v>1</v>
      </c>
      <c r="D1552" s="18" t="s">
        <v>723</v>
      </c>
      <c r="E1552" s="101">
        <v>654</v>
      </c>
      <c r="F1552" s="101" t="s">
        <v>482</v>
      </c>
      <c r="G1552" s="101">
        <v>297</v>
      </c>
      <c r="H1552" s="18">
        <v>111</v>
      </c>
      <c r="I1552" s="49">
        <v>9.0972222222222204E-2</v>
      </c>
    </row>
    <row r="1553" spans="1:9">
      <c r="A1553" s="99">
        <v>5427</v>
      </c>
      <c r="B1553" s="100">
        <v>45335</v>
      </c>
      <c r="C1553" s="46">
        <f t="shared" si="35"/>
        <v>2</v>
      </c>
      <c r="D1553" s="18" t="s">
        <v>438</v>
      </c>
      <c r="E1553" s="101">
        <v>533</v>
      </c>
      <c r="F1553" s="101" t="s">
        <v>484</v>
      </c>
      <c r="G1553" s="101">
        <v>226</v>
      </c>
      <c r="H1553" s="18">
        <v>120</v>
      </c>
      <c r="I1553" s="49">
        <v>0.15347222222222201</v>
      </c>
    </row>
    <row r="1554" spans="1:9">
      <c r="A1554" s="99">
        <v>5427</v>
      </c>
      <c r="B1554" s="100">
        <v>45336</v>
      </c>
      <c r="C1554" s="46">
        <f t="shared" si="35"/>
        <v>3</v>
      </c>
      <c r="D1554" s="18" t="s">
        <v>555</v>
      </c>
      <c r="E1554" s="101">
        <v>424</v>
      </c>
      <c r="F1554" s="18" t="s">
        <v>602</v>
      </c>
      <c r="G1554" s="101">
        <v>187</v>
      </c>
      <c r="H1554" s="18">
        <v>57</v>
      </c>
      <c r="I1554" s="49">
        <v>0.30208333333333298</v>
      </c>
    </row>
    <row r="1555" spans="1:9">
      <c r="A1555" s="99">
        <v>5427</v>
      </c>
      <c r="B1555" s="100">
        <v>45337</v>
      </c>
      <c r="C1555" s="46">
        <f t="shared" si="35"/>
        <v>4</v>
      </c>
      <c r="D1555" s="18" t="s">
        <v>334</v>
      </c>
      <c r="E1555" s="101">
        <v>434</v>
      </c>
      <c r="F1555" s="18" t="s">
        <v>655</v>
      </c>
      <c r="G1555" s="101">
        <v>262</v>
      </c>
      <c r="H1555" s="18">
        <v>103</v>
      </c>
      <c r="I1555" s="49">
        <v>0.30555555555555602</v>
      </c>
    </row>
    <row r="1556" spans="1:9">
      <c r="A1556" s="99">
        <v>5427</v>
      </c>
      <c r="B1556" s="100">
        <v>45338</v>
      </c>
      <c r="C1556" s="46">
        <f t="shared" si="35"/>
        <v>5</v>
      </c>
      <c r="D1556" s="18" t="s">
        <v>722</v>
      </c>
      <c r="E1556" s="101">
        <v>596</v>
      </c>
      <c r="F1556" s="18" t="s">
        <v>582</v>
      </c>
      <c r="G1556" s="101">
        <v>326</v>
      </c>
      <c r="H1556" s="18">
        <v>89</v>
      </c>
      <c r="I1556" s="49">
        <v>0.30208333333333298</v>
      </c>
    </row>
    <row r="1557" spans="1:9">
      <c r="A1557" s="99">
        <v>5427</v>
      </c>
      <c r="B1557" s="100">
        <v>45339</v>
      </c>
      <c r="C1557" s="46">
        <f t="shared" si="35"/>
        <v>6</v>
      </c>
      <c r="D1557" s="18" t="s">
        <v>547</v>
      </c>
      <c r="E1557" s="101">
        <v>609</v>
      </c>
      <c r="F1557" s="18" t="s">
        <v>267</v>
      </c>
      <c r="G1557" s="101">
        <v>443</v>
      </c>
      <c r="H1557" s="18">
        <v>77</v>
      </c>
      <c r="I1557" s="49">
        <v>0.32986111111111099</v>
      </c>
    </row>
    <row r="1558" spans="1:9">
      <c r="A1558" s="99">
        <v>5427</v>
      </c>
      <c r="B1558" s="100">
        <v>45340</v>
      </c>
      <c r="C1558" s="46">
        <f t="shared" si="35"/>
        <v>7</v>
      </c>
      <c r="D1558" s="18" t="s">
        <v>409</v>
      </c>
      <c r="E1558" s="101">
        <v>405</v>
      </c>
      <c r="F1558" s="18" t="s">
        <v>417</v>
      </c>
      <c r="G1558" s="101">
        <v>202</v>
      </c>
      <c r="H1558" s="18">
        <v>67</v>
      </c>
      <c r="I1558" s="49">
        <v>0.32638888888888901</v>
      </c>
    </row>
    <row r="1559" spans="1:9">
      <c r="A1559" s="99">
        <v>5427</v>
      </c>
      <c r="B1559" s="100">
        <v>45341</v>
      </c>
      <c r="C1559" s="46">
        <f t="shared" si="35"/>
        <v>1</v>
      </c>
      <c r="D1559" s="18" t="s">
        <v>1081</v>
      </c>
      <c r="E1559" s="101">
        <v>489</v>
      </c>
      <c r="F1559" s="18" t="s">
        <v>358</v>
      </c>
      <c r="G1559" s="101">
        <v>301</v>
      </c>
      <c r="H1559" s="18">
        <v>80</v>
      </c>
      <c r="I1559" s="49">
        <v>0.32986111111111099</v>
      </c>
    </row>
    <row r="1560" spans="1:9">
      <c r="A1560" s="99">
        <v>5427</v>
      </c>
      <c r="B1560" s="100">
        <v>45342</v>
      </c>
      <c r="C1560" s="46">
        <f t="shared" si="35"/>
        <v>2</v>
      </c>
      <c r="D1560" s="18" t="s">
        <v>597</v>
      </c>
      <c r="E1560" s="101">
        <v>561</v>
      </c>
      <c r="F1560" s="18" t="s">
        <v>582</v>
      </c>
      <c r="G1560" s="101">
        <v>322</v>
      </c>
      <c r="H1560" s="18">
        <v>56</v>
      </c>
      <c r="I1560" s="49">
        <v>0.30555555555555602</v>
      </c>
    </row>
    <row r="1561" spans="1:9">
      <c r="A1561" s="99">
        <v>5427</v>
      </c>
      <c r="B1561" s="100">
        <v>45343</v>
      </c>
      <c r="C1561" s="46">
        <f t="shared" si="35"/>
        <v>3</v>
      </c>
      <c r="D1561" s="18" t="s">
        <v>762</v>
      </c>
      <c r="E1561" s="101">
        <v>423</v>
      </c>
      <c r="F1561" s="18" t="s">
        <v>445</v>
      </c>
      <c r="G1561" s="101">
        <v>270</v>
      </c>
      <c r="H1561" s="18">
        <v>76</v>
      </c>
      <c r="I1561" s="49">
        <v>0.30555555555555602</v>
      </c>
    </row>
    <row r="1562" spans="1:9">
      <c r="A1562" s="99">
        <v>5427</v>
      </c>
      <c r="B1562" s="100">
        <v>45344</v>
      </c>
      <c r="C1562" s="46">
        <f t="shared" si="35"/>
        <v>4</v>
      </c>
      <c r="D1562" s="18" t="s">
        <v>1011</v>
      </c>
      <c r="E1562" s="101">
        <v>516</v>
      </c>
      <c r="F1562" s="18" t="s">
        <v>1012</v>
      </c>
      <c r="G1562" s="101">
        <v>223</v>
      </c>
      <c r="H1562" s="18">
        <v>119</v>
      </c>
      <c r="I1562" s="49">
        <v>0.30555555555555602</v>
      </c>
    </row>
    <row r="1563" spans="1:9">
      <c r="A1563" s="99">
        <v>5427</v>
      </c>
      <c r="B1563" s="100">
        <v>45345</v>
      </c>
      <c r="C1563" s="46">
        <f t="shared" si="35"/>
        <v>5</v>
      </c>
      <c r="D1563" s="18" t="s">
        <v>749</v>
      </c>
      <c r="E1563" s="101">
        <v>412</v>
      </c>
      <c r="F1563" s="18" t="s">
        <v>634</v>
      </c>
      <c r="G1563" s="101">
        <v>209</v>
      </c>
      <c r="H1563" s="18">
        <v>64</v>
      </c>
      <c r="I1563" s="49">
        <v>0.30555555555555602</v>
      </c>
    </row>
    <row r="1564" spans="1:9">
      <c r="A1564" s="99">
        <v>5427</v>
      </c>
      <c r="B1564" s="100">
        <v>45346</v>
      </c>
      <c r="C1564" s="46">
        <f t="shared" si="35"/>
        <v>6</v>
      </c>
      <c r="D1564" s="18" t="s">
        <v>601</v>
      </c>
      <c r="E1564" s="101">
        <v>379</v>
      </c>
      <c r="F1564" s="18" t="s">
        <v>419</v>
      </c>
      <c r="G1564" s="101">
        <v>192</v>
      </c>
      <c r="H1564" s="18">
        <v>115</v>
      </c>
      <c r="I1564" s="49">
        <v>0.36805555555555602</v>
      </c>
    </row>
    <row r="1565" spans="1:9">
      <c r="A1565" s="99">
        <v>5427</v>
      </c>
      <c r="B1565" s="100">
        <v>45347</v>
      </c>
      <c r="C1565" s="46">
        <f t="shared" si="35"/>
        <v>7</v>
      </c>
      <c r="D1565" s="18" t="s">
        <v>749</v>
      </c>
      <c r="E1565" s="101">
        <v>391</v>
      </c>
      <c r="F1565" s="18" t="s">
        <v>676</v>
      </c>
      <c r="G1565" s="101">
        <v>185</v>
      </c>
      <c r="H1565" s="18">
        <v>151</v>
      </c>
      <c r="I1565" s="49">
        <v>0.33124999999999999</v>
      </c>
    </row>
    <row r="1566" spans="1:9">
      <c r="A1566" s="99">
        <v>5427</v>
      </c>
      <c r="B1566" s="100">
        <v>45348</v>
      </c>
      <c r="C1566" s="46">
        <f t="shared" si="35"/>
        <v>1</v>
      </c>
      <c r="D1566" s="18" t="s">
        <v>601</v>
      </c>
      <c r="E1566" s="101">
        <v>307</v>
      </c>
      <c r="F1566" s="18" t="s">
        <v>582</v>
      </c>
      <c r="G1566" s="101">
        <v>148</v>
      </c>
      <c r="H1566" s="18">
        <v>99</v>
      </c>
      <c r="I1566" s="49">
        <v>0.23611111111111099</v>
      </c>
    </row>
    <row r="1567" spans="1:9">
      <c r="A1567" s="99">
        <v>5427</v>
      </c>
      <c r="B1567" s="100">
        <v>45349</v>
      </c>
      <c r="C1567" s="46">
        <f t="shared" si="35"/>
        <v>2</v>
      </c>
      <c r="D1567" s="18" t="s">
        <v>555</v>
      </c>
      <c r="E1567" s="101">
        <v>147</v>
      </c>
      <c r="F1567" s="18" t="s">
        <v>260</v>
      </c>
      <c r="G1567" s="101">
        <v>74</v>
      </c>
      <c r="H1567" s="18">
        <v>140</v>
      </c>
      <c r="I1567" s="49">
        <v>0.30625000000000002</v>
      </c>
    </row>
    <row r="1568" spans="1:9">
      <c r="A1568" s="99">
        <v>5427</v>
      </c>
      <c r="B1568" s="100">
        <v>45350</v>
      </c>
      <c r="C1568" s="46">
        <f t="shared" si="35"/>
        <v>3</v>
      </c>
      <c r="D1568" s="18" t="s">
        <v>1082</v>
      </c>
      <c r="E1568" s="101">
        <v>143</v>
      </c>
      <c r="F1568" s="18" t="s">
        <v>267</v>
      </c>
      <c r="G1568" s="101">
        <v>79</v>
      </c>
      <c r="H1568" s="18">
        <v>120</v>
      </c>
      <c r="I1568" s="49">
        <v>0.30555555555555602</v>
      </c>
    </row>
    <row r="1569" spans="1:9">
      <c r="A1569" s="99">
        <v>5427</v>
      </c>
      <c r="B1569" s="100">
        <v>45351</v>
      </c>
      <c r="C1569" s="46">
        <f t="shared" si="35"/>
        <v>4</v>
      </c>
      <c r="D1569" s="18" t="s">
        <v>792</v>
      </c>
      <c r="E1569" s="101">
        <v>70</v>
      </c>
      <c r="F1569" s="18" t="s">
        <v>443</v>
      </c>
      <c r="G1569" s="101">
        <v>45</v>
      </c>
      <c r="H1569" s="18">
        <v>83</v>
      </c>
      <c r="I1569" s="49">
        <v>0.30277777777777798</v>
      </c>
    </row>
    <row r="1570" spans="1:9">
      <c r="A1570" s="99">
        <v>5427</v>
      </c>
      <c r="B1570" s="100">
        <v>45352</v>
      </c>
      <c r="C1570" s="46">
        <f t="shared" si="35"/>
        <v>5</v>
      </c>
      <c r="D1570" s="18" t="s">
        <v>517</v>
      </c>
      <c r="E1570" s="101">
        <v>389</v>
      </c>
      <c r="F1570" s="18" t="s">
        <v>267</v>
      </c>
      <c r="G1570" s="101">
        <v>132</v>
      </c>
      <c r="H1570" s="18">
        <v>70</v>
      </c>
      <c r="I1570" s="49">
        <v>0.30208333333333298</v>
      </c>
    </row>
    <row r="1571" spans="1:9">
      <c r="A1571" s="99">
        <v>5427</v>
      </c>
      <c r="B1571" s="100">
        <v>45353</v>
      </c>
      <c r="C1571" s="46">
        <f t="shared" si="35"/>
        <v>6</v>
      </c>
      <c r="D1571" s="18" t="s">
        <v>409</v>
      </c>
      <c r="E1571" s="101">
        <v>211</v>
      </c>
      <c r="F1571" s="18" t="s">
        <v>950</v>
      </c>
      <c r="G1571" s="101">
        <v>100</v>
      </c>
      <c r="H1571" s="18">
        <v>111</v>
      </c>
      <c r="I1571" s="49">
        <v>0.34375</v>
      </c>
    </row>
    <row r="1572" spans="1:9">
      <c r="A1572" s="99">
        <v>5427</v>
      </c>
      <c r="B1572" s="100">
        <v>45354</v>
      </c>
      <c r="C1572" s="46">
        <f t="shared" si="35"/>
        <v>7</v>
      </c>
      <c r="D1572" s="18" t="s">
        <v>441</v>
      </c>
      <c r="E1572" s="101">
        <v>213</v>
      </c>
      <c r="F1572" s="18" t="s">
        <v>1083</v>
      </c>
      <c r="G1572" s="101">
        <v>64</v>
      </c>
      <c r="H1572" s="18">
        <v>120</v>
      </c>
      <c r="I1572" s="49">
        <v>0.32638888888888901</v>
      </c>
    </row>
    <row r="1573" spans="1:9">
      <c r="A1573" s="99">
        <v>5427</v>
      </c>
      <c r="B1573" s="100">
        <v>45355</v>
      </c>
      <c r="C1573" s="46">
        <f t="shared" si="35"/>
        <v>1</v>
      </c>
      <c r="D1573" s="18" t="s">
        <v>1081</v>
      </c>
      <c r="E1573" s="101">
        <v>322</v>
      </c>
      <c r="F1573" s="18" t="s">
        <v>417</v>
      </c>
      <c r="G1573" s="101">
        <v>144</v>
      </c>
      <c r="H1573" s="18">
        <v>57</v>
      </c>
      <c r="I1573" s="49">
        <v>0.24652777777777801</v>
      </c>
    </row>
    <row r="1574" spans="1:9">
      <c r="A1574" s="99">
        <v>5427</v>
      </c>
      <c r="B1574" s="100">
        <v>45356</v>
      </c>
      <c r="C1574" s="46">
        <f t="shared" si="35"/>
        <v>2</v>
      </c>
      <c r="D1574" s="18" t="s">
        <v>483</v>
      </c>
      <c r="E1574" s="101">
        <v>427</v>
      </c>
      <c r="F1574" s="18" t="s">
        <v>352</v>
      </c>
      <c r="G1574" s="101">
        <v>181</v>
      </c>
      <c r="H1574" s="18">
        <v>103</v>
      </c>
      <c r="I1574" s="49">
        <v>0.30347222222222198</v>
      </c>
    </row>
    <row r="1575" spans="1:9">
      <c r="A1575" s="99">
        <v>5427</v>
      </c>
      <c r="B1575" s="100">
        <v>45357</v>
      </c>
      <c r="C1575" s="46">
        <f t="shared" si="35"/>
        <v>3</v>
      </c>
      <c r="D1575" s="18" t="s">
        <v>344</v>
      </c>
      <c r="E1575" s="101">
        <v>659</v>
      </c>
      <c r="F1575" s="18" t="s">
        <v>586</v>
      </c>
      <c r="G1575" s="101">
        <v>223</v>
      </c>
      <c r="H1575" s="18">
        <v>84</v>
      </c>
      <c r="I1575" s="49">
        <v>0.30555555555555602</v>
      </c>
    </row>
    <row r="1576" spans="1:9">
      <c r="A1576" s="99">
        <v>5427</v>
      </c>
      <c r="B1576" s="100">
        <v>45358</v>
      </c>
      <c r="C1576" s="46">
        <f t="shared" si="35"/>
        <v>4</v>
      </c>
      <c r="D1576" s="18" t="s">
        <v>581</v>
      </c>
      <c r="E1576" s="101">
        <v>388</v>
      </c>
      <c r="F1576" s="18" t="s">
        <v>915</v>
      </c>
      <c r="G1576" s="101">
        <v>234</v>
      </c>
      <c r="H1576" s="18">
        <v>124</v>
      </c>
      <c r="I1576" s="49">
        <v>0.20138888888888901</v>
      </c>
    </row>
    <row r="1577" spans="1:9">
      <c r="A1577" s="99">
        <v>5427</v>
      </c>
      <c r="B1577" s="100">
        <v>45359</v>
      </c>
      <c r="C1577" s="46">
        <f t="shared" si="35"/>
        <v>5</v>
      </c>
      <c r="D1577" s="18" t="s">
        <v>1081</v>
      </c>
      <c r="E1577" s="101">
        <v>467</v>
      </c>
      <c r="F1577" s="18" t="s">
        <v>263</v>
      </c>
      <c r="G1577" s="101">
        <v>238</v>
      </c>
      <c r="H1577" s="18">
        <v>112</v>
      </c>
      <c r="I1577" s="49">
        <v>0.28125</v>
      </c>
    </row>
    <row r="1578" spans="1:9">
      <c r="A1578" s="99">
        <v>5427</v>
      </c>
      <c r="B1578" s="100">
        <v>45360</v>
      </c>
      <c r="C1578" s="46">
        <f t="shared" si="35"/>
        <v>6</v>
      </c>
      <c r="D1578" s="18" t="s">
        <v>935</v>
      </c>
      <c r="E1578" s="101">
        <v>313</v>
      </c>
      <c r="F1578" s="101" t="s">
        <v>477</v>
      </c>
      <c r="G1578" s="101">
        <v>172</v>
      </c>
      <c r="H1578" s="18">
        <v>94</v>
      </c>
      <c r="I1578" s="49">
        <v>0.243055555555556</v>
      </c>
    </row>
    <row r="1579" spans="1:9">
      <c r="A1579" s="99">
        <v>5427</v>
      </c>
      <c r="B1579" s="100">
        <v>45361</v>
      </c>
      <c r="C1579" s="46">
        <f t="shared" si="35"/>
        <v>7</v>
      </c>
      <c r="D1579" s="18" t="s">
        <v>416</v>
      </c>
      <c r="E1579" s="101">
        <v>173</v>
      </c>
      <c r="F1579" s="101" t="s">
        <v>479</v>
      </c>
      <c r="G1579" s="101">
        <v>84</v>
      </c>
      <c r="H1579" s="18">
        <v>103</v>
      </c>
      <c r="I1579" s="49">
        <v>0.36805555555555602</v>
      </c>
    </row>
    <row r="1580" spans="1:9">
      <c r="A1580" s="99">
        <v>5427</v>
      </c>
      <c r="B1580" s="100">
        <v>45362</v>
      </c>
      <c r="C1580" s="46">
        <f t="shared" si="35"/>
        <v>1</v>
      </c>
      <c r="D1580" s="18" t="s">
        <v>1081</v>
      </c>
      <c r="E1580" s="101">
        <v>566</v>
      </c>
      <c r="F1580" s="101" t="s">
        <v>480</v>
      </c>
      <c r="G1580" s="101">
        <v>243</v>
      </c>
      <c r="H1580" s="18">
        <v>119</v>
      </c>
      <c r="I1580" s="49">
        <v>0.33124999999999999</v>
      </c>
    </row>
    <row r="1581" spans="1:9">
      <c r="A1581" s="99">
        <v>5427</v>
      </c>
      <c r="B1581" s="100">
        <v>45363</v>
      </c>
      <c r="C1581" s="46">
        <f t="shared" si="35"/>
        <v>2</v>
      </c>
      <c r="D1581" s="18" t="s">
        <v>764</v>
      </c>
      <c r="E1581" s="101">
        <v>691</v>
      </c>
      <c r="F1581" s="101" t="s">
        <v>285</v>
      </c>
      <c r="G1581" s="101">
        <v>335</v>
      </c>
      <c r="H1581" s="18">
        <v>64</v>
      </c>
      <c r="I1581" s="49">
        <v>0.23611111111111099</v>
      </c>
    </row>
    <row r="1582" spans="1:9">
      <c r="A1582" s="99">
        <v>5427</v>
      </c>
      <c r="B1582" s="100">
        <v>45364</v>
      </c>
      <c r="C1582" s="46">
        <f t="shared" si="35"/>
        <v>3</v>
      </c>
      <c r="D1582" s="18" t="s">
        <v>319</v>
      </c>
      <c r="E1582" s="101">
        <v>499</v>
      </c>
      <c r="F1582" s="101" t="s">
        <v>482</v>
      </c>
      <c r="G1582" s="101">
        <v>253</v>
      </c>
      <c r="H1582" s="18">
        <v>115</v>
      </c>
      <c r="I1582" s="49">
        <v>0.30625000000000002</v>
      </c>
    </row>
    <row r="1583" spans="1:9">
      <c r="A1583" s="99">
        <v>5427</v>
      </c>
      <c r="B1583" s="100">
        <v>45365</v>
      </c>
      <c r="C1583" s="46">
        <f t="shared" si="35"/>
        <v>4</v>
      </c>
      <c r="D1583" s="18" t="s">
        <v>334</v>
      </c>
      <c r="E1583" s="101">
        <v>441</v>
      </c>
      <c r="F1583" s="101" t="s">
        <v>484</v>
      </c>
      <c r="G1583" s="101">
        <v>288</v>
      </c>
      <c r="H1583" s="18">
        <v>151</v>
      </c>
      <c r="I1583" s="49">
        <v>0.30555555555555602</v>
      </c>
    </row>
    <row r="1584" spans="1:9">
      <c r="A1584" s="99">
        <v>5427</v>
      </c>
      <c r="B1584" s="100">
        <v>45366</v>
      </c>
      <c r="C1584" s="46">
        <f t="shared" si="35"/>
        <v>5</v>
      </c>
      <c r="D1584" s="18" t="s">
        <v>1075</v>
      </c>
      <c r="E1584" s="101">
        <v>392</v>
      </c>
      <c r="F1584" s="18" t="s">
        <v>602</v>
      </c>
      <c r="G1584" s="101">
        <v>277</v>
      </c>
      <c r="H1584" s="18">
        <v>99</v>
      </c>
      <c r="I1584" s="49">
        <v>0.30277777777777798</v>
      </c>
    </row>
    <row r="1585" spans="1:12">
      <c r="A1585" s="99">
        <v>5427</v>
      </c>
      <c r="B1585" s="100">
        <v>45367</v>
      </c>
      <c r="C1585" s="46">
        <f t="shared" si="35"/>
        <v>6</v>
      </c>
      <c r="D1585" s="18" t="s">
        <v>344</v>
      </c>
      <c r="E1585" s="101">
        <v>271</v>
      </c>
      <c r="F1585" s="18" t="s">
        <v>655</v>
      </c>
      <c r="G1585" s="101">
        <v>122</v>
      </c>
      <c r="H1585" s="18">
        <v>140</v>
      </c>
      <c r="I1585" s="49">
        <v>0.30208333333333298</v>
      </c>
    </row>
    <row r="1586" spans="1:12">
      <c r="A1586" s="99">
        <v>5427</v>
      </c>
      <c r="B1586" s="100">
        <v>45368</v>
      </c>
      <c r="C1586" s="46">
        <f t="shared" si="35"/>
        <v>7</v>
      </c>
      <c r="D1586" s="18" t="s">
        <v>476</v>
      </c>
      <c r="E1586" s="101">
        <v>433</v>
      </c>
      <c r="F1586" s="18" t="s">
        <v>582</v>
      </c>
      <c r="G1586" s="101">
        <v>278</v>
      </c>
      <c r="H1586" s="18">
        <v>120</v>
      </c>
      <c r="I1586" s="49">
        <v>0.34375</v>
      </c>
    </row>
    <row r="1587" spans="1:12">
      <c r="A1587" s="99">
        <v>5427</v>
      </c>
      <c r="B1587" s="100">
        <v>45369</v>
      </c>
      <c r="C1587" s="46">
        <f t="shared" si="35"/>
        <v>1</v>
      </c>
      <c r="D1587" s="18" t="s">
        <v>935</v>
      </c>
      <c r="E1587" s="101">
        <v>653</v>
      </c>
      <c r="F1587" s="18" t="s">
        <v>267</v>
      </c>
      <c r="G1587" s="101">
        <v>353</v>
      </c>
      <c r="H1587" s="18">
        <v>83</v>
      </c>
      <c r="I1587" s="49">
        <v>0.32638888888888901</v>
      </c>
    </row>
    <row r="1588" spans="1:12">
      <c r="A1588" s="99">
        <v>5427</v>
      </c>
      <c r="B1588" s="100">
        <v>45370</v>
      </c>
      <c r="C1588" s="46">
        <f t="shared" si="35"/>
        <v>2</v>
      </c>
      <c r="D1588" s="18" t="s">
        <v>1081</v>
      </c>
      <c r="E1588" s="101">
        <v>459</v>
      </c>
      <c r="F1588" s="18" t="s">
        <v>417</v>
      </c>
      <c r="G1588" s="101">
        <v>208</v>
      </c>
      <c r="H1588" s="18">
        <v>45</v>
      </c>
      <c r="I1588" s="49">
        <v>0.24652777777777801</v>
      </c>
    </row>
    <row r="1589" spans="1:12">
      <c r="A1589" s="99">
        <v>5427</v>
      </c>
      <c r="B1589" s="100">
        <v>45371</v>
      </c>
      <c r="C1589" s="46">
        <f t="shared" si="35"/>
        <v>3</v>
      </c>
      <c r="D1589" s="18" t="s">
        <v>597</v>
      </c>
      <c r="E1589" s="101">
        <v>548</v>
      </c>
      <c r="F1589" s="18" t="s">
        <v>358</v>
      </c>
      <c r="G1589" s="101">
        <v>192</v>
      </c>
      <c r="H1589" s="18">
        <v>56</v>
      </c>
      <c r="I1589" s="49">
        <v>0.30347222222222198</v>
      </c>
    </row>
    <row r="1590" spans="1:12">
      <c r="A1590" s="99">
        <v>5427</v>
      </c>
      <c r="B1590" s="100">
        <v>45372</v>
      </c>
      <c r="C1590" s="46">
        <f t="shared" si="35"/>
        <v>4</v>
      </c>
      <c r="D1590" s="18" t="s">
        <v>581</v>
      </c>
      <c r="E1590" s="101">
        <v>382</v>
      </c>
      <c r="F1590" s="18" t="s">
        <v>582</v>
      </c>
      <c r="G1590" s="101">
        <v>221</v>
      </c>
      <c r="H1590" s="18">
        <v>78</v>
      </c>
      <c r="I1590" s="49">
        <v>0.30555555555555602</v>
      </c>
    </row>
    <row r="1591" spans="1:12">
      <c r="A1591" s="99">
        <v>5427</v>
      </c>
      <c r="B1591" s="100">
        <v>45373</v>
      </c>
      <c r="C1591" s="46">
        <f t="shared" si="35"/>
        <v>5</v>
      </c>
      <c r="D1591" s="18" t="s">
        <v>780</v>
      </c>
      <c r="E1591" s="101">
        <v>359</v>
      </c>
      <c r="F1591" s="18" t="s">
        <v>445</v>
      </c>
      <c r="G1591" s="101">
        <v>242</v>
      </c>
      <c r="H1591" s="18">
        <v>109</v>
      </c>
      <c r="I1591" s="49">
        <v>0.20138888888888901</v>
      </c>
    </row>
    <row r="1592" spans="1:12">
      <c r="A1592" s="99">
        <v>5427</v>
      </c>
      <c r="B1592" s="100">
        <v>45374</v>
      </c>
      <c r="C1592" s="46">
        <f t="shared" si="35"/>
        <v>6</v>
      </c>
      <c r="D1592" s="18" t="s">
        <v>344</v>
      </c>
      <c r="E1592" s="101">
        <v>352</v>
      </c>
      <c r="F1592" s="18" t="s">
        <v>582</v>
      </c>
      <c r="G1592" s="101">
        <v>122</v>
      </c>
      <c r="H1592" s="18">
        <v>76</v>
      </c>
      <c r="I1592" s="49">
        <v>0.28125</v>
      </c>
    </row>
    <row r="1593" spans="1:12">
      <c r="A1593" s="99">
        <v>5427</v>
      </c>
      <c r="B1593" s="100">
        <v>45375</v>
      </c>
      <c r="C1593" s="46">
        <f t="shared" si="35"/>
        <v>7</v>
      </c>
      <c r="D1593" s="18" t="s">
        <v>909</v>
      </c>
      <c r="E1593" s="101">
        <v>257</v>
      </c>
      <c r="F1593" s="18" t="s">
        <v>267</v>
      </c>
      <c r="G1593" s="101">
        <v>191</v>
      </c>
      <c r="H1593" s="18">
        <v>53</v>
      </c>
      <c r="I1593" s="49">
        <v>0.243055555555556</v>
      </c>
    </row>
    <row r="1594" spans="1:12">
      <c r="A1594" s="99">
        <v>5427</v>
      </c>
      <c r="B1594" s="100">
        <v>45376</v>
      </c>
      <c r="C1594" s="46">
        <f t="shared" si="35"/>
        <v>1</v>
      </c>
      <c r="D1594" s="18" t="s">
        <v>361</v>
      </c>
      <c r="E1594" s="101">
        <v>500</v>
      </c>
      <c r="F1594" s="18" t="s">
        <v>417</v>
      </c>
      <c r="G1594" s="101">
        <v>257</v>
      </c>
      <c r="H1594" s="18">
        <v>78</v>
      </c>
      <c r="I1594" s="49">
        <v>0.24652777777777801</v>
      </c>
    </row>
    <row r="1595" spans="1:12">
      <c r="A1595" s="99">
        <v>5427</v>
      </c>
      <c r="B1595" s="100">
        <v>45377</v>
      </c>
      <c r="C1595" s="46">
        <f t="shared" si="35"/>
        <v>2</v>
      </c>
      <c r="D1595" s="18" t="s">
        <v>344</v>
      </c>
      <c r="E1595" s="101">
        <v>544</v>
      </c>
      <c r="F1595" s="18" t="s">
        <v>358</v>
      </c>
      <c r="G1595" s="101">
        <v>376</v>
      </c>
      <c r="H1595" s="18">
        <v>98</v>
      </c>
      <c r="I1595" s="49">
        <v>0.30347222222222198</v>
      </c>
    </row>
    <row r="1596" spans="1:12">
      <c r="A1596" s="99">
        <v>5427</v>
      </c>
      <c r="B1596" s="100">
        <v>45378</v>
      </c>
      <c r="C1596" s="46">
        <f t="shared" si="35"/>
        <v>3</v>
      </c>
      <c r="D1596" s="18" t="s">
        <v>536</v>
      </c>
      <c r="E1596" s="101">
        <v>545</v>
      </c>
      <c r="F1596" s="18" t="s">
        <v>582</v>
      </c>
      <c r="G1596" s="101">
        <v>347</v>
      </c>
      <c r="H1596" s="18">
        <v>56</v>
      </c>
      <c r="I1596" s="49">
        <v>0.30555555555555602</v>
      </c>
      <c r="L1596" s="101">
        <v>0</v>
      </c>
    </row>
    <row r="1597" spans="1:12">
      <c r="A1597" s="99">
        <v>5427</v>
      </c>
      <c r="B1597" s="100">
        <v>45379</v>
      </c>
      <c r="C1597" s="46">
        <f t="shared" si="35"/>
        <v>4</v>
      </c>
      <c r="D1597" s="18" t="s">
        <v>1081</v>
      </c>
      <c r="E1597" s="101">
        <v>600</v>
      </c>
      <c r="F1597" s="18" t="s">
        <v>445</v>
      </c>
      <c r="G1597" s="101">
        <v>365</v>
      </c>
      <c r="H1597" s="18">
        <v>63</v>
      </c>
      <c r="I1597" s="49">
        <v>0.20138888888888901</v>
      </c>
      <c r="L1597" s="101">
        <v>0</v>
      </c>
    </row>
    <row r="1598" spans="1:12">
      <c r="A1598" s="99">
        <v>5427</v>
      </c>
      <c r="B1598" s="100">
        <v>45380</v>
      </c>
      <c r="C1598" s="46">
        <f t="shared" si="35"/>
        <v>5</v>
      </c>
      <c r="D1598" s="18" t="s">
        <v>771</v>
      </c>
      <c r="E1598" s="101">
        <v>476</v>
      </c>
      <c r="F1598" s="18" t="s">
        <v>1012</v>
      </c>
      <c r="G1598" s="101">
        <v>247</v>
      </c>
      <c r="H1598" s="18">
        <v>45</v>
      </c>
      <c r="I1598" s="49">
        <v>0.28125</v>
      </c>
      <c r="L1598" s="101">
        <v>1</v>
      </c>
    </row>
    <row r="1599" spans="1:12">
      <c r="A1599" s="99">
        <v>5427</v>
      </c>
      <c r="B1599" s="100">
        <v>45381</v>
      </c>
      <c r="C1599" s="46">
        <f t="shared" si="35"/>
        <v>6</v>
      </c>
      <c r="D1599" s="18" t="s">
        <v>1084</v>
      </c>
      <c r="E1599" s="101">
        <v>513</v>
      </c>
      <c r="F1599" s="18" t="s">
        <v>634</v>
      </c>
      <c r="G1599" s="101">
        <v>353</v>
      </c>
      <c r="H1599" s="18">
        <v>67</v>
      </c>
      <c r="I1599" s="49">
        <v>0.243055555555556</v>
      </c>
      <c r="L1599" s="101">
        <v>0</v>
      </c>
    </row>
    <row r="1600" spans="1:12">
      <c r="A1600" s="99">
        <v>5427</v>
      </c>
      <c r="B1600" s="100">
        <v>45382</v>
      </c>
      <c r="C1600" s="46">
        <f t="shared" si="35"/>
        <v>7</v>
      </c>
      <c r="D1600" s="18" t="s">
        <v>398</v>
      </c>
      <c r="E1600" s="101">
        <v>507</v>
      </c>
      <c r="F1600" s="18" t="s">
        <v>419</v>
      </c>
      <c r="G1600" s="101">
        <v>303</v>
      </c>
      <c r="H1600" s="18">
        <v>56</v>
      </c>
      <c r="I1600" s="49">
        <v>0.36805555555555602</v>
      </c>
      <c r="L1600" s="101">
        <v>0</v>
      </c>
    </row>
    <row r="1601" spans="1:12">
      <c r="A1601" s="99">
        <v>5427</v>
      </c>
      <c r="B1601" s="100">
        <v>45383</v>
      </c>
      <c r="C1601" s="46">
        <f t="shared" si="35"/>
        <v>1</v>
      </c>
      <c r="D1601" s="18" t="s">
        <v>362</v>
      </c>
      <c r="E1601" s="101">
        <v>641</v>
      </c>
      <c r="F1601" s="18" t="s">
        <v>262</v>
      </c>
      <c r="G1601" s="101">
        <v>284</v>
      </c>
      <c r="H1601" s="18">
        <v>67</v>
      </c>
      <c r="I1601" s="49">
        <v>0.33124999999999999</v>
      </c>
      <c r="L1601" s="101">
        <v>0</v>
      </c>
    </row>
    <row r="1602" spans="1:12">
      <c r="A1602" s="99">
        <v>5427</v>
      </c>
      <c r="B1602" s="100">
        <v>45384</v>
      </c>
      <c r="C1602" s="46">
        <f t="shared" si="35"/>
        <v>2</v>
      </c>
      <c r="D1602" s="18" t="s">
        <v>476</v>
      </c>
      <c r="E1602" s="101">
        <v>611</v>
      </c>
      <c r="F1602" s="18" t="s">
        <v>550</v>
      </c>
      <c r="G1602" s="101">
        <v>223</v>
      </c>
      <c r="H1602" s="18">
        <v>67</v>
      </c>
      <c r="I1602" s="49">
        <v>0.23611111111111099</v>
      </c>
      <c r="L1602" s="101">
        <v>0</v>
      </c>
    </row>
    <row r="1603" spans="1:12">
      <c r="A1603" s="102">
        <v>5785</v>
      </c>
      <c r="B1603" s="55">
        <v>45292</v>
      </c>
      <c r="C1603" s="46">
        <f t="shared" si="35"/>
        <v>1</v>
      </c>
      <c r="D1603" s="103" t="s">
        <v>1085</v>
      </c>
      <c r="E1603" s="103">
        <v>392</v>
      </c>
      <c r="F1603" s="103" t="s">
        <v>1086</v>
      </c>
      <c r="G1603" s="40">
        <v>153</v>
      </c>
      <c r="H1603" s="40">
        <v>84</v>
      </c>
      <c r="I1603" s="49">
        <v>0.40208333333333302</v>
      </c>
      <c r="J1603" s="40">
        <v>0.39030612244898</v>
      </c>
      <c r="K1603" s="40">
        <v>4.6666666666666696</v>
      </c>
    </row>
    <row r="1604" spans="1:12">
      <c r="A1604" s="102">
        <v>5785</v>
      </c>
      <c r="B1604" s="55">
        <v>45293</v>
      </c>
      <c r="C1604" s="46">
        <f t="shared" si="35"/>
        <v>2</v>
      </c>
      <c r="D1604" s="103" t="s">
        <v>1087</v>
      </c>
      <c r="E1604" s="103">
        <v>307</v>
      </c>
      <c r="F1604" s="103" t="s">
        <v>1088</v>
      </c>
      <c r="G1604" s="40">
        <v>90</v>
      </c>
      <c r="H1604" s="40">
        <v>71</v>
      </c>
      <c r="I1604" s="49">
        <v>0.31666666666666698</v>
      </c>
      <c r="J1604" s="40">
        <v>0.29315960912052103</v>
      </c>
      <c r="K1604" s="40">
        <v>4.3239436619718301</v>
      </c>
    </row>
    <row r="1605" spans="1:12">
      <c r="A1605" s="102">
        <v>5785</v>
      </c>
      <c r="B1605" s="55">
        <v>45294</v>
      </c>
      <c r="C1605" s="46">
        <f t="shared" si="35"/>
        <v>3</v>
      </c>
      <c r="D1605" s="104" t="s">
        <v>1089</v>
      </c>
      <c r="E1605" s="103">
        <v>428</v>
      </c>
      <c r="F1605" s="103" t="s">
        <v>1090</v>
      </c>
      <c r="G1605" s="40">
        <v>180</v>
      </c>
      <c r="H1605" s="40">
        <v>75</v>
      </c>
      <c r="I1605" s="49">
        <v>0.31527777777777799</v>
      </c>
      <c r="J1605" s="40">
        <v>0.420560747663551</v>
      </c>
      <c r="K1605" s="40">
        <v>5.7066666666666697</v>
      </c>
    </row>
    <row r="1606" spans="1:12">
      <c r="A1606" s="102">
        <v>5785</v>
      </c>
      <c r="B1606" s="55">
        <v>45295</v>
      </c>
      <c r="C1606" s="46">
        <f t="shared" si="35"/>
        <v>4</v>
      </c>
      <c r="D1606" s="103" t="s">
        <v>1091</v>
      </c>
      <c r="E1606" s="103">
        <v>403</v>
      </c>
      <c r="F1606" s="103" t="s">
        <v>1092</v>
      </c>
      <c r="G1606" s="40">
        <v>256</v>
      </c>
      <c r="H1606" s="40">
        <v>129</v>
      </c>
      <c r="I1606" s="49">
        <v>0.327083333333333</v>
      </c>
      <c r="J1606" s="40">
        <v>0.635235732009926</v>
      </c>
      <c r="K1606" s="40">
        <v>3.12403100775194</v>
      </c>
    </row>
    <row r="1607" spans="1:12">
      <c r="A1607" s="102">
        <v>5785</v>
      </c>
      <c r="B1607" s="55">
        <v>45296</v>
      </c>
      <c r="C1607" s="46">
        <f t="shared" si="35"/>
        <v>5</v>
      </c>
      <c r="D1607" s="103" t="s">
        <v>173</v>
      </c>
      <c r="E1607" s="103">
        <v>398</v>
      </c>
      <c r="F1607" s="103" t="s">
        <v>1093</v>
      </c>
      <c r="G1607" s="40">
        <v>207</v>
      </c>
      <c r="H1607" s="40">
        <v>106</v>
      </c>
      <c r="I1607" s="49">
        <v>0.35555555555555601</v>
      </c>
      <c r="J1607" s="40">
        <v>0.52010050251256301</v>
      </c>
      <c r="K1607" s="40">
        <v>3.7547169811320802</v>
      </c>
    </row>
    <row r="1608" spans="1:12">
      <c r="A1608" s="102">
        <v>5785</v>
      </c>
      <c r="B1608" s="55">
        <v>45297</v>
      </c>
      <c r="C1608" s="46">
        <f t="shared" si="35"/>
        <v>6</v>
      </c>
      <c r="D1608" s="103" t="s">
        <v>1094</v>
      </c>
      <c r="E1608" s="103">
        <v>420</v>
      </c>
      <c r="F1608" s="103" t="s">
        <v>1095</v>
      </c>
      <c r="G1608" s="40">
        <v>288</v>
      </c>
      <c r="H1608" s="40">
        <v>58</v>
      </c>
      <c r="I1608" s="49">
        <v>0.33819444444444402</v>
      </c>
      <c r="J1608" s="40">
        <v>0.68571428571428605</v>
      </c>
      <c r="K1608" s="40">
        <v>7.2413793103448301</v>
      </c>
    </row>
    <row r="1609" spans="1:12">
      <c r="A1609" s="102">
        <v>5785</v>
      </c>
      <c r="B1609" s="55">
        <v>45298</v>
      </c>
      <c r="C1609" s="46">
        <f t="shared" si="35"/>
        <v>7</v>
      </c>
      <c r="D1609" s="103" t="s">
        <v>191</v>
      </c>
      <c r="E1609" s="103">
        <v>461</v>
      </c>
      <c r="F1609" s="103" t="s">
        <v>192</v>
      </c>
      <c r="G1609" s="40">
        <v>171</v>
      </c>
      <c r="H1609" s="40">
        <v>53</v>
      </c>
      <c r="I1609" s="49">
        <v>0.33541666666666697</v>
      </c>
      <c r="J1609" s="40">
        <v>0.37093275488069399</v>
      </c>
      <c r="K1609" s="40">
        <v>8.6981132075471699</v>
      </c>
    </row>
    <row r="1610" spans="1:12">
      <c r="A1610" s="102">
        <v>5785</v>
      </c>
      <c r="B1610" s="55">
        <v>45299</v>
      </c>
      <c r="C1610" s="46">
        <f t="shared" si="35"/>
        <v>1</v>
      </c>
      <c r="D1610" s="103" t="s">
        <v>159</v>
      </c>
      <c r="E1610" s="103">
        <v>381</v>
      </c>
      <c r="F1610" s="103" t="s">
        <v>193</v>
      </c>
      <c r="G1610" s="40">
        <v>137</v>
      </c>
      <c r="H1610" s="40">
        <v>81</v>
      </c>
      <c r="I1610" s="49">
        <v>0.40277777777777801</v>
      </c>
      <c r="J1610" s="40">
        <v>0.359580052493438</v>
      </c>
      <c r="K1610" s="40">
        <v>4.7037037037036997</v>
      </c>
    </row>
    <row r="1611" spans="1:12">
      <c r="A1611" s="102">
        <v>5785</v>
      </c>
      <c r="B1611" s="55">
        <v>45300</v>
      </c>
      <c r="C1611" s="46">
        <f t="shared" si="35"/>
        <v>2</v>
      </c>
      <c r="D1611" s="103" t="s">
        <v>194</v>
      </c>
      <c r="E1611" s="103">
        <v>302</v>
      </c>
      <c r="F1611" s="103" t="s">
        <v>195</v>
      </c>
      <c r="G1611" s="40">
        <v>96</v>
      </c>
      <c r="H1611" s="40">
        <v>75</v>
      </c>
      <c r="I1611" s="49">
        <v>0.32013888888888897</v>
      </c>
      <c r="J1611" s="40">
        <v>0.31788079470198699</v>
      </c>
      <c r="K1611" s="40">
        <v>4.0266666666666699</v>
      </c>
    </row>
    <row r="1612" spans="1:12">
      <c r="A1612" s="102">
        <v>5785</v>
      </c>
      <c r="B1612" s="55">
        <v>45301</v>
      </c>
      <c r="C1612" s="46">
        <f t="shared" si="35"/>
        <v>3</v>
      </c>
      <c r="D1612" s="104" t="s">
        <v>181</v>
      </c>
      <c r="E1612" s="103">
        <v>438</v>
      </c>
      <c r="F1612" s="103" t="s">
        <v>196</v>
      </c>
      <c r="G1612" s="40">
        <v>198</v>
      </c>
      <c r="H1612" s="40">
        <v>83</v>
      </c>
      <c r="I1612" s="49">
        <v>0.32430555555555601</v>
      </c>
      <c r="J1612" s="40">
        <v>0.45205479452054798</v>
      </c>
      <c r="K1612" s="40">
        <v>5.2771084337349397</v>
      </c>
    </row>
    <row r="1613" spans="1:12">
      <c r="A1613" s="102">
        <v>5785</v>
      </c>
      <c r="B1613" s="55">
        <v>45302</v>
      </c>
      <c r="C1613" s="46">
        <f t="shared" si="35"/>
        <v>4</v>
      </c>
      <c r="D1613" s="103" t="s">
        <v>178</v>
      </c>
      <c r="E1613" s="103">
        <v>371</v>
      </c>
      <c r="F1613" s="103" t="s">
        <v>109</v>
      </c>
      <c r="G1613" s="40">
        <v>254</v>
      </c>
      <c r="H1613" s="40">
        <v>116</v>
      </c>
      <c r="I1613" s="49">
        <v>0.33194444444444399</v>
      </c>
      <c r="J1613" s="40">
        <v>0.68463611859838303</v>
      </c>
      <c r="K1613" s="40">
        <v>3.1982758620689702</v>
      </c>
    </row>
    <row r="1614" spans="1:12">
      <c r="A1614" s="102">
        <v>5785</v>
      </c>
      <c r="B1614" s="55">
        <v>45303</v>
      </c>
      <c r="C1614" s="46">
        <f t="shared" si="35"/>
        <v>5</v>
      </c>
      <c r="D1614" s="103" t="s">
        <v>197</v>
      </c>
      <c r="E1614" s="103">
        <v>380</v>
      </c>
      <c r="F1614" s="103" t="s">
        <v>198</v>
      </c>
      <c r="G1614" s="40">
        <v>187</v>
      </c>
      <c r="H1614" s="40">
        <v>114</v>
      </c>
      <c r="I1614" s="49">
        <v>0.34097222222222201</v>
      </c>
      <c r="J1614" s="40">
        <v>0.49210526315789499</v>
      </c>
      <c r="K1614" s="40">
        <v>3.3333333333333299</v>
      </c>
    </row>
    <row r="1615" spans="1:12">
      <c r="A1615" s="102">
        <v>5785</v>
      </c>
      <c r="B1615" s="55">
        <v>45304</v>
      </c>
      <c r="C1615" s="46">
        <f t="shared" si="35"/>
        <v>6</v>
      </c>
      <c r="D1615" s="103" t="s">
        <v>179</v>
      </c>
      <c r="E1615" s="103">
        <v>470</v>
      </c>
      <c r="F1615" s="103" t="s">
        <v>1096</v>
      </c>
      <c r="G1615" s="40">
        <v>199</v>
      </c>
      <c r="H1615" s="40">
        <v>70</v>
      </c>
      <c r="I1615" s="49">
        <v>0.40902777777777799</v>
      </c>
      <c r="J1615" s="40">
        <v>0.42340425531914899</v>
      </c>
      <c r="K1615" s="40">
        <v>6.71428571428571</v>
      </c>
    </row>
    <row r="1616" spans="1:12">
      <c r="A1616" s="102">
        <v>5785</v>
      </c>
      <c r="B1616" s="55">
        <v>45305</v>
      </c>
      <c r="C1616" s="46">
        <f t="shared" ref="C1616:C1679" si="36">WEEKDAY(B1616,2)</f>
        <v>7</v>
      </c>
      <c r="D1616" s="103" t="s">
        <v>216</v>
      </c>
      <c r="E1616" s="103">
        <v>308</v>
      </c>
      <c r="F1616" s="103" t="s">
        <v>150</v>
      </c>
      <c r="G1616" s="40">
        <v>230</v>
      </c>
      <c r="H1616" s="40">
        <v>65</v>
      </c>
      <c r="I1616" s="49">
        <v>0.40763888888888899</v>
      </c>
      <c r="J1616" s="40">
        <v>0.74675324675324695</v>
      </c>
      <c r="K1616" s="40">
        <v>4.7384615384615403</v>
      </c>
    </row>
    <row r="1617" spans="1:11">
      <c r="A1617" s="102">
        <v>5785</v>
      </c>
      <c r="B1617" s="55">
        <v>45306</v>
      </c>
      <c r="C1617" s="46">
        <f t="shared" si="36"/>
        <v>1</v>
      </c>
      <c r="D1617" s="103" t="s">
        <v>172</v>
      </c>
      <c r="E1617" s="103">
        <v>332</v>
      </c>
      <c r="F1617" s="103" t="s">
        <v>1097</v>
      </c>
      <c r="G1617" s="40">
        <v>188</v>
      </c>
      <c r="H1617" s="40">
        <v>80</v>
      </c>
      <c r="I1617" s="49">
        <v>0.344444444444444</v>
      </c>
      <c r="J1617" s="40">
        <v>0.56626506024096401</v>
      </c>
      <c r="K1617" s="40">
        <v>4.1500000000000004</v>
      </c>
    </row>
    <row r="1618" spans="1:11">
      <c r="A1618" s="102">
        <v>5785</v>
      </c>
      <c r="B1618" s="55">
        <v>45307</v>
      </c>
      <c r="C1618" s="46">
        <f t="shared" si="36"/>
        <v>2</v>
      </c>
      <c r="D1618" s="103" t="s">
        <v>1098</v>
      </c>
      <c r="E1618" s="103">
        <v>351</v>
      </c>
      <c r="F1618" s="103" t="s">
        <v>1099</v>
      </c>
      <c r="G1618" s="40">
        <v>120</v>
      </c>
      <c r="H1618" s="40">
        <v>76</v>
      </c>
      <c r="I1618" s="49">
        <v>0.32430555555555601</v>
      </c>
      <c r="J1618" s="40">
        <v>0.341880341880342</v>
      </c>
      <c r="K1618" s="40">
        <v>4.6184210526315796</v>
      </c>
    </row>
    <row r="1619" spans="1:11">
      <c r="A1619" s="102">
        <v>5785</v>
      </c>
      <c r="B1619" s="55">
        <v>45308</v>
      </c>
      <c r="C1619" s="46">
        <f t="shared" si="36"/>
        <v>3</v>
      </c>
      <c r="D1619" s="103" t="s">
        <v>1100</v>
      </c>
      <c r="E1619" s="103">
        <v>319</v>
      </c>
      <c r="F1619" s="103" t="s">
        <v>1101</v>
      </c>
      <c r="G1619" s="40">
        <v>122</v>
      </c>
      <c r="H1619" s="40">
        <v>76</v>
      </c>
      <c r="I1619" s="49">
        <v>0.33263888888888898</v>
      </c>
      <c r="J1619" s="40">
        <v>0.382445141065831</v>
      </c>
      <c r="K1619" s="40">
        <v>4.1973684210526301</v>
      </c>
    </row>
    <row r="1620" spans="1:11">
      <c r="A1620" s="102">
        <v>5785</v>
      </c>
      <c r="B1620" s="55">
        <v>45309</v>
      </c>
      <c r="C1620" s="46">
        <f t="shared" si="36"/>
        <v>4</v>
      </c>
      <c r="D1620" s="103" t="s">
        <v>1102</v>
      </c>
      <c r="E1620" s="103">
        <v>395</v>
      </c>
      <c r="F1620" s="103" t="s">
        <v>217</v>
      </c>
      <c r="G1620" s="40">
        <v>189</v>
      </c>
      <c r="H1620" s="40">
        <v>101</v>
      </c>
      <c r="I1620" s="49">
        <v>0.31805555555555598</v>
      </c>
      <c r="J1620" s="40">
        <v>0.47848101265822801</v>
      </c>
      <c r="K1620" s="40">
        <v>3.9108910891089099</v>
      </c>
    </row>
    <row r="1621" spans="1:11">
      <c r="A1621" s="102">
        <v>5785</v>
      </c>
      <c r="B1621" s="55">
        <v>45310</v>
      </c>
      <c r="C1621" s="46">
        <f t="shared" si="36"/>
        <v>5</v>
      </c>
      <c r="D1621" s="103" t="s">
        <v>1103</v>
      </c>
      <c r="E1621" s="103">
        <v>309</v>
      </c>
      <c r="F1621" s="103" t="s">
        <v>192</v>
      </c>
      <c r="G1621" s="40">
        <v>171</v>
      </c>
      <c r="H1621" s="40">
        <v>46</v>
      </c>
      <c r="I1621" s="49">
        <v>0.43333333333333302</v>
      </c>
      <c r="J1621" s="40">
        <v>0.55339805825242705</v>
      </c>
      <c r="K1621" s="40">
        <v>6.7173913043478297</v>
      </c>
    </row>
    <row r="1622" spans="1:11">
      <c r="A1622" s="102">
        <v>5785</v>
      </c>
      <c r="B1622" s="55">
        <v>45311</v>
      </c>
      <c r="C1622" s="46">
        <f t="shared" si="36"/>
        <v>6</v>
      </c>
      <c r="D1622" s="103" t="s">
        <v>1104</v>
      </c>
      <c r="E1622" s="103">
        <v>534</v>
      </c>
      <c r="F1622" s="103" t="s">
        <v>1102</v>
      </c>
      <c r="G1622" s="40">
        <v>395</v>
      </c>
      <c r="H1622" s="40">
        <v>54</v>
      </c>
      <c r="I1622" s="49">
        <v>0.39513888888888898</v>
      </c>
      <c r="J1622" s="40">
        <v>0.73970037453183501</v>
      </c>
      <c r="K1622" s="40">
        <v>9.8888888888888893</v>
      </c>
    </row>
    <row r="1623" spans="1:11">
      <c r="A1623" s="102">
        <v>5785</v>
      </c>
      <c r="B1623" s="55">
        <v>45312</v>
      </c>
      <c r="C1623" s="46">
        <f t="shared" si="36"/>
        <v>7</v>
      </c>
      <c r="D1623" s="103" t="s">
        <v>1105</v>
      </c>
      <c r="E1623" s="103">
        <v>362</v>
      </c>
      <c r="F1623" s="103" t="s">
        <v>1106</v>
      </c>
      <c r="G1623" s="40">
        <v>235</v>
      </c>
      <c r="H1623" s="40">
        <v>61</v>
      </c>
      <c r="I1623" s="49">
        <v>0.33402777777777798</v>
      </c>
      <c r="J1623" s="40">
        <v>0.649171270718232</v>
      </c>
      <c r="K1623" s="40">
        <v>5.9344262295082002</v>
      </c>
    </row>
    <row r="1624" spans="1:11">
      <c r="A1624" s="102">
        <v>5785</v>
      </c>
      <c r="B1624" s="55">
        <v>45313</v>
      </c>
      <c r="C1624" s="46">
        <f t="shared" si="36"/>
        <v>1</v>
      </c>
      <c r="D1624" s="103" t="s">
        <v>1107</v>
      </c>
      <c r="E1624" s="103">
        <v>315</v>
      </c>
      <c r="F1624" s="103" t="s">
        <v>1108</v>
      </c>
      <c r="G1624" s="40">
        <v>202</v>
      </c>
      <c r="H1624" s="40">
        <v>102</v>
      </c>
      <c r="I1624" s="49">
        <v>0.33055555555555599</v>
      </c>
      <c r="J1624" s="40">
        <v>0.64126984126984099</v>
      </c>
      <c r="K1624" s="40">
        <v>3.0882352941176499</v>
      </c>
    </row>
    <row r="1625" spans="1:11">
      <c r="A1625" s="102">
        <v>5785</v>
      </c>
      <c r="B1625" s="55">
        <v>45314</v>
      </c>
      <c r="C1625" s="46">
        <f t="shared" si="36"/>
        <v>2</v>
      </c>
      <c r="D1625" s="103" t="s">
        <v>1109</v>
      </c>
      <c r="E1625" s="103">
        <v>437</v>
      </c>
      <c r="F1625" s="103" t="s">
        <v>116</v>
      </c>
      <c r="G1625" s="40">
        <v>273</v>
      </c>
      <c r="H1625" s="40">
        <v>112</v>
      </c>
      <c r="I1625" s="49">
        <v>0.327777777777778</v>
      </c>
      <c r="J1625" s="40">
        <v>0.62471395881006897</v>
      </c>
      <c r="K1625" s="40">
        <v>3.90178571428571</v>
      </c>
    </row>
    <row r="1626" spans="1:11">
      <c r="A1626" s="102">
        <v>5785</v>
      </c>
      <c r="B1626" s="55">
        <v>45315</v>
      </c>
      <c r="C1626" s="46">
        <f t="shared" si="36"/>
        <v>3</v>
      </c>
      <c r="D1626" s="103" t="s">
        <v>1110</v>
      </c>
      <c r="E1626" s="103">
        <v>363</v>
      </c>
      <c r="F1626" s="103" t="s">
        <v>1111</v>
      </c>
      <c r="G1626" s="40">
        <v>110</v>
      </c>
      <c r="H1626" s="40">
        <v>100</v>
      </c>
      <c r="I1626" s="49">
        <v>0.31874999999999998</v>
      </c>
      <c r="J1626" s="40">
        <v>0.30303030303030298</v>
      </c>
      <c r="K1626" s="40">
        <v>3.63</v>
      </c>
    </row>
    <row r="1627" spans="1:11">
      <c r="A1627" s="102">
        <v>5785</v>
      </c>
      <c r="B1627" s="55">
        <v>45316</v>
      </c>
      <c r="C1627" s="46">
        <f t="shared" si="36"/>
        <v>4</v>
      </c>
      <c r="D1627" s="103" t="s">
        <v>99</v>
      </c>
      <c r="E1627" s="103">
        <v>250</v>
      </c>
      <c r="F1627" s="103" t="s">
        <v>865</v>
      </c>
      <c r="G1627" s="40">
        <v>139</v>
      </c>
      <c r="H1627" s="40">
        <v>132</v>
      </c>
      <c r="I1627" s="49">
        <v>0.327083333333333</v>
      </c>
      <c r="J1627" s="40">
        <v>0.55600000000000005</v>
      </c>
      <c r="K1627" s="40">
        <v>1.89393939393939</v>
      </c>
    </row>
    <row r="1628" spans="1:11">
      <c r="A1628" s="102">
        <v>5785</v>
      </c>
      <c r="B1628" s="55">
        <v>45317</v>
      </c>
      <c r="C1628" s="46">
        <f t="shared" si="36"/>
        <v>5</v>
      </c>
      <c r="D1628" s="103" t="s">
        <v>190</v>
      </c>
      <c r="E1628" s="103">
        <v>444</v>
      </c>
      <c r="F1628" s="103" t="s">
        <v>1112</v>
      </c>
      <c r="G1628" s="40">
        <v>170</v>
      </c>
      <c r="H1628" s="40">
        <v>114</v>
      </c>
      <c r="I1628" s="49">
        <v>0.33541666666666697</v>
      </c>
      <c r="J1628" s="40">
        <v>0.38288288288288302</v>
      </c>
      <c r="K1628" s="40">
        <v>3.8947368421052602</v>
      </c>
    </row>
    <row r="1629" spans="1:11">
      <c r="A1629" s="102">
        <v>5785</v>
      </c>
      <c r="B1629" s="55">
        <v>45318</v>
      </c>
      <c r="C1629" s="46">
        <f t="shared" si="36"/>
        <v>6</v>
      </c>
      <c r="D1629" s="103" t="s">
        <v>1113</v>
      </c>
      <c r="E1629" s="103">
        <v>465</v>
      </c>
      <c r="F1629" s="103" t="s">
        <v>87</v>
      </c>
      <c r="G1629" s="40">
        <v>190</v>
      </c>
      <c r="H1629" s="40">
        <v>73</v>
      </c>
      <c r="I1629" s="49">
        <v>0.40277777777777801</v>
      </c>
      <c r="J1629" s="40">
        <v>0.40860215053763399</v>
      </c>
      <c r="K1629" s="40">
        <v>6.3698630136986303</v>
      </c>
    </row>
    <row r="1630" spans="1:11">
      <c r="A1630" s="102">
        <v>5785</v>
      </c>
      <c r="B1630" s="55">
        <v>45319</v>
      </c>
      <c r="C1630" s="46">
        <f t="shared" si="36"/>
        <v>7</v>
      </c>
      <c r="D1630" s="103" t="s">
        <v>1114</v>
      </c>
      <c r="E1630" s="103">
        <v>425</v>
      </c>
      <c r="F1630" s="103" t="s">
        <v>1115</v>
      </c>
      <c r="G1630" s="40">
        <v>201</v>
      </c>
      <c r="H1630" s="40">
        <v>74</v>
      </c>
      <c r="I1630" s="49">
        <v>0.42361111111111099</v>
      </c>
      <c r="J1630" s="40">
        <v>0.47294117647058798</v>
      </c>
      <c r="K1630" s="40">
        <v>5.7432432432432403</v>
      </c>
    </row>
    <row r="1631" spans="1:11">
      <c r="A1631" s="102">
        <v>5785</v>
      </c>
      <c r="B1631" s="55">
        <v>45320</v>
      </c>
      <c r="C1631" s="46">
        <f t="shared" si="36"/>
        <v>1</v>
      </c>
      <c r="D1631" s="103" t="s">
        <v>1116</v>
      </c>
      <c r="E1631" s="103">
        <v>450</v>
      </c>
      <c r="F1631" s="103" t="s">
        <v>1093</v>
      </c>
      <c r="G1631" s="40">
        <v>207</v>
      </c>
      <c r="H1631" s="40">
        <v>55</v>
      </c>
      <c r="I1631" s="49">
        <v>0.41041666666666698</v>
      </c>
      <c r="J1631" s="40">
        <v>0.46</v>
      </c>
      <c r="K1631" s="40">
        <v>8.1818181818181799</v>
      </c>
    </row>
    <row r="1632" spans="1:11">
      <c r="A1632" s="102">
        <v>5785</v>
      </c>
      <c r="B1632" s="55">
        <v>45321</v>
      </c>
      <c r="C1632" s="46">
        <f t="shared" si="36"/>
        <v>2</v>
      </c>
      <c r="D1632" s="103" t="s">
        <v>106</v>
      </c>
      <c r="E1632" s="103">
        <v>439</v>
      </c>
      <c r="F1632" s="103" t="s">
        <v>165</v>
      </c>
      <c r="G1632" s="40">
        <v>255</v>
      </c>
      <c r="H1632" s="40">
        <v>84</v>
      </c>
      <c r="I1632" s="49">
        <v>0.30555555555555602</v>
      </c>
      <c r="J1632" s="40">
        <v>0.58086560364464701</v>
      </c>
      <c r="K1632" s="40">
        <v>5.2261904761904798</v>
      </c>
    </row>
    <row r="1633" spans="1:11">
      <c r="A1633" s="102">
        <v>5785</v>
      </c>
      <c r="B1633" s="55">
        <v>45322</v>
      </c>
      <c r="C1633" s="46">
        <f t="shared" si="36"/>
        <v>3</v>
      </c>
      <c r="D1633" s="104" t="s">
        <v>166</v>
      </c>
      <c r="E1633" s="103">
        <v>290</v>
      </c>
      <c r="F1633" s="103" t="s">
        <v>95</v>
      </c>
      <c r="G1633" s="40">
        <v>138</v>
      </c>
      <c r="H1633" s="40">
        <v>119</v>
      </c>
      <c r="I1633" s="49">
        <v>0.39791666666666697</v>
      </c>
      <c r="J1633" s="40">
        <v>0.47586206896551703</v>
      </c>
      <c r="K1633" s="40">
        <v>2.4369747899159702</v>
      </c>
    </row>
    <row r="1634" spans="1:11">
      <c r="A1634" s="102">
        <v>5785</v>
      </c>
      <c r="B1634" s="55">
        <v>45323</v>
      </c>
      <c r="C1634" s="46">
        <f t="shared" si="36"/>
        <v>4</v>
      </c>
      <c r="D1634" s="103" t="s">
        <v>167</v>
      </c>
      <c r="E1634" s="103">
        <v>410</v>
      </c>
      <c r="F1634" s="103" t="s">
        <v>168</v>
      </c>
      <c r="G1634" s="40">
        <v>303</v>
      </c>
      <c r="H1634" s="40">
        <v>142</v>
      </c>
      <c r="I1634" s="49">
        <v>0.32500000000000001</v>
      </c>
      <c r="J1634" s="40">
        <v>0.73902439024390199</v>
      </c>
      <c r="K1634" s="40">
        <v>2.8873239436619702</v>
      </c>
    </row>
    <row r="1635" spans="1:11">
      <c r="A1635" s="102">
        <v>5785</v>
      </c>
      <c r="B1635" s="55">
        <v>45324</v>
      </c>
      <c r="C1635" s="46">
        <f t="shared" si="36"/>
        <v>5</v>
      </c>
      <c r="D1635" s="103" t="s">
        <v>169</v>
      </c>
      <c r="E1635" s="103">
        <v>519</v>
      </c>
      <c r="F1635" s="103" t="s">
        <v>170</v>
      </c>
      <c r="G1635" s="40">
        <v>259</v>
      </c>
      <c r="H1635" s="40">
        <v>127</v>
      </c>
      <c r="I1635" s="49">
        <v>0.33958333333333302</v>
      </c>
      <c r="J1635" s="40">
        <v>0.49903660886319801</v>
      </c>
      <c r="K1635" s="40">
        <v>4.0866141732283499</v>
      </c>
    </row>
    <row r="1636" spans="1:11">
      <c r="A1636" s="102">
        <v>5785</v>
      </c>
      <c r="B1636" s="55">
        <v>45325</v>
      </c>
      <c r="C1636" s="46">
        <f t="shared" si="36"/>
        <v>6</v>
      </c>
      <c r="D1636" s="103" t="s">
        <v>171</v>
      </c>
      <c r="E1636" s="103">
        <v>502</v>
      </c>
      <c r="F1636" s="103" t="s">
        <v>172</v>
      </c>
      <c r="G1636" s="40">
        <v>332</v>
      </c>
      <c r="H1636" s="40">
        <v>49</v>
      </c>
      <c r="I1636" s="49">
        <v>0.375694444444444</v>
      </c>
      <c r="J1636" s="40">
        <v>0.66135458167330696</v>
      </c>
      <c r="K1636" s="40">
        <v>10.244897959183699</v>
      </c>
    </row>
    <row r="1637" spans="1:11">
      <c r="A1637" s="102">
        <v>5785</v>
      </c>
      <c r="B1637" s="55">
        <v>45326</v>
      </c>
      <c r="C1637" s="46">
        <f t="shared" si="36"/>
        <v>7</v>
      </c>
      <c r="D1637" s="103" t="s">
        <v>173</v>
      </c>
      <c r="E1637" s="103">
        <v>398</v>
      </c>
      <c r="F1637" s="103" t="s">
        <v>174</v>
      </c>
      <c r="G1637" s="40">
        <v>318</v>
      </c>
      <c r="H1637" s="40">
        <v>64</v>
      </c>
      <c r="I1637" s="49">
        <v>0.39791666666666697</v>
      </c>
      <c r="J1637" s="40">
        <v>0.79899497487437199</v>
      </c>
      <c r="K1637" s="40">
        <v>6.21875</v>
      </c>
    </row>
    <row r="1638" spans="1:11">
      <c r="A1638" s="102">
        <v>5785</v>
      </c>
      <c r="B1638" s="55">
        <v>45327</v>
      </c>
      <c r="C1638" s="46">
        <f t="shared" si="36"/>
        <v>1</v>
      </c>
      <c r="D1638" s="103" t="s">
        <v>175</v>
      </c>
      <c r="E1638" s="103">
        <v>576</v>
      </c>
      <c r="F1638" s="103" t="s">
        <v>176</v>
      </c>
      <c r="G1638" s="40">
        <v>223</v>
      </c>
      <c r="H1638" s="40">
        <v>66</v>
      </c>
      <c r="I1638" s="49">
        <v>0.42708333333333298</v>
      </c>
      <c r="J1638" s="40">
        <v>0.38715277777777801</v>
      </c>
      <c r="K1638" s="40">
        <v>8.7272727272727302</v>
      </c>
    </row>
    <row r="1639" spans="1:11">
      <c r="A1639" s="102">
        <v>5785</v>
      </c>
      <c r="B1639" s="55">
        <v>45328</v>
      </c>
      <c r="C1639" s="46">
        <f t="shared" si="36"/>
        <v>2</v>
      </c>
      <c r="D1639" s="103" t="s">
        <v>177</v>
      </c>
      <c r="E1639" s="103">
        <v>457</v>
      </c>
      <c r="F1639" s="103" t="s">
        <v>178</v>
      </c>
      <c r="G1639" s="40">
        <v>367</v>
      </c>
      <c r="H1639" s="40">
        <v>81</v>
      </c>
      <c r="I1639" s="49">
        <v>0.37638888888888899</v>
      </c>
      <c r="J1639" s="40">
        <v>0.80306345733041595</v>
      </c>
      <c r="K1639" s="40">
        <v>5.6419753086419799</v>
      </c>
    </row>
    <row r="1640" spans="1:11">
      <c r="A1640" s="102">
        <v>5785</v>
      </c>
      <c r="B1640" s="55">
        <v>45329</v>
      </c>
      <c r="C1640" s="46">
        <f t="shared" si="36"/>
        <v>3</v>
      </c>
      <c r="D1640" s="103" t="s">
        <v>179</v>
      </c>
      <c r="E1640" s="103">
        <v>470</v>
      </c>
      <c r="F1640" s="103" t="s">
        <v>180</v>
      </c>
      <c r="G1640" s="40">
        <v>280</v>
      </c>
      <c r="H1640" s="40">
        <v>97</v>
      </c>
      <c r="I1640" s="49">
        <v>0.38055555555555598</v>
      </c>
      <c r="J1640" s="40">
        <v>0.59574468085106402</v>
      </c>
      <c r="K1640" s="40">
        <v>4.8453608247422704</v>
      </c>
    </row>
    <row r="1641" spans="1:11">
      <c r="A1641" s="102">
        <v>5785</v>
      </c>
      <c r="B1641" s="55">
        <v>45330</v>
      </c>
      <c r="C1641" s="46">
        <f t="shared" si="36"/>
        <v>4</v>
      </c>
      <c r="D1641" s="103" t="s">
        <v>181</v>
      </c>
      <c r="E1641" s="103">
        <v>438</v>
      </c>
      <c r="F1641" s="103" t="s">
        <v>126</v>
      </c>
      <c r="G1641" s="40">
        <v>296</v>
      </c>
      <c r="H1641" s="40">
        <v>119</v>
      </c>
      <c r="I1641" s="49">
        <v>0.32430555555555601</v>
      </c>
      <c r="J1641" s="40">
        <v>0.67579908675799105</v>
      </c>
      <c r="K1641" s="40">
        <v>3.6806722689075602</v>
      </c>
    </row>
    <row r="1642" spans="1:11">
      <c r="A1642" s="102">
        <v>5785</v>
      </c>
      <c r="B1642" s="55">
        <v>45331</v>
      </c>
      <c r="C1642" s="46">
        <f t="shared" si="36"/>
        <v>5</v>
      </c>
      <c r="D1642" s="103" t="s">
        <v>182</v>
      </c>
      <c r="E1642" s="103">
        <v>640</v>
      </c>
      <c r="F1642" s="103" t="s">
        <v>183</v>
      </c>
      <c r="G1642" s="40">
        <v>532</v>
      </c>
      <c r="H1642" s="40">
        <v>88</v>
      </c>
      <c r="I1642" s="49">
        <v>0.35416666666666702</v>
      </c>
      <c r="J1642" s="40">
        <v>0.83125000000000004</v>
      </c>
      <c r="K1642" s="40">
        <v>7.2727272727272698</v>
      </c>
    </row>
    <row r="1643" spans="1:11">
      <c r="A1643" s="102">
        <v>5785</v>
      </c>
      <c r="B1643" s="55">
        <v>45332</v>
      </c>
      <c r="C1643" s="46">
        <f t="shared" si="36"/>
        <v>6</v>
      </c>
      <c r="D1643" s="103" t="s">
        <v>184</v>
      </c>
      <c r="E1643" s="103">
        <v>653</v>
      </c>
      <c r="F1643" s="103" t="s">
        <v>185</v>
      </c>
      <c r="G1643" s="40">
        <v>565</v>
      </c>
      <c r="H1643" s="40">
        <v>92</v>
      </c>
      <c r="I1643" s="49">
        <v>0.34236111111111101</v>
      </c>
      <c r="J1643" s="40">
        <v>0.865237366003063</v>
      </c>
      <c r="K1643" s="40">
        <v>7.0978260869565197</v>
      </c>
    </row>
    <row r="1644" spans="1:11">
      <c r="A1644" s="102">
        <v>5785</v>
      </c>
      <c r="B1644" s="55">
        <v>45333</v>
      </c>
      <c r="C1644" s="46">
        <f t="shared" si="36"/>
        <v>7</v>
      </c>
      <c r="D1644" s="103" t="s">
        <v>186</v>
      </c>
      <c r="E1644" s="103">
        <v>860</v>
      </c>
      <c r="F1644" s="103" t="s">
        <v>187</v>
      </c>
      <c r="G1644" s="40">
        <v>590</v>
      </c>
      <c r="H1644" s="40">
        <v>91</v>
      </c>
      <c r="I1644" s="49">
        <v>0.36805555555555602</v>
      </c>
      <c r="J1644" s="40">
        <v>0.68604651162790697</v>
      </c>
      <c r="K1644" s="40">
        <v>9.4505494505494507</v>
      </c>
    </row>
    <row r="1645" spans="1:11">
      <c r="A1645" s="102">
        <v>5785</v>
      </c>
      <c r="B1645" s="55">
        <v>45334</v>
      </c>
      <c r="C1645" s="46">
        <f t="shared" si="36"/>
        <v>1</v>
      </c>
      <c r="D1645" s="103" t="s">
        <v>188</v>
      </c>
      <c r="E1645" s="103">
        <v>551</v>
      </c>
      <c r="F1645" s="103" t="s">
        <v>189</v>
      </c>
      <c r="G1645" s="40">
        <v>203</v>
      </c>
      <c r="H1645" s="40">
        <v>64</v>
      </c>
      <c r="I1645" s="49">
        <v>0.41180555555555598</v>
      </c>
      <c r="J1645" s="40">
        <v>0.36842105263157898</v>
      </c>
      <c r="K1645" s="40">
        <v>8.609375</v>
      </c>
    </row>
    <row r="1646" spans="1:11">
      <c r="A1646" s="102">
        <v>5785</v>
      </c>
      <c r="B1646" s="55">
        <v>45335</v>
      </c>
      <c r="C1646" s="46">
        <f t="shared" si="36"/>
        <v>2</v>
      </c>
      <c r="D1646" s="103" t="s">
        <v>190</v>
      </c>
      <c r="E1646" s="103">
        <v>444</v>
      </c>
      <c r="F1646" s="103" t="s">
        <v>161</v>
      </c>
      <c r="G1646" s="40">
        <v>336</v>
      </c>
      <c r="H1646" s="40">
        <v>78</v>
      </c>
      <c r="I1646" s="49">
        <v>0.38680555555555601</v>
      </c>
      <c r="J1646" s="40">
        <v>0.75675675675675702</v>
      </c>
      <c r="K1646" s="40">
        <v>5.6923076923076898</v>
      </c>
    </row>
    <row r="1647" spans="1:11">
      <c r="A1647" s="102">
        <v>5785</v>
      </c>
      <c r="B1647" s="55">
        <v>45336</v>
      </c>
      <c r="C1647" s="46">
        <f t="shared" si="36"/>
        <v>3</v>
      </c>
      <c r="D1647" s="105" t="s">
        <v>1117</v>
      </c>
      <c r="E1647" s="105">
        <v>442</v>
      </c>
      <c r="F1647" s="105" t="s">
        <v>1118</v>
      </c>
      <c r="G1647" s="105">
        <v>376</v>
      </c>
      <c r="H1647" s="105">
        <v>63</v>
      </c>
      <c r="I1647" s="49">
        <v>0.39444444444444399</v>
      </c>
      <c r="J1647" s="40">
        <v>0.85067873303167396</v>
      </c>
      <c r="K1647" s="40">
        <v>7.0158730158730203</v>
      </c>
    </row>
    <row r="1648" spans="1:11">
      <c r="A1648" s="102">
        <v>5785</v>
      </c>
      <c r="B1648" s="55">
        <v>45337</v>
      </c>
      <c r="C1648" s="46">
        <f t="shared" si="36"/>
        <v>4</v>
      </c>
      <c r="D1648" s="105" t="s">
        <v>1119</v>
      </c>
      <c r="E1648" s="105">
        <v>385</v>
      </c>
      <c r="F1648" s="105" t="s">
        <v>1106</v>
      </c>
      <c r="G1648" s="105">
        <v>235</v>
      </c>
      <c r="H1648" s="105">
        <v>89</v>
      </c>
      <c r="I1648" s="49">
        <v>0.33333333333333298</v>
      </c>
      <c r="J1648" s="40">
        <v>0.61038961038961004</v>
      </c>
      <c r="K1648" s="40">
        <v>4.3258426966292101</v>
      </c>
    </row>
    <row r="1649" spans="1:11">
      <c r="A1649" s="102">
        <v>5785</v>
      </c>
      <c r="B1649" s="55">
        <v>45338</v>
      </c>
      <c r="C1649" s="46">
        <f t="shared" si="36"/>
        <v>5</v>
      </c>
      <c r="D1649" s="105" t="s">
        <v>1120</v>
      </c>
      <c r="E1649" s="105">
        <v>568</v>
      </c>
      <c r="F1649" s="105" t="s">
        <v>159</v>
      </c>
      <c r="G1649" s="105">
        <v>381</v>
      </c>
      <c r="H1649" s="105">
        <v>81</v>
      </c>
      <c r="I1649" s="49">
        <v>0.36111111111111099</v>
      </c>
      <c r="J1649" s="40">
        <v>0.67077464788732399</v>
      </c>
      <c r="K1649" s="40">
        <v>7.0123456790123502</v>
      </c>
    </row>
    <row r="1650" spans="1:11">
      <c r="A1650" s="102">
        <v>5785</v>
      </c>
      <c r="B1650" s="55">
        <v>45339</v>
      </c>
      <c r="C1650" s="46">
        <f t="shared" si="36"/>
        <v>6</v>
      </c>
      <c r="D1650" s="105" t="s">
        <v>1121</v>
      </c>
      <c r="E1650" s="105">
        <v>513</v>
      </c>
      <c r="F1650" s="105" t="s">
        <v>128</v>
      </c>
      <c r="G1650" s="105">
        <v>516</v>
      </c>
      <c r="H1650" s="105">
        <v>46</v>
      </c>
      <c r="I1650" s="49">
        <v>0.41041666666666698</v>
      </c>
      <c r="J1650" s="40">
        <v>1.00584795321637</v>
      </c>
      <c r="K1650" s="40">
        <v>11.1521739130435</v>
      </c>
    </row>
    <row r="1651" spans="1:11">
      <c r="A1651" s="102">
        <v>5785</v>
      </c>
      <c r="B1651" s="55">
        <v>45340</v>
      </c>
      <c r="C1651" s="46">
        <f t="shared" si="36"/>
        <v>7</v>
      </c>
      <c r="D1651" s="106" t="s">
        <v>1122</v>
      </c>
      <c r="E1651" s="105">
        <v>739</v>
      </c>
      <c r="F1651" s="106" t="s">
        <v>1123</v>
      </c>
      <c r="G1651" s="105">
        <v>685</v>
      </c>
      <c r="H1651" s="105">
        <v>25</v>
      </c>
      <c r="I1651" s="49">
        <v>0.50833333333333297</v>
      </c>
      <c r="J1651" s="40">
        <v>0.92692828146143402</v>
      </c>
      <c r="K1651" s="40">
        <v>29.56</v>
      </c>
    </row>
    <row r="1652" spans="1:11">
      <c r="A1652" s="102">
        <v>5785</v>
      </c>
      <c r="B1652" s="55">
        <v>45341</v>
      </c>
      <c r="C1652" s="46">
        <f t="shared" si="36"/>
        <v>1</v>
      </c>
      <c r="D1652" s="106" t="s">
        <v>1119</v>
      </c>
      <c r="E1652" s="105">
        <v>385</v>
      </c>
      <c r="F1652" s="106" t="s">
        <v>1124</v>
      </c>
      <c r="G1652" s="105">
        <v>249</v>
      </c>
      <c r="H1652" s="105">
        <v>76</v>
      </c>
      <c r="I1652" s="49">
        <v>0.44236111111111098</v>
      </c>
      <c r="J1652" s="40">
        <v>0.64675324675324697</v>
      </c>
      <c r="K1652" s="40">
        <v>5.0657894736842097</v>
      </c>
    </row>
    <row r="1653" spans="1:11">
      <c r="A1653" s="102">
        <v>5785</v>
      </c>
      <c r="B1653" s="55">
        <v>45342</v>
      </c>
      <c r="C1653" s="46">
        <f t="shared" si="36"/>
        <v>2</v>
      </c>
      <c r="D1653" s="106" t="s">
        <v>1125</v>
      </c>
      <c r="E1653" s="105">
        <v>300</v>
      </c>
      <c r="F1653" s="106" t="s">
        <v>85</v>
      </c>
      <c r="G1653" s="105">
        <v>196</v>
      </c>
      <c r="H1653" s="105">
        <v>141</v>
      </c>
      <c r="I1653" s="49">
        <v>0.30972222222222201</v>
      </c>
      <c r="J1653" s="40">
        <v>0.65333333333333299</v>
      </c>
      <c r="K1653" s="40">
        <v>2.1276595744680802</v>
      </c>
    </row>
    <row r="1654" spans="1:11">
      <c r="A1654" s="102">
        <v>5785</v>
      </c>
      <c r="B1654" s="55">
        <v>45343</v>
      </c>
      <c r="C1654" s="46">
        <f t="shared" si="36"/>
        <v>3</v>
      </c>
      <c r="D1654" s="106" t="s">
        <v>1126</v>
      </c>
      <c r="E1654" s="105">
        <v>423</v>
      </c>
      <c r="F1654" s="106" t="s">
        <v>1127</v>
      </c>
      <c r="G1654" s="105">
        <v>366</v>
      </c>
      <c r="H1654" s="105">
        <v>68</v>
      </c>
      <c r="I1654" s="49">
        <v>0.47361111111111098</v>
      </c>
      <c r="J1654" s="40">
        <v>0.86524822695035497</v>
      </c>
      <c r="K1654" s="40">
        <v>6.2205882352941204</v>
      </c>
    </row>
    <row r="1655" spans="1:11">
      <c r="A1655" s="102">
        <v>5785</v>
      </c>
      <c r="B1655" s="55">
        <v>45344</v>
      </c>
      <c r="C1655" s="46">
        <f t="shared" si="36"/>
        <v>4</v>
      </c>
      <c r="D1655" s="106" t="s">
        <v>1128</v>
      </c>
      <c r="E1655" s="105">
        <v>286</v>
      </c>
      <c r="F1655" s="106" t="s">
        <v>1129</v>
      </c>
      <c r="G1655" s="105">
        <v>231</v>
      </c>
      <c r="H1655" s="105">
        <v>78</v>
      </c>
      <c r="I1655" s="49">
        <v>0.41805555555555601</v>
      </c>
      <c r="J1655" s="40">
        <v>0.80769230769230804</v>
      </c>
      <c r="K1655" s="40">
        <v>3.6666666666666701</v>
      </c>
    </row>
    <row r="1656" spans="1:11">
      <c r="A1656" s="102">
        <v>5785</v>
      </c>
      <c r="B1656" s="55">
        <v>45345</v>
      </c>
      <c r="C1656" s="46">
        <f t="shared" si="36"/>
        <v>5</v>
      </c>
      <c r="D1656" s="106" t="s">
        <v>1130</v>
      </c>
      <c r="E1656" s="105">
        <v>489</v>
      </c>
      <c r="F1656" s="106" t="s">
        <v>1131</v>
      </c>
      <c r="G1656" s="105">
        <v>373</v>
      </c>
      <c r="H1656" s="105">
        <v>40</v>
      </c>
      <c r="I1656" s="49">
        <v>0.50277777777777799</v>
      </c>
      <c r="J1656" s="40">
        <v>0.76278118609406997</v>
      </c>
      <c r="K1656" s="40">
        <v>12.225</v>
      </c>
    </row>
    <row r="1657" spans="1:11">
      <c r="A1657" s="102">
        <v>5785</v>
      </c>
      <c r="B1657" s="55">
        <v>45346</v>
      </c>
      <c r="C1657" s="46">
        <f t="shared" si="36"/>
        <v>6</v>
      </c>
      <c r="D1657" s="106" t="s">
        <v>1132</v>
      </c>
      <c r="E1657" s="105">
        <v>755</v>
      </c>
      <c r="F1657" s="106" t="s">
        <v>1104</v>
      </c>
      <c r="G1657" s="105">
        <v>534</v>
      </c>
      <c r="H1657" s="105">
        <v>81</v>
      </c>
      <c r="I1657" s="49">
        <v>0.42569444444444399</v>
      </c>
      <c r="J1657" s="40">
        <v>0.70728476821192099</v>
      </c>
      <c r="K1657" s="40">
        <v>9.3209876543209909</v>
      </c>
    </row>
    <row r="1658" spans="1:11">
      <c r="A1658" s="102">
        <v>5785</v>
      </c>
      <c r="B1658" s="55">
        <v>45347</v>
      </c>
      <c r="C1658" s="46">
        <f t="shared" si="36"/>
        <v>7</v>
      </c>
      <c r="D1658" s="106" t="s">
        <v>1133</v>
      </c>
      <c r="E1658" s="105">
        <v>570</v>
      </c>
      <c r="F1658" s="106" t="s">
        <v>111</v>
      </c>
      <c r="G1658" s="105">
        <v>292</v>
      </c>
      <c r="H1658" s="105">
        <v>78</v>
      </c>
      <c r="I1658" s="49">
        <v>0.5</v>
      </c>
      <c r="J1658" s="40">
        <v>0.512280701754386</v>
      </c>
      <c r="K1658" s="40">
        <v>7.3076923076923102</v>
      </c>
    </row>
    <row r="1659" spans="1:11">
      <c r="A1659" s="102">
        <v>5785</v>
      </c>
      <c r="B1659" s="55">
        <v>45348</v>
      </c>
      <c r="C1659" s="46">
        <f t="shared" si="36"/>
        <v>1</v>
      </c>
      <c r="D1659" s="106" t="s">
        <v>1134</v>
      </c>
      <c r="E1659" s="105">
        <v>546</v>
      </c>
      <c r="F1659" s="106" t="s">
        <v>1135</v>
      </c>
      <c r="G1659" s="105">
        <v>527</v>
      </c>
      <c r="H1659" s="105">
        <v>62</v>
      </c>
      <c r="I1659" s="49">
        <v>0.46388888888888902</v>
      </c>
      <c r="J1659" s="40">
        <v>0.96520146520146499</v>
      </c>
      <c r="K1659" s="40">
        <v>8.8064516129032295</v>
      </c>
    </row>
    <row r="1660" spans="1:11">
      <c r="A1660" s="102">
        <v>5785</v>
      </c>
      <c r="B1660" s="55">
        <v>45349</v>
      </c>
      <c r="C1660" s="46">
        <f t="shared" si="36"/>
        <v>2</v>
      </c>
      <c r="D1660" s="105" t="s">
        <v>1123</v>
      </c>
      <c r="E1660" s="105">
        <v>685</v>
      </c>
      <c r="F1660" s="106" t="s">
        <v>1136</v>
      </c>
      <c r="G1660" s="105">
        <v>585</v>
      </c>
      <c r="H1660" s="105">
        <v>135</v>
      </c>
      <c r="I1660" s="49">
        <v>0.3125</v>
      </c>
      <c r="J1660" s="40">
        <v>0.85401459854014605</v>
      </c>
      <c r="K1660" s="40">
        <v>5.07407407407407</v>
      </c>
    </row>
    <row r="1661" spans="1:11">
      <c r="A1661" s="102">
        <v>5785</v>
      </c>
      <c r="B1661" s="55">
        <v>45350</v>
      </c>
      <c r="C1661" s="46">
        <f t="shared" si="36"/>
        <v>3</v>
      </c>
      <c r="D1661" s="106" t="s">
        <v>1137</v>
      </c>
      <c r="E1661" s="105">
        <v>468</v>
      </c>
      <c r="F1661" s="106" t="s">
        <v>1138</v>
      </c>
      <c r="G1661" s="105">
        <v>324</v>
      </c>
      <c r="H1661" s="105">
        <v>62</v>
      </c>
      <c r="I1661" s="49">
        <v>0.39513888888888898</v>
      </c>
      <c r="J1661" s="40">
        <v>0.69230769230769196</v>
      </c>
      <c r="K1661" s="40">
        <v>7.5483870967741904</v>
      </c>
    </row>
    <row r="1662" spans="1:11">
      <c r="A1662" s="102">
        <v>5785</v>
      </c>
      <c r="B1662" s="55">
        <v>45351</v>
      </c>
      <c r="C1662" s="46">
        <f t="shared" si="36"/>
        <v>4</v>
      </c>
      <c r="D1662" s="106" t="s">
        <v>1118</v>
      </c>
      <c r="E1662" s="105">
        <v>376</v>
      </c>
      <c r="F1662" s="106" t="s">
        <v>1139</v>
      </c>
      <c r="G1662" s="105">
        <v>213</v>
      </c>
      <c r="H1662" s="105">
        <v>112</v>
      </c>
      <c r="I1662" s="49">
        <v>0.31944444444444398</v>
      </c>
      <c r="J1662" s="40">
        <v>0.56648936170212805</v>
      </c>
      <c r="K1662" s="40">
        <v>3.3571428571428599</v>
      </c>
    </row>
    <row r="1663" spans="1:11">
      <c r="A1663" s="102">
        <v>5785</v>
      </c>
      <c r="B1663" s="55">
        <v>45352</v>
      </c>
      <c r="C1663" s="46">
        <f t="shared" si="36"/>
        <v>5</v>
      </c>
      <c r="D1663" s="106" t="s">
        <v>1140</v>
      </c>
      <c r="E1663" s="105">
        <v>601</v>
      </c>
      <c r="F1663" s="106" t="s">
        <v>1141</v>
      </c>
      <c r="G1663" s="105">
        <v>498</v>
      </c>
      <c r="H1663" s="105">
        <v>86</v>
      </c>
      <c r="I1663" s="49">
        <v>0.36736111111111103</v>
      </c>
      <c r="J1663" s="40">
        <v>0.828618968386023</v>
      </c>
      <c r="K1663" s="40">
        <v>6.9883720930232602</v>
      </c>
    </row>
    <row r="1664" spans="1:11">
      <c r="A1664" s="102">
        <v>5785</v>
      </c>
      <c r="B1664" s="55">
        <v>45353</v>
      </c>
      <c r="C1664" s="46">
        <f t="shared" si="36"/>
        <v>6</v>
      </c>
      <c r="D1664" s="106" t="s">
        <v>1142</v>
      </c>
      <c r="E1664" s="105">
        <v>511</v>
      </c>
      <c r="F1664" s="106" t="s">
        <v>113</v>
      </c>
      <c r="G1664" s="105">
        <v>330</v>
      </c>
      <c r="H1664" s="105">
        <v>45</v>
      </c>
      <c r="I1664" s="49">
        <v>0.40833333333333299</v>
      </c>
      <c r="J1664" s="40">
        <v>0.64579256360078297</v>
      </c>
      <c r="K1664" s="40">
        <v>11.3555555555556</v>
      </c>
    </row>
    <row r="1665" spans="1:11">
      <c r="A1665" s="102">
        <v>5785</v>
      </c>
      <c r="B1665" s="55">
        <v>45354</v>
      </c>
      <c r="C1665" s="46">
        <f t="shared" si="36"/>
        <v>7</v>
      </c>
      <c r="D1665" s="105" t="s">
        <v>1143</v>
      </c>
      <c r="E1665" s="105">
        <v>545</v>
      </c>
      <c r="F1665" s="106" t="s">
        <v>1144</v>
      </c>
      <c r="G1665" s="105">
        <v>414</v>
      </c>
      <c r="H1665" s="105">
        <v>84</v>
      </c>
      <c r="I1665" s="49">
        <v>0.38611111111111102</v>
      </c>
      <c r="J1665" s="40">
        <v>0.75963302752293604</v>
      </c>
      <c r="K1665" s="40">
        <v>6.4880952380952399</v>
      </c>
    </row>
    <row r="1666" spans="1:11">
      <c r="A1666" s="102">
        <v>5785</v>
      </c>
      <c r="B1666" s="55">
        <v>45355</v>
      </c>
      <c r="C1666" s="46">
        <f t="shared" si="36"/>
        <v>1</v>
      </c>
      <c r="D1666" s="106" t="s">
        <v>1145</v>
      </c>
      <c r="E1666" s="105">
        <v>390</v>
      </c>
      <c r="F1666" s="106" t="s">
        <v>1146</v>
      </c>
      <c r="G1666" s="105">
        <v>260</v>
      </c>
      <c r="H1666" s="105">
        <v>85</v>
      </c>
      <c r="I1666" s="49">
        <v>0.4</v>
      </c>
      <c r="J1666" s="40">
        <v>0.66666666666666696</v>
      </c>
      <c r="K1666" s="40">
        <v>4.5882352941176503</v>
      </c>
    </row>
    <row r="1667" spans="1:11">
      <c r="A1667" s="102">
        <v>5785</v>
      </c>
      <c r="B1667" s="55">
        <v>45356</v>
      </c>
      <c r="C1667" s="46">
        <f t="shared" si="36"/>
        <v>2</v>
      </c>
      <c r="D1667" s="106" t="s">
        <v>133</v>
      </c>
      <c r="E1667" s="105">
        <v>507</v>
      </c>
      <c r="F1667" s="106" t="s">
        <v>1147</v>
      </c>
      <c r="G1667" s="105">
        <v>263</v>
      </c>
      <c r="H1667" s="105">
        <v>97</v>
      </c>
      <c r="I1667" s="49">
        <v>0.32361111111111102</v>
      </c>
      <c r="J1667" s="40">
        <v>0.51873767258382597</v>
      </c>
      <c r="K1667" s="40">
        <v>5.2268041237113403</v>
      </c>
    </row>
    <row r="1668" spans="1:11">
      <c r="A1668" s="102">
        <v>5785</v>
      </c>
      <c r="B1668" s="55">
        <v>45357</v>
      </c>
      <c r="C1668" s="46">
        <f t="shared" si="36"/>
        <v>3</v>
      </c>
      <c r="D1668" s="106" t="s">
        <v>1148</v>
      </c>
      <c r="E1668" s="105">
        <v>396</v>
      </c>
      <c r="F1668" s="106" t="s">
        <v>1149</v>
      </c>
      <c r="G1668" s="105">
        <v>297</v>
      </c>
      <c r="H1668" s="105">
        <v>61</v>
      </c>
      <c r="I1668" s="49">
        <v>0.41666666666666702</v>
      </c>
      <c r="J1668" s="40">
        <v>0.75</v>
      </c>
      <c r="K1668" s="40">
        <v>6.4918032786885203</v>
      </c>
    </row>
    <row r="1669" spans="1:11">
      <c r="A1669" s="102">
        <v>5785</v>
      </c>
      <c r="B1669" s="55">
        <v>45358</v>
      </c>
      <c r="C1669" s="46">
        <f t="shared" si="36"/>
        <v>4</v>
      </c>
      <c r="D1669" s="106" t="s">
        <v>1150</v>
      </c>
      <c r="E1669" s="105">
        <v>490</v>
      </c>
      <c r="F1669" s="106" t="s">
        <v>1107</v>
      </c>
      <c r="G1669" s="105">
        <v>315</v>
      </c>
      <c r="H1669" s="105">
        <v>96</v>
      </c>
      <c r="I1669" s="49">
        <v>0.38888888888888901</v>
      </c>
      <c r="J1669" s="40">
        <v>0.64285714285714302</v>
      </c>
      <c r="K1669" s="40">
        <v>5.1041666666666696</v>
      </c>
    </row>
    <row r="1670" spans="1:11">
      <c r="A1670" s="102">
        <v>5785</v>
      </c>
      <c r="B1670" s="55">
        <v>45359</v>
      </c>
      <c r="C1670" s="46">
        <f t="shared" si="36"/>
        <v>5</v>
      </c>
      <c r="D1670" s="106" t="s">
        <v>1131</v>
      </c>
      <c r="E1670" s="105">
        <v>373</v>
      </c>
      <c r="F1670" s="106" t="s">
        <v>1151</v>
      </c>
      <c r="G1670" s="105">
        <v>335</v>
      </c>
      <c r="H1670" s="105">
        <v>79</v>
      </c>
      <c r="I1670" s="49">
        <v>0.39722222222222198</v>
      </c>
      <c r="J1670" s="40">
        <v>0.898123324396783</v>
      </c>
      <c r="K1670" s="40">
        <v>4.7215189873417698</v>
      </c>
    </row>
    <row r="1671" spans="1:11">
      <c r="A1671" s="102">
        <v>5785</v>
      </c>
      <c r="B1671" s="55">
        <v>45360</v>
      </c>
      <c r="C1671" s="46">
        <f t="shared" si="36"/>
        <v>6</v>
      </c>
      <c r="D1671" s="105" t="s">
        <v>1152</v>
      </c>
      <c r="E1671" s="105">
        <v>644</v>
      </c>
      <c r="F1671" s="106" t="s">
        <v>109</v>
      </c>
      <c r="G1671" s="105">
        <v>254</v>
      </c>
      <c r="H1671" s="106">
        <v>48</v>
      </c>
      <c r="I1671" s="49">
        <v>0.48194444444444401</v>
      </c>
      <c r="J1671" s="40">
        <v>0.394409937888199</v>
      </c>
      <c r="K1671" s="40">
        <v>13.4166666666667</v>
      </c>
    </row>
    <row r="1672" spans="1:11">
      <c r="A1672" s="102">
        <v>5785</v>
      </c>
      <c r="B1672" s="55">
        <v>45361</v>
      </c>
      <c r="C1672" s="46">
        <f t="shared" si="36"/>
        <v>7</v>
      </c>
      <c r="D1672" s="105" t="s">
        <v>1153</v>
      </c>
      <c r="E1672" s="105">
        <v>729</v>
      </c>
      <c r="F1672" s="105" t="s">
        <v>1154</v>
      </c>
      <c r="G1672" s="105">
        <v>691</v>
      </c>
      <c r="H1672" s="105">
        <v>33</v>
      </c>
      <c r="I1672" s="49">
        <v>0.49722222222222201</v>
      </c>
      <c r="J1672" s="40">
        <v>0.947873799725652</v>
      </c>
      <c r="K1672" s="40">
        <v>22.090909090909101</v>
      </c>
    </row>
    <row r="1673" spans="1:11">
      <c r="A1673" s="102">
        <v>5785</v>
      </c>
      <c r="B1673" s="55">
        <v>45362</v>
      </c>
      <c r="C1673" s="46">
        <f t="shared" si="36"/>
        <v>1</v>
      </c>
      <c r="D1673" s="105" t="s">
        <v>1155</v>
      </c>
      <c r="E1673" s="105">
        <v>399</v>
      </c>
      <c r="F1673" s="105" t="s">
        <v>236</v>
      </c>
      <c r="G1673" s="105">
        <v>247</v>
      </c>
      <c r="H1673" s="105">
        <v>82</v>
      </c>
      <c r="I1673" s="49">
        <v>0.436805555555556</v>
      </c>
      <c r="J1673" s="40">
        <v>0.61904761904761896</v>
      </c>
      <c r="K1673" s="40">
        <v>4.8658536585365901</v>
      </c>
    </row>
    <row r="1674" spans="1:11">
      <c r="A1674" s="102">
        <v>5785</v>
      </c>
      <c r="B1674" s="55">
        <v>45363</v>
      </c>
      <c r="C1674" s="46">
        <f t="shared" si="36"/>
        <v>2</v>
      </c>
      <c r="D1674" s="105" t="s">
        <v>1156</v>
      </c>
      <c r="E1674" s="105">
        <v>304</v>
      </c>
      <c r="F1674" s="105" t="s">
        <v>189</v>
      </c>
      <c r="G1674" s="105">
        <v>203</v>
      </c>
      <c r="H1674" s="105">
        <v>136</v>
      </c>
      <c r="I1674" s="49">
        <v>0.30208333333333298</v>
      </c>
      <c r="J1674" s="40">
        <v>0.66776315789473695</v>
      </c>
      <c r="K1674" s="40">
        <v>2.2352941176470602</v>
      </c>
    </row>
    <row r="1675" spans="1:11">
      <c r="A1675" s="102">
        <v>5785</v>
      </c>
      <c r="B1675" s="55">
        <v>45364</v>
      </c>
      <c r="C1675" s="46">
        <f t="shared" si="36"/>
        <v>3</v>
      </c>
      <c r="D1675" s="105" t="s">
        <v>1157</v>
      </c>
      <c r="E1675" s="105">
        <v>406</v>
      </c>
      <c r="F1675" s="105" t="s">
        <v>1158</v>
      </c>
      <c r="G1675" s="105">
        <v>366</v>
      </c>
      <c r="H1675" s="105">
        <v>74</v>
      </c>
      <c r="I1675" s="49">
        <v>0.47361111111111098</v>
      </c>
      <c r="J1675" s="40">
        <v>0.90147783251231495</v>
      </c>
      <c r="K1675" s="40">
        <v>5.4864864864864904</v>
      </c>
    </row>
    <row r="1676" spans="1:11">
      <c r="A1676" s="102">
        <v>5785</v>
      </c>
      <c r="B1676" s="55">
        <v>45365</v>
      </c>
      <c r="C1676" s="46">
        <f t="shared" si="36"/>
        <v>4</v>
      </c>
      <c r="D1676" s="105" t="s">
        <v>115</v>
      </c>
      <c r="E1676" s="105">
        <v>293</v>
      </c>
      <c r="F1676" s="105" t="s">
        <v>1159</v>
      </c>
      <c r="G1676" s="105">
        <v>241</v>
      </c>
      <c r="H1676" s="105">
        <v>78</v>
      </c>
      <c r="I1676" s="49">
        <v>0.41319444444444398</v>
      </c>
      <c r="J1676" s="40">
        <v>0.82252559726962504</v>
      </c>
      <c r="K1676" s="40">
        <v>3.7564102564102599</v>
      </c>
    </row>
    <row r="1677" spans="1:11">
      <c r="A1677" s="102">
        <v>5785</v>
      </c>
      <c r="B1677" s="55">
        <v>45366</v>
      </c>
      <c r="C1677" s="46">
        <f t="shared" si="36"/>
        <v>5</v>
      </c>
      <c r="D1677" s="105" t="s">
        <v>1160</v>
      </c>
      <c r="E1677" s="105">
        <v>481</v>
      </c>
      <c r="F1677" s="105" t="s">
        <v>1131</v>
      </c>
      <c r="G1677" s="105">
        <v>373</v>
      </c>
      <c r="H1677" s="105">
        <v>41</v>
      </c>
      <c r="I1677" s="49">
        <v>0.49097222222222198</v>
      </c>
      <c r="J1677" s="40">
        <v>0.77546777546777501</v>
      </c>
      <c r="K1677" s="40">
        <v>11.7317073170732</v>
      </c>
    </row>
    <row r="1678" spans="1:11">
      <c r="A1678" s="102">
        <v>5785</v>
      </c>
      <c r="B1678" s="55">
        <v>45367</v>
      </c>
      <c r="C1678" s="46">
        <f t="shared" si="36"/>
        <v>6</v>
      </c>
      <c r="D1678" s="105" t="s">
        <v>1161</v>
      </c>
      <c r="E1678" s="105">
        <v>746</v>
      </c>
      <c r="F1678" s="105" t="s">
        <v>1162</v>
      </c>
      <c r="G1678" s="105">
        <v>529</v>
      </c>
      <c r="H1678" s="105">
        <v>73</v>
      </c>
      <c r="I1678" s="49">
        <v>0.43194444444444402</v>
      </c>
      <c r="J1678" s="40">
        <v>0.70911528150134095</v>
      </c>
      <c r="K1678" s="40">
        <v>10.219178082191799</v>
      </c>
    </row>
    <row r="1679" spans="1:11">
      <c r="A1679" s="102">
        <v>5785</v>
      </c>
      <c r="B1679" s="55">
        <v>45368</v>
      </c>
      <c r="C1679" s="46">
        <f t="shared" si="36"/>
        <v>7</v>
      </c>
      <c r="D1679" s="105" t="s">
        <v>1163</v>
      </c>
      <c r="E1679" s="105">
        <v>573</v>
      </c>
      <c r="F1679" s="105" t="s">
        <v>1164</v>
      </c>
      <c r="G1679" s="105">
        <v>310</v>
      </c>
      <c r="H1679" s="105">
        <v>71</v>
      </c>
      <c r="I1679" s="49">
        <v>0.50624999999999998</v>
      </c>
      <c r="J1679" s="40">
        <v>0.54101221640488695</v>
      </c>
      <c r="K1679" s="40">
        <v>8.0704225352112697</v>
      </c>
    </row>
    <row r="1680" spans="1:11">
      <c r="A1680" s="102">
        <v>5785</v>
      </c>
      <c r="B1680" s="55">
        <v>45369</v>
      </c>
      <c r="C1680" s="46">
        <f t="shared" ref="C1680:C1743" si="37">WEEKDAY(B1680,2)</f>
        <v>1</v>
      </c>
      <c r="D1680" s="105" t="s">
        <v>185</v>
      </c>
      <c r="E1680" s="105">
        <v>565</v>
      </c>
      <c r="F1680" s="105" t="s">
        <v>1165</v>
      </c>
      <c r="G1680" s="105">
        <v>508</v>
      </c>
      <c r="H1680" s="105">
        <v>69</v>
      </c>
      <c r="I1680" s="49">
        <v>0.46388888888888902</v>
      </c>
      <c r="J1680" s="40">
        <v>0.89911504424778799</v>
      </c>
      <c r="K1680" s="40">
        <v>8.1884057971014492</v>
      </c>
    </row>
    <row r="1681" spans="1:12">
      <c r="A1681" s="102">
        <v>5785</v>
      </c>
      <c r="B1681" s="55">
        <v>45370</v>
      </c>
      <c r="C1681" s="46">
        <f t="shared" si="37"/>
        <v>2</v>
      </c>
      <c r="D1681" s="105" t="s">
        <v>1166</v>
      </c>
      <c r="E1681" s="105">
        <v>670</v>
      </c>
      <c r="F1681" s="105" t="s">
        <v>1167</v>
      </c>
      <c r="G1681" s="105">
        <v>583</v>
      </c>
      <c r="H1681" s="105">
        <v>130</v>
      </c>
      <c r="I1681" s="49">
        <v>0.31944444444444398</v>
      </c>
      <c r="J1681" s="40">
        <v>0.870149253731343</v>
      </c>
      <c r="K1681" s="40">
        <v>5.1538461538461497</v>
      </c>
    </row>
    <row r="1682" spans="1:12">
      <c r="A1682" s="102">
        <v>5785</v>
      </c>
      <c r="B1682" s="55">
        <v>45371</v>
      </c>
      <c r="C1682" s="46">
        <f t="shared" si="37"/>
        <v>3</v>
      </c>
      <c r="D1682" s="105" t="s">
        <v>1168</v>
      </c>
      <c r="E1682" s="105">
        <v>455</v>
      </c>
      <c r="F1682" s="105" t="s">
        <v>1169</v>
      </c>
      <c r="G1682" s="105">
        <v>311</v>
      </c>
      <c r="H1682" s="105">
        <v>70</v>
      </c>
      <c r="I1682" s="49">
        <v>0.40277777777777801</v>
      </c>
      <c r="J1682" s="40">
        <v>0.68351648351648397</v>
      </c>
      <c r="K1682" s="40">
        <v>6.5</v>
      </c>
    </row>
    <row r="1683" spans="1:12">
      <c r="A1683" s="102">
        <v>5785</v>
      </c>
      <c r="B1683" s="55">
        <v>45372</v>
      </c>
      <c r="C1683" s="46">
        <f t="shared" si="37"/>
        <v>4</v>
      </c>
      <c r="D1683" s="105" t="s">
        <v>199</v>
      </c>
      <c r="E1683" s="105">
        <v>383</v>
      </c>
      <c r="F1683" s="105" t="s">
        <v>85</v>
      </c>
      <c r="G1683" s="105">
        <v>196</v>
      </c>
      <c r="H1683" s="105">
        <v>120</v>
      </c>
      <c r="I1683" s="49">
        <v>0.31944444444444398</v>
      </c>
      <c r="J1683" s="40">
        <v>0.51174934725848598</v>
      </c>
      <c r="K1683" s="40">
        <v>3.19166666666667</v>
      </c>
    </row>
    <row r="1684" spans="1:12">
      <c r="A1684" s="102">
        <v>5785</v>
      </c>
      <c r="B1684" s="55">
        <v>45373</v>
      </c>
      <c r="C1684" s="46">
        <f t="shared" si="37"/>
        <v>5</v>
      </c>
      <c r="D1684" s="105" t="s">
        <v>1170</v>
      </c>
      <c r="E1684" s="105">
        <v>589</v>
      </c>
      <c r="F1684" s="105" t="s">
        <v>1171</v>
      </c>
      <c r="G1684" s="105">
        <v>493</v>
      </c>
      <c r="H1684" s="105">
        <v>93</v>
      </c>
      <c r="I1684" s="49">
        <v>0.359027777777778</v>
      </c>
      <c r="J1684" s="40">
        <v>0.83701188455008502</v>
      </c>
      <c r="K1684" s="40">
        <v>6.3333333333333304</v>
      </c>
    </row>
    <row r="1685" spans="1:12">
      <c r="A1685" s="102">
        <v>5785</v>
      </c>
      <c r="B1685" s="55">
        <v>45374</v>
      </c>
      <c r="C1685" s="46">
        <f t="shared" si="37"/>
        <v>6</v>
      </c>
      <c r="D1685" s="105" t="s">
        <v>1171</v>
      </c>
      <c r="E1685" s="105">
        <v>493</v>
      </c>
      <c r="F1685" s="105" t="s">
        <v>1172</v>
      </c>
      <c r="G1685" s="105">
        <v>317</v>
      </c>
      <c r="H1685" s="105">
        <v>53</v>
      </c>
      <c r="I1685" s="49">
        <v>0.41666666666666702</v>
      </c>
      <c r="J1685" s="40">
        <v>0.64300202839756604</v>
      </c>
      <c r="K1685" s="40">
        <v>9.3018867924528301</v>
      </c>
    </row>
    <row r="1686" spans="1:12">
      <c r="A1686" s="102">
        <v>5785</v>
      </c>
      <c r="B1686" s="55">
        <v>45375</v>
      </c>
      <c r="C1686" s="46">
        <f t="shared" si="37"/>
        <v>7</v>
      </c>
      <c r="D1686" s="105" t="s">
        <v>1173</v>
      </c>
      <c r="E1686" s="105">
        <v>555</v>
      </c>
      <c r="F1686" s="105" t="s">
        <v>1174</v>
      </c>
      <c r="G1686" s="105">
        <v>426</v>
      </c>
      <c r="H1686" s="105">
        <v>91</v>
      </c>
      <c r="I1686" s="49">
        <v>0.38819444444444401</v>
      </c>
      <c r="J1686" s="40">
        <v>0.76756756756756805</v>
      </c>
      <c r="K1686" s="40">
        <v>6.0989010989011003</v>
      </c>
    </row>
    <row r="1687" spans="1:12">
      <c r="A1687" s="102">
        <v>5785</v>
      </c>
      <c r="B1687" s="55">
        <v>45376</v>
      </c>
      <c r="C1687" s="46">
        <f t="shared" si="37"/>
        <v>1</v>
      </c>
      <c r="D1687" s="105" t="s">
        <v>123</v>
      </c>
      <c r="E1687" s="105">
        <v>407</v>
      </c>
      <c r="F1687" s="105" t="s">
        <v>1175</v>
      </c>
      <c r="G1687" s="105">
        <v>258</v>
      </c>
      <c r="H1687" s="105">
        <v>80</v>
      </c>
      <c r="I1687" s="49">
        <v>0.39583333333333298</v>
      </c>
      <c r="J1687" s="40">
        <v>0.63390663390663404</v>
      </c>
      <c r="K1687" s="40">
        <v>5.0875000000000004</v>
      </c>
    </row>
    <row r="1688" spans="1:12">
      <c r="A1688" s="102">
        <v>5785</v>
      </c>
      <c r="B1688" s="55">
        <v>45377</v>
      </c>
      <c r="C1688" s="46">
        <f t="shared" si="37"/>
        <v>2</v>
      </c>
      <c r="D1688" s="105" t="s">
        <v>1176</v>
      </c>
      <c r="E1688" s="105">
        <v>497</v>
      </c>
      <c r="F1688" s="105" t="s">
        <v>1177</v>
      </c>
      <c r="G1688" s="105">
        <v>274</v>
      </c>
      <c r="H1688" s="105">
        <v>97</v>
      </c>
      <c r="I1688" s="49">
        <v>0.31388888888888899</v>
      </c>
      <c r="J1688" s="40">
        <v>0.55130784708249503</v>
      </c>
      <c r="K1688" s="40">
        <v>5.1237113402061896</v>
      </c>
    </row>
    <row r="1689" spans="1:12">
      <c r="A1689" s="102">
        <v>5785</v>
      </c>
      <c r="B1689" s="55">
        <v>45378</v>
      </c>
      <c r="C1689" s="46">
        <f t="shared" si="37"/>
        <v>3</v>
      </c>
      <c r="D1689" s="105" t="s">
        <v>1178</v>
      </c>
      <c r="E1689" s="105">
        <v>183</v>
      </c>
      <c r="F1689" s="105" t="s">
        <v>1179</v>
      </c>
      <c r="G1689" s="105">
        <v>112</v>
      </c>
      <c r="H1689" s="105">
        <v>38</v>
      </c>
      <c r="I1689" s="49">
        <v>0.41805555555555601</v>
      </c>
      <c r="J1689" s="40">
        <v>0.61202185792349695</v>
      </c>
      <c r="K1689" s="40">
        <v>4.8157894736842097</v>
      </c>
      <c r="L1689" s="40">
        <v>1</v>
      </c>
    </row>
    <row r="1690" spans="1:12">
      <c r="A1690" s="102">
        <v>5785</v>
      </c>
      <c r="B1690" s="55">
        <v>45379</v>
      </c>
      <c r="C1690" s="46">
        <f t="shared" si="37"/>
        <v>4</v>
      </c>
      <c r="D1690" s="105" t="s">
        <v>171</v>
      </c>
      <c r="E1690" s="105">
        <v>502</v>
      </c>
      <c r="F1690" s="105" t="s">
        <v>113</v>
      </c>
      <c r="G1690" s="105">
        <v>330</v>
      </c>
      <c r="H1690" s="105">
        <v>97</v>
      </c>
      <c r="I1690" s="49">
        <v>0.38194444444444398</v>
      </c>
      <c r="J1690" s="40">
        <v>0.65737051792828705</v>
      </c>
      <c r="K1690" s="40">
        <v>5.1752577319587596</v>
      </c>
      <c r="L1690" s="40">
        <v>0</v>
      </c>
    </row>
    <row r="1691" spans="1:12">
      <c r="A1691" s="102">
        <v>5785</v>
      </c>
      <c r="B1691" s="55">
        <v>45380</v>
      </c>
      <c r="C1691" s="46">
        <f t="shared" si="37"/>
        <v>5</v>
      </c>
      <c r="D1691" s="105" t="s">
        <v>1180</v>
      </c>
      <c r="E1691" s="105">
        <v>208</v>
      </c>
      <c r="F1691" s="105" t="s">
        <v>1181</v>
      </c>
      <c r="G1691" s="105">
        <v>136</v>
      </c>
      <c r="H1691" s="105">
        <v>42</v>
      </c>
      <c r="I1691" s="49">
        <v>0.405555555555556</v>
      </c>
      <c r="J1691" s="40">
        <v>0.65384615384615397</v>
      </c>
      <c r="K1691" s="40">
        <v>4.9523809523809499</v>
      </c>
      <c r="L1691" s="40">
        <v>0</v>
      </c>
    </row>
    <row r="1692" spans="1:12">
      <c r="A1692" s="102">
        <v>5785</v>
      </c>
      <c r="B1692" s="55">
        <v>45381</v>
      </c>
      <c r="C1692" s="46">
        <f t="shared" si="37"/>
        <v>6</v>
      </c>
      <c r="D1692" s="105" t="s">
        <v>1182</v>
      </c>
      <c r="E1692" s="105">
        <v>649</v>
      </c>
      <c r="F1692" s="105" t="s">
        <v>1183</v>
      </c>
      <c r="G1692" s="105">
        <v>251</v>
      </c>
      <c r="H1692" s="105">
        <v>46</v>
      </c>
      <c r="I1692" s="49">
        <v>0.48055555555555601</v>
      </c>
      <c r="J1692" s="40">
        <v>0.38674884437596302</v>
      </c>
      <c r="K1692" s="40">
        <v>14.1086956521739</v>
      </c>
      <c r="L1692" s="40">
        <v>0</v>
      </c>
    </row>
    <row r="1693" spans="1:12">
      <c r="A1693" s="102">
        <v>5785</v>
      </c>
      <c r="B1693" s="55">
        <v>45382</v>
      </c>
      <c r="C1693" s="46">
        <f t="shared" si="37"/>
        <v>7</v>
      </c>
      <c r="D1693" s="105" t="s">
        <v>117</v>
      </c>
      <c r="E1693" s="105">
        <v>535</v>
      </c>
      <c r="F1693" s="105" t="s">
        <v>162</v>
      </c>
      <c r="G1693" s="105">
        <v>261</v>
      </c>
      <c r="H1693" s="105">
        <v>51</v>
      </c>
      <c r="I1693" s="49">
        <v>0.46250000000000002</v>
      </c>
      <c r="J1693" s="40">
        <v>0.48785046728971998</v>
      </c>
      <c r="K1693" s="40">
        <v>10.490196078431399</v>
      </c>
      <c r="L1693" s="40">
        <v>0</v>
      </c>
    </row>
    <row r="1694" spans="1:12">
      <c r="A1694" s="102">
        <v>5785</v>
      </c>
      <c r="B1694" s="55">
        <v>45383</v>
      </c>
      <c r="C1694" s="46">
        <f t="shared" si="37"/>
        <v>1</v>
      </c>
      <c r="D1694" s="105" t="s">
        <v>1172</v>
      </c>
      <c r="E1694" s="105">
        <v>317</v>
      </c>
      <c r="F1694" s="105" t="s">
        <v>1184</v>
      </c>
      <c r="G1694" s="105">
        <v>154</v>
      </c>
      <c r="H1694" s="105">
        <v>53</v>
      </c>
      <c r="I1694" s="49">
        <v>0.41458333333333303</v>
      </c>
      <c r="J1694" s="40">
        <v>0.48580441640378502</v>
      </c>
      <c r="K1694" s="40">
        <v>5.9811320754716997</v>
      </c>
      <c r="L1694" s="40">
        <v>0</v>
      </c>
    </row>
    <row r="1695" spans="1:12">
      <c r="A1695" s="102">
        <v>5785</v>
      </c>
      <c r="B1695" s="55">
        <v>45384</v>
      </c>
      <c r="C1695" s="46">
        <f t="shared" si="37"/>
        <v>2</v>
      </c>
      <c r="D1695" s="105" t="s">
        <v>1185</v>
      </c>
      <c r="E1695" s="105">
        <v>128</v>
      </c>
      <c r="F1695" s="105" t="s">
        <v>862</v>
      </c>
      <c r="G1695" s="105">
        <v>86</v>
      </c>
      <c r="H1695" s="105">
        <v>43</v>
      </c>
      <c r="I1695" s="49">
        <v>0.31527777777777799</v>
      </c>
      <c r="J1695" s="40">
        <v>0.671875</v>
      </c>
      <c r="K1695" s="40">
        <v>2.9767441860465098</v>
      </c>
      <c r="L1695" s="40">
        <v>1</v>
      </c>
    </row>
    <row r="1696" spans="1:12">
      <c r="A1696" s="28">
        <v>587</v>
      </c>
      <c r="B1696" s="107">
        <v>45301</v>
      </c>
      <c r="C1696" s="46">
        <f t="shared" si="37"/>
        <v>3</v>
      </c>
      <c r="E1696" s="108">
        <v>323</v>
      </c>
      <c r="G1696" s="108">
        <v>298</v>
      </c>
      <c r="H1696" s="108">
        <v>140</v>
      </c>
      <c r="I1696" s="49">
        <v>0.41944444444444401</v>
      </c>
    </row>
    <row r="1697" spans="1:9">
      <c r="A1697" s="28">
        <v>587</v>
      </c>
      <c r="B1697" s="107">
        <v>45302</v>
      </c>
      <c r="C1697" s="46">
        <f t="shared" si="37"/>
        <v>4</v>
      </c>
      <c r="E1697" s="108">
        <v>334</v>
      </c>
      <c r="G1697" s="108">
        <v>301</v>
      </c>
      <c r="H1697" s="108">
        <v>152</v>
      </c>
      <c r="I1697" s="49">
        <v>0.43263888888888902</v>
      </c>
    </row>
    <row r="1698" spans="1:9">
      <c r="A1698" s="28">
        <v>587</v>
      </c>
      <c r="B1698" s="107">
        <v>45303</v>
      </c>
      <c r="C1698" s="46">
        <f t="shared" si="37"/>
        <v>5</v>
      </c>
      <c r="E1698" s="108">
        <v>362</v>
      </c>
      <c r="G1698" s="108">
        <v>294</v>
      </c>
      <c r="H1698" s="108">
        <v>128</v>
      </c>
      <c r="I1698" s="49">
        <v>0.44027777777777799</v>
      </c>
    </row>
    <row r="1699" spans="1:9">
      <c r="A1699" s="28">
        <v>587</v>
      </c>
      <c r="B1699" s="107">
        <v>45304</v>
      </c>
      <c r="C1699" s="46">
        <f t="shared" si="37"/>
        <v>6</v>
      </c>
      <c r="E1699" s="108">
        <v>289</v>
      </c>
      <c r="G1699" s="108">
        <v>247</v>
      </c>
      <c r="H1699" s="108">
        <v>109</v>
      </c>
      <c r="I1699" s="49">
        <v>0.39722222222222198</v>
      </c>
    </row>
    <row r="1700" spans="1:9">
      <c r="A1700" s="28">
        <v>587</v>
      </c>
      <c r="B1700" s="107">
        <v>45305</v>
      </c>
      <c r="C1700" s="46">
        <f t="shared" si="37"/>
        <v>7</v>
      </c>
      <c r="E1700" s="108">
        <v>267</v>
      </c>
      <c r="G1700" s="108">
        <v>218</v>
      </c>
      <c r="H1700" s="108">
        <v>95</v>
      </c>
      <c r="I1700" s="49">
        <v>0.311805555555556</v>
      </c>
    </row>
    <row r="1701" spans="1:9">
      <c r="A1701" s="28">
        <v>587</v>
      </c>
      <c r="B1701" s="107">
        <v>45306</v>
      </c>
      <c r="C1701" s="46">
        <f t="shared" si="37"/>
        <v>1</v>
      </c>
      <c r="E1701" s="108">
        <v>277</v>
      </c>
      <c r="G1701" s="108">
        <v>220</v>
      </c>
      <c r="H1701" s="108">
        <v>120</v>
      </c>
      <c r="I1701" s="49">
        <v>0.3125</v>
      </c>
    </row>
    <row r="1702" spans="1:9">
      <c r="A1702" s="28">
        <v>587</v>
      </c>
      <c r="B1702" s="107">
        <v>45307</v>
      </c>
      <c r="C1702" s="46">
        <f t="shared" si="37"/>
        <v>2</v>
      </c>
      <c r="E1702" s="108">
        <v>306</v>
      </c>
      <c r="G1702" s="108">
        <v>269</v>
      </c>
      <c r="H1702" s="108">
        <v>79</v>
      </c>
      <c r="I1702" s="49">
        <v>0.313194444444444</v>
      </c>
    </row>
    <row r="1703" spans="1:9">
      <c r="A1703" s="28">
        <v>587</v>
      </c>
      <c r="B1703" s="107">
        <v>45308</v>
      </c>
      <c r="C1703" s="46">
        <f t="shared" si="37"/>
        <v>3</v>
      </c>
      <c r="E1703" s="108">
        <v>239</v>
      </c>
      <c r="G1703" s="108">
        <v>195</v>
      </c>
      <c r="H1703" s="108">
        <v>112</v>
      </c>
      <c r="I1703" s="49">
        <v>0.30416666666666697</v>
      </c>
    </row>
    <row r="1704" spans="1:9">
      <c r="A1704" s="28">
        <v>587</v>
      </c>
      <c r="B1704" s="107">
        <v>45309</v>
      </c>
      <c r="C1704" s="46">
        <f t="shared" si="37"/>
        <v>4</v>
      </c>
      <c r="E1704" s="108">
        <v>318</v>
      </c>
      <c r="G1704" s="108">
        <v>265</v>
      </c>
      <c r="H1704" s="108">
        <v>128</v>
      </c>
      <c r="I1704" s="49">
        <v>0.30208333333333298</v>
      </c>
    </row>
    <row r="1705" spans="1:9">
      <c r="A1705" s="28">
        <v>587</v>
      </c>
      <c r="B1705" s="107">
        <v>45310</v>
      </c>
      <c r="C1705" s="46">
        <f t="shared" si="37"/>
        <v>5</v>
      </c>
      <c r="E1705" s="108">
        <v>348</v>
      </c>
      <c r="G1705" s="108">
        <v>297</v>
      </c>
      <c r="H1705" s="108">
        <v>162</v>
      </c>
      <c r="I1705" s="49">
        <v>0.3</v>
      </c>
    </row>
    <row r="1706" spans="1:9">
      <c r="A1706" s="28">
        <v>587</v>
      </c>
      <c r="B1706" s="107">
        <v>45311</v>
      </c>
      <c r="C1706" s="46">
        <f t="shared" si="37"/>
        <v>6</v>
      </c>
      <c r="E1706" s="108">
        <v>346</v>
      </c>
      <c r="G1706" s="108">
        <v>266</v>
      </c>
      <c r="H1706" s="108">
        <v>143</v>
      </c>
      <c r="I1706" s="49">
        <v>0.27986111111111101</v>
      </c>
    </row>
    <row r="1707" spans="1:9">
      <c r="A1707" s="28">
        <v>587</v>
      </c>
      <c r="B1707" s="107">
        <v>45312</v>
      </c>
      <c r="C1707" s="46">
        <f t="shared" si="37"/>
        <v>7</v>
      </c>
      <c r="E1707" s="108">
        <v>297</v>
      </c>
      <c r="G1707" s="108">
        <v>238</v>
      </c>
      <c r="H1707" s="108">
        <v>98</v>
      </c>
      <c r="I1707" s="49">
        <v>0.297916666666667</v>
      </c>
    </row>
    <row r="1708" spans="1:9">
      <c r="A1708" s="28">
        <v>587</v>
      </c>
      <c r="B1708" s="107">
        <v>45313</v>
      </c>
      <c r="C1708" s="46">
        <f t="shared" si="37"/>
        <v>1</v>
      </c>
      <c r="E1708" s="108">
        <v>280</v>
      </c>
      <c r="G1708" s="108">
        <v>222</v>
      </c>
      <c r="H1708" s="108">
        <v>107</v>
      </c>
      <c r="I1708" s="49">
        <v>0.31666666666666698</v>
      </c>
    </row>
    <row r="1709" spans="1:9">
      <c r="A1709" s="28">
        <v>587</v>
      </c>
      <c r="B1709" s="107">
        <v>45314</v>
      </c>
      <c r="C1709" s="46">
        <f t="shared" si="37"/>
        <v>2</v>
      </c>
      <c r="E1709" s="108">
        <v>305</v>
      </c>
      <c r="G1709" s="108">
        <v>254</v>
      </c>
      <c r="H1709" s="108">
        <v>132</v>
      </c>
      <c r="I1709" s="49">
        <v>0.31805555555555598</v>
      </c>
    </row>
    <row r="1710" spans="1:9">
      <c r="A1710" s="28">
        <v>587</v>
      </c>
      <c r="B1710" s="107">
        <v>45315</v>
      </c>
      <c r="C1710" s="46">
        <f t="shared" si="37"/>
        <v>3</v>
      </c>
      <c r="E1710" s="108">
        <v>328</v>
      </c>
      <c r="G1710" s="108">
        <v>268</v>
      </c>
      <c r="H1710" s="108">
        <v>102</v>
      </c>
      <c r="I1710" s="49">
        <v>0.281944444444444</v>
      </c>
    </row>
    <row r="1711" spans="1:9">
      <c r="A1711" s="28">
        <v>587</v>
      </c>
      <c r="B1711" s="107">
        <v>45316</v>
      </c>
      <c r="C1711" s="46">
        <f t="shared" si="37"/>
        <v>4</v>
      </c>
      <c r="E1711" s="108">
        <v>336</v>
      </c>
      <c r="G1711" s="108">
        <v>291</v>
      </c>
      <c r="H1711" s="108">
        <v>88</v>
      </c>
      <c r="I1711" s="49">
        <v>0.296527777777778</v>
      </c>
    </row>
    <row r="1712" spans="1:9">
      <c r="A1712" s="28">
        <v>587</v>
      </c>
      <c r="B1712" s="107">
        <v>45317</v>
      </c>
      <c r="C1712" s="46">
        <f t="shared" si="37"/>
        <v>5</v>
      </c>
      <c r="E1712" s="108">
        <v>315</v>
      </c>
      <c r="G1712" s="108">
        <v>234</v>
      </c>
      <c r="H1712" s="108">
        <v>105</v>
      </c>
      <c r="I1712" s="49">
        <v>0.30277777777777798</v>
      </c>
    </row>
    <row r="1713" spans="1:9">
      <c r="A1713" s="28">
        <v>587</v>
      </c>
      <c r="B1713" s="107">
        <v>45318</v>
      </c>
      <c r="C1713" s="46">
        <f t="shared" si="37"/>
        <v>6</v>
      </c>
      <c r="E1713" s="108">
        <v>438</v>
      </c>
      <c r="G1713" s="108">
        <v>316</v>
      </c>
      <c r="H1713" s="108">
        <v>96</v>
      </c>
      <c r="I1713" s="49">
        <v>0.33888888888888902</v>
      </c>
    </row>
    <row r="1714" spans="1:9">
      <c r="A1714" s="28">
        <v>587</v>
      </c>
      <c r="B1714" s="107">
        <v>45319</v>
      </c>
      <c r="C1714" s="46">
        <f t="shared" si="37"/>
        <v>7</v>
      </c>
      <c r="E1714" s="108">
        <v>465</v>
      </c>
      <c r="G1714" s="108">
        <v>368</v>
      </c>
      <c r="H1714" s="108">
        <v>104</v>
      </c>
      <c r="I1714" s="49">
        <v>0.35208333333333303</v>
      </c>
    </row>
    <row r="1715" spans="1:9">
      <c r="A1715" s="28">
        <v>587</v>
      </c>
      <c r="B1715" s="107">
        <v>45320</v>
      </c>
      <c r="C1715" s="46">
        <f t="shared" si="37"/>
        <v>1</v>
      </c>
      <c r="E1715" s="108">
        <v>359</v>
      </c>
      <c r="G1715" s="108">
        <v>287</v>
      </c>
      <c r="H1715" s="108">
        <v>103</v>
      </c>
      <c r="I1715" s="49">
        <v>0.38194444444444398</v>
      </c>
    </row>
    <row r="1716" spans="1:9">
      <c r="A1716" s="28">
        <v>587</v>
      </c>
      <c r="B1716" s="107">
        <v>45321</v>
      </c>
      <c r="C1716" s="46">
        <f t="shared" si="37"/>
        <v>2</v>
      </c>
      <c r="E1716" s="108">
        <v>370</v>
      </c>
      <c r="G1716" s="108">
        <v>270</v>
      </c>
      <c r="H1716" s="108">
        <v>120</v>
      </c>
      <c r="I1716" s="49">
        <v>0.35416666666666702</v>
      </c>
    </row>
    <row r="1717" spans="1:9">
      <c r="A1717" s="28">
        <v>587</v>
      </c>
      <c r="B1717" s="107">
        <v>45322</v>
      </c>
      <c r="C1717" s="46">
        <f t="shared" si="37"/>
        <v>3</v>
      </c>
      <c r="E1717" s="108">
        <v>512</v>
      </c>
      <c r="G1717" s="108">
        <v>468</v>
      </c>
      <c r="H1717" s="108">
        <v>95</v>
      </c>
      <c r="I1717" s="49">
        <v>0.329166666666667</v>
      </c>
    </row>
    <row r="1718" spans="1:9">
      <c r="A1718" s="28">
        <v>587</v>
      </c>
      <c r="B1718" s="107">
        <v>45323</v>
      </c>
      <c r="C1718" s="46">
        <f t="shared" si="37"/>
        <v>4</v>
      </c>
      <c r="E1718" s="108">
        <v>469</v>
      </c>
      <c r="G1718" s="108">
        <v>399</v>
      </c>
      <c r="H1718" s="108">
        <v>138</v>
      </c>
      <c r="I1718" s="49">
        <v>0.25208333333333299</v>
      </c>
    </row>
    <row r="1719" spans="1:9">
      <c r="A1719" s="28">
        <v>587</v>
      </c>
      <c r="B1719" s="107">
        <v>45324</v>
      </c>
      <c r="C1719" s="46">
        <f t="shared" si="37"/>
        <v>5</v>
      </c>
      <c r="E1719" s="108">
        <v>473</v>
      </c>
      <c r="G1719" s="108">
        <v>371</v>
      </c>
      <c r="H1719" s="108">
        <v>96</v>
      </c>
      <c r="I1719" s="49">
        <v>0.47222222222222199</v>
      </c>
    </row>
    <row r="1720" spans="1:9">
      <c r="A1720" s="28">
        <v>587</v>
      </c>
      <c r="B1720" s="107">
        <v>45325</v>
      </c>
      <c r="C1720" s="46">
        <f t="shared" si="37"/>
        <v>6</v>
      </c>
      <c r="E1720" s="108">
        <v>396</v>
      </c>
      <c r="G1720" s="108">
        <v>340</v>
      </c>
      <c r="H1720" s="108">
        <v>89</v>
      </c>
      <c r="I1720" s="49">
        <v>0.45</v>
      </c>
    </row>
    <row r="1721" spans="1:9">
      <c r="A1721" s="28">
        <v>587</v>
      </c>
      <c r="B1721" s="107">
        <v>45326</v>
      </c>
      <c r="C1721" s="46">
        <f t="shared" si="37"/>
        <v>7</v>
      </c>
      <c r="E1721" s="108">
        <v>531</v>
      </c>
      <c r="G1721" s="108">
        <v>435</v>
      </c>
      <c r="H1721" s="108">
        <v>88</v>
      </c>
      <c r="I1721" s="49">
        <v>0.31736111111111098</v>
      </c>
    </row>
    <row r="1722" spans="1:9">
      <c r="A1722" s="28">
        <v>587</v>
      </c>
      <c r="B1722" s="107">
        <v>45327</v>
      </c>
      <c r="C1722" s="46">
        <f t="shared" si="37"/>
        <v>1</v>
      </c>
      <c r="E1722" s="108">
        <v>479</v>
      </c>
      <c r="G1722" s="108">
        <v>401</v>
      </c>
      <c r="H1722" s="108">
        <v>117</v>
      </c>
      <c r="I1722" s="49">
        <v>0.36875000000000002</v>
      </c>
    </row>
    <row r="1723" spans="1:9">
      <c r="A1723" s="28">
        <v>587</v>
      </c>
      <c r="B1723" s="107">
        <v>45328</v>
      </c>
      <c r="C1723" s="46">
        <f t="shared" si="37"/>
        <v>2</v>
      </c>
      <c r="E1723" s="108">
        <v>524</v>
      </c>
      <c r="G1723" s="108">
        <v>469</v>
      </c>
      <c r="H1723" s="108">
        <v>132</v>
      </c>
      <c r="I1723" s="49">
        <v>0.30347222222222198</v>
      </c>
    </row>
    <row r="1724" spans="1:9">
      <c r="A1724" s="28">
        <v>587</v>
      </c>
      <c r="B1724" s="107">
        <v>45329</v>
      </c>
      <c r="C1724" s="46">
        <f t="shared" si="37"/>
        <v>3</v>
      </c>
      <c r="E1724" s="108">
        <v>528</v>
      </c>
      <c r="G1724" s="108">
        <v>472</v>
      </c>
      <c r="H1724" s="108">
        <v>136</v>
      </c>
      <c r="I1724" s="49">
        <v>0.48055555555555601</v>
      </c>
    </row>
    <row r="1725" spans="1:9">
      <c r="A1725" s="28">
        <v>587</v>
      </c>
      <c r="B1725" s="107">
        <v>45330</v>
      </c>
      <c r="C1725" s="46">
        <f t="shared" si="37"/>
        <v>4</v>
      </c>
      <c r="E1725" s="108">
        <v>503</v>
      </c>
      <c r="G1725" s="108">
        <v>409</v>
      </c>
      <c r="H1725" s="108">
        <v>106</v>
      </c>
      <c r="I1725" s="49">
        <v>0.43125000000000002</v>
      </c>
    </row>
    <row r="1726" spans="1:9">
      <c r="A1726" s="28">
        <v>587</v>
      </c>
      <c r="B1726" s="107">
        <v>45331</v>
      </c>
      <c r="C1726" s="46">
        <f t="shared" si="37"/>
        <v>5</v>
      </c>
      <c r="E1726" s="108">
        <v>452</v>
      </c>
      <c r="G1726" s="108">
        <v>381</v>
      </c>
      <c r="H1726" s="108">
        <v>116</v>
      </c>
      <c r="I1726" s="49">
        <v>0.36805555555555602</v>
      </c>
    </row>
    <row r="1727" spans="1:9">
      <c r="A1727" s="28">
        <v>587</v>
      </c>
      <c r="B1727" s="107">
        <v>45332</v>
      </c>
      <c r="C1727" s="46">
        <f t="shared" si="37"/>
        <v>6</v>
      </c>
      <c r="E1727" s="108">
        <v>466</v>
      </c>
      <c r="G1727" s="108">
        <v>390</v>
      </c>
      <c r="H1727" s="108">
        <v>118</v>
      </c>
      <c r="I1727" s="49">
        <v>0.54861111111111105</v>
      </c>
    </row>
    <row r="1728" spans="1:9">
      <c r="A1728" s="28">
        <v>587</v>
      </c>
      <c r="B1728" s="107">
        <v>45333</v>
      </c>
      <c r="C1728" s="46">
        <f t="shared" si="37"/>
        <v>7</v>
      </c>
      <c r="E1728" s="108">
        <v>378</v>
      </c>
      <c r="G1728" s="108">
        <v>305</v>
      </c>
      <c r="H1728" s="108">
        <v>90</v>
      </c>
      <c r="I1728" s="49">
        <v>0.43611111111111101</v>
      </c>
    </row>
    <row r="1729" spans="1:9">
      <c r="A1729" s="28">
        <v>587</v>
      </c>
      <c r="B1729" s="107">
        <v>45334</v>
      </c>
      <c r="C1729" s="46">
        <f t="shared" si="37"/>
        <v>1</v>
      </c>
      <c r="E1729" s="108">
        <v>359</v>
      </c>
      <c r="G1729" s="108">
        <v>295</v>
      </c>
      <c r="H1729" s="108">
        <v>99</v>
      </c>
      <c r="I1729" s="49">
        <v>0.405555555555556</v>
      </c>
    </row>
    <row r="1730" spans="1:9">
      <c r="A1730" s="28">
        <v>587</v>
      </c>
      <c r="B1730" s="107">
        <v>45335</v>
      </c>
      <c r="C1730" s="46">
        <f t="shared" si="37"/>
        <v>2</v>
      </c>
      <c r="E1730" s="108">
        <v>422</v>
      </c>
      <c r="G1730" s="108">
        <v>364</v>
      </c>
      <c r="H1730" s="108">
        <v>107</v>
      </c>
      <c r="I1730" s="49">
        <v>0.313194444444444</v>
      </c>
    </row>
    <row r="1731" spans="1:9">
      <c r="A1731" s="28">
        <v>587</v>
      </c>
      <c r="B1731" s="107">
        <v>45336</v>
      </c>
      <c r="C1731" s="46">
        <f t="shared" si="37"/>
        <v>3</v>
      </c>
      <c r="E1731" s="108">
        <v>409</v>
      </c>
      <c r="G1731" s="108">
        <v>346</v>
      </c>
      <c r="H1731" s="108">
        <v>128</v>
      </c>
      <c r="I1731" s="49">
        <v>0.39513888888888898</v>
      </c>
    </row>
    <row r="1732" spans="1:9">
      <c r="A1732" s="28">
        <v>587</v>
      </c>
      <c r="B1732" s="107">
        <v>45337</v>
      </c>
      <c r="C1732" s="46">
        <f t="shared" si="37"/>
        <v>4</v>
      </c>
      <c r="E1732" s="108">
        <v>387</v>
      </c>
      <c r="G1732" s="108">
        <v>303</v>
      </c>
      <c r="H1732" s="108">
        <v>97</v>
      </c>
      <c r="I1732" s="49">
        <v>0.33194444444444399</v>
      </c>
    </row>
    <row r="1733" spans="1:9">
      <c r="A1733" s="28">
        <v>587</v>
      </c>
      <c r="B1733" s="107">
        <v>45338</v>
      </c>
      <c r="C1733" s="46">
        <f t="shared" si="37"/>
        <v>5</v>
      </c>
      <c r="E1733" s="108">
        <v>443</v>
      </c>
      <c r="G1733" s="108">
        <v>322</v>
      </c>
      <c r="H1733" s="108">
        <v>107</v>
      </c>
      <c r="I1733" s="49">
        <v>0.38194444444444398</v>
      </c>
    </row>
    <row r="1734" spans="1:9">
      <c r="A1734" s="28">
        <v>587</v>
      </c>
      <c r="B1734" s="107">
        <v>45339</v>
      </c>
      <c r="C1734" s="46">
        <f t="shared" si="37"/>
        <v>6</v>
      </c>
      <c r="E1734" s="108">
        <v>410</v>
      </c>
      <c r="G1734" s="108">
        <v>306</v>
      </c>
      <c r="H1734" s="108">
        <v>102</v>
      </c>
      <c r="I1734" s="49">
        <v>0.48680555555555599</v>
      </c>
    </row>
    <row r="1735" spans="1:9">
      <c r="A1735" s="28">
        <v>587</v>
      </c>
      <c r="B1735" s="107">
        <v>45340</v>
      </c>
      <c r="C1735" s="46">
        <f t="shared" si="37"/>
        <v>7</v>
      </c>
      <c r="E1735" s="108">
        <v>458</v>
      </c>
      <c r="G1735" s="108">
        <v>326</v>
      </c>
      <c r="H1735" s="108">
        <v>131</v>
      </c>
      <c r="I1735" s="49">
        <v>0.47916666666666702</v>
      </c>
    </row>
    <row r="1736" spans="1:9">
      <c r="A1736" s="28">
        <v>587</v>
      </c>
      <c r="B1736" s="107">
        <v>45341</v>
      </c>
      <c r="C1736" s="46">
        <f t="shared" si="37"/>
        <v>1</v>
      </c>
      <c r="E1736" s="108">
        <v>364</v>
      </c>
      <c r="G1736" s="108">
        <v>207</v>
      </c>
      <c r="H1736" s="108">
        <v>95</v>
      </c>
      <c r="I1736" s="49">
        <v>0.41805555555555601</v>
      </c>
    </row>
    <row r="1737" spans="1:9">
      <c r="A1737" s="28">
        <v>587</v>
      </c>
      <c r="B1737" s="107">
        <v>45342</v>
      </c>
      <c r="C1737" s="46">
        <f t="shared" si="37"/>
        <v>2</v>
      </c>
      <c r="E1737" s="108">
        <v>328</v>
      </c>
      <c r="G1737" s="108">
        <v>258</v>
      </c>
      <c r="H1737" s="108">
        <v>89</v>
      </c>
      <c r="I1737" s="49">
        <v>0.32291666666666702</v>
      </c>
    </row>
    <row r="1738" spans="1:9">
      <c r="A1738" s="28">
        <v>587</v>
      </c>
      <c r="B1738" s="107">
        <v>45343</v>
      </c>
      <c r="C1738" s="46">
        <f t="shared" si="37"/>
        <v>3</v>
      </c>
      <c r="E1738" s="108">
        <v>462</v>
      </c>
      <c r="G1738" s="108">
        <v>347</v>
      </c>
      <c r="H1738" s="108">
        <v>140</v>
      </c>
      <c r="I1738" s="49">
        <v>0.390972222222222</v>
      </c>
    </row>
    <row r="1739" spans="1:9">
      <c r="A1739" s="28">
        <v>587</v>
      </c>
      <c r="B1739" s="107">
        <v>45344</v>
      </c>
      <c r="C1739" s="46">
        <f t="shared" si="37"/>
        <v>4</v>
      </c>
      <c r="E1739" s="108">
        <v>420</v>
      </c>
      <c r="G1739" s="108">
        <v>251</v>
      </c>
      <c r="H1739" s="108">
        <v>125</v>
      </c>
      <c r="I1739" s="49">
        <v>0.27083333333333298</v>
      </c>
    </row>
    <row r="1740" spans="1:9">
      <c r="A1740" s="28">
        <v>587</v>
      </c>
      <c r="B1740" s="107">
        <v>45345</v>
      </c>
      <c r="C1740" s="46">
        <f t="shared" si="37"/>
        <v>5</v>
      </c>
      <c r="E1740" s="108">
        <v>388</v>
      </c>
      <c r="G1740" s="108">
        <v>274</v>
      </c>
      <c r="H1740" s="108">
        <v>97</v>
      </c>
      <c r="I1740" s="49">
        <v>0.37222222222222201</v>
      </c>
    </row>
    <row r="1741" spans="1:9">
      <c r="A1741" s="28">
        <v>587</v>
      </c>
      <c r="B1741" s="107">
        <v>45346</v>
      </c>
      <c r="C1741" s="46">
        <f t="shared" si="37"/>
        <v>6</v>
      </c>
      <c r="E1741" s="108">
        <v>396</v>
      </c>
      <c r="G1741" s="108">
        <v>240</v>
      </c>
      <c r="H1741" s="108">
        <v>79</v>
      </c>
      <c r="I1741" s="49">
        <v>0.46388888888888902</v>
      </c>
    </row>
    <row r="1742" spans="1:9">
      <c r="A1742" s="28">
        <v>587</v>
      </c>
      <c r="B1742" s="107">
        <v>45347</v>
      </c>
      <c r="C1742" s="46">
        <f t="shared" si="37"/>
        <v>7</v>
      </c>
      <c r="E1742" s="108">
        <v>448</v>
      </c>
      <c r="G1742" s="108">
        <v>320</v>
      </c>
      <c r="H1742" s="108">
        <v>100</v>
      </c>
      <c r="I1742" s="49">
        <v>0.45</v>
      </c>
    </row>
    <row r="1743" spans="1:9">
      <c r="A1743" s="28">
        <v>587</v>
      </c>
      <c r="B1743" s="107">
        <v>45348</v>
      </c>
      <c r="C1743" s="46">
        <f t="shared" si="37"/>
        <v>1</v>
      </c>
      <c r="E1743" s="108">
        <v>487</v>
      </c>
      <c r="G1743" s="108">
        <v>219</v>
      </c>
      <c r="H1743" s="108">
        <v>96</v>
      </c>
      <c r="I1743" s="49">
        <v>0.41041666666666698</v>
      </c>
    </row>
    <row r="1744" spans="1:9">
      <c r="A1744" s="28">
        <v>587</v>
      </c>
      <c r="B1744" s="107">
        <v>45349</v>
      </c>
      <c r="C1744" s="46">
        <f t="shared" ref="C1744:C1807" si="38">WEEKDAY(B1744,2)</f>
        <v>2</v>
      </c>
      <c r="E1744" s="108">
        <v>458</v>
      </c>
      <c r="G1744" s="108">
        <v>198</v>
      </c>
      <c r="H1744" s="108">
        <v>97</v>
      </c>
      <c r="I1744" s="49">
        <v>0.44166666666666698</v>
      </c>
    </row>
    <row r="1745" spans="1:9">
      <c r="A1745" s="28">
        <v>587</v>
      </c>
      <c r="B1745" s="107">
        <v>45350</v>
      </c>
      <c r="C1745" s="46">
        <f t="shared" si="38"/>
        <v>3</v>
      </c>
      <c r="E1745" s="108">
        <v>466</v>
      </c>
      <c r="G1745" s="108">
        <v>235</v>
      </c>
      <c r="H1745" s="108">
        <v>93</v>
      </c>
      <c r="I1745" s="49">
        <v>0.49236111111111103</v>
      </c>
    </row>
    <row r="1746" spans="1:9">
      <c r="A1746" s="28">
        <v>587</v>
      </c>
      <c r="B1746" s="107">
        <v>45351</v>
      </c>
      <c r="C1746" s="46">
        <f t="shared" si="38"/>
        <v>4</v>
      </c>
      <c r="E1746" s="108">
        <v>471</v>
      </c>
      <c r="G1746" s="108">
        <v>227</v>
      </c>
      <c r="H1746" s="108">
        <v>121</v>
      </c>
      <c r="I1746" s="49">
        <v>0.4375</v>
      </c>
    </row>
    <row r="1747" spans="1:9">
      <c r="A1747" s="28">
        <v>587</v>
      </c>
      <c r="B1747" s="107">
        <v>45352</v>
      </c>
      <c r="C1747" s="46">
        <f t="shared" si="38"/>
        <v>5</v>
      </c>
      <c r="E1747" s="108">
        <v>437</v>
      </c>
      <c r="G1747" s="108">
        <v>278</v>
      </c>
      <c r="H1747" s="108">
        <v>111</v>
      </c>
      <c r="I1747" s="49">
        <v>0.42569444444444399</v>
      </c>
    </row>
    <row r="1748" spans="1:9">
      <c r="A1748" s="28">
        <v>587</v>
      </c>
      <c r="B1748" s="107">
        <v>45353</v>
      </c>
      <c r="C1748" s="46">
        <f t="shared" si="38"/>
        <v>6</v>
      </c>
      <c r="E1748" s="108">
        <v>387</v>
      </c>
      <c r="G1748" s="108">
        <v>277</v>
      </c>
      <c r="H1748" s="108">
        <v>118</v>
      </c>
      <c r="I1748" s="49">
        <v>0.41666666666666702</v>
      </c>
    </row>
    <row r="1749" spans="1:9">
      <c r="A1749" s="28">
        <v>587</v>
      </c>
      <c r="B1749" s="107">
        <v>45354</v>
      </c>
      <c r="C1749" s="46">
        <f t="shared" si="38"/>
        <v>7</v>
      </c>
      <c r="E1749" s="108">
        <v>360</v>
      </c>
      <c r="G1749" s="108">
        <v>252</v>
      </c>
      <c r="H1749" s="108">
        <v>110</v>
      </c>
      <c r="I1749" s="49">
        <v>0.41388888888888897</v>
      </c>
    </row>
    <row r="1750" spans="1:9">
      <c r="A1750" s="28">
        <v>587</v>
      </c>
      <c r="B1750" s="107">
        <v>45355</v>
      </c>
      <c r="C1750" s="46">
        <f t="shared" si="38"/>
        <v>1</v>
      </c>
      <c r="E1750" s="108">
        <v>408</v>
      </c>
      <c r="G1750" s="108">
        <v>322</v>
      </c>
      <c r="H1750" s="108">
        <v>106</v>
      </c>
      <c r="I1750" s="49">
        <v>0.43888888888888899</v>
      </c>
    </row>
    <row r="1751" spans="1:9">
      <c r="A1751" s="28">
        <v>587</v>
      </c>
      <c r="B1751" s="107">
        <v>45356</v>
      </c>
      <c r="C1751" s="46">
        <f t="shared" si="38"/>
        <v>2</v>
      </c>
      <c r="E1751" s="108">
        <v>369</v>
      </c>
      <c r="G1751" s="108">
        <v>253</v>
      </c>
      <c r="H1751" s="108">
        <v>99</v>
      </c>
      <c r="I1751" s="49">
        <v>0.328472222222222</v>
      </c>
    </row>
    <row r="1752" spans="1:9">
      <c r="A1752" s="28">
        <v>587</v>
      </c>
      <c r="B1752" s="107">
        <v>45357</v>
      </c>
      <c r="C1752" s="46">
        <f t="shared" si="38"/>
        <v>3</v>
      </c>
      <c r="E1752" s="108">
        <v>385</v>
      </c>
      <c r="G1752" s="108">
        <v>209</v>
      </c>
      <c r="H1752" s="108">
        <v>92</v>
      </c>
      <c r="I1752" s="49">
        <v>0.42986111111111103</v>
      </c>
    </row>
    <row r="1753" spans="1:9">
      <c r="A1753" s="28">
        <v>587</v>
      </c>
      <c r="B1753" s="107">
        <v>45358</v>
      </c>
      <c r="C1753" s="46">
        <f t="shared" si="38"/>
        <v>4</v>
      </c>
      <c r="E1753" s="108">
        <v>453</v>
      </c>
      <c r="G1753" s="108">
        <v>327</v>
      </c>
      <c r="H1753" s="108">
        <v>87</v>
      </c>
      <c r="I1753" s="49">
        <v>0.33611111111111103</v>
      </c>
    </row>
    <row r="1754" spans="1:9">
      <c r="A1754" s="28">
        <v>587</v>
      </c>
      <c r="B1754" s="107">
        <v>45359</v>
      </c>
      <c r="C1754" s="46">
        <f t="shared" si="38"/>
        <v>5</v>
      </c>
      <c r="E1754" s="108">
        <v>361</v>
      </c>
      <c r="G1754" s="108">
        <v>209</v>
      </c>
      <c r="H1754" s="108">
        <v>104</v>
      </c>
      <c r="I1754" s="49">
        <v>0.36111111111111099</v>
      </c>
    </row>
    <row r="1755" spans="1:9">
      <c r="A1755" s="28">
        <v>587</v>
      </c>
      <c r="B1755" s="107">
        <v>45360</v>
      </c>
      <c r="C1755" s="46">
        <f t="shared" si="38"/>
        <v>6</v>
      </c>
      <c r="E1755" s="108">
        <v>384</v>
      </c>
      <c r="G1755" s="108">
        <v>267</v>
      </c>
      <c r="H1755" s="108">
        <v>138</v>
      </c>
      <c r="I1755" s="49">
        <v>0.42499999999999999</v>
      </c>
    </row>
    <row r="1756" spans="1:9">
      <c r="A1756" s="28">
        <v>587</v>
      </c>
      <c r="B1756" s="107">
        <v>45361</v>
      </c>
      <c r="C1756" s="46">
        <f t="shared" si="38"/>
        <v>7</v>
      </c>
      <c r="E1756" s="108">
        <v>398</v>
      </c>
      <c r="G1756" s="108">
        <v>270</v>
      </c>
      <c r="H1756" s="108">
        <v>89</v>
      </c>
      <c r="I1756" s="49">
        <v>0.50972222222222197</v>
      </c>
    </row>
    <row r="1757" spans="1:9">
      <c r="A1757" s="28">
        <v>587</v>
      </c>
      <c r="B1757" s="107">
        <v>45362</v>
      </c>
      <c r="C1757" s="46">
        <f t="shared" si="38"/>
        <v>1</v>
      </c>
      <c r="E1757" s="108">
        <v>421</v>
      </c>
      <c r="G1757" s="108">
        <v>268</v>
      </c>
      <c r="H1757" s="108">
        <v>94</v>
      </c>
      <c r="I1757" s="49">
        <v>0.45833333333333298</v>
      </c>
    </row>
    <row r="1758" spans="1:9">
      <c r="A1758" s="28">
        <v>587</v>
      </c>
      <c r="B1758" s="107">
        <v>45363</v>
      </c>
      <c r="C1758" s="46">
        <f t="shared" si="38"/>
        <v>2</v>
      </c>
      <c r="E1758" s="108">
        <v>366</v>
      </c>
      <c r="G1758" s="108">
        <v>281</v>
      </c>
      <c r="H1758" s="108">
        <v>109</v>
      </c>
      <c r="I1758" s="49">
        <v>0.34930555555555598</v>
      </c>
    </row>
    <row r="1759" spans="1:9">
      <c r="A1759" s="28">
        <v>587</v>
      </c>
      <c r="B1759" s="107">
        <v>45364</v>
      </c>
      <c r="C1759" s="46">
        <f t="shared" si="38"/>
        <v>3</v>
      </c>
      <c r="E1759" s="108">
        <v>396</v>
      </c>
      <c r="G1759" s="108">
        <v>273</v>
      </c>
      <c r="H1759" s="108">
        <v>115</v>
      </c>
      <c r="I1759" s="49">
        <v>0.41319444444444398</v>
      </c>
    </row>
    <row r="1760" spans="1:9">
      <c r="A1760" s="28">
        <v>587</v>
      </c>
      <c r="B1760" s="107">
        <v>45365</v>
      </c>
      <c r="C1760" s="46">
        <f t="shared" si="38"/>
        <v>4</v>
      </c>
      <c r="E1760" s="108">
        <v>405</v>
      </c>
      <c r="G1760" s="108">
        <v>308</v>
      </c>
      <c r="H1760" s="108">
        <v>120</v>
      </c>
      <c r="I1760" s="49">
        <v>0.311805555555556</v>
      </c>
    </row>
    <row r="1761" spans="1:12">
      <c r="A1761" s="28">
        <v>587</v>
      </c>
      <c r="B1761" s="107">
        <v>45366</v>
      </c>
      <c r="C1761" s="46">
        <f t="shared" si="38"/>
        <v>5</v>
      </c>
      <c r="E1761" s="108">
        <v>386</v>
      </c>
      <c r="G1761" s="108">
        <v>243</v>
      </c>
      <c r="H1761" s="108">
        <v>131</v>
      </c>
      <c r="I1761" s="49">
        <v>0.37708333333333299</v>
      </c>
    </row>
    <row r="1762" spans="1:12">
      <c r="A1762" s="28">
        <v>587</v>
      </c>
      <c r="B1762" s="107">
        <v>45367</v>
      </c>
      <c r="C1762" s="46">
        <f t="shared" si="38"/>
        <v>6</v>
      </c>
      <c r="E1762" s="108">
        <v>396</v>
      </c>
      <c r="G1762" s="108">
        <v>288</v>
      </c>
      <c r="H1762" s="108">
        <v>137</v>
      </c>
      <c r="I1762" s="49">
        <v>0.44236111111111098</v>
      </c>
    </row>
    <row r="1763" spans="1:12">
      <c r="A1763" s="28">
        <v>587</v>
      </c>
      <c r="B1763" s="107">
        <v>45368</v>
      </c>
      <c r="C1763" s="46">
        <f t="shared" si="38"/>
        <v>7</v>
      </c>
      <c r="E1763" s="108">
        <v>368</v>
      </c>
      <c r="G1763" s="108">
        <v>297</v>
      </c>
      <c r="H1763" s="108">
        <v>98</v>
      </c>
      <c r="I1763" s="49">
        <v>0.47499999999999998</v>
      </c>
    </row>
    <row r="1764" spans="1:12">
      <c r="A1764" s="28">
        <v>587</v>
      </c>
      <c r="B1764" s="107">
        <v>45369</v>
      </c>
      <c r="C1764" s="46">
        <f t="shared" si="38"/>
        <v>1</v>
      </c>
      <c r="E1764" s="108">
        <v>417</v>
      </c>
      <c r="G1764" s="108">
        <v>306</v>
      </c>
      <c r="H1764" s="108">
        <v>85</v>
      </c>
      <c r="I1764" s="49">
        <v>0.48055555555555601</v>
      </c>
    </row>
    <row r="1765" spans="1:12">
      <c r="A1765" s="28">
        <v>587</v>
      </c>
      <c r="B1765" s="107">
        <v>45370</v>
      </c>
      <c r="C1765" s="46">
        <f t="shared" si="38"/>
        <v>2</v>
      </c>
      <c r="E1765" s="108">
        <v>273</v>
      </c>
      <c r="G1765" s="108">
        <v>199</v>
      </c>
      <c r="H1765" s="108">
        <v>106</v>
      </c>
      <c r="I1765" s="49">
        <v>0.30694444444444402</v>
      </c>
    </row>
    <row r="1766" spans="1:12">
      <c r="A1766" s="28">
        <v>587</v>
      </c>
      <c r="B1766" s="107">
        <v>45371</v>
      </c>
      <c r="C1766" s="46">
        <f t="shared" si="38"/>
        <v>3</v>
      </c>
      <c r="E1766" s="108">
        <v>307</v>
      </c>
      <c r="G1766" s="108">
        <v>218</v>
      </c>
      <c r="H1766" s="108">
        <v>119</v>
      </c>
      <c r="I1766" s="49">
        <v>0.43888888888888899</v>
      </c>
    </row>
    <row r="1767" spans="1:12">
      <c r="A1767" s="28">
        <v>587</v>
      </c>
      <c r="B1767" s="107">
        <v>45372</v>
      </c>
      <c r="C1767" s="46">
        <f t="shared" si="38"/>
        <v>4</v>
      </c>
      <c r="E1767" s="108">
        <v>370</v>
      </c>
      <c r="G1767" s="108">
        <v>235</v>
      </c>
      <c r="H1767" s="108">
        <v>113</v>
      </c>
      <c r="I1767" s="49">
        <v>0.32013888888888897</v>
      </c>
    </row>
    <row r="1768" spans="1:12">
      <c r="A1768" s="28">
        <v>587</v>
      </c>
      <c r="B1768" s="107">
        <v>45373</v>
      </c>
      <c r="C1768" s="46">
        <f t="shared" si="38"/>
        <v>5</v>
      </c>
      <c r="E1768" s="108">
        <v>338</v>
      </c>
      <c r="G1768" s="108">
        <v>206</v>
      </c>
      <c r="H1768" s="108">
        <v>103</v>
      </c>
      <c r="I1768" s="49">
        <v>0.39652777777777798</v>
      </c>
    </row>
    <row r="1769" spans="1:12">
      <c r="A1769" s="28">
        <v>587</v>
      </c>
      <c r="B1769" s="107">
        <v>45374</v>
      </c>
      <c r="C1769" s="46">
        <f t="shared" si="38"/>
        <v>6</v>
      </c>
      <c r="E1769" s="108">
        <v>457</v>
      </c>
      <c r="G1769" s="108">
        <v>302</v>
      </c>
      <c r="H1769" s="108">
        <v>92</v>
      </c>
      <c r="I1769" s="49">
        <v>0.46388888888888902</v>
      </c>
    </row>
    <row r="1770" spans="1:12">
      <c r="A1770" s="28">
        <v>587</v>
      </c>
      <c r="B1770" s="107">
        <v>45375</v>
      </c>
      <c r="C1770" s="46">
        <f t="shared" si="38"/>
        <v>7</v>
      </c>
      <c r="E1770" s="108">
        <v>508</v>
      </c>
      <c r="G1770" s="108">
        <v>326</v>
      </c>
      <c r="H1770" s="108">
        <v>88</v>
      </c>
      <c r="I1770" s="49">
        <v>0.46666666666666701</v>
      </c>
    </row>
    <row r="1771" spans="1:12">
      <c r="A1771" s="28">
        <v>587</v>
      </c>
      <c r="B1771" s="107">
        <v>45376</v>
      </c>
      <c r="C1771" s="46">
        <f t="shared" si="38"/>
        <v>1</v>
      </c>
      <c r="E1771" s="108">
        <v>439</v>
      </c>
      <c r="G1771" s="108">
        <v>295</v>
      </c>
      <c r="H1771" s="108">
        <v>80</v>
      </c>
      <c r="I1771" s="49">
        <v>0.421527777777778</v>
      </c>
    </row>
    <row r="1772" spans="1:12">
      <c r="A1772" s="28">
        <v>587</v>
      </c>
      <c r="B1772" s="107">
        <v>45377</v>
      </c>
      <c r="C1772" s="46">
        <f t="shared" si="38"/>
        <v>2</v>
      </c>
      <c r="E1772" s="108">
        <v>351</v>
      </c>
      <c r="G1772" s="108">
        <v>238</v>
      </c>
      <c r="H1772" s="108">
        <v>101</v>
      </c>
      <c r="I1772" s="49">
        <v>0.32638888888888901</v>
      </c>
    </row>
    <row r="1773" spans="1:12">
      <c r="A1773" s="28">
        <v>587</v>
      </c>
      <c r="B1773" s="109">
        <v>45378</v>
      </c>
      <c r="C1773" s="46">
        <f t="shared" si="38"/>
        <v>3</v>
      </c>
      <c r="E1773">
        <v>223</v>
      </c>
      <c r="G1773">
        <v>179</v>
      </c>
      <c r="H1773" s="108">
        <v>68</v>
      </c>
      <c r="I1773" s="49">
        <v>0.41388888888888897</v>
      </c>
      <c r="L1773">
        <v>0</v>
      </c>
    </row>
    <row r="1774" spans="1:12">
      <c r="A1774" s="28">
        <v>587</v>
      </c>
      <c r="B1774" s="109">
        <v>45379</v>
      </c>
      <c r="C1774" s="46">
        <f t="shared" si="38"/>
        <v>4</v>
      </c>
      <c r="E1774">
        <v>210</v>
      </c>
      <c r="G1774">
        <v>174</v>
      </c>
      <c r="H1774" s="108">
        <v>63</v>
      </c>
      <c r="I1774" s="49">
        <v>0.33958333333333302</v>
      </c>
      <c r="L1774">
        <v>0</v>
      </c>
    </row>
    <row r="1775" spans="1:12">
      <c r="A1775" s="28">
        <v>587</v>
      </c>
      <c r="B1775" s="109">
        <v>45380</v>
      </c>
      <c r="C1775" s="46">
        <f t="shared" si="38"/>
        <v>5</v>
      </c>
      <c r="E1775">
        <v>197</v>
      </c>
      <c r="G1775">
        <v>162</v>
      </c>
      <c r="H1775" s="108">
        <v>52</v>
      </c>
      <c r="I1775" s="49">
        <v>0.44444444444444398</v>
      </c>
      <c r="L1775">
        <v>0</v>
      </c>
    </row>
    <row r="1776" spans="1:12">
      <c r="A1776" s="28">
        <v>587</v>
      </c>
      <c r="B1776" s="109">
        <v>45381</v>
      </c>
      <c r="C1776" s="46">
        <f t="shared" si="38"/>
        <v>6</v>
      </c>
      <c r="E1776">
        <v>201</v>
      </c>
      <c r="G1776">
        <v>180</v>
      </c>
      <c r="H1776" s="108">
        <v>48</v>
      </c>
      <c r="I1776" s="49">
        <v>0.436805555555556</v>
      </c>
      <c r="L1776">
        <v>0</v>
      </c>
    </row>
    <row r="1777" spans="1:12">
      <c r="A1777" s="28">
        <v>587</v>
      </c>
      <c r="B1777" s="109">
        <v>45382</v>
      </c>
      <c r="C1777" s="46">
        <f t="shared" si="38"/>
        <v>7</v>
      </c>
      <c r="E1777">
        <v>218</v>
      </c>
      <c r="G1777">
        <v>145</v>
      </c>
      <c r="H1777" s="108">
        <v>47</v>
      </c>
      <c r="I1777" s="49">
        <v>0.48749999999999999</v>
      </c>
      <c r="L1777">
        <v>0</v>
      </c>
    </row>
    <row r="1778" spans="1:12">
      <c r="A1778" s="28">
        <v>587</v>
      </c>
      <c r="B1778" s="109">
        <v>45383</v>
      </c>
      <c r="C1778" s="46">
        <f t="shared" si="38"/>
        <v>1</v>
      </c>
      <c r="E1778">
        <v>195</v>
      </c>
      <c r="G1778">
        <v>128</v>
      </c>
      <c r="H1778" s="108">
        <v>53</v>
      </c>
      <c r="I1778" s="49">
        <v>0.360416666666667</v>
      </c>
      <c r="L1778">
        <v>0</v>
      </c>
    </row>
    <row r="1779" spans="1:12">
      <c r="A1779" s="28">
        <v>587</v>
      </c>
      <c r="B1779" s="109">
        <v>45384</v>
      </c>
      <c r="C1779" s="46">
        <f t="shared" si="38"/>
        <v>2</v>
      </c>
      <c r="E1779">
        <v>191</v>
      </c>
      <c r="G1779">
        <v>134</v>
      </c>
      <c r="H1779" s="108">
        <v>46</v>
      </c>
      <c r="I1779" s="49">
        <v>0.12916666666666701</v>
      </c>
      <c r="L1779">
        <v>0</v>
      </c>
    </row>
    <row r="1780" spans="1:12">
      <c r="A1780" s="28">
        <v>957</v>
      </c>
      <c r="B1780" s="110">
        <v>45297</v>
      </c>
      <c r="C1780" s="46">
        <f t="shared" si="38"/>
        <v>6</v>
      </c>
      <c r="D1780" s="111" t="s">
        <v>1186</v>
      </c>
      <c r="E1780" s="111">
        <v>394</v>
      </c>
      <c r="F1780" s="111" t="s">
        <v>1187</v>
      </c>
      <c r="G1780" s="111">
        <v>328</v>
      </c>
      <c r="H1780" s="111">
        <v>112</v>
      </c>
      <c r="I1780" s="49">
        <v>0.29375000000000001</v>
      </c>
    </row>
    <row r="1781" spans="1:12">
      <c r="A1781" s="28">
        <v>957</v>
      </c>
      <c r="B1781" s="110">
        <v>45298</v>
      </c>
      <c r="C1781" s="46">
        <f t="shared" si="38"/>
        <v>7</v>
      </c>
      <c r="D1781" s="111" t="s">
        <v>1188</v>
      </c>
      <c r="E1781" s="111">
        <v>752</v>
      </c>
      <c r="F1781" s="111" t="s">
        <v>1189</v>
      </c>
      <c r="G1781" s="111">
        <v>595</v>
      </c>
      <c r="H1781" s="111">
        <v>62</v>
      </c>
      <c r="I1781" s="49">
        <v>0.32430555555555601</v>
      </c>
    </row>
    <row r="1782" spans="1:12">
      <c r="A1782" s="28">
        <v>957</v>
      </c>
      <c r="B1782" s="110">
        <v>45299</v>
      </c>
      <c r="C1782" s="46">
        <f t="shared" si="38"/>
        <v>1</v>
      </c>
      <c r="D1782" s="111" t="s">
        <v>1190</v>
      </c>
      <c r="E1782" s="111">
        <v>452</v>
      </c>
      <c r="F1782" s="111" t="s">
        <v>1191</v>
      </c>
      <c r="G1782" s="111">
        <v>312</v>
      </c>
      <c r="H1782" s="111">
        <v>156</v>
      </c>
      <c r="I1782" s="49">
        <v>0.31805555555555598</v>
      </c>
    </row>
    <row r="1783" spans="1:12">
      <c r="A1783" s="28">
        <v>957</v>
      </c>
      <c r="B1783" s="110">
        <v>45300</v>
      </c>
      <c r="C1783" s="46">
        <f t="shared" si="38"/>
        <v>2</v>
      </c>
      <c r="D1783" s="111" t="s">
        <v>1192</v>
      </c>
      <c r="E1783" s="111">
        <v>431</v>
      </c>
      <c r="F1783" s="111" t="s">
        <v>1187</v>
      </c>
      <c r="G1783" s="111">
        <v>328</v>
      </c>
      <c r="H1783" s="111">
        <v>171</v>
      </c>
      <c r="I1783" s="49">
        <v>0.30486111111111103</v>
      </c>
    </row>
    <row r="1784" spans="1:12">
      <c r="A1784" s="28">
        <v>957</v>
      </c>
      <c r="B1784" s="110">
        <v>45301</v>
      </c>
      <c r="C1784" s="46">
        <f t="shared" si="38"/>
        <v>3</v>
      </c>
      <c r="D1784" s="111" t="s">
        <v>128</v>
      </c>
      <c r="E1784" s="111">
        <v>516</v>
      </c>
      <c r="F1784" s="111" t="s">
        <v>1186</v>
      </c>
      <c r="G1784" s="111">
        <v>394</v>
      </c>
      <c r="H1784" s="111">
        <v>172</v>
      </c>
      <c r="I1784" s="49">
        <v>0.33333333333333298</v>
      </c>
    </row>
    <row r="1785" spans="1:12">
      <c r="A1785" s="28">
        <v>957</v>
      </c>
      <c r="B1785" s="110">
        <v>45302</v>
      </c>
      <c r="C1785" s="46">
        <f t="shared" si="38"/>
        <v>4</v>
      </c>
      <c r="D1785" s="111" t="s">
        <v>1193</v>
      </c>
      <c r="E1785" s="111">
        <v>300</v>
      </c>
      <c r="F1785" s="111" t="s">
        <v>1194</v>
      </c>
      <c r="G1785" s="111">
        <v>242</v>
      </c>
      <c r="H1785" s="111">
        <v>80</v>
      </c>
      <c r="I1785" s="49">
        <v>0.37361111111111101</v>
      </c>
    </row>
    <row r="1786" spans="1:12">
      <c r="A1786" s="28">
        <v>957</v>
      </c>
      <c r="B1786" s="110">
        <v>45303</v>
      </c>
      <c r="C1786" s="46">
        <f t="shared" si="38"/>
        <v>5</v>
      </c>
      <c r="D1786" s="111" t="s">
        <v>116</v>
      </c>
      <c r="E1786" s="111">
        <v>273</v>
      </c>
      <c r="F1786" s="111" t="s">
        <v>226</v>
      </c>
      <c r="G1786" s="111">
        <v>217</v>
      </c>
      <c r="H1786" s="111">
        <v>78</v>
      </c>
      <c r="I1786" s="49">
        <v>0.34375</v>
      </c>
    </row>
    <row r="1787" spans="1:12">
      <c r="A1787" s="28">
        <v>957</v>
      </c>
      <c r="B1787" s="110">
        <v>45304</v>
      </c>
      <c r="C1787" s="46">
        <f t="shared" si="38"/>
        <v>6</v>
      </c>
      <c r="D1787" s="111" t="s">
        <v>1195</v>
      </c>
      <c r="E1787" s="111">
        <v>496</v>
      </c>
      <c r="F1787" s="111" t="s">
        <v>1091</v>
      </c>
      <c r="G1787" s="111">
        <v>403</v>
      </c>
      <c r="H1787" s="111">
        <v>58</v>
      </c>
      <c r="I1787" s="49">
        <v>0.31805555555555598</v>
      </c>
    </row>
    <row r="1788" spans="1:12">
      <c r="A1788" s="28">
        <v>957</v>
      </c>
      <c r="B1788" s="110">
        <v>45305</v>
      </c>
      <c r="C1788" s="46">
        <f t="shared" si="38"/>
        <v>7</v>
      </c>
      <c r="D1788" s="111" t="s">
        <v>119</v>
      </c>
      <c r="E1788" s="111">
        <v>571</v>
      </c>
      <c r="F1788" s="111" t="s">
        <v>1196</v>
      </c>
      <c r="G1788" s="111">
        <v>518</v>
      </c>
      <c r="H1788" s="111">
        <v>114</v>
      </c>
      <c r="I1788" s="49">
        <v>0.30416666666666697</v>
      </c>
    </row>
    <row r="1789" spans="1:12">
      <c r="A1789" s="28">
        <v>957</v>
      </c>
      <c r="B1789" s="110">
        <v>45306</v>
      </c>
      <c r="C1789" s="46">
        <f t="shared" si="38"/>
        <v>1</v>
      </c>
      <c r="D1789" s="111" t="s">
        <v>1197</v>
      </c>
      <c r="E1789" s="111">
        <v>525</v>
      </c>
      <c r="F1789" s="111" t="s">
        <v>1138</v>
      </c>
      <c r="G1789" s="111">
        <v>324</v>
      </c>
      <c r="H1789" s="111">
        <v>141</v>
      </c>
      <c r="I1789" s="49">
        <v>0.30208333333333298</v>
      </c>
    </row>
    <row r="1790" spans="1:12">
      <c r="A1790" s="28">
        <v>957</v>
      </c>
      <c r="B1790" s="110">
        <v>45307</v>
      </c>
      <c r="C1790" s="46">
        <f t="shared" si="38"/>
        <v>2</v>
      </c>
      <c r="D1790" s="111" t="s">
        <v>84</v>
      </c>
      <c r="E1790" s="111">
        <v>453</v>
      </c>
      <c r="F1790" s="111" t="s">
        <v>1148</v>
      </c>
      <c r="G1790" s="111">
        <v>396</v>
      </c>
      <c r="H1790" s="111">
        <v>155</v>
      </c>
      <c r="I1790" s="49">
        <v>0.27430555555555602</v>
      </c>
    </row>
    <row r="1791" spans="1:12">
      <c r="A1791" s="28">
        <v>957</v>
      </c>
      <c r="B1791" s="110">
        <v>45308</v>
      </c>
      <c r="C1791" s="46">
        <f t="shared" si="38"/>
        <v>3</v>
      </c>
      <c r="D1791" s="111" t="s">
        <v>1198</v>
      </c>
      <c r="E1791" s="111">
        <v>400</v>
      </c>
      <c r="F1791" s="111" t="s">
        <v>1107</v>
      </c>
      <c r="G1791" s="111">
        <v>315</v>
      </c>
      <c r="H1791" s="111">
        <v>157</v>
      </c>
      <c r="I1791" s="49">
        <v>0.30486111111111103</v>
      </c>
    </row>
    <row r="1792" spans="1:12">
      <c r="A1792" s="28">
        <v>957</v>
      </c>
      <c r="B1792" s="110">
        <v>45309</v>
      </c>
      <c r="C1792" s="46">
        <f t="shared" si="38"/>
        <v>4</v>
      </c>
      <c r="D1792" s="111" t="s">
        <v>1199</v>
      </c>
      <c r="E1792" s="111">
        <v>512</v>
      </c>
      <c r="F1792" s="111" t="s">
        <v>1200</v>
      </c>
      <c r="G1792" s="111">
        <v>402</v>
      </c>
      <c r="H1792" s="111">
        <v>108</v>
      </c>
      <c r="I1792" s="49">
        <v>0.33472222222222198</v>
      </c>
    </row>
    <row r="1793" spans="1:9">
      <c r="A1793" s="28">
        <v>957</v>
      </c>
      <c r="B1793" s="110">
        <v>45310</v>
      </c>
      <c r="C1793" s="46">
        <f t="shared" si="38"/>
        <v>5</v>
      </c>
      <c r="D1793" s="111" t="s">
        <v>1201</v>
      </c>
      <c r="E1793" s="111">
        <v>597</v>
      </c>
      <c r="F1793" s="111" t="s">
        <v>237</v>
      </c>
      <c r="G1793" s="111">
        <v>419</v>
      </c>
      <c r="H1793" s="111">
        <v>73</v>
      </c>
      <c r="I1793" s="49">
        <v>0.27152777777777798</v>
      </c>
    </row>
    <row r="1794" spans="1:9">
      <c r="A1794" s="28">
        <v>957</v>
      </c>
      <c r="B1794" s="110">
        <v>45311</v>
      </c>
      <c r="C1794" s="46">
        <f t="shared" si="38"/>
        <v>6</v>
      </c>
      <c r="D1794" s="111" t="s">
        <v>1173</v>
      </c>
      <c r="E1794" s="111">
        <v>555</v>
      </c>
      <c r="F1794" s="111" t="s">
        <v>1202</v>
      </c>
      <c r="G1794" s="111">
        <v>449</v>
      </c>
      <c r="H1794" s="111">
        <v>113</v>
      </c>
      <c r="I1794" s="49">
        <v>0.30277777777777798</v>
      </c>
    </row>
    <row r="1795" spans="1:9">
      <c r="A1795" s="28">
        <v>957</v>
      </c>
      <c r="B1795" s="110">
        <v>45312</v>
      </c>
      <c r="C1795" s="46">
        <f t="shared" si="38"/>
        <v>7</v>
      </c>
      <c r="D1795" s="111" t="s">
        <v>1203</v>
      </c>
      <c r="E1795" s="111">
        <v>435</v>
      </c>
      <c r="F1795" s="111" t="s">
        <v>1107</v>
      </c>
      <c r="G1795" s="111">
        <v>315</v>
      </c>
      <c r="H1795" s="111">
        <v>113</v>
      </c>
      <c r="I1795" s="49">
        <v>0.30486111111111103</v>
      </c>
    </row>
    <row r="1796" spans="1:9">
      <c r="A1796" s="28">
        <v>957</v>
      </c>
      <c r="B1796" s="110">
        <v>45313</v>
      </c>
      <c r="C1796" s="46">
        <f t="shared" si="38"/>
        <v>1</v>
      </c>
      <c r="D1796" s="111" t="s">
        <v>1204</v>
      </c>
      <c r="E1796" s="111">
        <v>477</v>
      </c>
      <c r="F1796" s="111" t="s">
        <v>1205</v>
      </c>
      <c r="G1796" s="111">
        <v>343</v>
      </c>
      <c r="H1796" s="111">
        <v>128</v>
      </c>
      <c r="I1796" s="49">
        <v>0.31874999999999998</v>
      </c>
    </row>
    <row r="1797" spans="1:9">
      <c r="A1797" s="28">
        <v>957</v>
      </c>
      <c r="B1797" s="110">
        <v>45314</v>
      </c>
      <c r="C1797" s="46">
        <f t="shared" si="38"/>
        <v>2</v>
      </c>
      <c r="D1797" s="111" t="s">
        <v>1206</v>
      </c>
      <c r="E1797" s="111">
        <v>480</v>
      </c>
      <c r="F1797" s="111" t="s">
        <v>1172</v>
      </c>
      <c r="G1797" s="111">
        <v>317</v>
      </c>
      <c r="H1797" s="111">
        <v>135</v>
      </c>
      <c r="I1797" s="49">
        <v>0.33055555555555599</v>
      </c>
    </row>
    <row r="1798" spans="1:9">
      <c r="A1798" s="28">
        <v>957</v>
      </c>
      <c r="B1798" s="110">
        <v>45315</v>
      </c>
      <c r="C1798" s="46">
        <f t="shared" si="38"/>
        <v>3</v>
      </c>
      <c r="D1798" s="111" t="s">
        <v>1207</v>
      </c>
      <c r="E1798" s="111">
        <v>456</v>
      </c>
      <c r="F1798" s="111" t="s">
        <v>1208</v>
      </c>
      <c r="G1798" s="111">
        <v>382</v>
      </c>
      <c r="H1798" s="111">
        <v>148</v>
      </c>
      <c r="I1798" s="49">
        <v>0.30833333333333302</v>
      </c>
    </row>
    <row r="1799" spans="1:9">
      <c r="A1799" s="28">
        <v>957</v>
      </c>
      <c r="B1799" s="110">
        <v>45316</v>
      </c>
      <c r="C1799" s="46">
        <f t="shared" si="38"/>
        <v>4</v>
      </c>
      <c r="D1799" s="111" t="s">
        <v>1209</v>
      </c>
      <c r="E1799" s="111">
        <v>428</v>
      </c>
      <c r="F1799" s="111" t="s">
        <v>1210</v>
      </c>
      <c r="G1799" s="111">
        <v>340</v>
      </c>
      <c r="H1799" s="111">
        <v>129</v>
      </c>
      <c r="I1799" s="49">
        <v>1.52777777777778E-2</v>
      </c>
    </row>
    <row r="1800" spans="1:9">
      <c r="A1800" s="28">
        <v>957</v>
      </c>
      <c r="B1800" s="110">
        <v>45317</v>
      </c>
      <c r="C1800" s="46">
        <f t="shared" si="38"/>
        <v>5</v>
      </c>
      <c r="D1800" s="111" t="s">
        <v>1211</v>
      </c>
      <c r="E1800" s="111">
        <v>342</v>
      </c>
      <c r="F1800" s="111" t="s">
        <v>1212</v>
      </c>
      <c r="G1800" s="111">
        <v>226</v>
      </c>
      <c r="H1800" s="111">
        <v>123</v>
      </c>
      <c r="I1800" s="49">
        <v>0.31458333333333299</v>
      </c>
    </row>
    <row r="1801" spans="1:9">
      <c r="A1801" s="28">
        <v>957</v>
      </c>
      <c r="B1801" s="110">
        <v>45318</v>
      </c>
      <c r="C1801" s="46">
        <f t="shared" si="38"/>
        <v>6</v>
      </c>
      <c r="D1801" s="111" t="s">
        <v>1201</v>
      </c>
      <c r="E1801" s="111">
        <v>597</v>
      </c>
      <c r="F1801" s="111" t="s">
        <v>237</v>
      </c>
      <c r="G1801" s="111">
        <v>419</v>
      </c>
      <c r="H1801" s="111">
        <v>73</v>
      </c>
      <c r="I1801" s="49">
        <v>0.27152777777777798</v>
      </c>
    </row>
    <row r="1802" spans="1:9">
      <c r="A1802" s="28">
        <v>957</v>
      </c>
      <c r="B1802" s="110">
        <v>45319</v>
      </c>
      <c r="C1802" s="46">
        <f t="shared" si="38"/>
        <v>7</v>
      </c>
      <c r="D1802" s="111" t="s">
        <v>1173</v>
      </c>
      <c r="E1802" s="111">
        <v>555</v>
      </c>
      <c r="F1802" s="111" t="s">
        <v>1202</v>
      </c>
      <c r="G1802" s="111">
        <v>449</v>
      </c>
      <c r="H1802" s="111">
        <v>113</v>
      </c>
      <c r="I1802" s="49">
        <v>0.31041666666666701</v>
      </c>
    </row>
    <row r="1803" spans="1:9">
      <c r="A1803" s="28">
        <v>957</v>
      </c>
      <c r="B1803" s="110">
        <v>45320</v>
      </c>
      <c r="C1803" s="46">
        <f t="shared" si="38"/>
        <v>1</v>
      </c>
      <c r="D1803" s="111" t="s">
        <v>1203</v>
      </c>
      <c r="E1803" s="111">
        <v>435</v>
      </c>
      <c r="F1803" s="111" t="s">
        <v>1107</v>
      </c>
      <c r="G1803" s="111">
        <v>315</v>
      </c>
      <c r="H1803" s="111">
        <v>113</v>
      </c>
      <c r="I1803" s="49">
        <v>0.30555555555555602</v>
      </c>
    </row>
    <row r="1804" spans="1:9">
      <c r="A1804" s="28">
        <v>957</v>
      </c>
      <c r="B1804" s="110">
        <v>45321</v>
      </c>
      <c r="C1804" s="46">
        <f t="shared" si="38"/>
        <v>2</v>
      </c>
      <c r="D1804" s="111" t="s">
        <v>1204</v>
      </c>
      <c r="E1804" s="111">
        <v>477</v>
      </c>
      <c r="F1804" s="111" t="s">
        <v>1205</v>
      </c>
      <c r="G1804" s="111">
        <v>343</v>
      </c>
      <c r="H1804" s="111">
        <v>128</v>
      </c>
      <c r="I1804" s="49">
        <v>0.14583333333333301</v>
      </c>
    </row>
    <row r="1805" spans="1:9">
      <c r="A1805" s="28">
        <v>957</v>
      </c>
      <c r="B1805" s="110">
        <v>45322</v>
      </c>
      <c r="C1805" s="46">
        <f t="shared" si="38"/>
        <v>3</v>
      </c>
      <c r="D1805" s="111" t="s">
        <v>1206</v>
      </c>
      <c r="E1805" s="111">
        <v>480</v>
      </c>
      <c r="F1805" s="111" t="s">
        <v>1172</v>
      </c>
      <c r="G1805" s="111">
        <v>317</v>
      </c>
      <c r="H1805" s="111">
        <v>135</v>
      </c>
      <c r="I1805" s="49">
        <v>0.31458333333333299</v>
      </c>
    </row>
    <row r="1806" spans="1:9">
      <c r="A1806" s="28">
        <v>957</v>
      </c>
      <c r="B1806" s="110">
        <v>45323</v>
      </c>
      <c r="C1806" s="46">
        <f t="shared" si="38"/>
        <v>4</v>
      </c>
      <c r="D1806" s="111" t="s">
        <v>1207</v>
      </c>
      <c r="E1806" s="111">
        <v>456</v>
      </c>
      <c r="F1806" s="111" t="s">
        <v>1208</v>
      </c>
      <c r="G1806" s="111">
        <v>382</v>
      </c>
      <c r="H1806" s="111">
        <v>148</v>
      </c>
      <c r="I1806" s="49">
        <v>0.30833333333333302</v>
      </c>
    </row>
    <row r="1807" spans="1:9">
      <c r="A1807" s="28">
        <v>957</v>
      </c>
      <c r="B1807" s="110">
        <v>45324</v>
      </c>
      <c r="C1807" s="46">
        <f t="shared" si="38"/>
        <v>5</v>
      </c>
      <c r="D1807" s="111" t="s">
        <v>1209</v>
      </c>
      <c r="E1807" s="111">
        <v>428</v>
      </c>
      <c r="F1807" s="111" t="s">
        <v>1210</v>
      </c>
      <c r="G1807" s="111">
        <v>340</v>
      </c>
      <c r="H1807" s="111">
        <v>129</v>
      </c>
      <c r="I1807" s="49">
        <v>0.33472222222222198</v>
      </c>
    </row>
    <row r="1808" spans="1:9">
      <c r="A1808" s="28">
        <v>957</v>
      </c>
      <c r="B1808" s="110">
        <v>45325</v>
      </c>
      <c r="C1808" s="46">
        <f t="shared" ref="C1808:C1867" si="39">WEEKDAY(B1808,2)</f>
        <v>6</v>
      </c>
      <c r="D1808" s="111" t="s">
        <v>1211</v>
      </c>
      <c r="E1808" s="111">
        <v>342</v>
      </c>
      <c r="F1808" s="111" t="s">
        <v>1212</v>
      </c>
      <c r="G1808" s="111">
        <v>226</v>
      </c>
      <c r="H1808" s="111">
        <v>123</v>
      </c>
      <c r="I1808" s="49">
        <v>0.30277777777777798</v>
      </c>
    </row>
    <row r="1809" spans="1:9">
      <c r="A1809" s="28">
        <v>957</v>
      </c>
      <c r="B1809" s="110">
        <v>45326</v>
      </c>
      <c r="C1809" s="46">
        <f t="shared" si="39"/>
        <v>7</v>
      </c>
      <c r="D1809" s="111" t="s">
        <v>1213</v>
      </c>
      <c r="E1809" s="111">
        <v>574</v>
      </c>
      <c r="F1809" s="111" t="s">
        <v>246</v>
      </c>
      <c r="G1809" s="111">
        <v>448</v>
      </c>
      <c r="H1809" s="111">
        <v>110</v>
      </c>
      <c r="I1809" s="49">
        <v>0.30486111111111103</v>
      </c>
    </row>
    <row r="1810" spans="1:9">
      <c r="A1810" s="28">
        <v>957</v>
      </c>
      <c r="B1810" s="110">
        <v>45327</v>
      </c>
      <c r="C1810" s="46">
        <f t="shared" si="39"/>
        <v>1</v>
      </c>
      <c r="D1810" s="111" t="s">
        <v>1155</v>
      </c>
      <c r="E1810" s="111">
        <v>399</v>
      </c>
      <c r="F1810" s="111" t="s">
        <v>864</v>
      </c>
      <c r="G1810" s="111">
        <v>333</v>
      </c>
      <c r="H1810" s="111">
        <v>128</v>
      </c>
      <c r="I1810" s="49">
        <v>0.30138888888888898</v>
      </c>
    </row>
    <row r="1811" spans="1:9">
      <c r="A1811" s="28">
        <v>957</v>
      </c>
      <c r="B1811" s="110">
        <v>45328</v>
      </c>
      <c r="C1811" s="46">
        <f t="shared" si="39"/>
        <v>2</v>
      </c>
      <c r="D1811" s="111" t="s">
        <v>147</v>
      </c>
      <c r="E1811" s="111">
        <v>434</v>
      </c>
      <c r="F1811" s="111" t="s">
        <v>197</v>
      </c>
      <c r="G1811" s="111">
        <v>380</v>
      </c>
      <c r="H1811" s="111">
        <v>156</v>
      </c>
      <c r="I1811" s="49">
        <v>0.104861111111111</v>
      </c>
    </row>
    <row r="1812" spans="1:9">
      <c r="A1812" s="28">
        <v>957</v>
      </c>
      <c r="B1812" s="110">
        <v>45329</v>
      </c>
      <c r="C1812" s="46">
        <f t="shared" si="39"/>
        <v>3</v>
      </c>
      <c r="D1812" s="111" t="s">
        <v>1214</v>
      </c>
      <c r="E1812" s="111">
        <v>471</v>
      </c>
      <c r="F1812" s="111" t="s">
        <v>167</v>
      </c>
      <c r="G1812" s="111">
        <v>410</v>
      </c>
      <c r="H1812" s="111">
        <v>139</v>
      </c>
      <c r="I1812" s="49">
        <v>0.30486111111111103</v>
      </c>
    </row>
    <row r="1813" spans="1:9">
      <c r="A1813" s="28">
        <v>957</v>
      </c>
      <c r="B1813" s="110">
        <v>45330</v>
      </c>
      <c r="C1813" s="46">
        <f t="shared" si="39"/>
        <v>4</v>
      </c>
      <c r="D1813" s="111" t="s">
        <v>1175</v>
      </c>
      <c r="E1813" s="111">
        <v>258</v>
      </c>
      <c r="F1813" s="111" t="s">
        <v>1215</v>
      </c>
      <c r="G1813" s="111">
        <v>206</v>
      </c>
      <c r="H1813" s="111">
        <v>152</v>
      </c>
      <c r="I1813" s="49">
        <v>0.13611111111111099</v>
      </c>
    </row>
    <row r="1814" spans="1:9">
      <c r="A1814" s="28">
        <v>957</v>
      </c>
      <c r="B1814" s="110">
        <v>45331</v>
      </c>
      <c r="C1814" s="46">
        <f t="shared" si="39"/>
        <v>5</v>
      </c>
      <c r="D1814" s="111" t="s">
        <v>161</v>
      </c>
      <c r="E1814" s="111">
        <v>336</v>
      </c>
      <c r="F1814" s="111" t="s">
        <v>1216</v>
      </c>
      <c r="G1814" s="111">
        <v>262</v>
      </c>
      <c r="H1814" s="111">
        <v>193</v>
      </c>
      <c r="I1814" s="49">
        <v>0.33472222222222198</v>
      </c>
    </row>
    <row r="1815" spans="1:9">
      <c r="A1815" s="28">
        <v>957</v>
      </c>
      <c r="B1815" s="110">
        <v>45332</v>
      </c>
      <c r="C1815" s="46">
        <f t="shared" si="39"/>
        <v>6</v>
      </c>
      <c r="D1815" s="111" t="s">
        <v>1217</v>
      </c>
      <c r="E1815" s="111">
        <v>596</v>
      </c>
      <c r="F1815" s="111" t="s">
        <v>1218</v>
      </c>
      <c r="G1815" s="111">
        <v>517</v>
      </c>
      <c r="H1815" s="111">
        <v>122</v>
      </c>
      <c r="I1815" s="49">
        <v>0.33472222222222198</v>
      </c>
    </row>
    <row r="1816" spans="1:9">
      <c r="A1816" s="28">
        <v>957</v>
      </c>
      <c r="B1816" s="110">
        <v>45333</v>
      </c>
      <c r="C1816" s="46">
        <f t="shared" si="39"/>
        <v>7</v>
      </c>
      <c r="D1816" s="111" t="s">
        <v>1219</v>
      </c>
      <c r="E1816" s="111">
        <v>593</v>
      </c>
      <c r="F1816" s="111" t="s">
        <v>1220</v>
      </c>
      <c r="G1816" s="111">
        <v>528</v>
      </c>
      <c r="H1816" s="111">
        <v>132</v>
      </c>
      <c r="I1816" s="49">
        <v>0.30694444444444402</v>
      </c>
    </row>
    <row r="1817" spans="1:9">
      <c r="A1817" s="28">
        <v>957</v>
      </c>
      <c r="B1817" s="110">
        <v>45334</v>
      </c>
      <c r="C1817" s="46">
        <f t="shared" si="39"/>
        <v>1</v>
      </c>
      <c r="D1817" s="111" t="s">
        <v>1221</v>
      </c>
      <c r="E1817" s="111">
        <v>556</v>
      </c>
      <c r="F1817" s="111" t="s">
        <v>1222</v>
      </c>
      <c r="G1817" s="111">
        <v>408</v>
      </c>
      <c r="H1817" s="111">
        <v>157</v>
      </c>
      <c r="I1817" s="49">
        <v>0.296527777777778</v>
      </c>
    </row>
    <row r="1818" spans="1:9">
      <c r="A1818" s="28">
        <v>957</v>
      </c>
      <c r="B1818" s="110">
        <v>45335</v>
      </c>
      <c r="C1818" s="46">
        <f t="shared" si="39"/>
        <v>2</v>
      </c>
      <c r="D1818" s="111" t="s">
        <v>1223</v>
      </c>
      <c r="E1818" s="111">
        <v>409</v>
      </c>
      <c r="F1818" s="111" t="s">
        <v>1193</v>
      </c>
      <c r="G1818" s="111">
        <v>300</v>
      </c>
      <c r="H1818" s="111">
        <v>104</v>
      </c>
      <c r="I1818" s="49">
        <v>0.34652777777777799</v>
      </c>
    </row>
    <row r="1819" spans="1:9">
      <c r="A1819" s="28">
        <v>957</v>
      </c>
      <c r="B1819" s="110">
        <v>45336</v>
      </c>
      <c r="C1819" s="46">
        <f t="shared" si="39"/>
        <v>3</v>
      </c>
      <c r="D1819" s="111" t="s">
        <v>1147</v>
      </c>
      <c r="E1819" s="111">
        <v>263</v>
      </c>
      <c r="F1819" s="111" t="s">
        <v>1215</v>
      </c>
      <c r="G1819" s="111">
        <v>206</v>
      </c>
      <c r="H1819" s="111">
        <v>56</v>
      </c>
      <c r="I1819" s="49">
        <v>0.30208333333333298</v>
      </c>
    </row>
    <row r="1820" spans="1:9">
      <c r="A1820" s="28">
        <v>957</v>
      </c>
      <c r="B1820" s="110">
        <v>45337</v>
      </c>
      <c r="C1820" s="46">
        <f t="shared" si="39"/>
        <v>4</v>
      </c>
      <c r="D1820" s="111" t="s">
        <v>1224</v>
      </c>
      <c r="E1820" s="111">
        <v>356</v>
      </c>
      <c r="F1820" s="111" t="s">
        <v>1225</v>
      </c>
      <c r="G1820" s="111">
        <v>279</v>
      </c>
      <c r="H1820" s="111">
        <v>108</v>
      </c>
      <c r="I1820" s="49">
        <v>0.31458333333333299</v>
      </c>
    </row>
    <row r="1821" spans="1:9">
      <c r="A1821" s="28">
        <v>957</v>
      </c>
      <c r="B1821" s="110">
        <v>45338</v>
      </c>
      <c r="C1821" s="46">
        <f t="shared" si="39"/>
        <v>5</v>
      </c>
      <c r="D1821" s="111" t="s">
        <v>1119</v>
      </c>
      <c r="E1821" s="111">
        <v>385</v>
      </c>
      <c r="F1821" s="111" t="s">
        <v>1226</v>
      </c>
      <c r="G1821" s="111">
        <v>345</v>
      </c>
      <c r="H1821" s="111">
        <v>78</v>
      </c>
      <c r="I1821" s="49">
        <v>0.29375000000000001</v>
      </c>
    </row>
    <row r="1822" spans="1:9">
      <c r="A1822" s="28">
        <v>957</v>
      </c>
      <c r="B1822" s="110">
        <v>45339</v>
      </c>
      <c r="C1822" s="46">
        <f t="shared" si="39"/>
        <v>6</v>
      </c>
      <c r="D1822" s="111" t="s">
        <v>1227</v>
      </c>
      <c r="E1822" s="111">
        <v>370</v>
      </c>
      <c r="F1822" s="111" t="s">
        <v>1228</v>
      </c>
      <c r="G1822" s="111">
        <v>298</v>
      </c>
      <c r="H1822" s="111">
        <v>46</v>
      </c>
      <c r="I1822" s="49">
        <v>0.28819444444444398</v>
      </c>
    </row>
    <row r="1823" spans="1:9">
      <c r="A1823" s="28">
        <v>957</v>
      </c>
      <c r="B1823" s="110">
        <v>45340</v>
      </c>
      <c r="C1823" s="46">
        <f t="shared" si="39"/>
        <v>7</v>
      </c>
      <c r="D1823" s="111" t="s">
        <v>1168</v>
      </c>
      <c r="E1823" s="111">
        <v>455</v>
      </c>
      <c r="F1823" s="111" t="s">
        <v>1085</v>
      </c>
      <c r="G1823" s="111">
        <v>392</v>
      </c>
      <c r="H1823" s="111">
        <v>68</v>
      </c>
      <c r="I1823" s="49">
        <v>0.31944444444444398</v>
      </c>
    </row>
    <row r="1824" spans="1:9">
      <c r="A1824" s="28">
        <v>957</v>
      </c>
      <c r="B1824" s="110">
        <v>45341</v>
      </c>
      <c r="C1824" s="46">
        <f t="shared" si="39"/>
        <v>1</v>
      </c>
      <c r="D1824" s="111" t="s">
        <v>1229</v>
      </c>
      <c r="E1824" s="111">
        <v>283</v>
      </c>
      <c r="F1824" s="111" t="s">
        <v>1230</v>
      </c>
      <c r="G1824" s="111">
        <v>224</v>
      </c>
      <c r="H1824" s="111">
        <v>57</v>
      </c>
      <c r="I1824" s="49">
        <v>0.30555555555555602</v>
      </c>
    </row>
    <row r="1825" spans="1:9">
      <c r="A1825" s="28">
        <v>957</v>
      </c>
      <c r="B1825" s="110">
        <v>45342</v>
      </c>
      <c r="C1825" s="46">
        <f t="shared" si="39"/>
        <v>2</v>
      </c>
      <c r="D1825" s="111" t="s">
        <v>1231</v>
      </c>
      <c r="E1825" s="111">
        <v>322</v>
      </c>
      <c r="F1825" s="111" t="s">
        <v>1232</v>
      </c>
      <c r="G1825" s="111">
        <v>253</v>
      </c>
      <c r="H1825" s="111">
        <v>95</v>
      </c>
      <c r="I1825" s="49">
        <v>0.30277777777777798</v>
      </c>
    </row>
    <row r="1826" spans="1:9">
      <c r="A1826" s="28">
        <v>957</v>
      </c>
      <c r="B1826" s="110">
        <v>45343</v>
      </c>
      <c r="C1826" s="46">
        <f t="shared" si="39"/>
        <v>3</v>
      </c>
      <c r="D1826" s="111" t="s">
        <v>197</v>
      </c>
      <c r="E1826" s="111">
        <v>380</v>
      </c>
      <c r="F1826" s="111" t="s">
        <v>1233</v>
      </c>
      <c r="G1826" s="111">
        <v>299</v>
      </c>
      <c r="H1826" s="111">
        <v>99</v>
      </c>
      <c r="I1826" s="49">
        <v>0.295833333333333</v>
      </c>
    </row>
    <row r="1827" spans="1:9">
      <c r="A1827" s="28">
        <v>957</v>
      </c>
      <c r="B1827" s="110">
        <v>45344</v>
      </c>
      <c r="C1827" s="46">
        <f t="shared" si="39"/>
        <v>4</v>
      </c>
      <c r="D1827" s="111" t="s">
        <v>1234</v>
      </c>
      <c r="E1827" s="111">
        <v>331</v>
      </c>
      <c r="F1827" s="111" t="s">
        <v>1235</v>
      </c>
      <c r="G1827" s="111">
        <v>275</v>
      </c>
      <c r="H1827" s="111">
        <v>94</v>
      </c>
      <c r="I1827" s="49">
        <v>0.31458333333333299</v>
      </c>
    </row>
    <row r="1828" spans="1:9">
      <c r="A1828" s="28">
        <v>957</v>
      </c>
      <c r="B1828" s="110">
        <v>45345</v>
      </c>
      <c r="C1828" s="46">
        <f t="shared" si="39"/>
        <v>5</v>
      </c>
      <c r="D1828" s="111" t="s">
        <v>1236</v>
      </c>
      <c r="E1828" s="111">
        <v>494</v>
      </c>
      <c r="F1828" s="111" t="s">
        <v>1237</v>
      </c>
      <c r="G1828" s="111">
        <v>447</v>
      </c>
      <c r="H1828" s="111">
        <v>129</v>
      </c>
      <c r="I1828" s="49">
        <v>0.33541666666666697</v>
      </c>
    </row>
    <row r="1829" spans="1:9">
      <c r="A1829" s="28">
        <v>957</v>
      </c>
      <c r="B1829" s="110">
        <v>45346</v>
      </c>
      <c r="C1829" s="46">
        <f t="shared" si="39"/>
        <v>6</v>
      </c>
      <c r="D1829" s="111" t="s">
        <v>1238</v>
      </c>
      <c r="E1829" s="111">
        <v>432</v>
      </c>
      <c r="F1829" s="111" t="s">
        <v>153</v>
      </c>
      <c r="G1829" s="111">
        <v>269</v>
      </c>
      <c r="H1829" s="111">
        <v>112</v>
      </c>
      <c r="I1829" s="49">
        <v>0.30763888888888902</v>
      </c>
    </row>
    <row r="1830" spans="1:9">
      <c r="A1830" s="28">
        <v>957</v>
      </c>
      <c r="B1830" s="110">
        <v>45347</v>
      </c>
      <c r="C1830" s="46">
        <f t="shared" si="39"/>
        <v>7</v>
      </c>
      <c r="D1830" s="111" t="s">
        <v>1239</v>
      </c>
      <c r="E1830" s="111">
        <v>372</v>
      </c>
      <c r="F1830" s="111" t="s">
        <v>1225</v>
      </c>
      <c r="G1830" s="111">
        <v>279</v>
      </c>
      <c r="H1830" s="111">
        <v>115</v>
      </c>
      <c r="I1830" s="49">
        <v>0.311805555555556</v>
      </c>
    </row>
    <row r="1831" spans="1:9">
      <c r="A1831" s="28">
        <v>957</v>
      </c>
      <c r="B1831" s="110">
        <v>45348</v>
      </c>
      <c r="C1831" s="46">
        <f t="shared" si="39"/>
        <v>1</v>
      </c>
      <c r="D1831" s="111" t="s">
        <v>1240</v>
      </c>
      <c r="E1831" s="111">
        <v>416</v>
      </c>
      <c r="F1831" s="111" t="s">
        <v>1241</v>
      </c>
      <c r="G1831" s="111">
        <v>320</v>
      </c>
      <c r="H1831" s="111">
        <v>114</v>
      </c>
      <c r="I1831" s="49">
        <v>0.28125</v>
      </c>
    </row>
    <row r="1832" spans="1:9">
      <c r="A1832" s="28">
        <v>957</v>
      </c>
      <c r="B1832" s="110">
        <v>45349</v>
      </c>
      <c r="C1832" s="46">
        <f t="shared" si="39"/>
        <v>2</v>
      </c>
      <c r="D1832" s="111" t="s">
        <v>1207</v>
      </c>
      <c r="E1832" s="111">
        <v>456</v>
      </c>
      <c r="F1832" s="111" t="s">
        <v>92</v>
      </c>
      <c r="G1832" s="111">
        <v>401</v>
      </c>
      <c r="H1832" s="111">
        <v>125</v>
      </c>
      <c r="I1832" s="49">
        <v>0.29097222222222202</v>
      </c>
    </row>
    <row r="1833" spans="1:9">
      <c r="A1833" s="28">
        <v>957</v>
      </c>
      <c r="B1833" s="110">
        <v>45350</v>
      </c>
      <c r="C1833" s="46">
        <f t="shared" si="39"/>
        <v>3</v>
      </c>
      <c r="D1833" s="111" t="s">
        <v>1204</v>
      </c>
      <c r="E1833" s="111">
        <v>477</v>
      </c>
      <c r="F1833" s="111" t="s">
        <v>1085</v>
      </c>
      <c r="G1833" s="111">
        <v>392</v>
      </c>
      <c r="H1833" s="111">
        <v>130</v>
      </c>
      <c r="I1833" s="49">
        <v>0.297222222222222</v>
      </c>
    </row>
    <row r="1834" spans="1:9">
      <c r="A1834" s="28">
        <v>957</v>
      </c>
      <c r="B1834" s="110">
        <v>45351</v>
      </c>
      <c r="C1834" s="46">
        <f t="shared" si="39"/>
        <v>4</v>
      </c>
      <c r="D1834" s="111" t="s">
        <v>1117</v>
      </c>
      <c r="E1834" s="111">
        <v>442</v>
      </c>
      <c r="F1834" s="111" t="s">
        <v>1242</v>
      </c>
      <c r="G1834" s="111">
        <v>384</v>
      </c>
      <c r="H1834" s="111">
        <v>124</v>
      </c>
      <c r="I1834" s="49">
        <v>0.30138888888888898</v>
      </c>
    </row>
    <row r="1835" spans="1:9">
      <c r="A1835" s="28">
        <v>957</v>
      </c>
      <c r="B1835" s="110">
        <v>45352</v>
      </c>
      <c r="C1835" s="46">
        <f t="shared" si="39"/>
        <v>5</v>
      </c>
      <c r="D1835" s="111" t="s">
        <v>1243</v>
      </c>
      <c r="E1835" s="111">
        <v>473</v>
      </c>
      <c r="F1835" s="111" t="s">
        <v>1131</v>
      </c>
      <c r="G1835" s="111">
        <v>373</v>
      </c>
      <c r="H1835" s="111">
        <v>108</v>
      </c>
      <c r="I1835" s="49">
        <v>0.31041666666666701</v>
      </c>
    </row>
    <row r="1836" spans="1:9">
      <c r="A1836" s="28">
        <v>957</v>
      </c>
      <c r="B1836" s="110">
        <v>45353</v>
      </c>
      <c r="C1836" s="46">
        <f t="shared" si="39"/>
        <v>6</v>
      </c>
      <c r="D1836" s="111" t="s">
        <v>233</v>
      </c>
      <c r="E1836" s="111">
        <v>430</v>
      </c>
      <c r="F1836" s="111" t="s">
        <v>1102</v>
      </c>
      <c r="G1836" s="111">
        <v>395</v>
      </c>
      <c r="H1836" s="111">
        <v>112</v>
      </c>
      <c r="I1836" s="49">
        <v>0.30486111111111103</v>
      </c>
    </row>
    <row r="1837" spans="1:9">
      <c r="A1837" s="28">
        <v>957</v>
      </c>
      <c r="B1837" s="110">
        <v>45354</v>
      </c>
      <c r="C1837" s="46">
        <f t="shared" si="39"/>
        <v>7</v>
      </c>
      <c r="D1837" s="111" t="s">
        <v>1244</v>
      </c>
      <c r="E1837" s="111">
        <v>374</v>
      </c>
      <c r="F1837" s="111" t="s">
        <v>1245</v>
      </c>
      <c r="G1837" s="111">
        <v>306</v>
      </c>
      <c r="H1837" s="111">
        <v>101</v>
      </c>
      <c r="I1837" s="49">
        <v>0.30902777777777801</v>
      </c>
    </row>
    <row r="1838" spans="1:9">
      <c r="A1838" s="28">
        <v>957</v>
      </c>
      <c r="B1838" s="110">
        <v>45355</v>
      </c>
      <c r="C1838" s="46">
        <f t="shared" si="39"/>
        <v>1</v>
      </c>
      <c r="D1838" s="111" t="s">
        <v>161</v>
      </c>
      <c r="E1838" s="111">
        <v>336</v>
      </c>
      <c r="F1838" s="111" t="s">
        <v>1149</v>
      </c>
      <c r="G1838" s="111">
        <v>297</v>
      </c>
      <c r="H1838" s="111">
        <v>77</v>
      </c>
      <c r="I1838" s="49">
        <v>0.31944444444444398</v>
      </c>
    </row>
    <row r="1839" spans="1:9">
      <c r="A1839" s="28">
        <v>957</v>
      </c>
      <c r="B1839" s="110">
        <v>45356</v>
      </c>
      <c r="C1839" s="46">
        <f t="shared" si="39"/>
        <v>2</v>
      </c>
      <c r="D1839" s="111" t="s">
        <v>1246</v>
      </c>
      <c r="E1839" s="111">
        <v>316</v>
      </c>
      <c r="F1839" s="111" t="s">
        <v>1247</v>
      </c>
      <c r="G1839" s="111">
        <v>232</v>
      </c>
      <c r="H1839" s="111">
        <v>80</v>
      </c>
      <c r="I1839" s="49">
        <v>0.311805555555556</v>
      </c>
    </row>
    <row r="1840" spans="1:9">
      <c r="A1840" s="28">
        <v>957</v>
      </c>
      <c r="B1840" s="110">
        <v>45357</v>
      </c>
      <c r="C1840" s="46">
        <f t="shared" si="39"/>
        <v>3</v>
      </c>
      <c r="D1840" s="111" t="s">
        <v>1155</v>
      </c>
      <c r="E1840" s="111">
        <v>399</v>
      </c>
      <c r="F1840" s="111" t="s">
        <v>1100</v>
      </c>
      <c r="G1840" s="111">
        <v>319</v>
      </c>
      <c r="H1840" s="111">
        <v>89</v>
      </c>
      <c r="I1840" s="49">
        <v>0.31388888888888899</v>
      </c>
    </row>
    <row r="1841" spans="1:9">
      <c r="A1841" s="28">
        <v>957</v>
      </c>
      <c r="B1841" s="110">
        <v>45358</v>
      </c>
      <c r="C1841" s="46">
        <f t="shared" si="39"/>
        <v>4</v>
      </c>
      <c r="D1841" s="111" t="s">
        <v>88</v>
      </c>
      <c r="E1841" s="111">
        <v>405</v>
      </c>
      <c r="F1841" s="111" t="s">
        <v>1246</v>
      </c>
      <c r="G1841" s="111">
        <v>316</v>
      </c>
      <c r="H1841" s="111">
        <v>67</v>
      </c>
      <c r="I1841" s="49">
        <v>0.30625000000000002</v>
      </c>
    </row>
    <row r="1842" spans="1:9">
      <c r="A1842" s="28">
        <v>957</v>
      </c>
      <c r="B1842" s="110">
        <v>45359</v>
      </c>
      <c r="C1842" s="46">
        <f t="shared" si="39"/>
        <v>5</v>
      </c>
      <c r="D1842" s="111" t="s">
        <v>859</v>
      </c>
      <c r="E1842" s="111">
        <v>245</v>
      </c>
      <c r="F1842" s="111" t="s">
        <v>205</v>
      </c>
      <c r="G1842" s="111">
        <v>182</v>
      </c>
      <c r="H1842" s="111">
        <v>46</v>
      </c>
      <c r="I1842" s="49">
        <v>0.28402777777777799</v>
      </c>
    </row>
    <row r="1843" spans="1:9">
      <c r="A1843" s="28">
        <v>957</v>
      </c>
      <c r="B1843" s="110">
        <v>45360</v>
      </c>
      <c r="C1843" s="46">
        <f t="shared" si="39"/>
        <v>6</v>
      </c>
      <c r="D1843" s="111" t="s">
        <v>165</v>
      </c>
      <c r="E1843" s="111">
        <v>255</v>
      </c>
      <c r="F1843" s="111" t="s">
        <v>204</v>
      </c>
      <c r="G1843" s="111">
        <v>215</v>
      </c>
      <c r="H1843" s="111">
        <v>45</v>
      </c>
      <c r="I1843" s="49">
        <v>0.31666666666666698</v>
      </c>
    </row>
    <row r="1844" spans="1:9">
      <c r="A1844" s="28">
        <v>957</v>
      </c>
      <c r="B1844" s="110">
        <v>45361</v>
      </c>
      <c r="C1844" s="46">
        <f t="shared" si="39"/>
        <v>7</v>
      </c>
      <c r="D1844" s="111" t="s">
        <v>1118</v>
      </c>
      <c r="E1844" s="111">
        <v>376</v>
      </c>
      <c r="F1844" s="111" t="s">
        <v>1248</v>
      </c>
      <c r="G1844" s="111">
        <v>313</v>
      </c>
      <c r="H1844" s="111">
        <v>67</v>
      </c>
      <c r="I1844" s="49">
        <v>0.33472222222222198</v>
      </c>
    </row>
    <row r="1845" spans="1:9">
      <c r="A1845" s="28">
        <v>957</v>
      </c>
      <c r="B1845" s="110">
        <v>45362</v>
      </c>
      <c r="C1845" s="46">
        <f t="shared" si="39"/>
        <v>1</v>
      </c>
      <c r="D1845" s="111" t="s">
        <v>1240</v>
      </c>
      <c r="E1845" s="111">
        <v>416</v>
      </c>
      <c r="F1845" s="111" t="s">
        <v>864</v>
      </c>
      <c r="G1845" s="111">
        <v>333</v>
      </c>
      <c r="H1845" s="111">
        <v>22</v>
      </c>
      <c r="I1845" s="49">
        <v>0.31736111111111098</v>
      </c>
    </row>
    <row r="1846" spans="1:9">
      <c r="A1846" s="28">
        <v>957</v>
      </c>
      <c r="B1846" s="110">
        <v>45363</v>
      </c>
      <c r="C1846" s="46">
        <f t="shared" si="39"/>
        <v>2</v>
      </c>
      <c r="D1846" s="111" t="s">
        <v>1249</v>
      </c>
      <c r="E1846" s="111">
        <v>495</v>
      </c>
      <c r="F1846" s="111" t="s">
        <v>237</v>
      </c>
      <c r="G1846" s="111">
        <v>419</v>
      </c>
      <c r="H1846" s="111">
        <v>184</v>
      </c>
      <c r="I1846" s="49">
        <v>0.31041666666666701</v>
      </c>
    </row>
    <row r="1847" spans="1:9">
      <c r="A1847" s="28">
        <v>957</v>
      </c>
      <c r="B1847" s="110">
        <v>45364</v>
      </c>
      <c r="C1847" s="46">
        <f t="shared" si="39"/>
        <v>3</v>
      </c>
      <c r="D1847" s="111" t="s">
        <v>84</v>
      </c>
      <c r="E1847" s="111">
        <v>453</v>
      </c>
      <c r="F1847" s="111" t="s">
        <v>1118</v>
      </c>
      <c r="G1847" s="111">
        <v>376</v>
      </c>
      <c r="H1847" s="111">
        <v>148</v>
      </c>
      <c r="I1847" s="49">
        <v>0.29305555555555601</v>
      </c>
    </row>
    <row r="1848" spans="1:9">
      <c r="A1848" s="28">
        <v>957</v>
      </c>
      <c r="B1848" s="110">
        <v>45365</v>
      </c>
      <c r="C1848" s="46">
        <f t="shared" si="39"/>
        <v>4</v>
      </c>
      <c r="D1848" s="111" t="s">
        <v>177</v>
      </c>
      <c r="E1848" s="111">
        <v>457</v>
      </c>
      <c r="F1848" s="111" t="s">
        <v>1091</v>
      </c>
      <c r="G1848" s="111">
        <v>403</v>
      </c>
      <c r="H1848" s="111">
        <v>181</v>
      </c>
      <c r="I1848" s="49">
        <v>0.297916666666667</v>
      </c>
    </row>
    <row r="1849" spans="1:9">
      <c r="A1849" s="28">
        <v>957</v>
      </c>
      <c r="B1849" s="110">
        <v>45366</v>
      </c>
      <c r="C1849" s="46">
        <f t="shared" si="39"/>
        <v>5</v>
      </c>
      <c r="D1849" s="111" t="s">
        <v>1250</v>
      </c>
      <c r="E1849" s="111">
        <v>454</v>
      </c>
      <c r="F1849" s="111" t="s">
        <v>1251</v>
      </c>
      <c r="G1849" s="111">
        <v>378</v>
      </c>
      <c r="H1849" s="111">
        <v>109</v>
      </c>
      <c r="I1849" s="49">
        <v>0.30694444444444402</v>
      </c>
    </row>
    <row r="1850" spans="1:9">
      <c r="A1850" s="28">
        <v>957</v>
      </c>
      <c r="B1850" s="110">
        <v>45367</v>
      </c>
      <c r="C1850" s="46">
        <f t="shared" si="39"/>
        <v>6</v>
      </c>
      <c r="D1850" s="111" t="s">
        <v>1252</v>
      </c>
      <c r="E1850" s="111">
        <v>423</v>
      </c>
      <c r="F1850" s="111" t="s">
        <v>132</v>
      </c>
      <c r="G1850" s="111">
        <v>359</v>
      </c>
      <c r="H1850" s="111">
        <v>144</v>
      </c>
      <c r="I1850" s="49">
        <v>0.29930555555555599</v>
      </c>
    </row>
    <row r="1851" spans="1:9">
      <c r="A1851" s="28">
        <v>957</v>
      </c>
      <c r="B1851" s="110">
        <v>45368</v>
      </c>
      <c r="C1851" s="46">
        <f t="shared" si="39"/>
        <v>7</v>
      </c>
      <c r="D1851" s="111" t="s">
        <v>1253</v>
      </c>
      <c r="E1851" s="111">
        <v>537</v>
      </c>
      <c r="F1851" s="111" t="s">
        <v>179</v>
      </c>
      <c r="G1851" s="111">
        <v>470</v>
      </c>
      <c r="H1851" s="111">
        <v>106</v>
      </c>
      <c r="I1851" s="49">
        <v>0.32222222222222202</v>
      </c>
    </row>
    <row r="1852" spans="1:9">
      <c r="A1852" s="28">
        <v>957</v>
      </c>
      <c r="B1852" s="110">
        <v>45369</v>
      </c>
      <c r="C1852" s="46">
        <f t="shared" si="39"/>
        <v>1</v>
      </c>
      <c r="D1852" s="111" t="s">
        <v>1119</v>
      </c>
      <c r="E1852" s="111">
        <v>385</v>
      </c>
      <c r="F1852" s="111" t="s">
        <v>1172</v>
      </c>
      <c r="G1852" s="111">
        <v>317</v>
      </c>
      <c r="H1852" s="112">
        <v>132</v>
      </c>
      <c r="I1852" s="49">
        <v>0.32500000000000001</v>
      </c>
    </row>
    <row r="1853" spans="1:9">
      <c r="A1853" s="28">
        <v>957</v>
      </c>
      <c r="B1853" s="110">
        <v>45370</v>
      </c>
      <c r="C1853" s="46">
        <f t="shared" si="39"/>
        <v>2</v>
      </c>
      <c r="D1853" s="111" t="s">
        <v>1196</v>
      </c>
      <c r="E1853" s="111">
        <v>518</v>
      </c>
      <c r="F1853" s="111" t="s">
        <v>1117</v>
      </c>
      <c r="G1853" s="111">
        <v>442</v>
      </c>
      <c r="H1853" s="112">
        <v>133</v>
      </c>
      <c r="I1853" s="49">
        <v>0.30833333333333302</v>
      </c>
    </row>
    <row r="1854" spans="1:9">
      <c r="A1854" s="28">
        <v>957</v>
      </c>
      <c r="B1854" s="110">
        <v>45371</v>
      </c>
      <c r="C1854" s="46">
        <f t="shared" si="39"/>
        <v>3</v>
      </c>
      <c r="D1854" s="111" t="s">
        <v>233</v>
      </c>
      <c r="E1854" s="111">
        <v>430</v>
      </c>
      <c r="F1854" s="111" t="s">
        <v>1229</v>
      </c>
      <c r="G1854" s="111">
        <v>283</v>
      </c>
      <c r="H1854" s="112">
        <v>130</v>
      </c>
      <c r="I1854" s="49">
        <v>0.32569444444444401</v>
      </c>
    </row>
    <row r="1855" spans="1:9">
      <c r="A1855" s="28">
        <v>957</v>
      </c>
      <c r="B1855" s="110">
        <v>45372</v>
      </c>
      <c r="C1855" s="46">
        <f t="shared" si="39"/>
        <v>4</v>
      </c>
      <c r="D1855" s="111" t="s">
        <v>1254</v>
      </c>
      <c r="E1855" s="111">
        <v>592</v>
      </c>
      <c r="F1855" s="111" t="s">
        <v>1255</v>
      </c>
      <c r="G1855" s="111">
        <v>418</v>
      </c>
      <c r="H1855" s="112">
        <v>101</v>
      </c>
      <c r="I1855" s="49">
        <v>0.327083333333333</v>
      </c>
    </row>
    <row r="1856" spans="1:9">
      <c r="A1856" s="28">
        <v>957</v>
      </c>
      <c r="B1856" s="110">
        <v>45373</v>
      </c>
      <c r="C1856" s="46">
        <f t="shared" si="39"/>
        <v>5</v>
      </c>
      <c r="D1856" s="111" t="s">
        <v>1113</v>
      </c>
      <c r="E1856" s="111">
        <v>465</v>
      </c>
      <c r="F1856" s="111" t="s">
        <v>1234</v>
      </c>
      <c r="G1856" s="111">
        <v>331</v>
      </c>
      <c r="H1856" s="112">
        <v>109</v>
      </c>
      <c r="I1856" s="49">
        <v>0.31527777777777799</v>
      </c>
    </row>
    <row r="1857" spans="1:12">
      <c r="A1857" s="28">
        <v>957</v>
      </c>
      <c r="B1857" s="110">
        <v>45374</v>
      </c>
      <c r="C1857" s="46">
        <f t="shared" si="39"/>
        <v>6</v>
      </c>
      <c r="D1857" s="111" t="s">
        <v>1256</v>
      </c>
      <c r="E1857" s="111">
        <v>412</v>
      </c>
      <c r="F1857" s="111" t="s">
        <v>161</v>
      </c>
      <c r="G1857" s="111">
        <v>336</v>
      </c>
      <c r="H1857" s="112">
        <v>141</v>
      </c>
      <c r="I1857" s="49">
        <v>0.31666666666666698</v>
      </c>
    </row>
    <row r="1858" spans="1:12">
      <c r="A1858" s="28">
        <v>957</v>
      </c>
      <c r="B1858" s="110">
        <v>45375</v>
      </c>
      <c r="C1858" s="46">
        <f t="shared" si="39"/>
        <v>7</v>
      </c>
      <c r="D1858" s="111" t="s">
        <v>1198</v>
      </c>
      <c r="E1858" s="111">
        <v>400</v>
      </c>
      <c r="F1858" s="111" t="s">
        <v>1232</v>
      </c>
      <c r="G1858" s="111">
        <v>253</v>
      </c>
      <c r="H1858" s="112">
        <v>114</v>
      </c>
      <c r="I1858" s="49">
        <v>0.311805555555556</v>
      </c>
    </row>
    <row r="1859" spans="1:12">
      <c r="A1859" s="28">
        <v>957</v>
      </c>
      <c r="B1859" s="110">
        <v>45376</v>
      </c>
      <c r="C1859" s="46">
        <f t="shared" si="39"/>
        <v>1</v>
      </c>
      <c r="D1859" s="111" t="s">
        <v>167</v>
      </c>
      <c r="E1859" s="111">
        <v>410</v>
      </c>
      <c r="F1859" s="111" t="s">
        <v>1257</v>
      </c>
      <c r="G1859" s="111">
        <v>321</v>
      </c>
      <c r="H1859" s="112">
        <v>141</v>
      </c>
      <c r="I1859" s="49">
        <v>0.30972222222222201</v>
      </c>
    </row>
    <row r="1860" spans="1:12">
      <c r="A1860" s="28">
        <v>957</v>
      </c>
      <c r="B1860" s="110">
        <v>45377</v>
      </c>
      <c r="C1860" s="46">
        <f t="shared" si="39"/>
        <v>2</v>
      </c>
      <c r="D1860" s="111" t="s">
        <v>1258</v>
      </c>
      <c r="E1860" s="111">
        <v>451</v>
      </c>
      <c r="F1860" s="111" t="s">
        <v>1259</v>
      </c>
      <c r="G1860" s="111">
        <v>339</v>
      </c>
      <c r="H1860" s="112">
        <v>150</v>
      </c>
      <c r="I1860" s="49">
        <v>0.31527777777777799</v>
      </c>
    </row>
    <row r="1861" spans="1:12">
      <c r="A1861" s="28">
        <v>957</v>
      </c>
      <c r="B1861" s="110">
        <v>45378</v>
      </c>
      <c r="C1861" s="46">
        <f t="shared" si="39"/>
        <v>3</v>
      </c>
      <c r="D1861" s="111" t="s">
        <v>1149</v>
      </c>
      <c r="E1861" s="111">
        <v>297</v>
      </c>
      <c r="F1861" s="111" t="s">
        <v>1260</v>
      </c>
      <c r="G1861" s="111">
        <v>147</v>
      </c>
      <c r="H1861" s="112">
        <v>45</v>
      </c>
      <c r="I1861" s="49">
        <v>0.31111111111111101</v>
      </c>
      <c r="L1861" s="112">
        <v>1</v>
      </c>
    </row>
    <row r="1862" spans="1:12">
      <c r="A1862" s="28">
        <v>957</v>
      </c>
      <c r="B1862" s="110">
        <v>45379</v>
      </c>
      <c r="C1862" s="46">
        <f t="shared" si="39"/>
        <v>4</v>
      </c>
      <c r="D1862" s="111" t="s">
        <v>1091</v>
      </c>
      <c r="E1862" s="111">
        <v>403</v>
      </c>
      <c r="F1862" s="111" t="s">
        <v>1100</v>
      </c>
      <c r="G1862" s="111">
        <v>319</v>
      </c>
      <c r="H1862" s="112">
        <v>99</v>
      </c>
      <c r="I1862" s="49">
        <v>0.32152777777777802</v>
      </c>
      <c r="L1862" s="112">
        <v>0</v>
      </c>
    </row>
    <row r="1863" spans="1:12">
      <c r="A1863" s="28">
        <v>957</v>
      </c>
      <c r="B1863" s="110">
        <v>45380</v>
      </c>
      <c r="C1863" s="46">
        <f t="shared" si="39"/>
        <v>5</v>
      </c>
      <c r="D1863" s="111" t="s">
        <v>1261</v>
      </c>
      <c r="E1863" s="111">
        <v>474</v>
      </c>
      <c r="F1863" s="111" t="s">
        <v>1262</v>
      </c>
      <c r="G1863" s="111">
        <v>404</v>
      </c>
      <c r="H1863" s="112">
        <v>59</v>
      </c>
      <c r="I1863" s="49">
        <v>0.31736111111111098</v>
      </c>
      <c r="L1863" s="112">
        <v>0</v>
      </c>
    </row>
    <row r="1864" spans="1:12">
      <c r="A1864" s="28">
        <v>957</v>
      </c>
      <c r="B1864" s="110">
        <v>45381</v>
      </c>
      <c r="C1864" s="46">
        <f t="shared" si="39"/>
        <v>6</v>
      </c>
      <c r="D1864" s="111" t="s">
        <v>225</v>
      </c>
      <c r="E1864" s="111">
        <v>341</v>
      </c>
      <c r="F1864" s="111" t="s">
        <v>1263</v>
      </c>
      <c r="G1864" s="111">
        <v>289</v>
      </c>
      <c r="H1864" s="112">
        <v>90</v>
      </c>
      <c r="I1864" s="49">
        <v>0.3125</v>
      </c>
      <c r="L1864" s="112">
        <v>0</v>
      </c>
    </row>
    <row r="1865" spans="1:12">
      <c r="A1865" s="28">
        <v>957</v>
      </c>
      <c r="B1865" s="110">
        <v>45382</v>
      </c>
      <c r="C1865" s="46">
        <f t="shared" si="39"/>
        <v>7</v>
      </c>
      <c r="D1865" s="111" t="s">
        <v>1264</v>
      </c>
      <c r="E1865" s="111">
        <v>346</v>
      </c>
      <c r="F1865" s="111" t="s">
        <v>1146</v>
      </c>
      <c r="G1865" s="111">
        <v>260</v>
      </c>
      <c r="H1865" s="112">
        <v>70</v>
      </c>
      <c r="I1865" s="49">
        <v>0.31874999999999998</v>
      </c>
      <c r="L1865" s="112">
        <v>0</v>
      </c>
    </row>
    <row r="1866" spans="1:12">
      <c r="A1866" s="28">
        <v>957</v>
      </c>
      <c r="B1866" s="110">
        <v>45383</v>
      </c>
      <c r="C1866" s="46">
        <f t="shared" si="39"/>
        <v>1</v>
      </c>
      <c r="D1866" s="111" t="s">
        <v>1098</v>
      </c>
      <c r="E1866" s="111">
        <v>351</v>
      </c>
      <c r="F1866" s="111" t="s">
        <v>111</v>
      </c>
      <c r="G1866" s="111">
        <v>292</v>
      </c>
      <c r="H1866" s="112">
        <v>88</v>
      </c>
      <c r="I1866" s="49">
        <v>0.30972222222222201</v>
      </c>
      <c r="L1866" s="112">
        <v>0</v>
      </c>
    </row>
    <row r="1867" spans="1:12">
      <c r="A1867" s="28">
        <v>957</v>
      </c>
      <c r="B1867" s="110">
        <v>45384</v>
      </c>
      <c r="C1867" s="46">
        <f t="shared" si="39"/>
        <v>2</v>
      </c>
      <c r="D1867" s="111" t="s">
        <v>115</v>
      </c>
      <c r="E1867" s="111">
        <v>293</v>
      </c>
      <c r="F1867" s="111" t="s">
        <v>1265</v>
      </c>
      <c r="G1867" s="111">
        <v>249</v>
      </c>
      <c r="H1867" s="112">
        <v>33</v>
      </c>
      <c r="I1867" s="49">
        <v>0.32291666666666702</v>
      </c>
      <c r="L1867" s="112">
        <v>1</v>
      </c>
    </row>
    <row r="1868" spans="1:12">
      <c r="A1868" s="61">
        <v>2059</v>
      </c>
      <c r="B1868" s="113">
        <v>45284</v>
      </c>
      <c r="C1868" s="46">
        <f t="shared" ref="C1868:C1928" si="40">WEEKDAY(B1868,2)</f>
        <v>7</v>
      </c>
      <c r="E1868" s="40">
        <v>589</v>
      </c>
      <c r="G1868" s="40">
        <v>35</v>
      </c>
      <c r="H1868" s="40">
        <v>99</v>
      </c>
      <c r="I1868" s="49"/>
    </row>
    <row r="1869" spans="1:12">
      <c r="A1869" s="61">
        <v>2059</v>
      </c>
      <c r="B1869" s="113">
        <v>45285</v>
      </c>
      <c r="C1869" s="46">
        <f t="shared" si="40"/>
        <v>1</v>
      </c>
      <c r="E1869" s="40">
        <v>425</v>
      </c>
      <c r="G1869" s="40">
        <v>33</v>
      </c>
      <c r="H1869" s="40">
        <v>100</v>
      </c>
      <c r="I1869" s="49"/>
    </row>
    <row r="1870" spans="1:12">
      <c r="A1870" s="61">
        <v>2059</v>
      </c>
      <c r="B1870" s="113">
        <v>45286</v>
      </c>
      <c r="C1870" s="46">
        <f t="shared" si="40"/>
        <v>2</v>
      </c>
      <c r="E1870" s="40">
        <v>562</v>
      </c>
      <c r="G1870" s="40">
        <v>45</v>
      </c>
      <c r="H1870" s="40">
        <v>170</v>
      </c>
      <c r="I1870" s="49"/>
    </row>
    <row r="1871" spans="1:12">
      <c r="A1871" s="61">
        <v>2059</v>
      </c>
      <c r="B1871" s="113">
        <v>45287</v>
      </c>
      <c r="C1871" s="46">
        <f t="shared" si="40"/>
        <v>3</v>
      </c>
      <c r="E1871" s="40">
        <v>419</v>
      </c>
      <c r="G1871" s="40">
        <v>30</v>
      </c>
      <c r="H1871" s="40">
        <v>102</v>
      </c>
      <c r="I1871" s="49"/>
    </row>
    <row r="1872" spans="1:12">
      <c r="A1872" s="61">
        <v>2059</v>
      </c>
      <c r="B1872" s="113">
        <v>45288</v>
      </c>
      <c r="C1872" s="46">
        <f t="shared" si="40"/>
        <v>4</v>
      </c>
      <c r="E1872" s="40">
        <v>811</v>
      </c>
      <c r="G1872" s="40">
        <v>6</v>
      </c>
      <c r="H1872" s="40">
        <v>56</v>
      </c>
      <c r="I1872" s="49"/>
    </row>
    <row r="1873" spans="1:9">
      <c r="A1873" s="61">
        <v>2059</v>
      </c>
      <c r="B1873" s="113">
        <v>45289</v>
      </c>
      <c r="C1873" s="46">
        <f t="shared" si="40"/>
        <v>5</v>
      </c>
      <c r="E1873" s="40">
        <v>882</v>
      </c>
      <c r="G1873" s="40">
        <v>58</v>
      </c>
      <c r="H1873" s="40">
        <v>111</v>
      </c>
      <c r="I1873" s="49"/>
    </row>
    <row r="1874" spans="1:9">
      <c r="A1874" s="61">
        <v>2059</v>
      </c>
      <c r="B1874" s="113">
        <v>45290</v>
      </c>
      <c r="C1874" s="46">
        <f t="shared" si="40"/>
        <v>6</v>
      </c>
      <c r="E1874" s="40">
        <v>717</v>
      </c>
      <c r="G1874" s="40">
        <v>21</v>
      </c>
      <c r="H1874" s="40">
        <v>162</v>
      </c>
      <c r="I1874" s="49"/>
    </row>
    <row r="1875" spans="1:9">
      <c r="A1875" s="61">
        <v>2059</v>
      </c>
      <c r="B1875" s="113">
        <v>45291</v>
      </c>
      <c r="C1875" s="46">
        <f t="shared" si="40"/>
        <v>7</v>
      </c>
      <c r="E1875" s="40">
        <v>899</v>
      </c>
      <c r="G1875" s="40">
        <v>39</v>
      </c>
      <c r="H1875" s="40">
        <v>98</v>
      </c>
      <c r="I1875" s="49"/>
    </row>
    <row r="1876" spans="1:9">
      <c r="A1876" s="61">
        <v>2059</v>
      </c>
      <c r="B1876" s="113">
        <v>45292</v>
      </c>
      <c r="C1876" s="46">
        <f t="shared" si="40"/>
        <v>1</v>
      </c>
      <c r="E1876" s="40">
        <v>325</v>
      </c>
      <c r="G1876" s="40">
        <v>13</v>
      </c>
      <c r="H1876" s="40">
        <v>186</v>
      </c>
      <c r="I1876" s="49"/>
    </row>
    <row r="1877" spans="1:9">
      <c r="A1877" s="61">
        <v>2059</v>
      </c>
      <c r="B1877" s="113">
        <v>45293</v>
      </c>
      <c r="C1877" s="46">
        <f t="shared" si="40"/>
        <v>2</v>
      </c>
      <c r="E1877" s="40">
        <v>373</v>
      </c>
      <c r="G1877" s="40">
        <v>36</v>
      </c>
      <c r="H1877" s="40">
        <v>136</v>
      </c>
      <c r="I1877" s="49"/>
    </row>
    <row r="1878" spans="1:9">
      <c r="A1878" s="61">
        <v>2059</v>
      </c>
      <c r="B1878" s="113">
        <v>45294</v>
      </c>
      <c r="C1878" s="46">
        <f t="shared" si="40"/>
        <v>3</v>
      </c>
      <c r="E1878" s="40">
        <v>503</v>
      </c>
      <c r="G1878" s="40">
        <v>25</v>
      </c>
      <c r="H1878" s="40">
        <v>174</v>
      </c>
      <c r="I1878" s="49"/>
    </row>
    <row r="1879" spans="1:9">
      <c r="A1879" s="61">
        <v>2059</v>
      </c>
      <c r="B1879" s="113">
        <v>45295</v>
      </c>
      <c r="C1879" s="46">
        <f t="shared" si="40"/>
        <v>4</v>
      </c>
      <c r="E1879" s="40">
        <v>413</v>
      </c>
      <c r="G1879" s="40">
        <v>2</v>
      </c>
      <c r="H1879" s="40">
        <v>140</v>
      </c>
      <c r="I1879" s="49"/>
    </row>
    <row r="1880" spans="1:9">
      <c r="A1880" s="61">
        <v>2059</v>
      </c>
      <c r="B1880" s="113">
        <v>45296</v>
      </c>
      <c r="C1880" s="46">
        <f t="shared" si="40"/>
        <v>5</v>
      </c>
      <c r="E1880" s="40">
        <v>620</v>
      </c>
      <c r="G1880" s="40">
        <v>9</v>
      </c>
      <c r="H1880" s="40">
        <v>172</v>
      </c>
      <c r="I1880" s="49"/>
    </row>
    <row r="1881" spans="1:9">
      <c r="A1881" s="61">
        <v>2059</v>
      </c>
      <c r="B1881" s="113">
        <v>45297</v>
      </c>
      <c r="C1881" s="46">
        <f t="shared" si="40"/>
        <v>6</v>
      </c>
      <c r="E1881" s="40">
        <v>370</v>
      </c>
      <c r="G1881" s="40">
        <v>35</v>
      </c>
      <c r="H1881" s="40">
        <v>214</v>
      </c>
      <c r="I1881" s="49"/>
    </row>
    <row r="1882" spans="1:9">
      <c r="A1882" s="61">
        <v>2059</v>
      </c>
      <c r="B1882" s="113">
        <v>45298</v>
      </c>
      <c r="C1882" s="46">
        <f t="shared" si="40"/>
        <v>7</v>
      </c>
      <c r="E1882" s="40">
        <v>314</v>
      </c>
      <c r="G1882" s="40">
        <v>26</v>
      </c>
      <c r="H1882" s="40">
        <v>192</v>
      </c>
      <c r="I1882" s="49"/>
    </row>
    <row r="1883" spans="1:9">
      <c r="A1883" s="61">
        <v>2059</v>
      </c>
      <c r="B1883" s="113">
        <v>45299</v>
      </c>
      <c r="C1883" s="46">
        <f t="shared" si="40"/>
        <v>1</v>
      </c>
      <c r="E1883" s="40">
        <v>249</v>
      </c>
      <c r="G1883" s="40">
        <v>15</v>
      </c>
      <c r="H1883" s="40">
        <v>127</v>
      </c>
      <c r="I1883" s="49"/>
    </row>
    <row r="1884" spans="1:9">
      <c r="A1884" s="61">
        <v>2059</v>
      </c>
      <c r="B1884" s="113">
        <v>45300</v>
      </c>
      <c r="C1884" s="46">
        <f t="shared" si="40"/>
        <v>2</v>
      </c>
      <c r="E1884" s="40">
        <v>848</v>
      </c>
      <c r="G1884" s="40">
        <v>22</v>
      </c>
      <c r="H1884" s="40">
        <v>138</v>
      </c>
      <c r="I1884" s="49"/>
    </row>
    <row r="1885" spans="1:9">
      <c r="A1885" s="61">
        <v>2059</v>
      </c>
      <c r="B1885" s="113">
        <v>45301</v>
      </c>
      <c r="C1885" s="46">
        <f t="shared" si="40"/>
        <v>3</v>
      </c>
      <c r="E1885" s="40">
        <v>742</v>
      </c>
      <c r="G1885" s="40">
        <v>24</v>
      </c>
      <c r="H1885" s="40">
        <v>141</v>
      </c>
      <c r="I1885" s="49"/>
    </row>
    <row r="1886" spans="1:9">
      <c r="A1886" s="61">
        <v>2059</v>
      </c>
      <c r="B1886" s="113">
        <v>45302</v>
      </c>
      <c r="C1886" s="46">
        <f t="shared" si="40"/>
        <v>4</v>
      </c>
      <c r="E1886" s="40">
        <v>894</v>
      </c>
      <c r="G1886" s="40">
        <v>10</v>
      </c>
      <c r="H1886" s="40">
        <v>98</v>
      </c>
      <c r="I1886" s="49"/>
    </row>
    <row r="1887" spans="1:9">
      <c r="A1887" s="61">
        <v>2059</v>
      </c>
      <c r="B1887" s="113">
        <v>45303</v>
      </c>
      <c r="C1887" s="46">
        <f t="shared" si="40"/>
        <v>5</v>
      </c>
      <c r="E1887" s="40">
        <v>792</v>
      </c>
      <c r="G1887" s="40">
        <v>13</v>
      </c>
      <c r="H1887" s="40">
        <v>85</v>
      </c>
      <c r="I1887" s="49"/>
    </row>
    <row r="1888" spans="1:9">
      <c r="A1888" s="61">
        <v>2059</v>
      </c>
      <c r="B1888" s="113">
        <v>45304</v>
      </c>
      <c r="C1888" s="46">
        <f t="shared" si="40"/>
        <v>6</v>
      </c>
      <c r="E1888" s="40">
        <v>1332</v>
      </c>
      <c r="G1888" s="40">
        <v>15</v>
      </c>
      <c r="H1888" s="40">
        <v>48</v>
      </c>
      <c r="I1888" s="49"/>
    </row>
    <row r="1889" spans="1:9">
      <c r="A1889" s="61">
        <v>2059</v>
      </c>
      <c r="B1889" s="113">
        <v>45305</v>
      </c>
      <c r="C1889" s="46">
        <f t="shared" si="40"/>
        <v>7</v>
      </c>
      <c r="E1889" s="40">
        <v>832</v>
      </c>
      <c r="G1889" s="40">
        <v>24</v>
      </c>
      <c r="H1889" s="40">
        <v>75</v>
      </c>
      <c r="I1889" s="49"/>
    </row>
    <row r="1890" spans="1:9">
      <c r="A1890" s="61">
        <v>2059</v>
      </c>
      <c r="B1890" s="113">
        <v>45306</v>
      </c>
      <c r="C1890" s="46">
        <f t="shared" si="40"/>
        <v>1</v>
      </c>
      <c r="E1890" s="40">
        <v>657</v>
      </c>
      <c r="G1890" s="40">
        <v>15</v>
      </c>
      <c r="H1890" s="40">
        <v>82</v>
      </c>
      <c r="I1890" s="49"/>
    </row>
    <row r="1891" spans="1:9">
      <c r="A1891" s="61">
        <v>2059</v>
      </c>
      <c r="B1891" s="113">
        <v>45307</v>
      </c>
      <c r="C1891" s="46">
        <f t="shared" si="40"/>
        <v>2</v>
      </c>
      <c r="E1891" s="40">
        <v>687</v>
      </c>
      <c r="G1891" s="40">
        <v>6</v>
      </c>
      <c r="H1891" s="40">
        <v>93</v>
      </c>
      <c r="I1891" s="49"/>
    </row>
    <row r="1892" spans="1:9">
      <c r="A1892" s="61">
        <v>2059</v>
      </c>
      <c r="B1892" s="113">
        <v>45308</v>
      </c>
      <c r="C1892" s="46">
        <f t="shared" si="40"/>
        <v>3</v>
      </c>
      <c r="E1892" s="40">
        <v>786</v>
      </c>
      <c r="G1892" s="40">
        <v>40</v>
      </c>
      <c r="H1892" s="40">
        <v>83</v>
      </c>
      <c r="I1892" s="49"/>
    </row>
    <row r="1893" spans="1:9">
      <c r="A1893" s="61">
        <v>2059</v>
      </c>
      <c r="B1893" s="113">
        <v>45309</v>
      </c>
      <c r="C1893" s="46">
        <f t="shared" si="40"/>
        <v>4</v>
      </c>
      <c r="E1893" s="40">
        <v>702</v>
      </c>
      <c r="G1893" s="40">
        <v>14</v>
      </c>
      <c r="H1893" s="40">
        <v>106</v>
      </c>
      <c r="I1893" s="49"/>
    </row>
    <row r="1894" spans="1:9">
      <c r="A1894" s="61">
        <v>2059</v>
      </c>
      <c r="B1894" s="113">
        <v>45310</v>
      </c>
      <c r="C1894" s="46">
        <f t="shared" si="40"/>
        <v>5</v>
      </c>
      <c r="E1894" s="40">
        <v>633</v>
      </c>
      <c r="G1894" s="40">
        <v>21</v>
      </c>
      <c r="H1894" s="40">
        <v>130</v>
      </c>
      <c r="I1894" s="49"/>
    </row>
    <row r="1895" spans="1:9">
      <c r="A1895" s="61">
        <v>2059</v>
      </c>
      <c r="B1895" s="113">
        <v>45312</v>
      </c>
      <c r="C1895" s="46">
        <f t="shared" si="40"/>
        <v>7</v>
      </c>
      <c r="E1895" s="40">
        <v>784</v>
      </c>
      <c r="G1895" s="40">
        <v>8</v>
      </c>
      <c r="H1895" s="40">
        <v>78</v>
      </c>
      <c r="I1895" s="49"/>
    </row>
    <row r="1896" spans="1:9">
      <c r="A1896" s="61">
        <v>2059</v>
      </c>
      <c r="B1896" s="113">
        <v>45313</v>
      </c>
      <c r="C1896" s="46">
        <f t="shared" si="40"/>
        <v>1</v>
      </c>
      <c r="E1896" s="40">
        <v>632</v>
      </c>
      <c r="G1896" s="40">
        <v>6</v>
      </c>
      <c r="H1896" s="40">
        <v>96</v>
      </c>
      <c r="I1896" s="49"/>
    </row>
    <row r="1897" spans="1:9">
      <c r="A1897" s="61">
        <v>2059</v>
      </c>
      <c r="B1897" s="113">
        <v>45314</v>
      </c>
      <c r="C1897" s="46">
        <f t="shared" si="40"/>
        <v>2</v>
      </c>
      <c r="E1897" s="40">
        <v>744</v>
      </c>
      <c r="G1897" s="40">
        <v>4</v>
      </c>
      <c r="H1897" s="40">
        <v>141</v>
      </c>
      <c r="I1897" s="49"/>
    </row>
    <row r="1898" spans="1:9">
      <c r="A1898" s="61">
        <v>2059</v>
      </c>
      <c r="B1898" s="113">
        <v>45315</v>
      </c>
      <c r="C1898" s="46">
        <f t="shared" si="40"/>
        <v>3</v>
      </c>
      <c r="E1898" s="40">
        <v>851</v>
      </c>
      <c r="G1898" s="40">
        <v>32</v>
      </c>
      <c r="H1898" s="40">
        <v>122</v>
      </c>
      <c r="I1898" s="49"/>
    </row>
    <row r="1899" spans="1:9">
      <c r="A1899" s="61">
        <v>2059</v>
      </c>
      <c r="B1899" s="113">
        <v>45316</v>
      </c>
      <c r="C1899" s="46">
        <f t="shared" si="40"/>
        <v>4</v>
      </c>
      <c r="E1899" s="40">
        <v>1440</v>
      </c>
      <c r="G1899" s="40">
        <v>25</v>
      </c>
      <c r="H1899" s="40">
        <v>112</v>
      </c>
      <c r="I1899" s="49"/>
    </row>
    <row r="1900" spans="1:9">
      <c r="A1900" s="61">
        <v>2059</v>
      </c>
      <c r="B1900" s="113">
        <v>45317</v>
      </c>
      <c r="C1900" s="46">
        <f t="shared" si="40"/>
        <v>5</v>
      </c>
      <c r="E1900" s="40">
        <v>1440</v>
      </c>
      <c r="G1900" s="40">
        <v>18</v>
      </c>
      <c r="H1900" s="40">
        <v>84</v>
      </c>
      <c r="I1900" s="49"/>
    </row>
    <row r="1901" spans="1:9">
      <c r="A1901" s="61">
        <v>2059</v>
      </c>
      <c r="B1901" s="113">
        <v>45318</v>
      </c>
      <c r="C1901" s="46">
        <f t="shared" si="40"/>
        <v>6</v>
      </c>
      <c r="E1901" s="40">
        <v>1440</v>
      </c>
      <c r="G1901" s="40">
        <v>26</v>
      </c>
      <c r="H1901" s="40">
        <v>128</v>
      </c>
      <c r="I1901" s="49"/>
    </row>
    <row r="1902" spans="1:9">
      <c r="A1902" s="61">
        <v>2059</v>
      </c>
      <c r="B1902" s="113">
        <v>45319</v>
      </c>
      <c r="C1902" s="46">
        <f t="shared" si="40"/>
        <v>7</v>
      </c>
      <c r="E1902" s="40">
        <v>1440</v>
      </c>
      <c r="G1902" s="40">
        <v>34</v>
      </c>
      <c r="H1902" s="40">
        <v>148</v>
      </c>
      <c r="I1902" s="49"/>
    </row>
    <row r="1903" spans="1:9">
      <c r="A1903" s="61">
        <v>2059</v>
      </c>
      <c r="B1903" s="113">
        <v>45320</v>
      </c>
      <c r="C1903" s="46">
        <f t="shared" si="40"/>
        <v>1</v>
      </c>
      <c r="E1903" s="40">
        <v>1440</v>
      </c>
      <c r="G1903" s="40">
        <v>8</v>
      </c>
      <c r="H1903" s="40">
        <v>136</v>
      </c>
      <c r="I1903" s="49"/>
    </row>
    <row r="1904" spans="1:9">
      <c r="A1904" s="61">
        <v>2059</v>
      </c>
      <c r="B1904" s="113">
        <v>45321</v>
      </c>
      <c r="C1904" s="46">
        <f t="shared" si="40"/>
        <v>2</v>
      </c>
      <c r="E1904" s="40">
        <v>950</v>
      </c>
      <c r="G1904" s="40">
        <v>14</v>
      </c>
      <c r="H1904" s="40">
        <v>135</v>
      </c>
      <c r="I1904" s="49"/>
    </row>
    <row r="1905" spans="1:9">
      <c r="A1905" s="61">
        <v>2059</v>
      </c>
      <c r="B1905" s="113">
        <v>45322</v>
      </c>
      <c r="C1905" s="46">
        <f t="shared" si="40"/>
        <v>3</v>
      </c>
      <c r="E1905" s="40">
        <v>578</v>
      </c>
      <c r="G1905" s="40">
        <v>11</v>
      </c>
      <c r="H1905" s="40">
        <v>123</v>
      </c>
      <c r="I1905" s="49"/>
    </row>
    <row r="1906" spans="1:9">
      <c r="A1906" s="61">
        <v>2059</v>
      </c>
      <c r="B1906" s="113">
        <v>45323</v>
      </c>
      <c r="C1906" s="46">
        <f t="shared" si="40"/>
        <v>4</v>
      </c>
      <c r="E1906" s="40">
        <v>687</v>
      </c>
      <c r="G1906" s="40">
        <v>24</v>
      </c>
      <c r="H1906" s="40">
        <v>167</v>
      </c>
      <c r="I1906" s="49"/>
    </row>
    <row r="1907" spans="1:9">
      <c r="A1907" s="61">
        <v>2059</v>
      </c>
      <c r="B1907" s="113">
        <v>45324</v>
      </c>
      <c r="C1907" s="46">
        <f t="shared" si="40"/>
        <v>5</v>
      </c>
      <c r="E1907" s="40">
        <v>765</v>
      </c>
      <c r="G1907" s="40">
        <v>21</v>
      </c>
      <c r="H1907" s="40">
        <v>91</v>
      </c>
      <c r="I1907" s="49"/>
    </row>
    <row r="1908" spans="1:9">
      <c r="A1908" s="61">
        <v>2059</v>
      </c>
      <c r="B1908" s="113">
        <v>45325</v>
      </c>
      <c r="C1908" s="46">
        <f t="shared" si="40"/>
        <v>6</v>
      </c>
      <c r="E1908" s="40">
        <v>751</v>
      </c>
      <c r="G1908" s="40">
        <v>14</v>
      </c>
      <c r="H1908" s="40">
        <v>129</v>
      </c>
      <c r="I1908" s="49"/>
    </row>
    <row r="1909" spans="1:9">
      <c r="A1909" s="61">
        <v>2059</v>
      </c>
      <c r="B1909" s="113">
        <v>45326</v>
      </c>
      <c r="C1909" s="46">
        <f t="shared" si="40"/>
        <v>7</v>
      </c>
      <c r="E1909" s="40">
        <v>1314</v>
      </c>
      <c r="G1909" s="40">
        <v>7</v>
      </c>
      <c r="H1909" s="40">
        <v>93</v>
      </c>
      <c r="I1909" s="49"/>
    </row>
    <row r="1910" spans="1:9">
      <c r="A1910" s="61">
        <v>2059</v>
      </c>
      <c r="B1910" s="113">
        <v>45327</v>
      </c>
      <c r="C1910" s="46">
        <f t="shared" si="40"/>
        <v>1</v>
      </c>
      <c r="E1910" s="40">
        <v>794</v>
      </c>
      <c r="G1910" s="40">
        <v>4</v>
      </c>
      <c r="H1910" s="40">
        <v>113</v>
      </c>
      <c r="I1910" s="49"/>
    </row>
    <row r="1911" spans="1:9">
      <c r="A1911" s="61">
        <v>2059</v>
      </c>
      <c r="B1911" s="113">
        <v>45328</v>
      </c>
      <c r="C1911" s="46">
        <f t="shared" si="40"/>
        <v>2</v>
      </c>
      <c r="E1911" s="40">
        <v>1427</v>
      </c>
      <c r="G1911" s="40">
        <v>3</v>
      </c>
      <c r="H1911" s="40">
        <v>94</v>
      </c>
      <c r="I1911" s="49"/>
    </row>
    <row r="1912" spans="1:9">
      <c r="A1912" s="61">
        <v>2059</v>
      </c>
      <c r="B1912" s="113">
        <v>45329</v>
      </c>
      <c r="C1912" s="46">
        <f t="shared" si="40"/>
        <v>3</v>
      </c>
      <c r="E1912" s="40">
        <v>960</v>
      </c>
      <c r="G1912" s="40">
        <v>9</v>
      </c>
      <c r="H1912" s="40">
        <v>127</v>
      </c>
      <c r="I1912" s="49"/>
    </row>
    <row r="1913" spans="1:9">
      <c r="A1913" s="61">
        <v>2059</v>
      </c>
      <c r="B1913" s="113">
        <v>45330</v>
      </c>
      <c r="C1913" s="46">
        <f t="shared" si="40"/>
        <v>4</v>
      </c>
      <c r="E1913" s="40">
        <v>1440</v>
      </c>
      <c r="G1913" s="40">
        <v>27</v>
      </c>
      <c r="H1913" s="40">
        <v>138</v>
      </c>
      <c r="I1913" s="49"/>
    </row>
    <row r="1914" spans="1:9">
      <c r="A1914" s="61">
        <v>2059</v>
      </c>
      <c r="B1914" s="113">
        <v>45331</v>
      </c>
      <c r="C1914" s="46">
        <f t="shared" si="40"/>
        <v>5</v>
      </c>
      <c r="E1914" s="40">
        <v>1440</v>
      </c>
      <c r="G1914" s="40">
        <v>7</v>
      </c>
      <c r="H1914" s="40">
        <v>131</v>
      </c>
      <c r="I1914" s="49"/>
    </row>
    <row r="1915" spans="1:9">
      <c r="A1915" s="61">
        <v>2059</v>
      </c>
      <c r="B1915" s="113">
        <v>45332</v>
      </c>
      <c r="C1915" s="46">
        <f t="shared" si="40"/>
        <v>6</v>
      </c>
      <c r="E1915" s="40">
        <v>1440</v>
      </c>
      <c r="G1915" s="40">
        <v>27</v>
      </c>
      <c r="H1915" s="40">
        <v>124</v>
      </c>
      <c r="I1915" s="49"/>
    </row>
    <row r="1916" spans="1:9">
      <c r="A1916" s="61">
        <v>2059</v>
      </c>
      <c r="B1916" s="113">
        <v>45333</v>
      </c>
      <c r="C1916" s="46">
        <f t="shared" si="40"/>
        <v>7</v>
      </c>
      <c r="E1916" s="40">
        <v>1440</v>
      </c>
      <c r="G1916" s="40">
        <v>22</v>
      </c>
      <c r="H1916" s="40">
        <v>120</v>
      </c>
      <c r="I1916" s="49"/>
    </row>
    <row r="1917" spans="1:9">
      <c r="A1917" s="61">
        <v>2059</v>
      </c>
      <c r="B1917" s="113">
        <v>45334</v>
      </c>
      <c r="C1917" s="46">
        <f t="shared" si="40"/>
        <v>1</v>
      </c>
      <c r="E1917" s="40">
        <v>1158</v>
      </c>
      <c r="G1917" s="40">
        <v>60</v>
      </c>
      <c r="H1917" s="40">
        <v>177</v>
      </c>
      <c r="I1917" s="49"/>
    </row>
    <row r="1918" spans="1:9">
      <c r="A1918" s="61">
        <v>2059</v>
      </c>
      <c r="B1918" s="113">
        <v>45335</v>
      </c>
      <c r="C1918" s="46">
        <f t="shared" si="40"/>
        <v>2</v>
      </c>
      <c r="E1918" s="40">
        <v>691</v>
      </c>
      <c r="G1918" s="40">
        <v>26</v>
      </c>
      <c r="H1918" s="40">
        <v>104</v>
      </c>
      <c r="I1918" s="49"/>
    </row>
    <row r="1919" spans="1:9">
      <c r="A1919" s="61">
        <v>2059</v>
      </c>
      <c r="B1919" s="113">
        <v>45354</v>
      </c>
      <c r="C1919" s="46">
        <f t="shared" si="40"/>
        <v>7</v>
      </c>
      <c r="E1919" s="40">
        <v>918</v>
      </c>
      <c r="G1919" s="40">
        <v>83</v>
      </c>
      <c r="H1919" s="40">
        <v>51</v>
      </c>
      <c r="I1919" s="49"/>
    </row>
    <row r="1920" spans="1:9">
      <c r="A1920" s="61">
        <v>2059</v>
      </c>
      <c r="B1920" s="113">
        <v>45355</v>
      </c>
      <c r="C1920" s="46">
        <f t="shared" si="40"/>
        <v>1</v>
      </c>
      <c r="E1920" s="40">
        <v>703</v>
      </c>
      <c r="G1920" s="40">
        <v>11</v>
      </c>
      <c r="H1920" s="40">
        <v>86</v>
      </c>
      <c r="I1920" s="49"/>
    </row>
    <row r="1921" spans="1:9">
      <c r="A1921" s="61">
        <v>2059</v>
      </c>
      <c r="B1921" s="113">
        <v>45356</v>
      </c>
      <c r="C1921" s="46">
        <f t="shared" si="40"/>
        <v>2</v>
      </c>
      <c r="E1921" s="40">
        <v>904</v>
      </c>
      <c r="G1921" s="40">
        <v>14</v>
      </c>
      <c r="H1921" s="40">
        <v>96</v>
      </c>
      <c r="I1921" s="49"/>
    </row>
    <row r="1922" spans="1:9">
      <c r="A1922" s="61">
        <v>2059</v>
      </c>
      <c r="B1922" s="113">
        <v>45357</v>
      </c>
      <c r="C1922" s="46">
        <f t="shared" si="40"/>
        <v>3</v>
      </c>
      <c r="E1922" s="40">
        <v>491</v>
      </c>
      <c r="G1922" s="40">
        <v>40</v>
      </c>
      <c r="H1922" s="40">
        <v>96</v>
      </c>
      <c r="I1922" s="49"/>
    </row>
    <row r="1923" spans="1:9">
      <c r="A1923" s="61">
        <v>2059</v>
      </c>
      <c r="B1923" s="113">
        <v>45358</v>
      </c>
      <c r="C1923" s="46">
        <f t="shared" si="40"/>
        <v>4</v>
      </c>
      <c r="E1923" s="40">
        <v>559</v>
      </c>
      <c r="G1923" s="40">
        <v>71</v>
      </c>
      <c r="H1923" s="40">
        <v>117</v>
      </c>
      <c r="I1923" s="49"/>
    </row>
    <row r="1924" spans="1:9">
      <c r="A1924" s="61">
        <v>2059</v>
      </c>
      <c r="B1924" s="113">
        <v>45359</v>
      </c>
      <c r="C1924" s="46">
        <f t="shared" si="40"/>
        <v>5</v>
      </c>
      <c r="E1924" s="40">
        <v>507</v>
      </c>
      <c r="G1924" s="40">
        <v>22</v>
      </c>
      <c r="H1924" s="40">
        <v>95</v>
      </c>
      <c r="I1924" s="49"/>
    </row>
    <row r="1925" spans="1:9">
      <c r="A1925" s="61">
        <v>2059</v>
      </c>
      <c r="B1925" s="113">
        <v>45360</v>
      </c>
      <c r="C1925" s="46">
        <f t="shared" si="40"/>
        <v>6</v>
      </c>
      <c r="E1925" s="40">
        <v>757</v>
      </c>
      <c r="G1925" s="40">
        <v>29</v>
      </c>
      <c r="H1925" s="40">
        <v>52</v>
      </c>
      <c r="I1925" s="49"/>
    </row>
    <row r="1926" spans="1:9">
      <c r="A1926" s="61">
        <v>2059</v>
      </c>
      <c r="B1926" s="113">
        <v>45361</v>
      </c>
      <c r="C1926" s="46">
        <f t="shared" si="40"/>
        <v>7</v>
      </c>
      <c r="E1926" s="40">
        <v>1091</v>
      </c>
      <c r="G1926" s="40">
        <v>2</v>
      </c>
      <c r="H1926" s="40">
        <v>63</v>
      </c>
      <c r="I1926" s="49"/>
    </row>
    <row r="1927" spans="1:9">
      <c r="A1927" s="61">
        <v>2059</v>
      </c>
      <c r="B1927" s="113">
        <v>45362</v>
      </c>
      <c r="C1927" s="46">
        <f t="shared" si="40"/>
        <v>1</v>
      </c>
      <c r="E1927" s="40">
        <v>1440</v>
      </c>
      <c r="G1927" s="40">
        <v>13</v>
      </c>
      <c r="H1927" s="40">
        <v>65</v>
      </c>
      <c r="I1927" s="49"/>
    </row>
    <row r="1928" spans="1:9">
      <c r="A1928" s="61">
        <v>2059</v>
      </c>
      <c r="B1928" s="113">
        <v>45363</v>
      </c>
      <c r="C1928" s="46">
        <f t="shared" si="40"/>
        <v>2</v>
      </c>
      <c r="E1928" s="40">
        <v>1440</v>
      </c>
      <c r="G1928" s="40">
        <v>11</v>
      </c>
      <c r="H1928" s="40">
        <v>101</v>
      </c>
      <c r="I1928" s="49"/>
    </row>
    <row r="1929" spans="1:9">
      <c r="A1929" s="61">
        <v>2059</v>
      </c>
      <c r="B1929" s="113">
        <v>45364</v>
      </c>
      <c r="C1929" s="46">
        <f t="shared" ref="C1929:C1992" si="41">WEEKDAY(B1929,2)</f>
        <v>3</v>
      </c>
      <c r="E1929" s="40">
        <v>1440</v>
      </c>
      <c r="G1929" s="40">
        <v>5</v>
      </c>
      <c r="H1929" s="40">
        <v>74</v>
      </c>
      <c r="I1929" s="49"/>
    </row>
    <row r="1930" spans="1:9">
      <c r="A1930" s="61">
        <v>2059</v>
      </c>
      <c r="B1930" s="113">
        <v>45365</v>
      </c>
      <c r="C1930" s="46">
        <f t="shared" si="41"/>
        <v>4</v>
      </c>
      <c r="E1930" s="40">
        <v>1440</v>
      </c>
      <c r="G1930" s="40">
        <v>16</v>
      </c>
      <c r="H1930" s="40">
        <v>85</v>
      </c>
      <c r="I1930" s="49"/>
    </row>
    <row r="1931" spans="1:9">
      <c r="A1931" s="61">
        <v>2059</v>
      </c>
      <c r="B1931" s="113">
        <v>45366</v>
      </c>
      <c r="C1931" s="46">
        <f t="shared" si="41"/>
        <v>5</v>
      </c>
      <c r="E1931" s="40">
        <v>1440</v>
      </c>
      <c r="G1931" s="40">
        <v>57</v>
      </c>
      <c r="H1931" s="40">
        <v>128</v>
      </c>
      <c r="I1931" s="49"/>
    </row>
    <row r="1932" spans="1:9">
      <c r="A1932" s="61">
        <v>2059</v>
      </c>
      <c r="B1932" s="113">
        <v>45367</v>
      </c>
      <c r="C1932" s="46">
        <f t="shared" si="41"/>
        <v>6</v>
      </c>
      <c r="E1932" s="40">
        <v>1440</v>
      </c>
      <c r="G1932" s="40">
        <v>30</v>
      </c>
      <c r="H1932" s="40">
        <v>30</v>
      </c>
      <c r="I1932" s="49"/>
    </row>
    <row r="1933" spans="1:9">
      <c r="A1933" s="61">
        <v>2059</v>
      </c>
      <c r="B1933" s="113">
        <v>45368</v>
      </c>
      <c r="C1933" s="46">
        <f t="shared" si="41"/>
        <v>7</v>
      </c>
      <c r="E1933" s="40">
        <v>1440</v>
      </c>
      <c r="G1933" s="40">
        <v>2</v>
      </c>
      <c r="H1933" s="40">
        <v>70</v>
      </c>
      <c r="I1933" s="49"/>
    </row>
    <row r="1934" spans="1:9">
      <c r="A1934" s="61">
        <v>2059</v>
      </c>
      <c r="B1934" s="113">
        <v>45369</v>
      </c>
      <c r="C1934" s="46">
        <f t="shared" si="41"/>
        <v>1</v>
      </c>
      <c r="E1934" s="40">
        <v>1440</v>
      </c>
      <c r="G1934" s="40">
        <v>18</v>
      </c>
      <c r="H1934" s="40">
        <v>131</v>
      </c>
      <c r="I1934" s="49"/>
    </row>
    <row r="1935" spans="1:9">
      <c r="A1935" s="61">
        <v>2059</v>
      </c>
      <c r="B1935" s="113">
        <v>45370</v>
      </c>
      <c r="C1935" s="46">
        <f t="shared" si="41"/>
        <v>2</v>
      </c>
      <c r="E1935" s="40">
        <v>1440</v>
      </c>
      <c r="G1935" s="40">
        <v>13</v>
      </c>
      <c r="H1935" s="40">
        <v>187</v>
      </c>
      <c r="I1935" s="49"/>
    </row>
    <row r="1936" spans="1:9">
      <c r="A1936" s="61">
        <v>2059</v>
      </c>
      <c r="B1936" s="113">
        <v>45371</v>
      </c>
      <c r="C1936" s="46">
        <f t="shared" si="41"/>
        <v>3</v>
      </c>
      <c r="E1936" s="40">
        <v>1440</v>
      </c>
      <c r="G1936" s="40">
        <v>15</v>
      </c>
      <c r="H1936" s="40">
        <v>124</v>
      </c>
      <c r="I1936" s="49"/>
    </row>
    <row r="1937" spans="1:12">
      <c r="A1937" s="61">
        <v>2059</v>
      </c>
      <c r="B1937" s="113">
        <v>45372</v>
      </c>
      <c r="C1937" s="46">
        <f t="shared" si="41"/>
        <v>4</v>
      </c>
      <c r="E1937" s="40">
        <v>1133</v>
      </c>
      <c r="G1937" s="40">
        <v>19</v>
      </c>
      <c r="H1937" s="40">
        <v>79</v>
      </c>
      <c r="I1937" s="49"/>
    </row>
    <row r="1938" spans="1:12">
      <c r="A1938" s="61">
        <v>2059</v>
      </c>
      <c r="B1938" s="113">
        <v>45373</v>
      </c>
      <c r="C1938" s="46">
        <f t="shared" si="41"/>
        <v>5</v>
      </c>
      <c r="E1938" s="40">
        <v>250</v>
      </c>
      <c r="G1938" s="40">
        <v>5</v>
      </c>
      <c r="H1938" s="40">
        <v>28</v>
      </c>
      <c r="I1938" s="49"/>
    </row>
    <row r="1939" spans="1:12">
      <c r="A1939" s="61">
        <v>2059</v>
      </c>
      <c r="B1939" s="113">
        <v>45374</v>
      </c>
      <c r="C1939" s="46">
        <f t="shared" si="41"/>
        <v>6</v>
      </c>
      <c r="E1939" s="40">
        <v>697</v>
      </c>
      <c r="G1939" s="40">
        <v>10</v>
      </c>
      <c r="H1939" s="40">
        <v>70</v>
      </c>
      <c r="I1939" s="49"/>
    </row>
    <row r="1940" spans="1:12">
      <c r="A1940" s="61">
        <v>2059</v>
      </c>
      <c r="B1940" s="113">
        <v>45375</v>
      </c>
      <c r="C1940" s="46">
        <f t="shared" si="41"/>
        <v>7</v>
      </c>
      <c r="E1940" s="40">
        <v>277</v>
      </c>
      <c r="G1940" s="40">
        <v>48</v>
      </c>
      <c r="H1940" s="40">
        <v>67</v>
      </c>
      <c r="I1940" s="49"/>
    </row>
    <row r="1941" spans="1:12">
      <c r="A1941" s="61">
        <v>2059</v>
      </c>
      <c r="B1941" s="113">
        <v>45376</v>
      </c>
      <c r="C1941" s="46">
        <f t="shared" si="41"/>
        <v>1</v>
      </c>
      <c r="E1941" s="40">
        <v>463</v>
      </c>
      <c r="G1941" s="40">
        <v>44</v>
      </c>
      <c r="H1941" s="40">
        <v>85</v>
      </c>
      <c r="I1941" s="49"/>
    </row>
    <row r="1942" spans="1:12">
      <c r="A1942" s="61">
        <v>2059</v>
      </c>
      <c r="B1942" s="113">
        <v>45377</v>
      </c>
      <c r="C1942" s="46">
        <f t="shared" si="41"/>
        <v>2</v>
      </c>
      <c r="E1942" s="40">
        <v>654</v>
      </c>
      <c r="G1942" s="40">
        <v>17</v>
      </c>
      <c r="H1942" s="40">
        <v>147</v>
      </c>
      <c r="I1942" s="49"/>
    </row>
    <row r="1943" spans="1:12">
      <c r="A1943" s="61">
        <v>2059</v>
      </c>
      <c r="B1943" s="113">
        <v>45378</v>
      </c>
      <c r="C1943" s="46">
        <f t="shared" si="41"/>
        <v>3</v>
      </c>
      <c r="E1943" s="40">
        <v>788</v>
      </c>
      <c r="G1943" s="40">
        <v>10</v>
      </c>
      <c r="H1943" s="40">
        <v>117</v>
      </c>
      <c r="I1943" s="49"/>
      <c r="L1943" s="40">
        <v>0</v>
      </c>
    </row>
    <row r="1944" spans="1:12">
      <c r="A1944" s="61">
        <v>2059</v>
      </c>
      <c r="B1944" s="113">
        <v>45379</v>
      </c>
      <c r="C1944" s="46">
        <f t="shared" si="41"/>
        <v>4</v>
      </c>
      <c r="E1944" s="40">
        <v>757</v>
      </c>
      <c r="G1944" s="40">
        <v>19</v>
      </c>
      <c r="H1944" s="40">
        <v>220</v>
      </c>
      <c r="I1944" s="49"/>
      <c r="L1944" s="40">
        <v>0</v>
      </c>
    </row>
    <row r="1945" spans="1:12">
      <c r="A1945" s="61">
        <v>2059</v>
      </c>
      <c r="B1945" s="113">
        <v>45380</v>
      </c>
      <c r="C1945" s="46">
        <f t="shared" si="41"/>
        <v>5</v>
      </c>
      <c r="E1945" s="40">
        <v>742</v>
      </c>
      <c r="G1945" s="40">
        <v>15</v>
      </c>
      <c r="H1945" s="40">
        <v>77</v>
      </c>
      <c r="I1945" s="49"/>
      <c r="L1945" s="40">
        <v>0</v>
      </c>
    </row>
    <row r="1946" spans="1:12">
      <c r="A1946" s="61">
        <v>2059</v>
      </c>
      <c r="B1946" s="113">
        <v>45381</v>
      </c>
      <c r="C1946" s="46">
        <f t="shared" si="41"/>
        <v>6</v>
      </c>
      <c r="E1946" s="40">
        <v>730</v>
      </c>
      <c r="G1946" s="40">
        <v>211</v>
      </c>
      <c r="H1946" s="40">
        <v>86</v>
      </c>
      <c r="I1946" s="49"/>
      <c r="L1946" s="40">
        <v>0</v>
      </c>
    </row>
    <row r="1947" spans="1:12">
      <c r="A1947" s="61">
        <v>2059</v>
      </c>
      <c r="B1947" s="113">
        <v>45382</v>
      </c>
      <c r="C1947" s="46">
        <f t="shared" si="41"/>
        <v>7</v>
      </c>
      <c r="E1947" s="40">
        <v>815</v>
      </c>
      <c r="G1947" s="40">
        <v>11</v>
      </c>
      <c r="H1947" s="40">
        <v>71</v>
      </c>
      <c r="I1947" s="49"/>
      <c r="L1947" s="40">
        <v>0</v>
      </c>
    </row>
    <row r="1948" spans="1:12">
      <c r="A1948" s="61">
        <v>2059</v>
      </c>
      <c r="B1948" s="113">
        <v>45383</v>
      </c>
      <c r="C1948" s="46">
        <f t="shared" si="41"/>
        <v>1</v>
      </c>
      <c r="E1948" s="40">
        <v>932</v>
      </c>
      <c r="G1948" s="40">
        <v>13</v>
      </c>
      <c r="H1948" s="40">
        <v>158</v>
      </c>
      <c r="I1948" s="49"/>
      <c r="L1948" s="40">
        <v>0</v>
      </c>
    </row>
    <row r="1949" spans="1:12">
      <c r="A1949" s="61">
        <v>2059</v>
      </c>
      <c r="B1949" s="113">
        <v>45384</v>
      </c>
      <c r="C1949" s="46">
        <f t="shared" si="41"/>
        <v>2</v>
      </c>
      <c r="E1949" s="40">
        <v>744</v>
      </c>
      <c r="G1949" s="40">
        <v>65</v>
      </c>
      <c r="H1949" s="40">
        <v>93</v>
      </c>
      <c r="I1949" s="49"/>
      <c r="L1949" s="40">
        <v>0</v>
      </c>
    </row>
    <row r="1950" spans="1:12">
      <c r="A1950" s="114">
        <v>7869</v>
      </c>
      <c r="B1950" s="113">
        <v>45284</v>
      </c>
      <c r="C1950" s="46">
        <f t="shared" si="41"/>
        <v>7</v>
      </c>
      <c r="D1950" s="20" t="s">
        <v>723</v>
      </c>
      <c r="E1950" s="20">
        <v>415</v>
      </c>
      <c r="F1950" s="20" t="s">
        <v>510</v>
      </c>
      <c r="G1950" s="20">
        <v>238</v>
      </c>
      <c r="H1950" s="20">
        <v>31</v>
      </c>
      <c r="I1950" s="49"/>
    </row>
    <row r="1951" spans="1:12">
      <c r="A1951" s="114">
        <v>7869</v>
      </c>
      <c r="B1951" s="113">
        <v>45285</v>
      </c>
      <c r="C1951" s="46">
        <f t="shared" si="41"/>
        <v>1</v>
      </c>
      <c r="D1951" s="20" t="s">
        <v>316</v>
      </c>
      <c r="E1951" s="20">
        <v>302</v>
      </c>
      <c r="F1951" s="20" t="s">
        <v>526</v>
      </c>
      <c r="G1951" s="20">
        <v>221</v>
      </c>
      <c r="H1951" s="20">
        <v>24</v>
      </c>
      <c r="I1951" s="49"/>
    </row>
    <row r="1952" spans="1:12">
      <c r="A1952" s="114">
        <v>7869</v>
      </c>
      <c r="B1952" s="113">
        <v>45286</v>
      </c>
      <c r="C1952" s="46">
        <f t="shared" si="41"/>
        <v>2</v>
      </c>
      <c r="D1952" s="20" t="s">
        <v>496</v>
      </c>
      <c r="E1952" s="20">
        <v>379</v>
      </c>
      <c r="F1952" s="20" t="s">
        <v>459</v>
      </c>
      <c r="G1952" s="20">
        <v>197</v>
      </c>
      <c r="H1952" s="20">
        <v>58</v>
      </c>
      <c r="I1952" s="49"/>
    </row>
    <row r="1953" spans="1:9">
      <c r="A1953" s="114">
        <v>7869</v>
      </c>
      <c r="B1953" s="113">
        <v>45287</v>
      </c>
      <c r="C1953" s="46">
        <f t="shared" si="41"/>
        <v>3</v>
      </c>
      <c r="D1953" s="20" t="s">
        <v>1082</v>
      </c>
      <c r="E1953" s="20">
        <v>514</v>
      </c>
      <c r="F1953" s="20" t="s">
        <v>400</v>
      </c>
      <c r="G1953" s="20">
        <v>275</v>
      </c>
      <c r="H1953" s="20">
        <v>61</v>
      </c>
      <c r="I1953" s="49"/>
    </row>
    <row r="1954" spans="1:9">
      <c r="A1954" s="114">
        <v>7869</v>
      </c>
      <c r="B1954" s="113">
        <v>45288</v>
      </c>
      <c r="C1954" s="46">
        <f t="shared" si="41"/>
        <v>4</v>
      </c>
      <c r="D1954" s="20" t="s">
        <v>489</v>
      </c>
      <c r="E1954" s="20">
        <v>405</v>
      </c>
      <c r="F1954" s="20" t="s">
        <v>676</v>
      </c>
      <c r="G1954" s="20">
        <v>224</v>
      </c>
      <c r="H1954" s="20">
        <v>66</v>
      </c>
      <c r="I1954" s="49"/>
    </row>
    <row r="1955" spans="1:9">
      <c r="A1955" s="114">
        <v>7869</v>
      </c>
      <c r="B1955" s="113">
        <v>45289</v>
      </c>
      <c r="C1955" s="46">
        <f t="shared" si="41"/>
        <v>5</v>
      </c>
      <c r="D1955" s="20" t="s">
        <v>416</v>
      </c>
      <c r="E1955" s="20">
        <v>443</v>
      </c>
      <c r="F1955" s="20" t="s">
        <v>397</v>
      </c>
      <c r="G1955" s="20">
        <v>325</v>
      </c>
      <c r="H1955" s="20">
        <v>66</v>
      </c>
      <c r="I1955" s="49"/>
    </row>
    <row r="1956" spans="1:9">
      <c r="A1956" s="114">
        <v>7869</v>
      </c>
      <c r="B1956" s="113">
        <v>45290</v>
      </c>
      <c r="C1956" s="46">
        <f t="shared" si="41"/>
        <v>6</v>
      </c>
      <c r="D1956" s="20" t="s">
        <v>315</v>
      </c>
      <c r="E1956" s="20">
        <v>483</v>
      </c>
      <c r="F1956" s="20" t="s">
        <v>337</v>
      </c>
      <c r="G1956" s="20">
        <v>305</v>
      </c>
      <c r="H1956" s="20">
        <v>87</v>
      </c>
      <c r="I1956" s="49"/>
    </row>
    <row r="1957" spans="1:9">
      <c r="A1957" s="114">
        <v>7869</v>
      </c>
      <c r="B1957" s="113">
        <v>45291</v>
      </c>
      <c r="C1957" s="46">
        <f t="shared" si="41"/>
        <v>7</v>
      </c>
      <c r="D1957" s="20" t="s">
        <v>909</v>
      </c>
      <c r="E1957" s="20">
        <v>341</v>
      </c>
      <c r="F1957" s="20" t="s">
        <v>908</v>
      </c>
      <c r="G1957" s="20">
        <v>178</v>
      </c>
      <c r="H1957" s="20">
        <v>95</v>
      </c>
      <c r="I1957" s="49"/>
    </row>
    <row r="1958" spans="1:9">
      <c r="A1958" s="114">
        <v>7869</v>
      </c>
      <c r="B1958" s="113">
        <v>45292</v>
      </c>
      <c r="C1958" s="46">
        <f t="shared" si="41"/>
        <v>1</v>
      </c>
      <c r="D1958" s="20" t="s">
        <v>442</v>
      </c>
      <c r="E1958" s="20">
        <v>508</v>
      </c>
      <c r="F1958" s="20" t="s">
        <v>275</v>
      </c>
      <c r="G1958" s="20">
        <v>219</v>
      </c>
      <c r="H1958" s="20">
        <v>140</v>
      </c>
      <c r="I1958" s="49"/>
    </row>
    <row r="1959" spans="1:9">
      <c r="A1959" s="114">
        <v>7869</v>
      </c>
      <c r="B1959" s="113">
        <v>45293</v>
      </c>
      <c r="C1959" s="46">
        <f t="shared" si="41"/>
        <v>2</v>
      </c>
      <c r="D1959" s="20" t="s">
        <v>438</v>
      </c>
      <c r="E1959" s="20">
        <v>348</v>
      </c>
      <c r="F1959" s="20" t="s">
        <v>582</v>
      </c>
      <c r="G1959" s="20">
        <v>134</v>
      </c>
      <c r="H1959" s="20">
        <v>86</v>
      </c>
      <c r="I1959" s="49"/>
    </row>
    <row r="1960" spans="1:9">
      <c r="A1960" s="114">
        <v>7869</v>
      </c>
      <c r="B1960" s="113">
        <v>45294</v>
      </c>
      <c r="C1960" s="46">
        <f t="shared" si="41"/>
        <v>3</v>
      </c>
      <c r="D1960" s="20" t="s">
        <v>782</v>
      </c>
      <c r="E1960" s="20">
        <v>534</v>
      </c>
      <c r="F1960" s="20" t="s">
        <v>534</v>
      </c>
      <c r="G1960" s="20">
        <v>347</v>
      </c>
      <c r="H1960" s="20">
        <v>46</v>
      </c>
      <c r="I1960" s="49"/>
    </row>
    <row r="1961" spans="1:9">
      <c r="A1961" s="114">
        <v>7869</v>
      </c>
      <c r="B1961" s="113">
        <v>45295</v>
      </c>
      <c r="C1961" s="46">
        <f t="shared" si="41"/>
        <v>4</v>
      </c>
      <c r="D1961" s="20" t="s">
        <v>514</v>
      </c>
      <c r="E1961" s="20">
        <v>335</v>
      </c>
      <c r="F1961" s="20" t="s">
        <v>633</v>
      </c>
      <c r="G1961" s="20">
        <v>142</v>
      </c>
      <c r="H1961" s="20">
        <v>72</v>
      </c>
      <c r="I1961" s="49"/>
    </row>
    <row r="1962" spans="1:9">
      <c r="A1962" s="114">
        <v>7869</v>
      </c>
      <c r="B1962" s="113">
        <v>45296</v>
      </c>
      <c r="C1962" s="46">
        <f t="shared" si="41"/>
        <v>5</v>
      </c>
      <c r="D1962" s="20" t="s">
        <v>1266</v>
      </c>
      <c r="E1962" s="20">
        <v>420</v>
      </c>
      <c r="F1962" s="20" t="s">
        <v>296</v>
      </c>
      <c r="G1962" s="20">
        <v>149</v>
      </c>
      <c r="H1962" s="20">
        <v>82</v>
      </c>
      <c r="I1962" s="49"/>
    </row>
    <row r="1963" spans="1:9">
      <c r="A1963" s="114">
        <v>7869</v>
      </c>
      <c r="B1963" s="113">
        <v>45297</v>
      </c>
      <c r="C1963" s="46">
        <f t="shared" si="41"/>
        <v>6</v>
      </c>
      <c r="D1963" s="20" t="s">
        <v>663</v>
      </c>
      <c r="E1963" s="20">
        <v>56</v>
      </c>
      <c r="F1963" s="20" t="s">
        <v>641</v>
      </c>
      <c r="G1963" s="20">
        <v>15</v>
      </c>
      <c r="H1963" s="20">
        <v>81</v>
      </c>
      <c r="I1963" s="49"/>
    </row>
    <row r="1964" spans="1:9">
      <c r="A1964" s="114">
        <v>7869</v>
      </c>
      <c r="B1964" s="113">
        <v>45298</v>
      </c>
      <c r="C1964" s="46">
        <f t="shared" si="41"/>
        <v>7</v>
      </c>
      <c r="D1964" s="20" t="s">
        <v>942</v>
      </c>
      <c r="E1964" s="20">
        <v>363</v>
      </c>
      <c r="F1964" s="20" t="s">
        <v>443</v>
      </c>
      <c r="G1964" s="20">
        <v>173</v>
      </c>
      <c r="H1964" s="20">
        <v>75</v>
      </c>
      <c r="I1964" s="49"/>
    </row>
    <row r="1965" spans="1:9">
      <c r="A1965" s="114">
        <v>7869</v>
      </c>
      <c r="B1965" s="113">
        <v>45299</v>
      </c>
      <c r="C1965" s="46">
        <f t="shared" si="41"/>
        <v>1</v>
      </c>
      <c r="D1965" s="20" t="s">
        <v>625</v>
      </c>
      <c r="E1965" s="20">
        <v>565</v>
      </c>
      <c r="F1965" s="20" t="s">
        <v>312</v>
      </c>
      <c r="G1965" s="20">
        <v>204</v>
      </c>
      <c r="H1965" s="20">
        <v>140</v>
      </c>
      <c r="I1965" s="49"/>
    </row>
    <row r="1966" spans="1:9">
      <c r="A1966" s="114">
        <v>7869</v>
      </c>
      <c r="B1966" s="113">
        <v>45300</v>
      </c>
      <c r="C1966" s="46">
        <f t="shared" si="41"/>
        <v>2</v>
      </c>
      <c r="D1966" s="20" t="s">
        <v>433</v>
      </c>
      <c r="E1966" s="20">
        <v>316</v>
      </c>
      <c r="F1966" s="20" t="s">
        <v>328</v>
      </c>
      <c r="G1966" s="20">
        <v>131</v>
      </c>
      <c r="H1966" s="20">
        <v>108</v>
      </c>
      <c r="I1966" s="49"/>
    </row>
    <row r="1967" spans="1:9">
      <c r="A1967" s="114">
        <v>7869</v>
      </c>
      <c r="B1967" s="113">
        <v>45301</v>
      </c>
      <c r="C1967" s="46">
        <f t="shared" si="41"/>
        <v>3</v>
      </c>
      <c r="D1967" s="20" t="s">
        <v>281</v>
      </c>
      <c r="E1967" s="20">
        <v>273</v>
      </c>
      <c r="F1967" s="20" t="s">
        <v>602</v>
      </c>
      <c r="G1967" s="20">
        <v>141</v>
      </c>
      <c r="H1967" s="20">
        <v>103</v>
      </c>
      <c r="I1967" s="49"/>
    </row>
    <row r="1968" spans="1:9">
      <c r="A1968" s="114">
        <v>7869</v>
      </c>
      <c r="B1968" s="113">
        <v>45302</v>
      </c>
      <c r="C1968" s="46">
        <f t="shared" si="41"/>
        <v>4</v>
      </c>
      <c r="D1968" s="20" t="s">
        <v>431</v>
      </c>
      <c r="E1968" s="20">
        <v>298</v>
      </c>
      <c r="F1968" s="20" t="s">
        <v>464</v>
      </c>
      <c r="G1968" s="20">
        <v>216</v>
      </c>
      <c r="H1968" s="20">
        <v>67</v>
      </c>
      <c r="I1968" s="49"/>
    </row>
    <row r="1969" spans="1:9">
      <c r="A1969" s="114">
        <v>7869</v>
      </c>
      <c r="B1969" s="113">
        <v>45303</v>
      </c>
      <c r="C1969" s="46">
        <f t="shared" si="41"/>
        <v>5</v>
      </c>
      <c r="D1969" s="20" t="s">
        <v>298</v>
      </c>
      <c r="E1969" s="20">
        <v>339</v>
      </c>
      <c r="F1969" s="20" t="s">
        <v>646</v>
      </c>
      <c r="G1969" s="20">
        <v>233</v>
      </c>
      <c r="H1969" s="20">
        <v>109</v>
      </c>
      <c r="I1969" s="49"/>
    </row>
    <row r="1970" spans="1:9">
      <c r="A1970" s="114">
        <v>7869</v>
      </c>
      <c r="B1970" s="113">
        <v>45304</v>
      </c>
      <c r="C1970" s="46">
        <f t="shared" si="41"/>
        <v>6</v>
      </c>
      <c r="D1970" s="20" t="s">
        <v>357</v>
      </c>
      <c r="E1970" s="20">
        <v>342</v>
      </c>
      <c r="F1970" s="20" t="s">
        <v>676</v>
      </c>
      <c r="G1970" s="20">
        <v>224</v>
      </c>
      <c r="H1970" s="20">
        <v>102</v>
      </c>
      <c r="I1970" s="49"/>
    </row>
    <row r="1971" spans="1:9">
      <c r="A1971" s="114">
        <v>7869</v>
      </c>
      <c r="B1971" s="113">
        <v>45305</v>
      </c>
      <c r="C1971" s="46">
        <f t="shared" si="41"/>
        <v>7</v>
      </c>
      <c r="D1971" s="20" t="s">
        <v>529</v>
      </c>
      <c r="E1971" s="20">
        <v>191</v>
      </c>
      <c r="F1971" s="20" t="s">
        <v>301</v>
      </c>
      <c r="G1971" s="20">
        <v>36</v>
      </c>
      <c r="H1971" s="20">
        <v>94</v>
      </c>
      <c r="I1971" s="49"/>
    </row>
    <row r="1972" spans="1:9">
      <c r="A1972" s="114">
        <v>7869</v>
      </c>
      <c r="B1972" s="113">
        <v>45306</v>
      </c>
      <c r="C1972" s="46">
        <f t="shared" si="41"/>
        <v>1</v>
      </c>
      <c r="D1972" s="20" t="s">
        <v>315</v>
      </c>
      <c r="E1972" s="20">
        <v>483</v>
      </c>
      <c r="F1972" s="20" t="s">
        <v>484</v>
      </c>
      <c r="G1972" s="20">
        <v>226</v>
      </c>
      <c r="H1972" s="20">
        <v>114</v>
      </c>
      <c r="I1972" s="49"/>
    </row>
    <row r="1973" spans="1:9">
      <c r="A1973" s="114">
        <v>7869</v>
      </c>
      <c r="B1973" s="113">
        <v>45307</v>
      </c>
      <c r="C1973" s="46">
        <f t="shared" si="41"/>
        <v>2</v>
      </c>
      <c r="D1973" s="20" t="s">
        <v>352</v>
      </c>
      <c r="E1973" s="20">
        <v>199</v>
      </c>
      <c r="F1973" s="20" t="s">
        <v>258</v>
      </c>
      <c r="G1973" s="20">
        <v>82</v>
      </c>
      <c r="H1973" s="20">
        <v>78</v>
      </c>
      <c r="I1973" s="49"/>
    </row>
    <row r="1974" spans="1:9">
      <c r="A1974" s="114">
        <v>7869</v>
      </c>
      <c r="B1974" s="113">
        <v>45308</v>
      </c>
      <c r="C1974" s="46">
        <f t="shared" si="41"/>
        <v>3</v>
      </c>
      <c r="D1974" s="20" t="s">
        <v>492</v>
      </c>
      <c r="E1974" s="20">
        <v>301</v>
      </c>
      <c r="F1974" s="20" t="s">
        <v>950</v>
      </c>
      <c r="G1974" s="20">
        <v>164</v>
      </c>
      <c r="H1974" s="20">
        <v>70</v>
      </c>
      <c r="I1974" s="49"/>
    </row>
    <row r="1975" spans="1:9">
      <c r="A1975" s="114">
        <v>7869</v>
      </c>
      <c r="B1975" s="113">
        <v>45309</v>
      </c>
      <c r="C1975" s="46">
        <f t="shared" si="41"/>
        <v>4</v>
      </c>
      <c r="D1975" s="20" t="s">
        <v>646</v>
      </c>
      <c r="E1975" s="20">
        <v>233</v>
      </c>
      <c r="F1975" s="20" t="s">
        <v>74</v>
      </c>
      <c r="G1975" s="20">
        <v>60</v>
      </c>
      <c r="H1975" s="20">
        <v>50</v>
      </c>
      <c r="I1975" s="49"/>
    </row>
    <row r="1976" spans="1:9">
      <c r="A1976" s="114">
        <v>7869</v>
      </c>
      <c r="B1976" s="113">
        <v>45310</v>
      </c>
      <c r="C1976" s="46">
        <f t="shared" si="41"/>
        <v>5</v>
      </c>
      <c r="D1976" s="20" t="s">
        <v>942</v>
      </c>
      <c r="E1976" s="20">
        <v>363</v>
      </c>
      <c r="F1976" s="20" t="s">
        <v>602</v>
      </c>
      <c r="G1976" s="20">
        <v>141</v>
      </c>
      <c r="H1976" s="20">
        <v>55</v>
      </c>
      <c r="I1976" s="49"/>
    </row>
    <row r="1977" spans="1:9">
      <c r="A1977" s="114">
        <v>7869</v>
      </c>
      <c r="B1977" s="113">
        <v>45311</v>
      </c>
      <c r="C1977" s="46">
        <f t="shared" si="41"/>
        <v>6</v>
      </c>
      <c r="D1977" s="20" t="s">
        <v>367</v>
      </c>
      <c r="E1977" s="20">
        <v>321</v>
      </c>
      <c r="F1977" s="20" t="s">
        <v>576</v>
      </c>
      <c r="G1977" s="20">
        <v>68</v>
      </c>
      <c r="H1977" s="20">
        <v>131</v>
      </c>
      <c r="I1977" s="49"/>
    </row>
    <row r="1978" spans="1:9">
      <c r="A1978" s="114">
        <v>7869</v>
      </c>
      <c r="B1978" s="113">
        <v>45312</v>
      </c>
      <c r="C1978" s="46">
        <f t="shared" si="41"/>
        <v>7</v>
      </c>
      <c r="D1978" s="20" t="s">
        <v>317</v>
      </c>
      <c r="E1978" s="20">
        <v>328</v>
      </c>
      <c r="F1978" s="20" t="s">
        <v>254</v>
      </c>
      <c r="G1978" s="20">
        <v>195</v>
      </c>
      <c r="H1978" s="20">
        <v>119</v>
      </c>
      <c r="I1978" s="49"/>
    </row>
    <row r="1979" spans="1:9">
      <c r="A1979" s="114">
        <v>7869</v>
      </c>
      <c r="B1979" s="113">
        <v>45313</v>
      </c>
      <c r="C1979" s="46">
        <f t="shared" si="41"/>
        <v>1</v>
      </c>
      <c r="D1979" s="20" t="s">
        <v>629</v>
      </c>
      <c r="E1979" s="20">
        <v>161</v>
      </c>
      <c r="F1979" s="20" t="s">
        <v>556</v>
      </c>
      <c r="G1979" s="20">
        <v>110</v>
      </c>
      <c r="H1979" s="20">
        <v>50</v>
      </c>
      <c r="I1979" s="49"/>
    </row>
    <row r="1980" spans="1:9">
      <c r="A1980" s="114">
        <v>7869</v>
      </c>
      <c r="B1980" s="113">
        <v>45314</v>
      </c>
      <c r="C1980" s="46">
        <f t="shared" si="41"/>
        <v>2</v>
      </c>
      <c r="D1980" s="20" t="s">
        <v>676</v>
      </c>
      <c r="E1980" s="20">
        <v>224</v>
      </c>
      <c r="F1980" s="20" t="s">
        <v>328</v>
      </c>
      <c r="G1980" s="20">
        <v>131</v>
      </c>
      <c r="H1980" s="20">
        <v>55</v>
      </c>
      <c r="I1980" s="49"/>
    </row>
    <row r="1981" spans="1:9">
      <c r="A1981" s="114">
        <v>7869</v>
      </c>
      <c r="B1981" s="113">
        <v>45315</v>
      </c>
      <c r="C1981" s="46">
        <f t="shared" si="41"/>
        <v>3</v>
      </c>
      <c r="D1981" s="20" t="s">
        <v>266</v>
      </c>
      <c r="E1981" s="20">
        <v>153</v>
      </c>
      <c r="F1981" s="20" t="s">
        <v>680</v>
      </c>
      <c r="G1981" s="20">
        <v>99</v>
      </c>
      <c r="H1981" s="20">
        <v>44</v>
      </c>
      <c r="I1981" s="49"/>
    </row>
    <row r="1982" spans="1:9">
      <c r="A1982" s="114">
        <v>7869</v>
      </c>
      <c r="B1982" s="113">
        <v>45316</v>
      </c>
      <c r="C1982" s="46">
        <f t="shared" si="41"/>
        <v>4</v>
      </c>
      <c r="D1982" s="20" t="s">
        <v>366</v>
      </c>
      <c r="E1982" s="20">
        <v>240</v>
      </c>
      <c r="F1982" s="20" t="s">
        <v>499</v>
      </c>
      <c r="G1982" s="20">
        <v>147</v>
      </c>
      <c r="H1982" s="20">
        <v>78</v>
      </c>
      <c r="I1982" s="49"/>
    </row>
    <row r="1983" spans="1:9">
      <c r="A1983" s="114">
        <v>7869</v>
      </c>
      <c r="B1983" s="113">
        <v>45317</v>
      </c>
      <c r="C1983" s="46">
        <f t="shared" si="41"/>
        <v>5</v>
      </c>
      <c r="D1983" s="20" t="s">
        <v>950</v>
      </c>
      <c r="E1983" s="20">
        <v>164</v>
      </c>
      <c r="F1983" s="20" t="s">
        <v>511</v>
      </c>
      <c r="G1983" s="20">
        <v>84</v>
      </c>
      <c r="H1983" s="20">
        <v>97</v>
      </c>
      <c r="I1983" s="49"/>
    </row>
    <row r="1984" spans="1:9">
      <c r="A1984" s="114">
        <v>7869</v>
      </c>
      <c r="B1984" s="113">
        <v>45318</v>
      </c>
      <c r="C1984" s="46">
        <f t="shared" si="41"/>
        <v>6</v>
      </c>
      <c r="D1984" s="20" t="s">
        <v>462</v>
      </c>
      <c r="E1984" s="20">
        <v>340</v>
      </c>
      <c r="F1984" s="20" t="s">
        <v>497</v>
      </c>
      <c r="G1984" s="20">
        <v>185</v>
      </c>
      <c r="H1984" s="20">
        <v>74</v>
      </c>
      <c r="I1984" s="49"/>
    </row>
    <row r="1985" spans="1:9">
      <c r="A1985" s="114">
        <v>7869</v>
      </c>
      <c r="B1985" s="113">
        <v>45319</v>
      </c>
      <c r="C1985" s="46">
        <f t="shared" si="41"/>
        <v>7</v>
      </c>
      <c r="D1985" s="20" t="s">
        <v>283</v>
      </c>
      <c r="E1985" s="20">
        <v>322</v>
      </c>
      <c r="F1985" s="20" t="s">
        <v>520</v>
      </c>
      <c r="G1985" s="20">
        <v>122</v>
      </c>
      <c r="H1985" s="20">
        <v>91</v>
      </c>
      <c r="I1985" s="49"/>
    </row>
    <row r="1986" spans="1:9">
      <c r="A1986" s="114">
        <v>7869</v>
      </c>
      <c r="B1986" s="113">
        <v>45320</v>
      </c>
      <c r="C1986" s="46">
        <f t="shared" si="41"/>
        <v>1</v>
      </c>
      <c r="D1986" s="20" t="s">
        <v>429</v>
      </c>
      <c r="E1986" s="20">
        <v>95</v>
      </c>
      <c r="F1986" s="20" t="s">
        <v>501</v>
      </c>
      <c r="G1986" s="20">
        <v>45</v>
      </c>
      <c r="H1986" s="20">
        <v>62</v>
      </c>
      <c r="I1986" s="49"/>
    </row>
    <row r="1987" spans="1:9">
      <c r="A1987" s="114">
        <v>7869</v>
      </c>
      <c r="B1987" s="113">
        <v>45321</v>
      </c>
      <c r="C1987" s="46">
        <f t="shared" si="41"/>
        <v>2</v>
      </c>
      <c r="D1987" s="20" t="s">
        <v>307</v>
      </c>
      <c r="E1987" s="20">
        <v>139</v>
      </c>
      <c r="F1987" s="20" t="s">
        <v>501</v>
      </c>
      <c r="G1987" s="20">
        <v>45</v>
      </c>
      <c r="H1987" s="20">
        <v>54</v>
      </c>
      <c r="I1987" s="49"/>
    </row>
    <row r="1988" spans="1:9">
      <c r="A1988" s="114">
        <v>7869</v>
      </c>
      <c r="B1988" s="113">
        <v>45322</v>
      </c>
      <c r="C1988" s="46">
        <f t="shared" si="41"/>
        <v>3</v>
      </c>
      <c r="D1988" s="20" t="s">
        <v>655</v>
      </c>
      <c r="E1988" s="20">
        <v>196</v>
      </c>
      <c r="F1988" s="20" t="s">
        <v>255</v>
      </c>
      <c r="G1988" s="20">
        <v>102</v>
      </c>
      <c r="H1988" s="20">
        <v>63</v>
      </c>
      <c r="I1988" s="49"/>
    </row>
    <row r="1989" spans="1:9">
      <c r="A1989" s="114">
        <v>7869</v>
      </c>
      <c r="B1989" s="113">
        <v>45323</v>
      </c>
      <c r="C1989" s="46">
        <f t="shared" si="41"/>
        <v>4</v>
      </c>
      <c r="D1989" s="20" t="s">
        <v>575</v>
      </c>
      <c r="E1989" s="20">
        <v>279</v>
      </c>
      <c r="F1989" s="20" t="s">
        <v>426</v>
      </c>
      <c r="G1989" s="20">
        <v>152</v>
      </c>
      <c r="H1989" s="20">
        <v>58</v>
      </c>
      <c r="I1989" s="49"/>
    </row>
    <row r="1990" spans="1:9">
      <c r="A1990" s="114">
        <v>7869</v>
      </c>
      <c r="B1990" s="113">
        <v>45324</v>
      </c>
      <c r="C1990" s="46">
        <f t="shared" si="41"/>
        <v>5</v>
      </c>
      <c r="D1990" s="20" t="s">
        <v>311</v>
      </c>
      <c r="E1990" s="20">
        <v>241</v>
      </c>
      <c r="F1990" s="20" t="s">
        <v>916</v>
      </c>
      <c r="G1990" s="20">
        <v>156</v>
      </c>
      <c r="H1990" s="20">
        <v>62</v>
      </c>
      <c r="I1990" s="49"/>
    </row>
    <row r="1991" spans="1:9">
      <c r="A1991" s="114">
        <v>7869</v>
      </c>
      <c r="B1991" s="113">
        <v>45325</v>
      </c>
      <c r="C1991" s="46">
        <f t="shared" si="41"/>
        <v>6</v>
      </c>
      <c r="D1991" s="20" t="s">
        <v>912</v>
      </c>
      <c r="E1991" s="20">
        <v>294</v>
      </c>
      <c r="F1991" s="20" t="s">
        <v>590</v>
      </c>
      <c r="G1991" s="20">
        <v>115</v>
      </c>
      <c r="H1991" s="20">
        <v>108</v>
      </c>
      <c r="I1991" s="49"/>
    </row>
    <row r="1992" spans="1:9">
      <c r="A1992" s="114">
        <v>7869</v>
      </c>
      <c r="B1992" s="113">
        <v>45326</v>
      </c>
      <c r="C1992" s="46">
        <f t="shared" si="41"/>
        <v>7</v>
      </c>
      <c r="D1992" s="20" t="s">
        <v>1267</v>
      </c>
      <c r="E1992" s="20">
        <v>212</v>
      </c>
      <c r="F1992" s="20" t="s">
        <v>602</v>
      </c>
      <c r="G1992" s="20">
        <v>141</v>
      </c>
      <c r="H1992" s="20">
        <v>59</v>
      </c>
      <c r="I1992" s="49"/>
    </row>
    <row r="1993" spans="1:9">
      <c r="A1993" s="114">
        <v>7869</v>
      </c>
      <c r="B1993" s="113">
        <v>45327</v>
      </c>
      <c r="C1993" s="46">
        <f t="shared" ref="C1993:C2056" si="42">WEEKDAY(B1993,2)</f>
        <v>1</v>
      </c>
      <c r="D1993" s="20" t="s">
        <v>459</v>
      </c>
      <c r="E1993" s="20">
        <v>197</v>
      </c>
      <c r="F1993" s="20" t="s">
        <v>380</v>
      </c>
      <c r="G1993" s="20">
        <v>69</v>
      </c>
      <c r="H1993" s="20">
        <v>70</v>
      </c>
      <c r="I1993" s="49"/>
    </row>
    <row r="1994" spans="1:9">
      <c r="A1994" s="114">
        <v>7869</v>
      </c>
      <c r="B1994" s="113">
        <v>45328</v>
      </c>
      <c r="C1994" s="46">
        <f t="shared" si="42"/>
        <v>2</v>
      </c>
      <c r="D1994" s="20" t="s">
        <v>490</v>
      </c>
      <c r="E1994" s="20">
        <v>202</v>
      </c>
      <c r="F1994" s="20" t="s">
        <v>387</v>
      </c>
      <c r="G1994" s="20">
        <v>136</v>
      </c>
      <c r="H1994" s="20">
        <v>47</v>
      </c>
      <c r="I1994" s="49"/>
    </row>
    <row r="1995" spans="1:9">
      <c r="A1995" s="114">
        <v>7869</v>
      </c>
      <c r="B1995" s="113">
        <v>45329</v>
      </c>
      <c r="C1995" s="46">
        <f t="shared" si="42"/>
        <v>3</v>
      </c>
      <c r="D1995" s="20" t="s">
        <v>352</v>
      </c>
      <c r="E1995" s="20">
        <v>199</v>
      </c>
      <c r="F1995" s="20" t="s">
        <v>272</v>
      </c>
      <c r="G1995" s="20">
        <v>94</v>
      </c>
      <c r="H1995" s="20">
        <v>54</v>
      </c>
      <c r="I1995" s="49"/>
    </row>
    <row r="1996" spans="1:9">
      <c r="A1996" s="114">
        <v>7869</v>
      </c>
      <c r="B1996" s="113">
        <v>45330</v>
      </c>
      <c r="C1996" s="46">
        <f t="shared" si="42"/>
        <v>4</v>
      </c>
      <c r="D1996" s="20" t="s">
        <v>256</v>
      </c>
      <c r="E1996" s="20">
        <v>118</v>
      </c>
      <c r="F1996" s="20" t="s">
        <v>640</v>
      </c>
      <c r="G1996" s="20">
        <v>27</v>
      </c>
      <c r="H1996" s="20">
        <v>127</v>
      </c>
      <c r="I1996" s="49"/>
    </row>
    <row r="1997" spans="1:9">
      <c r="A1997" s="114">
        <v>7869</v>
      </c>
      <c r="B1997" s="113">
        <v>45331</v>
      </c>
      <c r="C1997" s="46">
        <f t="shared" si="42"/>
        <v>5</v>
      </c>
      <c r="D1997" s="20" t="s">
        <v>464</v>
      </c>
      <c r="E1997" s="20">
        <v>216</v>
      </c>
      <c r="F1997" s="20" t="s">
        <v>387</v>
      </c>
      <c r="G1997" s="20">
        <v>136</v>
      </c>
      <c r="H1997" s="20">
        <v>105</v>
      </c>
      <c r="I1997" s="49"/>
    </row>
    <row r="1998" spans="1:9">
      <c r="A1998" s="114">
        <v>7869</v>
      </c>
      <c r="B1998" s="113">
        <v>45332</v>
      </c>
      <c r="C1998" s="46">
        <f t="shared" si="42"/>
        <v>6</v>
      </c>
      <c r="D1998" s="20" t="s">
        <v>1268</v>
      </c>
      <c r="E1998" s="20">
        <v>264</v>
      </c>
      <c r="F1998" s="20" t="s">
        <v>256</v>
      </c>
      <c r="G1998" s="20">
        <v>118</v>
      </c>
      <c r="H1998" s="20">
        <v>57</v>
      </c>
      <c r="I1998" s="49"/>
    </row>
    <row r="1999" spans="1:9">
      <c r="A1999" s="114">
        <v>7869</v>
      </c>
      <c r="B1999" s="113">
        <v>45333</v>
      </c>
      <c r="C1999" s="46">
        <f t="shared" si="42"/>
        <v>7</v>
      </c>
      <c r="D1999" s="20" t="s">
        <v>289</v>
      </c>
      <c r="E1999" s="20">
        <v>265</v>
      </c>
      <c r="F1999" s="20" t="s">
        <v>282</v>
      </c>
      <c r="G1999" s="20">
        <v>158</v>
      </c>
      <c r="H1999" s="20">
        <v>88</v>
      </c>
      <c r="I1999" s="49"/>
    </row>
    <row r="2000" spans="1:9">
      <c r="A2000" s="114">
        <v>7869</v>
      </c>
      <c r="B2000" s="113">
        <v>45334</v>
      </c>
      <c r="C2000" s="46">
        <f t="shared" si="42"/>
        <v>1</v>
      </c>
      <c r="D2000" s="20" t="s">
        <v>908</v>
      </c>
      <c r="E2000" s="20">
        <v>178</v>
      </c>
      <c r="F2000" s="20" t="s">
        <v>380</v>
      </c>
      <c r="G2000" s="20">
        <v>69</v>
      </c>
      <c r="H2000" s="20">
        <v>88</v>
      </c>
      <c r="I2000" s="49"/>
    </row>
    <row r="2001" spans="1:9">
      <c r="A2001" s="114">
        <v>7869</v>
      </c>
      <c r="B2001" s="113">
        <v>45335</v>
      </c>
      <c r="C2001" s="46">
        <f t="shared" si="42"/>
        <v>2</v>
      </c>
      <c r="D2001" s="20" t="s">
        <v>399</v>
      </c>
      <c r="E2001" s="20">
        <v>145</v>
      </c>
      <c r="F2001" s="20" t="s">
        <v>250</v>
      </c>
      <c r="G2001" s="20">
        <v>77</v>
      </c>
      <c r="H2001" s="20">
        <v>120</v>
      </c>
      <c r="I2001" s="49"/>
    </row>
    <row r="2002" spans="1:9">
      <c r="A2002" s="114">
        <v>7869</v>
      </c>
      <c r="B2002" s="113">
        <v>45336</v>
      </c>
      <c r="C2002" s="46">
        <f t="shared" si="42"/>
        <v>3</v>
      </c>
      <c r="D2002" s="20" t="s">
        <v>260</v>
      </c>
      <c r="E2002" s="20">
        <v>223</v>
      </c>
      <c r="F2002" s="20" t="s">
        <v>261</v>
      </c>
      <c r="G2002" s="20">
        <v>132</v>
      </c>
      <c r="H2002" s="20">
        <v>67</v>
      </c>
      <c r="I2002" s="49"/>
    </row>
    <row r="2003" spans="1:9">
      <c r="A2003" s="114">
        <v>7869</v>
      </c>
      <c r="B2003" s="113">
        <v>45337</v>
      </c>
      <c r="C2003" s="46">
        <f t="shared" si="42"/>
        <v>4</v>
      </c>
      <c r="D2003" s="20" t="s">
        <v>304</v>
      </c>
      <c r="E2003" s="20">
        <v>377</v>
      </c>
      <c r="F2003" s="20" t="s">
        <v>283</v>
      </c>
      <c r="G2003" s="20">
        <v>322</v>
      </c>
      <c r="H2003" s="20">
        <v>69</v>
      </c>
      <c r="I2003" s="49"/>
    </row>
    <row r="2004" spans="1:9">
      <c r="A2004" s="114">
        <v>7869</v>
      </c>
      <c r="B2004" s="113">
        <v>45338</v>
      </c>
      <c r="C2004" s="46">
        <f t="shared" si="42"/>
        <v>5</v>
      </c>
      <c r="D2004" s="20" t="s">
        <v>254</v>
      </c>
      <c r="E2004" s="20">
        <v>195</v>
      </c>
      <c r="F2004" s="20" t="s">
        <v>549</v>
      </c>
      <c r="G2004" s="20">
        <v>105</v>
      </c>
      <c r="H2004" s="20">
        <v>73</v>
      </c>
      <c r="I2004" s="49"/>
    </row>
    <row r="2005" spans="1:9">
      <c r="A2005" s="114">
        <v>7869</v>
      </c>
      <c r="B2005" s="113">
        <v>45339</v>
      </c>
      <c r="C2005" s="46">
        <f t="shared" si="42"/>
        <v>6</v>
      </c>
      <c r="D2005" s="20" t="s">
        <v>298</v>
      </c>
      <c r="E2005" s="20">
        <v>339</v>
      </c>
      <c r="F2005" s="20" t="s">
        <v>577</v>
      </c>
      <c r="G2005" s="20">
        <v>201</v>
      </c>
      <c r="H2005" s="20">
        <v>77</v>
      </c>
      <c r="I2005" s="49"/>
    </row>
    <row r="2006" spans="1:9">
      <c r="A2006" s="114">
        <v>7869</v>
      </c>
      <c r="B2006" s="113">
        <v>45340</v>
      </c>
      <c r="C2006" s="46">
        <f t="shared" si="42"/>
        <v>7</v>
      </c>
      <c r="D2006" s="20" t="s">
        <v>1015</v>
      </c>
      <c r="E2006" s="20">
        <v>267</v>
      </c>
      <c r="F2006" s="20" t="s">
        <v>687</v>
      </c>
      <c r="G2006" s="20">
        <v>140</v>
      </c>
      <c r="H2006" s="20">
        <v>95</v>
      </c>
      <c r="I2006" s="49"/>
    </row>
    <row r="2007" spans="1:9">
      <c r="A2007" s="114">
        <v>7869</v>
      </c>
      <c r="B2007" s="113">
        <v>45341</v>
      </c>
      <c r="C2007" s="46">
        <f t="shared" si="42"/>
        <v>1</v>
      </c>
      <c r="D2007" s="20" t="s">
        <v>586</v>
      </c>
      <c r="E2007" s="20">
        <v>165</v>
      </c>
      <c r="F2007" s="20" t="s">
        <v>500</v>
      </c>
      <c r="G2007" s="20">
        <v>79</v>
      </c>
      <c r="H2007" s="20">
        <v>82</v>
      </c>
      <c r="I2007" s="49"/>
    </row>
    <row r="2008" spans="1:9">
      <c r="A2008" s="114">
        <v>7869</v>
      </c>
      <c r="B2008" s="113">
        <v>45342</v>
      </c>
      <c r="C2008" s="46">
        <f t="shared" si="42"/>
        <v>2</v>
      </c>
      <c r="D2008" s="20" t="s">
        <v>328</v>
      </c>
      <c r="E2008" s="20">
        <v>131</v>
      </c>
      <c r="F2008" s="20" t="s">
        <v>953</v>
      </c>
      <c r="G2008" s="20">
        <v>66</v>
      </c>
      <c r="H2008" s="20">
        <v>65</v>
      </c>
      <c r="I2008" s="49"/>
    </row>
    <row r="2009" spans="1:9">
      <c r="A2009" s="114">
        <v>7869</v>
      </c>
      <c r="B2009" s="113">
        <v>45343</v>
      </c>
      <c r="C2009" s="46">
        <f t="shared" si="42"/>
        <v>3</v>
      </c>
      <c r="D2009" s="20" t="s">
        <v>739</v>
      </c>
      <c r="E2009" s="20">
        <v>276</v>
      </c>
      <c r="F2009" s="20" t="s">
        <v>580</v>
      </c>
      <c r="G2009" s="20">
        <v>61</v>
      </c>
      <c r="H2009" s="20">
        <v>52</v>
      </c>
      <c r="I2009" s="49"/>
    </row>
    <row r="2010" spans="1:9">
      <c r="A2010" s="114">
        <v>7869</v>
      </c>
      <c r="B2010" s="113">
        <v>45344</v>
      </c>
      <c r="C2010" s="46">
        <f t="shared" si="42"/>
        <v>4</v>
      </c>
      <c r="D2010" s="20" t="s">
        <v>477</v>
      </c>
      <c r="E2010" s="20">
        <v>234</v>
      </c>
      <c r="F2010" s="20" t="s">
        <v>399</v>
      </c>
      <c r="G2010" s="20">
        <v>145</v>
      </c>
      <c r="H2010" s="20">
        <v>94</v>
      </c>
      <c r="I2010" s="49"/>
    </row>
    <row r="2011" spans="1:9">
      <c r="A2011" s="114">
        <v>7869</v>
      </c>
      <c r="B2011" s="113">
        <v>45345</v>
      </c>
      <c r="C2011" s="46">
        <f t="shared" si="42"/>
        <v>5</v>
      </c>
      <c r="D2011" s="20" t="s">
        <v>473</v>
      </c>
      <c r="E2011" s="20">
        <v>256</v>
      </c>
      <c r="F2011" s="20" t="s">
        <v>293</v>
      </c>
      <c r="G2011" s="20">
        <v>167</v>
      </c>
      <c r="H2011" s="20">
        <v>77</v>
      </c>
      <c r="I2011" s="49"/>
    </row>
    <row r="2012" spans="1:9">
      <c r="A2012" s="114">
        <v>7869</v>
      </c>
      <c r="B2012" s="113">
        <v>45346</v>
      </c>
      <c r="C2012" s="46">
        <f t="shared" si="42"/>
        <v>6</v>
      </c>
      <c r="D2012" s="20" t="s">
        <v>623</v>
      </c>
      <c r="E2012" s="20">
        <v>217</v>
      </c>
      <c r="F2012" s="20" t="s">
        <v>274</v>
      </c>
      <c r="G2012" s="20">
        <v>44</v>
      </c>
      <c r="H2012" s="20">
        <v>71</v>
      </c>
      <c r="I2012" s="49"/>
    </row>
    <row r="2013" spans="1:9">
      <c r="A2013" s="114">
        <v>7869</v>
      </c>
      <c r="B2013" s="113">
        <v>45347</v>
      </c>
      <c r="C2013" s="46">
        <f t="shared" si="42"/>
        <v>7</v>
      </c>
      <c r="D2013" s="20" t="s">
        <v>697</v>
      </c>
      <c r="E2013" s="20">
        <v>168</v>
      </c>
      <c r="F2013" s="20" t="s">
        <v>616</v>
      </c>
      <c r="G2013" s="20">
        <v>52</v>
      </c>
      <c r="H2013" s="20">
        <v>123</v>
      </c>
      <c r="I2013" s="49"/>
    </row>
    <row r="2014" spans="1:9">
      <c r="A2014" s="114">
        <v>7869</v>
      </c>
      <c r="B2014" s="113">
        <v>45348</v>
      </c>
      <c r="C2014" s="46">
        <f t="shared" si="42"/>
        <v>1</v>
      </c>
      <c r="D2014" s="20" t="s">
        <v>490</v>
      </c>
      <c r="E2014" s="20">
        <v>202</v>
      </c>
      <c r="F2014" s="20" t="s">
        <v>300</v>
      </c>
      <c r="G2014" s="20">
        <v>86</v>
      </c>
      <c r="H2014" s="20">
        <v>103</v>
      </c>
      <c r="I2014" s="49"/>
    </row>
    <row r="2015" spans="1:9">
      <c r="A2015" s="114">
        <v>7869</v>
      </c>
      <c r="B2015" s="113">
        <v>45349</v>
      </c>
      <c r="C2015" s="46">
        <f t="shared" si="42"/>
        <v>2</v>
      </c>
      <c r="D2015" s="20" t="s">
        <v>914</v>
      </c>
      <c r="E2015" s="20">
        <v>214</v>
      </c>
      <c r="F2015" s="20" t="s">
        <v>480</v>
      </c>
      <c r="G2015" s="20">
        <v>124</v>
      </c>
      <c r="H2015" s="20">
        <v>58</v>
      </c>
      <c r="I2015" s="49"/>
    </row>
    <row r="2016" spans="1:9">
      <c r="A2016" s="114">
        <v>7869</v>
      </c>
      <c r="B2016" s="113">
        <v>45350</v>
      </c>
      <c r="C2016" s="46">
        <f t="shared" si="42"/>
        <v>3</v>
      </c>
      <c r="D2016" s="20" t="s">
        <v>574</v>
      </c>
      <c r="E2016" s="20">
        <v>157</v>
      </c>
      <c r="F2016" s="20" t="s">
        <v>667</v>
      </c>
      <c r="G2016" s="20">
        <v>75</v>
      </c>
      <c r="H2016" s="20">
        <v>113</v>
      </c>
      <c r="I2016" s="49"/>
    </row>
    <row r="2017" spans="1:9">
      <c r="A2017" s="114">
        <v>7869</v>
      </c>
      <c r="B2017" s="113">
        <v>45351</v>
      </c>
      <c r="C2017" s="46">
        <f t="shared" si="42"/>
        <v>4</v>
      </c>
      <c r="D2017" s="20" t="s">
        <v>443</v>
      </c>
      <c r="E2017" s="20">
        <v>173</v>
      </c>
      <c r="F2017" s="20" t="s">
        <v>272</v>
      </c>
      <c r="G2017" s="20">
        <v>94</v>
      </c>
      <c r="H2017" s="20">
        <v>120</v>
      </c>
      <c r="I2017" s="49"/>
    </row>
    <row r="2018" spans="1:9">
      <c r="A2018" s="114">
        <v>7869</v>
      </c>
      <c r="B2018" s="113">
        <v>45352</v>
      </c>
      <c r="C2018" s="46">
        <f t="shared" si="42"/>
        <v>5</v>
      </c>
      <c r="D2018" s="20" t="s">
        <v>322</v>
      </c>
      <c r="E2018" s="20">
        <v>182</v>
      </c>
      <c r="F2018" s="20" t="s">
        <v>520</v>
      </c>
      <c r="G2018" s="20">
        <v>122</v>
      </c>
      <c r="H2018" s="20">
        <v>66</v>
      </c>
      <c r="I2018" s="49"/>
    </row>
    <row r="2019" spans="1:9">
      <c r="A2019" s="114">
        <v>7869</v>
      </c>
      <c r="B2019" s="113">
        <v>45353</v>
      </c>
      <c r="C2019" s="46">
        <f t="shared" si="42"/>
        <v>6</v>
      </c>
      <c r="D2019" s="20" t="s">
        <v>577</v>
      </c>
      <c r="E2019" s="20">
        <v>201</v>
      </c>
      <c r="F2019" s="20" t="s">
        <v>1043</v>
      </c>
      <c r="G2019" s="20">
        <v>58</v>
      </c>
      <c r="H2019" s="20">
        <v>91</v>
      </c>
      <c r="I2019" s="49"/>
    </row>
    <row r="2020" spans="1:9">
      <c r="A2020" s="114">
        <v>7869</v>
      </c>
      <c r="B2020" s="113">
        <v>45354</v>
      </c>
      <c r="C2020" s="46">
        <f t="shared" si="42"/>
        <v>7</v>
      </c>
      <c r="D2020" s="20" t="s">
        <v>639</v>
      </c>
      <c r="E2020" s="20">
        <v>286</v>
      </c>
      <c r="F2020" s="20" t="s">
        <v>596</v>
      </c>
      <c r="G2020" s="20">
        <v>81</v>
      </c>
      <c r="H2020" s="20">
        <v>89</v>
      </c>
      <c r="I2020" s="49"/>
    </row>
    <row r="2021" spans="1:9">
      <c r="A2021" s="114">
        <v>7869</v>
      </c>
      <c r="B2021" s="113">
        <v>45355</v>
      </c>
      <c r="C2021" s="46">
        <f t="shared" si="42"/>
        <v>1</v>
      </c>
      <c r="D2021" s="20" t="s">
        <v>772</v>
      </c>
      <c r="E2021" s="20">
        <v>249</v>
      </c>
      <c r="F2021" s="20" t="s">
        <v>1269</v>
      </c>
      <c r="G2021" s="20">
        <v>59</v>
      </c>
      <c r="H2021" s="20">
        <v>78</v>
      </c>
      <c r="I2021" s="49"/>
    </row>
    <row r="2022" spans="1:9">
      <c r="A2022" s="114">
        <v>7869</v>
      </c>
      <c r="B2022" s="113">
        <v>45356</v>
      </c>
      <c r="C2022" s="46">
        <f t="shared" si="42"/>
        <v>2</v>
      </c>
      <c r="D2022" s="20" t="s">
        <v>430</v>
      </c>
      <c r="E2022" s="20">
        <v>278</v>
      </c>
      <c r="F2022" s="20" t="s">
        <v>282</v>
      </c>
      <c r="G2022" s="20">
        <v>158</v>
      </c>
      <c r="H2022" s="20">
        <v>92</v>
      </c>
      <c r="I2022" s="49"/>
    </row>
    <row r="2023" spans="1:9">
      <c r="A2023" s="114">
        <v>7869</v>
      </c>
      <c r="B2023" s="113">
        <v>45357</v>
      </c>
      <c r="C2023" s="46">
        <f t="shared" si="42"/>
        <v>3</v>
      </c>
      <c r="D2023" s="20" t="s">
        <v>772</v>
      </c>
      <c r="E2023" s="20">
        <v>249</v>
      </c>
      <c r="F2023" s="20" t="s">
        <v>399</v>
      </c>
      <c r="G2023" s="20">
        <v>145</v>
      </c>
      <c r="H2023" s="20">
        <v>63</v>
      </c>
      <c r="I2023" s="49"/>
    </row>
    <row r="2024" spans="1:9">
      <c r="A2024" s="114">
        <v>7869</v>
      </c>
      <c r="B2024" s="113">
        <v>45358</v>
      </c>
      <c r="C2024" s="46">
        <f t="shared" si="42"/>
        <v>4</v>
      </c>
      <c r="D2024" s="20" t="s">
        <v>307</v>
      </c>
      <c r="E2024" s="20">
        <v>139</v>
      </c>
      <c r="F2024" s="20" t="s">
        <v>501</v>
      </c>
      <c r="G2024" s="20">
        <v>45</v>
      </c>
      <c r="H2024" s="20">
        <v>101</v>
      </c>
      <c r="I2024" s="49"/>
    </row>
    <row r="2025" spans="1:9">
      <c r="A2025" s="114">
        <v>7869</v>
      </c>
      <c r="B2025" s="113">
        <v>45359</v>
      </c>
      <c r="C2025" s="46">
        <f t="shared" si="42"/>
        <v>5</v>
      </c>
      <c r="D2025" s="20" t="s">
        <v>417</v>
      </c>
      <c r="E2025" s="20">
        <v>171</v>
      </c>
      <c r="F2025" s="20" t="s">
        <v>480</v>
      </c>
      <c r="G2025" s="20">
        <v>124</v>
      </c>
      <c r="H2025" s="20">
        <v>56</v>
      </c>
      <c r="I2025" s="49"/>
    </row>
    <row r="2026" spans="1:9">
      <c r="A2026" s="114">
        <v>7869</v>
      </c>
      <c r="B2026" s="113">
        <v>45360</v>
      </c>
      <c r="C2026" s="46">
        <f t="shared" si="42"/>
        <v>6</v>
      </c>
      <c r="D2026" s="20" t="s">
        <v>924</v>
      </c>
      <c r="E2026" s="20">
        <v>311</v>
      </c>
      <c r="F2026" s="20" t="s">
        <v>318</v>
      </c>
      <c r="G2026" s="20">
        <v>93</v>
      </c>
      <c r="H2026" s="20">
        <v>80</v>
      </c>
      <c r="I2026" s="49"/>
    </row>
    <row r="2027" spans="1:9">
      <c r="A2027" s="114">
        <v>7869</v>
      </c>
      <c r="B2027" s="113">
        <v>45361</v>
      </c>
      <c r="C2027" s="46">
        <f t="shared" si="42"/>
        <v>7</v>
      </c>
      <c r="D2027" s="20" t="s">
        <v>377</v>
      </c>
      <c r="E2027" s="20">
        <v>357</v>
      </c>
      <c r="F2027" s="20" t="s">
        <v>516</v>
      </c>
      <c r="G2027" s="20">
        <v>253</v>
      </c>
      <c r="H2027" s="20">
        <v>94</v>
      </c>
      <c r="I2027" s="49"/>
    </row>
    <row r="2028" spans="1:9">
      <c r="A2028" s="114">
        <v>7869</v>
      </c>
      <c r="B2028" s="113">
        <v>45362</v>
      </c>
      <c r="C2028" s="46">
        <f t="shared" si="42"/>
        <v>1</v>
      </c>
      <c r="D2028" s="20" t="s">
        <v>379</v>
      </c>
      <c r="E2028" s="20">
        <v>244</v>
      </c>
      <c r="F2028" s="20" t="s">
        <v>690</v>
      </c>
      <c r="G2028" s="20">
        <v>129</v>
      </c>
      <c r="H2028" s="20">
        <v>56</v>
      </c>
      <c r="I2028" s="49"/>
    </row>
    <row r="2029" spans="1:9">
      <c r="A2029" s="114">
        <v>7869</v>
      </c>
      <c r="B2029" s="113">
        <v>45363</v>
      </c>
      <c r="C2029" s="46">
        <f t="shared" si="42"/>
        <v>2</v>
      </c>
      <c r="D2029" s="20" t="s">
        <v>475</v>
      </c>
      <c r="E2029" s="20">
        <v>288</v>
      </c>
      <c r="F2029" s="20" t="s">
        <v>676</v>
      </c>
      <c r="G2029" s="20">
        <v>224</v>
      </c>
      <c r="H2029" s="20">
        <v>104</v>
      </c>
      <c r="I2029" s="49"/>
    </row>
    <row r="2030" spans="1:9">
      <c r="A2030" s="114">
        <v>7869</v>
      </c>
      <c r="B2030" s="113">
        <v>45364</v>
      </c>
      <c r="C2030" s="46">
        <f t="shared" si="42"/>
        <v>3</v>
      </c>
      <c r="D2030" s="20" t="s">
        <v>639</v>
      </c>
      <c r="E2030" s="20">
        <v>286</v>
      </c>
      <c r="F2030" s="20" t="s">
        <v>358</v>
      </c>
      <c r="G2030" s="20">
        <v>203</v>
      </c>
      <c r="H2030" s="20">
        <v>66</v>
      </c>
      <c r="I2030" s="49"/>
    </row>
    <row r="2031" spans="1:9">
      <c r="A2031" s="114">
        <v>7869</v>
      </c>
      <c r="B2031" s="113">
        <v>45365</v>
      </c>
      <c r="C2031" s="46">
        <f t="shared" si="42"/>
        <v>4</v>
      </c>
      <c r="D2031" s="20" t="s">
        <v>914</v>
      </c>
      <c r="E2031" s="20">
        <v>214</v>
      </c>
      <c r="F2031" s="20" t="s">
        <v>520</v>
      </c>
      <c r="G2031" s="20">
        <v>122</v>
      </c>
      <c r="H2031" s="20">
        <v>75</v>
      </c>
      <c r="I2031" s="49"/>
    </row>
    <row r="2032" spans="1:9">
      <c r="A2032" s="114">
        <v>7869</v>
      </c>
      <c r="B2032" s="113">
        <v>45366</v>
      </c>
      <c r="C2032" s="46">
        <f t="shared" si="42"/>
        <v>5</v>
      </c>
      <c r="D2032" s="20" t="s">
        <v>285</v>
      </c>
      <c r="E2032" s="20">
        <v>192</v>
      </c>
      <c r="F2032" s="20" t="s">
        <v>339</v>
      </c>
      <c r="G2032" s="20">
        <v>121</v>
      </c>
      <c r="H2032" s="20">
        <v>58</v>
      </c>
      <c r="I2032" s="49"/>
    </row>
    <row r="2033" spans="1:12">
      <c r="A2033" s="114">
        <v>7869</v>
      </c>
      <c r="B2033" s="113">
        <v>45367</v>
      </c>
      <c r="C2033" s="46">
        <f t="shared" si="42"/>
        <v>6</v>
      </c>
      <c r="D2033" s="20" t="s">
        <v>520</v>
      </c>
      <c r="E2033" s="20">
        <v>122</v>
      </c>
      <c r="F2033" s="20" t="s">
        <v>984</v>
      </c>
      <c r="G2033" s="20">
        <v>35</v>
      </c>
      <c r="H2033" s="20">
        <v>63</v>
      </c>
      <c r="I2033" s="49"/>
    </row>
    <row r="2034" spans="1:12">
      <c r="A2034" s="114">
        <v>7869</v>
      </c>
      <c r="B2034" s="113">
        <v>45368</v>
      </c>
      <c r="C2034" s="46">
        <f t="shared" si="42"/>
        <v>7</v>
      </c>
      <c r="D2034" s="20" t="s">
        <v>678</v>
      </c>
      <c r="E2034" s="20">
        <v>283</v>
      </c>
      <c r="F2034" s="20" t="s">
        <v>34</v>
      </c>
      <c r="G2034" s="20">
        <v>120</v>
      </c>
      <c r="H2034" s="20">
        <v>78</v>
      </c>
      <c r="I2034" s="49"/>
    </row>
    <row r="2035" spans="1:12">
      <c r="A2035" s="114">
        <v>7869</v>
      </c>
      <c r="B2035" s="113">
        <v>45369</v>
      </c>
      <c r="C2035" s="46">
        <f t="shared" si="42"/>
        <v>1</v>
      </c>
      <c r="D2035" s="20" t="s">
        <v>464</v>
      </c>
      <c r="E2035" s="20">
        <v>216</v>
      </c>
      <c r="F2035" s="20" t="s">
        <v>633</v>
      </c>
      <c r="G2035" s="20">
        <v>142</v>
      </c>
      <c r="H2035" s="20">
        <v>86</v>
      </c>
      <c r="I2035" s="49"/>
    </row>
    <row r="2036" spans="1:12">
      <c r="A2036" s="114">
        <v>7869</v>
      </c>
      <c r="B2036" s="113">
        <v>45370</v>
      </c>
      <c r="C2036" s="46">
        <f t="shared" si="42"/>
        <v>2</v>
      </c>
      <c r="D2036" s="20" t="s">
        <v>361</v>
      </c>
      <c r="E2036" s="20">
        <v>269</v>
      </c>
      <c r="F2036" s="20" t="s">
        <v>524</v>
      </c>
      <c r="G2036" s="20">
        <v>208</v>
      </c>
      <c r="H2036" s="20">
        <v>60</v>
      </c>
      <c r="I2036" s="49"/>
    </row>
    <row r="2037" spans="1:12">
      <c r="A2037" s="114">
        <v>7869</v>
      </c>
      <c r="B2037" s="113">
        <v>45371</v>
      </c>
      <c r="C2037" s="46">
        <f t="shared" si="42"/>
        <v>3</v>
      </c>
      <c r="D2037" s="20" t="s">
        <v>652</v>
      </c>
      <c r="E2037" s="20">
        <v>218</v>
      </c>
      <c r="F2037" s="20" t="s">
        <v>559</v>
      </c>
      <c r="G2037" s="20">
        <v>170</v>
      </c>
      <c r="H2037" s="20">
        <v>61</v>
      </c>
      <c r="I2037" s="49"/>
    </row>
    <row r="2038" spans="1:12">
      <c r="A2038" s="114">
        <v>7869</v>
      </c>
      <c r="B2038" s="113">
        <v>45372</v>
      </c>
      <c r="C2038" s="46">
        <f t="shared" si="42"/>
        <v>4</v>
      </c>
      <c r="D2038" s="20" t="s">
        <v>254</v>
      </c>
      <c r="E2038" s="20">
        <v>195</v>
      </c>
      <c r="F2038" s="20" t="s">
        <v>268</v>
      </c>
      <c r="G2038" s="20">
        <v>96</v>
      </c>
      <c r="H2038" s="20">
        <v>86</v>
      </c>
      <c r="I2038" s="49"/>
    </row>
    <row r="2039" spans="1:12">
      <c r="A2039" s="114">
        <v>7869</v>
      </c>
      <c r="B2039" s="113">
        <v>45373</v>
      </c>
      <c r="C2039" s="46">
        <f t="shared" si="42"/>
        <v>5</v>
      </c>
      <c r="D2039" s="20" t="s">
        <v>464</v>
      </c>
      <c r="E2039" s="20">
        <v>216</v>
      </c>
      <c r="F2039" s="20" t="s">
        <v>549</v>
      </c>
      <c r="G2039" s="20">
        <v>105</v>
      </c>
      <c r="H2039" s="20">
        <v>85</v>
      </c>
      <c r="I2039" s="49"/>
    </row>
    <row r="2040" spans="1:12">
      <c r="A2040" s="114">
        <v>7869</v>
      </c>
      <c r="B2040" s="113">
        <v>45374</v>
      </c>
      <c r="C2040" s="46">
        <f t="shared" si="42"/>
        <v>6</v>
      </c>
      <c r="D2040" s="20" t="s">
        <v>428</v>
      </c>
      <c r="E2040" s="20">
        <v>346</v>
      </c>
      <c r="F2040" s="20" t="s">
        <v>378</v>
      </c>
      <c r="G2040" s="20">
        <v>127</v>
      </c>
      <c r="H2040" s="20">
        <v>49</v>
      </c>
      <c r="I2040" s="49"/>
    </row>
    <row r="2041" spans="1:12">
      <c r="A2041" s="114">
        <v>7869</v>
      </c>
      <c r="B2041" s="113">
        <v>45375</v>
      </c>
      <c r="C2041" s="46">
        <f t="shared" si="42"/>
        <v>7</v>
      </c>
      <c r="D2041" s="20" t="s">
        <v>439</v>
      </c>
      <c r="E2041" s="20">
        <v>327</v>
      </c>
      <c r="F2041" s="20" t="s">
        <v>254</v>
      </c>
      <c r="G2041" s="20">
        <v>195</v>
      </c>
      <c r="H2041" s="20">
        <v>80</v>
      </c>
      <c r="I2041" s="49"/>
    </row>
    <row r="2042" spans="1:12">
      <c r="A2042" s="114">
        <v>7869</v>
      </c>
      <c r="B2042" s="113">
        <v>45376</v>
      </c>
      <c r="C2042" s="46">
        <f t="shared" si="42"/>
        <v>1</v>
      </c>
      <c r="D2042" s="20" t="s">
        <v>424</v>
      </c>
      <c r="E2042" s="20">
        <v>162</v>
      </c>
      <c r="F2042" s="20" t="s">
        <v>500</v>
      </c>
      <c r="G2042" s="20">
        <v>79</v>
      </c>
      <c r="H2042" s="20">
        <v>46</v>
      </c>
      <c r="I2042" s="49"/>
    </row>
    <row r="2043" spans="1:12">
      <c r="A2043" s="114">
        <v>7869</v>
      </c>
      <c r="B2043" s="113">
        <v>45377</v>
      </c>
      <c r="C2043" s="46">
        <f t="shared" si="42"/>
        <v>2</v>
      </c>
      <c r="D2043" s="20" t="s">
        <v>927</v>
      </c>
      <c r="E2043" s="20">
        <v>246</v>
      </c>
      <c r="F2043" s="20" t="s">
        <v>916</v>
      </c>
      <c r="G2043" s="20">
        <v>156</v>
      </c>
      <c r="H2043" s="20">
        <v>74</v>
      </c>
      <c r="I2043" s="49"/>
    </row>
    <row r="2044" spans="1:12">
      <c r="A2044" s="114">
        <v>7869</v>
      </c>
      <c r="B2044" s="113">
        <v>45378</v>
      </c>
      <c r="C2044" s="46">
        <f t="shared" si="42"/>
        <v>3</v>
      </c>
      <c r="D2044" s="20" t="s">
        <v>909</v>
      </c>
      <c r="E2044" s="20">
        <v>341</v>
      </c>
      <c r="F2044" s="20" t="s">
        <v>1014</v>
      </c>
      <c r="G2044" s="20">
        <v>228</v>
      </c>
      <c r="H2044" s="20">
        <v>37</v>
      </c>
      <c r="I2044" s="49"/>
      <c r="L2044" s="20">
        <v>1</v>
      </c>
    </row>
    <row r="2045" spans="1:12">
      <c r="A2045" s="114">
        <v>7869</v>
      </c>
      <c r="B2045" s="113">
        <v>45379</v>
      </c>
      <c r="C2045" s="46">
        <f t="shared" si="42"/>
        <v>4</v>
      </c>
      <c r="D2045" s="20" t="s">
        <v>929</v>
      </c>
      <c r="E2045" s="20">
        <v>280</v>
      </c>
      <c r="F2045" s="20" t="s">
        <v>402</v>
      </c>
      <c r="G2045" s="20">
        <v>143</v>
      </c>
      <c r="H2045" s="20">
        <v>34</v>
      </c>
      <c r="I2045" s="49"/>
      <c r="L2045" s="20">
        <v>1</v>
      </c>
    </row>
    <row r="2046" spans="1:12">
      <c r="A2046" s="114">
        <v>7869</v>
      </c>
      <c r="B2046" s="113">
        <v>45380</v>
      </c>
      <c r="C2046" s="46">
        <f t="shared" si="42"/>
        <v>5</v>
      </c>
      <c r="D2046" s="20" t="s">
        <v>1020</v>
      </c>
      <c r="E2046" s="20">
        <v>515</v>
      </c>
      <c r="F2046" s="20" t="s">
        <v>375</v>
      </c>
      <c r="G2046" s="20">
        <v>389</v>
      </c>
      <c r="H2046" s="20">
        <v>49</v>
      </c>
      <c r="I2046" s="49"/>
      <c r="L2046" s="20">
        <v>1</v>
      </c>
    </row>
    <row r="2047" spans="1:12">
      <c r="A2047" s="114">
        <v>7869</v>
      </c>
      <c r="B2047" s="113">
        <v>45381</v>
      </c>
      <c r="C2047" s="46">
        <f t="shared" si="42"/>
        <v>6</v>
      </c>
      <c r="D2047" s="20" t="s">
        <v>678</v>
      </c>
      <c r="E2047" s="20">
        <v>283</v>
      </c>
      <c r="F2047" s="20" t="s">
        <v>254</v>
      </c>
      <c r="G2047" s="20">
        <v>195</v>
      </c>
      <c r="H2047" s="20">
        <v>65</v>
      </c>
      <c r="I2047" s="49"/>
      <c r="L2047" s="20">
        <v>0</v>
      </c>
    </row>
    <row r="2048" spans="1:12">
      <c r="A2048" s="114">
        <v>7869</v>
      </c>
      <c r="B2048" s="113">
        <v>45382</v>
      </c>
      <c r="C2048" s="46">
        <f t="shared" si="42"/>
        <v>7</v>
      </c>
      <c r="D2048" s="20" t="s">
        <v>391</v>
      </c>
      <c r="E2048" s="20">
        <v>310</v>
      </c>
      <c r="F2048" s="20" t="s">
        <v>655</v>
      </c>
      <c r="G2048" s="20">
        <v>196</v>
      </c>
      <c r="H2048" s="20">
        <v>64</v>
      </c>
      <c r="I2048" s="49"/>
      <c r="L2048" s="20">
        <v>0</v>
      </c>
    </row>
    <row r="2049" spans="1:12">
      <c r="A2049" s="114">
        <v>7869</v>
      </c>
      <c r="B2049" s="113">
        <v>45383</v>
      </c>
      <c r="C2049" s="46">
        <f t="shared" si="42"/>
        <v>1</v>
      </c>
      <c r="D2049" s="20" t="s">
        <v>485</v>
      </c>
      <c r="E2049" s="20">
        <v>434</v>
      </c>
      <c r="F2049" s="20" t="s">
        <v>739</v>
      </c>
      <c r="G2049" s="20">
        <v>276</v>
      </c>
      <c r="H2049" s="20">
        <v>39</v>
      </c>
      <c r="I2049" s="49"/>
      <c r="L2049" s="20">
        <v>1</v>
      </c>
    </row>
    <row r="2050" spans="1:12">
      <c r="A2050" s="114">
        <v>7869</v>
      </c>
      <c r="B2050" s="113">
        <v>45384</v>
      </c>
      <c r="C2050" s="46">
        <f t="shared" si="42"/>
        <v>2</v>
      </c>
      <c r="D2050" s="20" t="s">
        <v>1270</v>
      </c>
      <c r="E2050" s="20">
        <v>174</v>
      </c>
      <c r="F2050" s="20" t="s">
        <v>582</v>
      </c>
      <c r="G2050" s="20">
        <v>134</v>
      </c>
      <c r="H2050" s="20">
        <v>50</v>
      </c>
      <c r="I2050" s="49"/>
      <c r="L2050" s="20">
        <v>1</v>
      </c>
    </row>
    <row r="2051" spans="1:12">
      <c r="A2051" s="115">
        <v>304</v>
      </c>
      <c r="B2051" s="116">
        <v>45293</v>
      </c>
      <c r="C2051" s="46">
        <f t="shared" si="42"/>
        <v>2</v>
      </c>
      <c r="D2051" s="117" t="s">
        <v>716</v>
      </c>
      <c r="E2051" s="117">
        <v>317</v>
      </c>
      <c r="F2051" s="117" t="s">
        <v>459</v>
      </c>
      <c r="G2051" s="117">
        <v>197</v>
      </c>
      <c r="H2051" s="117">
        <v>38</v>
      </c>
      <c r="I2051" s="49">
        <v>0.296527777777778</v>
      </c>
    </row>
    <row r="2052" spans="1:12">
      <c r="A2052" s="115">
        <v>304</v>
      </c>
      <c r="B2052" s="116">
        <v>45294</v>
      </c>
      <c r="C2052" s="46">
        <f t="shared" si="42"/>
        <v>3</v>
      </c>
      <c r="D2052" s="117" t="s">
        <v>708</v>
      </c>
      <c r="E2052" s="117">
        <v>381</v>
      </c>
      <c r="F2052" s="117" t="s">
        <v>1015</v>
      </c>
      <c r="G2052" s="117">
        <v>267</v>
      </c>
      <c r="H2052" s="117">
        <v>92</v>
      </c>
      <c r="I2052" s="49">
        <v>0.39930555555555602</v>
      </c>
    </row>
    <row r="2053" spans="1:12">
      <c r="A2053" s="115">
        <v>304</v>
      </c>
      <c r="B2053" s="116">
        <v>45295</v>
      </c>
      <c r="C2053" s="46">
        <f t="shared" si="42"/>
        <v>4</v>
      </c>
      <c r="D2053" s="117" t="s">
        <v>383</v>
      </c>
      <c r="E2053" s="117">
        <v>385</v>
      </c>
      <c r="F2053" s="117" t="s">
        <v>312</v>
      </c>
      <c r="G2053" s="117">
        <v>204</v>
      </c>
      <c r="H2053" s="117">
        <v>74</v>
      </c>
      <c r="I2053" s="49">
        <v>0.38194444444444398</v>
      </c>
    </row>
    <row r="2054" spans="1:12">
      <c r="A2054" s="115">
        <v>304</v>
      </c>
      <c r="B2054" s="116">
        <v>45296</v>
      </c>
      <c r="C2054" s="46">
        <f t="shared" si="42"/>
        <v>5</v>
      </c>
      <c r="D2054" s="117" t="s">
        <v>1271</v>
      </c>
      <c r="E2054" s="117">
        <v>497</v>
      </c>
      <c r="F2054" s="117" t="s">
        <v>922</v>
      </c>
      <c r="G2054" s="117">
        <v>261</v>
      </c>
      <c r="H2054" s="117">
        <v>97</v>
      </c>
      <c r="I2054" s="49">
        <v>0.375</v>
      </c>
    </row>
    <row r="2055" spans="1:12">
      <c r="A2055" s="115">
        <v>304</v>
      </c>
      <c r="B2055" s="116">
        <v>45297</v>
      </c>
      <c r="C2055" s="46">
        <f t="shared" si="42"/>
        <v>6</v>
      </c>
      <c r="D2055" s="117" t="s">
        <v>1071</v>
      </c>
      <c r="E2055" s="117">
        <v>567</v>
      </c>
      <c r="F2055" s="117" t="s">
        <v>302</v>
      </c>
      <c r="G2055" s="117">
        <v>227</v>
      </c>
      <c r="H2055" s="117">
        <v>113</v>
      </c>
      <c r="I2055" s="49">
        <v>0.37638888888888899</v>
      </c>
    </row>
    <row r="2056" spans="1:12">
      <c r="A2056" s="115">
        <v>304</v>
      </c>
      <c r="B2056" s="116">
        <v>45298</v>
      </c>
      <c r="C2056" s="46">
        <f t="shared" si="42"/>
        <v>7</v>
      </c>
      <c r="D2056" s="117" t="s">
        <v>346</v>
      </c>
      <c r="E2056" s="117">
        <v>592</v>
      </c>
      <c r="F2056" s="117" t="s">
        <v>504</v>
      </c>
      <c r="G2056" s="117">
        <v>213</v>
      </c>
      <c r="H2056" s="117">
        <v>100</v>
      </c>
      <c r="I2056" s="49">
        <v>0.37777777777777799</v>
      </c>
    </row>
    <row r="2057" spans="1:12">
      <c r="A2057" s="115">
        <v>304</v>
      </c>
      <c r="B2057" s="116">
        <v>45299</v>
      </c>
      <c r="C2057" s="46">
        <f t="shared" ref="C2057:C2120" si="43">WEEKDAY(B2057,2)</f>
        <v>1</v>
      </c>
      <c r="D2057" s="117" t="s">
        <v>1017</v>
      </c>
      <c r="E2057" s="117">
        <v>439</v>
      </c>
      <c r="F2057" s="117" t="s">
        <v>574</v>
      </c>
      <c r="G2057" s="117">
        <v>157</v>
      </c>
      <c r="H2057" s="117">
        <v>60</v>
      </c>
      <c r="I2057" s="49">
        <v>0.25486111111111098</v>
      </c>
    </row>
    <row r="2058" spans="1:12">
      <c r="A2058" s="115">
        <v>304</v>
      </c>
      <c r="B2058" s="116">
        <v>45300</v>
      </c>
      <c r="C2058" s="46">
        <f t="shared" si="43"/>
        <v>2</v>
      </c>
      <c r="D2058" s="117" t="s">
        <v>538</v>
      </c>
      <c r="E2058" s="117">
        <v>507</v>
      </c>
      <c r="F2058" s="117" t="s">
        <v>758</v>
      </c>
      <c r="G2058" s="117">
        <v>200</v>
      </c>
      <c r="H2058" s="117">
        <v>51</v>
      </c>
      <c r="I2058" s="49">
        <v>0.390277777777778</v>
      </c>
    </row>
    <row r="2059" spans="1:12">
      <c r="A2059" s="115">
        <v>304</v>
      </c>
      <c r="B2059" s="116">
        <v>45301</v>
      </c>
      <c r="C2059" s="46">
        <f t="shared" si="43"/>
        <v>3</v>
      </c>
      <c r="D2059" s="117" t="s">
        <v>769</v>
      </c>
      <c r="E2059" s="117">
        <v>312</v>
      </c>
      <c r="F2059" s="117" t="s">
        <v>345</v>
      </c>
      <c r="G2059" s="117">
        <v>166</v>
      </c>
      <c r="H2059" s="117">
        <v>62</v>
      </c>
      <c r="I2059" s="49">
        <v>0.38194444444444398</v>
      </c>
    </row>
    <row r="2060" spans="1:12">
      <c r="A2060" s="115">
        <v>304</v>
      </c>
      <c r="B2060" s="116">
        <v>45302</v>
      </c>
      <c r="C2060" s="46">
        <f t="shared" si="43"/>
        <v>4</v>
      </c>
      <c r="D2060" s="117" t="s">
        <v>939</v>
      </c>
      <c r="E2060" s="117">
        <v>330</v>
      </c>
      <c r="F2060" s="117" t="s">
        <v>674</v>
      </c>
      <c r="G2060" s="117">
        <v>150</v>
      </c>
      <c r="H2060" s="117">
        <v>90</v>
      </c>
      <c r="I2060" s="49">
        <v>0.29930555555555599</v>
      </c>
    </row>
    <row r="2061" spans="1:12">
      <c r="A2061" s="115">
        <v>304</v>
      </c>
      <c r="B2061" s="116">
        <v>45303</v>
      </c>
      <c r="C2061" s="46">
        <f t="shared" si="43"/>
        <v>5</v>
      </c>
      <c r="D2061" s="117" t="s">
        <v>483</v>
      </c>
      <c r="E2061" s="117">
        <v>533</v>
      </c>
      <c r="F2061" s="117" t="s">
        <v>911</v>
      </c>
      <c r="G2061" s="117">
        <v>232</v>
      </c>
      <c r="H2061" s="117">
        <v>109</v>
      </c>
      <c r="I2061" s="49">
        <v>0.39722222222222198</v>
      </c>
    </row>
    <row r="2062" spans="1:12">
      <c r="A2062" s="115">
        <v>304</v>
      </c>
      <c r="B2062" s="116">
        <v>45304</v>
      </c>
      <c r="C2062" s="46">
        <f t="shared" si="43"/>
        <v>6</v>
      </c>
      <c r="D2062" s="117" t="s">
        <v>722</v>
      </c>
      <c r="E2062" s="117">
        <v>523</v>
      </c>
      <c r="F2062" s="117" t="s">
        <v>445</v>
      </c>
      <c r="G2062" s="117">
        <v>207</v>
      </c>
      <c r="H2062" s="117">
        <v>78</v>
      </c>
      <c r="I2062" s="49">
        <v>0.327083333333333</v>
      </c>
    </row>
    <row r="2063" spans="1:12">
      <c r="A2063" s="115">
        <v>304</v>
      </c>
      <c r="B2063" s="116">
        <v>45305</v>
      </c>
      <c r="C2063" s="46">
        <f t="shared" si="43"/>
        <v>7</v>
      </c>
      <c r="D2063" s="117" t="s">
        <v>752</v>
      </c>
      <c r="E2063" s="117">
        <v>591</v>
      </c>
      <c r="F2063" s="117" t="s">
        <v>939</v>
      </c>
      <c r="G2063" s="117">
        <v>330</v>
      </c>
      <c r="H2063" s="117">
        <v>91</v>
      </c>
      <c r="I2063" s="49">
        <v>0.30625000000000002</v>
      </c>
    </row>
    <row r="2064" spans="1:12">
      <c r="A2064" s="115">
        <v>304</v>
      </c>
      <c r="B2064" s="116">
        <v>45306</v>
      </c>
      <c r="C2064" s="46">
        <f t="shared" si="43"/>
        <v>1</v>
      </c>
      <c r="D2064" s="117" t="s">
        <v>555</v>
      </c>
      <c r="E2064" s="117">
        <v>383</v>
      </c>
      <c r="F2064" s="117" t="s">
        <v>599</v>
      </c>
      <c r="G2064" s="117">
        <v>154</v>
      </c>
      <c r="H2064" s="117">
        <v>57</v>
      </c>
      <c r="I2064" s="49">
        <v>0.33472222222222198</v>
      </c>
    </row>
    <row r="2065" spans="1:9">
      <c r="A2065" s="115">
        <v>304</v>
      </c>
      <c r="B2065" s="116">
        <v>45307</v>
      </c>
      <c r="C2065" s="46">
        <f t="shared" si="43"/>
        <v>2</v>
      </c>
      <c r="D2065" s="117" t="s">
        <v>425</v>
      </c>
      <c r="E2065" s="117">
        <v>391</v>
      </c>
      <c r="F2065" s="117" t="s">
        <v>312</v>
      </c>
      <c r="G2065" s="117">
        <v>204</v>
      </c>
      <c r="H2065" s="117">
        <v>77</v>
      </c>
      <c r="I2065" s="49">
        <v>0.36666666666666697</v>
      </c>
    </row>
    <row r="2066" spans="1:9">
      <c r="A2066" s="115">
        <v>304</v>
      </c>
      <c r="B2066" s="116">
        <v>45308</v>
      </c>
      <c r="C2066" s="46">
        <f t="shared" si="43"/>
        <v>3</v>
      </c>
      <c r="D2066" s="117" t="s">
        <v>355</v>
      </c>
      <c r="E2066" s="117">
        <v>387</v>
      </c>
      <c r="F2066" s="117" t="s">
        <v>320</v>
      </c>
      <c r="G2066" s="117">
        <v>155</v>
      </c>
      <c r="H2066" s="117">
        <v>108</v>
      </c>
      <c r="I2066" s="49">
        <v>0.32152777777777802</v>
      </c>
    </row>
    <row r="2067" spans="1:9">
      <c r="A2067" s="115">
        <v>304</v>
      </c>
      <c r="B2067" s="116">
        <v>45309</v>
      </c>
      <c r="C2067" s="46">
        <f t="shared" si="43"/>
        <v>4</v>
      </c>
      <c r="D2067" s="117" t="s">
        <v>515</v>
      </c>
      <c r="E2067" s="117">
        <v>499</v>
      </c>
      <c r="F2067" s="117" t="s">
        <v>906</v>
      </c>
      <c r="G2067" s="117">
        <v>259</v>
      </c>
      <c r="H2067" s="117">
        <v>58</v>
      </c>
      <c r="I2067" s="49">
        <v>0.29375000000000001</v>
      </c>
    </row>
    <row r="2068" spans="1:9">
      <c r="A2068" s="115">
        <v>304</v>
      </c>
      <c r="B2068" s="116">
        <v>45310</v>
      </c>
      <c r="C2068" s="46">
        <f t="shared" si="43"/>
        <v>5</v>
      </c>
      <c r="D2068" s="117" t="s">
        <v>581</v>
      </c>
      <c r="E2068" s="117">
        <v>473</v>
      </c>
      <c r="F2068" s="117" t="s">
        <v>574</v>
      </c>
      <c r="G2068" s="117">
        <v>157</v>
      </c>
      <c r="H2068" s="117">
        <v>82</v>
      </c>
      <c r="I2068" s="49">
        <v>0.375694444444444</v>
      </c>
    </row>
    <row r="2069" spans="1:9">
      <c r="A2069" s="115">
        <v>304</v>
      </c>
      <c r="B2069" s="116">
        <v>45311</v>
      </c>
      <c r="C2069" s="46">
        <f t="shared" si="43"/>
        <v>6</v>
      </c>
      <c r="D2069" s="117" t="s">
        <v>371</v>
      </c>
      <c r="E2069" s="117">
        <v>564</v>
      </c>
      <c r="F2069" s="117" t="s">
        <v>435</v>
      </c>
      <c r="G2069" s="117">
        <v>336</v>
      </c>
      <c r="H2069" s="117">
        <v>78</v>
      </c>
      <c r="I2069" s="49">
        <v>0.32013888888888897</v>
      </c>
    </row>
    <row r="2070" spans="1:9">
      <c r="A2070" s="115">
        <v>304</v>
      </c>
      <c r="B2070" s="116">
        <v>45312</v>
      </c>
      <c r="C2070" s="46">
        <f t="shared" si="43"/>
        <v>7</v>
      </c>
      <c r="D2070" s="117" t="s">
        <v>1272</v>
      </c>
      <c r="E2070" s="117">
        <v>498</v>
      </c>
      <c r="F2070" s="117" t="s">
        <v>597</v>
      </c>
      <c r="G2070" s="117">
        <v>413</v>
      </c>
      <c r="H2070" s="117">
        <v>60</v>
      </c>
      <c r="I2070" s="49">
        <v>0.38263888888888897</v>
      </c>
    </row>
    <row r="2071" spans="1:9">
      <c r="A2071" s="115">
        <v>304</v>
      </c>
      <c r="B2071" s="116">
        <v>45313</v>
      </c>
      <c r="C2071" s="46">
        <f t="shared" si="43"/>
        <v>1</v>
      </c>
      <c r="D2071" s="117" t="s">
        <v>385</v>
      </c>
      <c r="E2071" s="117">
        <v>438</v>
      </c>
      <c r="F2071" s="117" t="s">
        <v>464</v>
      </c>
      <c r="G2071" s="117">
        <v>216</v>
      </c>
      <c r="H2071" s="117">
        <v>72</v>
      </c>
      <c r="I2071" s="49">
        <v>0.34236111111111101</v>
      </c>
    </row>
    <row r="2072" spans="1:9">
      <c r="A2072" s="115">
        <v>304</v>
      </c>
      <c r="B2072" s="116">
        <v>45314</v>
      </c>
      <c r="C2072" s="46">
        <f t="shared" si="43"/>
        <v>2</v>
      </c>
      <c r="D2072" s="117" t="s">
        <v>1041</v>
      </c>
      <c r="E2072" s="117">
        <v>386</v>
      </c>
      <c r="F2072" s="117" t="s">
        <v>475</v>
      </c>
      <c r="G2072" s="117">
        <v>288</v>
      </c>
      <c r="H2072" s="117">
        <v>48</v>
      </c>
      <c r="I2072" s="49">
        <v>0.38333333333333303</v>
      </c>
    </row>
    <row r="2073" spans="1:9">
      <c r="A2073" s="115">
        <v>304</v>
      </c>
      <c r="B2073" s="116">
        <v>45315</v>
      </c>
      <c r="C2073" s="46">
        <f t="shared" si="43"/>
        <v>3</v>
      </c>
      <c r="D2073" s="117" t="s">
        <v>768</v>
      </c>
      <c r="E2073" s="117">
        <v>472</v>
      </c>
      <c r="F2073" s="117" t="s">
        <v>433</v>
      </c>
      <c r="G2073" s="117">
        <v>316</v>
      </c>
      <c r="H2073" s="117">
        <v>73</v>
      </c>
      <c r="I2073" s="49">
        <v>0.38611111111111102</v>
      </c>
    </row>
    <row r="2074" spans="1:9">
      <c r="A2074" s="115">
        <v>304</v>
      </c>
      <c r="B2074" s="116">
        <v>45316</v>
      </c>
      <c r="C2074" s="46">
        <f t="shared" si="43"/>
        <v>4</v>
      </c>
      <c r="D2074" s="117" t="s">
        <v>769</v>
      </c>
      <c r="E2074" s="117">
        <v>312</v>
      </c>
      <c r="F2074" s="117" t="s">
        <v>633</v>
      </c>
      <c r="G2074" s="117">
        <v>142</v>
      </c>
      <c r="H2074" s="117">
        <v>105</v>
      </c>
      <c r="I2074" s="49">
        <v>0.39305555555555599</v>
      </c>
    </row>
    <row r="2075" spans="1:9">
      <c r="A2075" s="115">
        <v>304</v>
      </c>
      <c r="B2075" s="116">
        <v>45317</v>
      </c>
      <c r="C2075" s="46">
        <f t="shared" si="43"/>
        <v>5</v>
      </c>
      <c r="D2075" s="117" t="s">
        <v>743</v>
      </c>
      <c r="E2075" s="117">
        <v>397</v>
      </c>
      <c r="F2075" s="117" t="s">
        <v>267</v>
      </c>
      <c r="G2075" s="117">
        <v>193</v>
      </c>
      <c r="H2075" s="117">
        <v>97</v>
      </c>
      <c r="I2075" s="49">
        <v>0.27777777777777801</v>
      </c>
    </row>
    <row r="2076" spans="1:9">
      <c r="A2076" s="115">
        <v>304</v>
      </c>
      <c r="B2076" s="116">
        <v>45318</v>
      </c>
      <c r="C2076" s="46">
        <f t="shared" si="43"/>
        <v>6</v>
      </c>
      <c r="D2076" s="117" t="s">
        <v>769</v>
      </c>
      <c r="E2076" s="117">
        <v>312</v>
      </c>
      <c r="F2076" s="117" t="s">
        <v>252</v>
      </c>
      <c r="G2076" s="117">
        <v>133</v>
      </c>
      <c r="H2076" s="117">
        <v>51</v>
      </c>
      <c r="I2076" s="49">
        <v>0.37777777777777799</v>
      </c>
    </row>
    <row r="2077" spans="1:9">
      <c r="A2077" s="115">
        <v>304</v>
      </c>
      <c r="B2077" s="116">
        <v>45319</v>
      </c>
      <c r="C2077" s="46">
        <f t="shared" si="43"/>
        <v>7</v>
      </c>
      <c r="D2077" s="117" t="s">
        <v>939</v>
      </c>
      <c r="E2077" s="117">
        <v>330</v>
      </c>
      <c r="F2077" s="117" t="s">
        <v>556</v>
      </c>
      <c r="G2077" s="117">
        <v>110</v>
      </c>
      <c r="H2077" s="117">
        <v>60</v>
      </c>
      <c r="I2077" s="49">
        <v>0.37638888888888899</v>
      </c>
    </row>
    <row r="2078" spans="1:9">
      <c r="A2078" s="115">
        <v>304</v>
      </c>
      <c r="B2078" s="116">
        <v>45320</v>
      </c>
      <c r="C2078" s="46">
        <f t="shared" si="43"/>
        <v>1</v>
      </c>
      <c r="D2078" s="117" t="s">
        <v>336</v>
      </c>
      <c r="E2078" s="117">
        <v>513</v>
      </c>
      <c r="F2078" s="117" t="s">
        <v>594</v>
      </c>
      <c r="G2078" s="117">
        <v>205</v>
      </c>
      <c r="H2078" s="117">
        <v>100</v>
      </c>
      <c r="I2078" s="49">
        <v>0.29166666666666702</v>
      </c>
    </row>
    <row r="2079" spans="1:9">
      <c r="A2079" s="115">
        <v>304</v>
      </c>
      <c r="B2079" s="116">
        <v>45321</v>
      </c>
      <c r="C2079" s="46">
        <f t="shared" si="43"/>
        <v>2</v>
      </c>
      <c r="D2079" s="117" t="s">
        <v>722</v>
      </c>
      <c r="E2079" s="117">
        <v>523</v>
      </c>
      <c r="F2079" s="117" t="s">
        <v>445</v>
      </c>
      <c r="G2079" s="117">
        <v>207</v>
      </c>
      <c r="H2079" s="117">
        <v>113</v>
      </c>
      <c r="I2079" s="49">
        <v>0.297222222222222</v>
      </c>
    </row>
    <row r="2080" spans="1:9">
      <c r="A2080" s="115">
        <v>304</v>
      </c>
      <c r="B2080" s="116">
        <v>45322</v>
      </c>
      <c r="C2080" s="46">
        <f t="shared" si="43"/>
        <v>3</v>
      </c>
      <c r="D2080" s="117" t="s">
        <v>752</v>
      </c>
      <c r="E2080" s="117">
        <v>591</v>
      </c>
      <c r="F2080" s="117" t="s">
        <v>939</v>
      </c>
      <c r="G2080" s="117">
        <v>330</v>
      </c>
      <c r="H2080" s="117">
        <v>97</v>
      </c>
      <c r="I2080" s="49">
        <v>0.34027777777777801</v>
      </c>
    </row>
    <row r="2081" spans="1:9">
      <c r="A2081" s="115">
        <v>304</v>
      </c>
      <c r="B2081" s="116">
        <v>45323</v>
      </c>
      <c r="C2081" s="46">
        <f t="shared" si="43"/>
        <v>4</v>
      </c>
      <c r="D2081" s="117" t="s">
        <v>555</v>
      </c>
      <c r="E2081" s="117">
        <v>383</v>
      </c>
      <c r="F2081" s="117" t="s">
        <v>599</v>
      </c>
      <c r="G2081" s="117">
        <v>254</v>
      </c>
      <c r="H2081" s="117">
        <v>74</v>
      </c>
      <c r="I2081" s="49">
        <v>0.31597222222222199</v>
      </c>
    </row>
    <row r="2082" spans="1:9">
      <c r="A2082" s="115">
        <v>304</v>
      </c>
      <c r="B2082" s="116">
        <v>45324</v>
      </c>
      <c r="C2082" s="46">
        <f t="shared" si="43"/>
        <v>5</v>
      </c>
      <c r="D2082" s="117" t="s">
        <v>1026</v>
      </c>
      <c r="E2082" s="117">
        <v>681</v>
      </c>
      <c r="F2082" s="117" t="s">
        <v>528</v>
      </c>
      <c r="G2082" s="117">
        <v>257</v>
      </c>
      <c r="H2082" s="117">
        <v>92</v>
      </c>
      <c r="I2082" s="49">
        <v>0.37986111111111098</v>
      </c>
    </row>
    <row r="2083" spans="1:9">
      <c r="A2083" s="115">
        <v>304</v>
      </c>
      <c r="B2083" s="116">
        <v>45325</v>
      </c>
      <c r="C2083" s="46">
        <f t="shared" si="43"/>
        <v>6</v>
      </c>
      <c r="D2083" s="117" t="s">
        <v>614</v>
      </c>
      <c r="E2083" s="117">
        <v>417</v>
      </c>
      <c r="F2083" s="117" t="s">
        <v>464</v>
      </c>
      <c r="G2083" s="117">
        <v>216</v>
      </c>
      <c r="H2083" s="117">
        <v>43</v>
      </c>
      <c r="I2083" s="49">
        <v>0.38124999999999998</v>
      </c>
    </row>
    <row r="2084" spans="1:9">
      <c r="A2084" s="115">
        <v>304</v>
      </c>
      <c r="B2084" s="116">
        <v>45326</v>
      </c>
      <c r="C2084" s="46">
        <f t="shared" si="43"/>
        <v>7</v>
      </c>
      <c r="D2084" s="117" t="s">
        <v>625</v>
      </c>
      <c r="E2084" s="117">
        <v>565</v>
      </c>
      <c r="F2084" s="117" t="s">
        <v>948</v>
      </c>
      <c r="G2084" s="117">
        <v>477</v>
      </c>
      <c r="H2084" s="117">
        <v>80</v>
      </c>
      <c r="I2084" s="49">
        <v>0.37986111111111098</v>
      </c>
    </row>
    <row r="2085" spans="1:9">
      <c r="A2085" s="115">
        <v>304</v>
      </c>
      <c r="B2085" s="116">
        <v>45327</v>
      </c>
      <c r="C2085" s="46">
        <f t="shared" si="43"/>
        <v>1</v>
      </c>
      <c r="D2085" s="117" t="s">
        <v>1273</v>
      </c>
      <c r="E2085" s="117">
        <v>799</v>
      </c>
      <c r="F2085" s="117" t="s">
        <v>518</v>
      </c>
      <c r="G2085" s="117">
        <v>392</v>
      </c>
      <c r="H2085" s="117">
        <v>145</v>
      </c>
      <c r="I2085" s="49">
        <v>0.33472222222222198</v>
      </c>
    </row>
    <row r="2086" spans="1:9">
      <c r="A2086" s="115">
        <v>304</v>
      </c>
      <c r="B2086" s="116">
        <v>45328</v>
      </c>
      <c r="C2086" s="46">
        <f t="shared" si="43"/>
        <v>2</v>
      </c>
      <c r="D2086" s="117" t="s">
        <v>1274</v>
      </c>
      <c r="E2086" s="117">
        <v>883</v>
      </c>
      <c r="F2086" s="117" t="s">
        <v>485</v>
      </c>
      <c r="G2086" s="117">
        <v>434</v>
      </c>
      <c r="H2086" s="117">
        <v>150</v>
      </c>
      <c r="I2086" s="49">
        <v>0.35625000000000001</v>
      </c>
    </row>
    <row r="2087" spans="1:9">
      <c r="A2087" s="115">
        <v>304</v>
      </c>
      <c r="B2087" s="116">
        <v>45329</v>
      </c>
      <c r="C2087" s="46">
        <f t="shared" si="43"/>
        <v>3</v>
      </c>
      <c r="D2087" s="117" t="s">
        <v>783</v>
      </c>
      <c r="E2087" s="117">
        <v>602</v>
      </c>
      <c r="F2087" s="117" t="s">
        <v>528</v>
      </c>
      <c r="G2087" s="117">
        <v>257</v>
      </c>
      <c r="H2087" s="117">
        <v>135</v>
      </c>
      <c r="I2087" s="49">
        <v>0.30902777777777801</v>
      </c>
    </row>
    <row r="2088" spans="1:9">
      <c r="A2088" s="115">
        <v>304</v>
      </c>
      <c r="B2088" s="116">
        <v>45330</v>
      </c>
      <c r="C2088" s="46">
        <f t="shared" si="43"/>
        <v>4</v>
      </c>
      <c r="D2088" s="117" t="s">
        <v>784</v>
      </c>
      <c r="E2088" s="117">
        <v>656</v>
      </c>
      <c r="F2088" s="117" t="s">
        <v>317</v>
      </c>
      <c r="G2088" s="117">
        <v>328</v>
      </c>
      <c r="H2088" s="117">
        <v>150</v>
      </c>
      <c r="I2088" s="49">
        <v>0.30833333333333302</v>
      </c>
    </row>
    <row r="2089" spans="1:9">
      <c r="A2089" s="115">
        <v>304</v>
      </c>
      <c r="B2089" s="116">
        <v>45331</v>
      </c>
      <c r="C2089" s="46">
        <f t="shared" si="43"/>
        <v>5</v>
      </c>
      <c r="D2089" s="117" t="s">
        <v>1063</v>
      </c>
      <c r="E2089" s="117">
        <v>546</v>
      </c>
      <c r="F2089" s="117" t="s">
        <v>1066</v>
      </c>
      <c r="G2089" s="117">
        <v>235</v>
      </c>
      <c r="H2089" s="117">
        <v>57</v>
      </c>
      <c r="I2089" s="49">
        <v>0.45833333333333298</v>
      </c>
    </row>
    <row r="2090" spans="1:9">
      <c r="A2090" s="115">
        <v>304</v>
      </c>
      <c r="B2090" s="116">
        <v>45332</v>
      </c>
      <c r="C2090" s="46">
        <f t="shared" si="43"/>
        <v>6</v>
      </c>
      <c r="D2090" s="117" t="s">
        <v>1275</v>
      </c>
      <c r="E2090" s="117">
        <v>535</v>
      </c>
      <c r="F2090" s="117" t="s">
        <v>326</v>
      </c>
      <c r="G2090" s="117">
        <v>248</v>
      </c>
      <c r="H2090" s="117">
        <v>70</v>
      </c>
      <c r="I2090" s="49">
        <v>0.38472222222222202</v>
      </c>
    </row>
    <row r="2091" spans="1:9">
      <c r="A2091" s="115">
        <v>304</v>
      </c>
      <c r="B2091" s="116">
        <v>45333</v>
      </c>
      <c r="C2091" s="46">
        <f t="shared" si="43"/>
        <v>7</v>
      </c>
      <c r="D2091" s="117" t="s">
        <v>822</v>
      </c>
      <c r="E2091" s="117">
        <v>569</v>
      </c>
      <c r="F2091" s="117" t="s">
        <v>407</v>
      </c>
      <c r="G2091" s="117">
        <v>333</v>
      </c>
      <c r="H2091" s="117">
        <v>72</v>
      </c>
      <c r="I2091" s="49">
        <v>0.38263888888888897</v>
      </c>
    </row>
    <row r="2092" spans="1:9">
      <c r="A2092" s="115">
        <v>304</v>
      </c>
      <c r="B2092" s="116">
        <v>45334</v>
      </c>
      <c r="C2092" s="46">
        <f t="shared" si="43"/>
        <v>1</v>
      </c>
      <c r="D2092" s="117" t="s">
        <v>1276</v>
      </c>
      <c r="E2092" s="117">
        <v>633</v>
      </c>
      <c r="F2092" s="117" t="s">
        <v>377</v>
      </c>
      <c r="G2092" s="117">
        <v>357</v>
      </c>
      <c r="H2092" s="117">
        <v>174</v>
      </c>
      <c r="I2092" s="49">
        <v>0.33333333333333298</v>
      </c>
    </row>
    <row r="2093" spans="1:9">
      <c r="A2093" s="115">
        <v>304</v>
      </c>
      <c r="B2093" s="116">
        <v>45335</v>
      </c>
      <c r="C2093" s="46">
        <f t="shared" si="43"/>
        <v>2</v>
      </c>
      <c r="D2093" s="117" t="s">
        <v>938</v>
      </c>
      <c r="E2093" s="117">
        <v>530</v>
      </c>
      <c r="F2093" s="117" t="s">
        <v>628</v>
      </c>
      <c r="G2093" s="117">
        <v>237</v>
      </c>
      <c r="H2093" s="117">
        <v>156</v>
      </c>
      <c r="I2093" s="49">
        <v>0.30138888888888898</v>
      </c>
    </row>
    <row r="2094" spans="1:9">
      <c r="A2094" s="115">
        <v>304</v>
      </c>
      <c r="B2094" s="116">
        <v>45336</v>
      </c>
      <c r="C2094" s="46">
        <f t="shared" si="43"/>
        <v>3</v>
      </c>
      <c r="D2094" s="117" t="s">
        <v>488</v>
      </c>
      <c r="E2094" s="117">
        <v>609</v>
      </c>
      <c r="F2094" s="117" t="s">
        <v>929</v>
      </c>
      <c r="G2094" s="117">
        <v>280</v>
      </c>
      <c r="H2094" s="117">
        <v>79</v>
      </c>
      <c r="I2094" s="49">
        <v>0.37847222222222199</v>
      </c>
    </row>
    <row r="2095" spans="1:9">
      <c r="A2095" s="115">
        <v>304</v>
      </c>
      <c r="B2095" s="116">
        <v>45337</v>
      </c>
      <c r="C2095" s="46">
        <f t="shared" si="43"/>
        <v>4</v>
      </c>
      <c r="D2095" s="117" t="s">
        <v>773</v>
      </c>
      <c r="E2095" s="117">
        <v>642</v>
      </c>
      <c r="F2095" s="117" t="s">
        <v>910</v>
      </c>
      <c r="G2095" s="117">
        <v>245</v>
      </c>
      <c r="H2095" s="117">
        <v>58</v>
      </c>
      <c r="I2095" s="49">
        <v>0.31874999999999998</v>
      </c>
    </row>
    <row r="2096" spans="1:9">
      <c r="A2096" s="115">
        <v>304</v>
      </c>
      <c r="B2096" s="116">
        <v>45338</v>
      </c>
      <c r="C2096" s="46">
        <f t="shared" si="43"/>
        <v>5</v>
      </c>
      <c r="D2096" s="117" t="s">
        <v>1063</v>
      </c>
      <c r="E2096" s="117">
        <v>546</v>
      </c>
      <c r="F2096" s="117" t="s">
        <v>498</v>
      </c>
      <c r="G2096" s="117">
        <v>307</v>
      </c>
      <c r="H2096" s="117">
        <v>140</v>
      </c>
      <c r="I2096" s="49">
        <v>0.33750000000000002</v>
      </c>
    </row>
    <row r="2097" spans="1:9">
      <c r="A2097" s="115">
        <v>304</v>
      </c>
      <c r="B2097" s="116">
        <v>45339</v>
      </c>
      <c r="C2097" s="46">
        <f t="shared" si="43"/>
        <v>6</v>
      </c>
      <c r="D2097" s="117" t="s">
        <v>601</v>
      </c>
      <c r="E2097" s="117">
        <v>501</v>
      </c>
      <c r="F2097" s="117" t="s">
        <v>356</v>
      </c>
      <c r="G2097" s="117">
        <v>190</v>
      </c>
      <c r="H2097" s="117">
        <v>51</v>
      </c>
      <c r="I2097" s="49">
        <v>0.37986111111111098</v>
      </c>
    </row>
    <row r="2098" spans="1:9">
      <c r="A2098" s="115">
        <v>304</v>
      </c>
      <c r="B2098" s="116">
        <v>45340</v>
      </c>
      <c r="C2098" s="46">
        <f t="shared" si="43"/>
        <v>7</v>
      </c>
      <c r="D2098" s="117" t="s">
        <v>805</v>
      </c>
      <c r="E2098" s="117">
        <v>669</v>
      </c>
      <c r="F2098" s="117" t="s">
        <v>912</v>
      </c>
      <c r="G2098" s="117">
        <v>294</v>
      </c>
      <c r="H2098" s="117">
        <v>30</v>
      </c>
      <c r="I2098" s="49">
        <v>0.37638888888888899</v>
      </c>
    </row>
    <row r="2099" spans="1:9">
      <c r="A2099" s="115">
        <v>304</v>
      </c>
      <c r="B2099" s="116">
        <v>45341</v>
      </c>
      <c r="C2099" s="46">
        <f t="shared" si="43"/>
        <v>1</v>
      </c>
      <c r="D2099" s="117" t="s">
        <v>993</v>
      </c>
      <c r="E2099" s="117">
        <v>648</v>
      </c>
      <c r="F2099" s="117" t="s">
        <v>1277</v>
      </c>
      <c r="G2099" s="117">
        <v>319</v>
      </c>
      <c r="H2099" s="117">
        <v>112</v>
      </c>
      <c r="I2099" s="49">
        <v>0.34791666666666698</v>
      </c>
    </row>
    <row r="2100" spans="1:9">
      <c r="A2100" s="115">
        <v>304</v>
      </c>
      <c r="B2100" s="116">
        <v>45342</v>
      </c>
      <c r="C2100" s="46">
        <f t="shared" si="43"/>
        <v>2</v>
      </c>
      <c r="D2100" s="117" t="s">
        <v>1058</v>
      </c>
      <c r="E2100" s="117">
        <v>610</v>
      </c>
      <c r="F2100" s="117" t="s">
        <v>502</v>
      </c>
      <c r="G2100" s="117">
        <v>211</v>
      </c>
      <c r="H2100" s="117">
        <v>105</v>
      </c>
      <c r="I2100" s="49">
        <v>0.33472222222222198</v>
      </c>
    </row>
    <row r="2101" spans="1:9">
      <c r="A2101" s="115">
        <v>304</v>
      </c>
      <c r="B2101" s="116">
        <v>45343</v>
      </c>
      <c r="C2101" s="46">
        <f t="shared" si="43"/>
        <v>3</v>
      </c>
      <c r="D2101" s="117" t="s">
        <v>1068</v>
      </c>
      <c r="E2101" s="117">
        <v>629</v>
      </c>
      <c r="F2101" s="117" t="s">
        <v>302</v>
      </c>
      <c r="G2101" s="117">
        <v>227</v>
      </c>
      <c r="H2101" s="117">
        <v>92</v>
      </c>
      <c r="I2101" s="49">
        <v>0.33333333333333298</v>
      </c>
    </row>
    <row r="2102" spans="1:9">
      <c r="A2102" s="115">
        <v>304</v>
      </c>
      <c r="B2102" s="116">
        <v>45344</v>
      </c>
      <c r="C2102" s="46">
        <f t="shared" si="43"/>
        <v>4</v>
      </c>
      <c r="D2102" s="117" t="s">
        <v>513</v>
      </c>
      <c r="E2102" s="117">
        <v>691</v>
      </c>
      <c r="F2102" s="117" t="s">
        <v>319</v>
      </c>
      <c r="G2102" s="117">
        <v>350</v>
      </c>
      <c r="H2102" s="117">
        <v>76</v>
      </c>
      <c r="I2102" s="49">
        <v>0.41527777777777802</v>
      </c>
    </row>
    <row r="2103" spans="1:9">
      <c r="A2103" s="115">
        <v>304</v>
      </c>
      <c r="B2103" s="116">
        <v>45345</v>
      </c>
      <c r="C2103" s="46">
        <f t="shared" si="43"/>
        <v>5</v>
      </c>
      <c r="D2103" s="117" t="s">
        <v>1278</v>
      </c>
      <c r="E2103" s="117">
        <v>703</v>
      </c>
      <c r="F2103" s="117" t="s">
        <v>772</v>
      </c>
      <c r="G2103" s="117">
        <v>249</v>
      </c>
      <c r="H2103" s="117">
        <v>40</v>
      </c>
      <c r="I2103" s="49">
        <v>0.41111111111111098</v>
      </c>
    </row>
    <row r="2104" spans="1:9">
      <c r="A2104" s="115">
        <v>304</v>
      </c>
      <c r="B2104" s="116">
        <v>45346</v>
      </c>
      <c r="C2104" s="46">
        <f t="shared" si="43"/>
        <v>6</v>
      </c>
      <c r="D2104" s="117" t="s">
        <v>683</v>
      </c>
      <c r="E2104" s="117">
        <v>579</v>
      </c>
      <c r="F2104" s="117" t="s">
        <v>270</v>
      </c>
      <c r="G2104" s="117">
        <v>271</v>
      </c>
      <c r="H2104" s="117">
        <v>34</v>
      </c>
      <c r="I2104" s="49">
        <v>0.34861111111111098</v>
      </c>
    </row>
    <row r="2105" spans="1:9">
      <c r="A2105" s="115">
        <v>304</v>
      </c>
      <c r="B2105" s="116">
        <v>45347</v>
      </c>
      <c r="C2105" s="46">
        <f t="shared" si="43"/>
        <v>7</v>
      </c>
      <c r="D2105" s="117" t="s">
        <v>762</v>
      </c>
      <c r="E2105" s="117">
        <v>608</v>
      </c>
      <c r="F2105" s="117" t="s">
        <v>498</v>
      </c>
      <c r="G2105" s="117">
        <v>307</v>
      </c>
      <c r="H2105" s="117">
        <v>56</v>
      </c>
      <c r="I2105" s="49">
        <v>0.30972222222222201</v>
      </c>
    </row>
    <row r="2106" spans="1:9">
      <c r="A2106" s="115">
        <v>304</v>
      </c>
      <c r="B2106" s="116">
        <v>45348</v>
      </c>
      <c r="C2106" s="46">
        <f t="shared" si="43"/>
        <v>1</v>
      </c>
      <c r="D2106" s="117" t="s">
        <v>817</v>
      </c>
      <c r="E2106" s="117">
        <v>597</v>
      </c>
      <c r="F2106" s="117" t="s">
        <v>527</v>
      </c>
      <c r="G2106" s="117">
        <v>242</v>
      </c>
      <c r="H2106" s="117">
        <v>87</v>
      </c>
      <c r="I2106" s="49">
        <v>0.46180555555555602</v>
      </c>
    </row>
    <row r="2107" spans="1:9">
      <c r="A2107" s="115">
        <v>304</v>
      </c>
      <c r="B2107" s="116">
        <v>45349</v>
      </c>
      <c r="C2107" s="46">
        <f t="shared" si="43"/>
        <v>2</v>
      </c>
      <c r="D2107" s="117" t="s">
        <v>1073</v>
      </c>
      <c r="E2107" s="117">
        <v>571</v>
      </c>
      <c r="F2107" s="117" t="s">
        <v>392</v>
      </c>
      <c r="G2107" s="117">
        <v>370</v>
      </c>
      <c r="H2107" s="117">
        <v>42</v>
      </c>
      <c r="I2107" s="49">
        <v>0.452777777777778</v>
      </c>
    </row>
    <row r="2108" spans="1:9">
      <c r="A2108" s="115">
        <v>304</v>
      </c>
      <c r="B2108" s="116">
        <v>45350</v>
      </c>
      <c r="C2108" s="46">
        <f t="shared" si="43"/>
        <v>3</v>
      </c>
      <c r="D2108" s="117" t="s">
        <v>1279</v>
      </c>
      <c r="E2108" s="117">
        <v>615</v>
      </c>
      <c r="F2108" s="117" t="s">
        <v>760</v>
      </c>
      <c r="G2108" s="117">
        <v>466</v>
      </c>
      <c r="H2108" s="117">
        <v>57</v>
      </c>
      <c r="I2108" s="49">
        <v>0.36319444444444399</v>
      </c>
    </row>
    <row r="2109" spans="1:9">
      <c r="A2109" s="115">
        <v>304</v>
      </c>
      <c r="B2109" s="116">
        <v>45351</v>
      </c>
      <c r="C2109" s="46">
        <f t="shared" si="43"/>
        <v>4</v>
      </c>
      <c r="D2109" s="117" t="s">
        <v>332</v>
      </c>
      <c r="E2109" s="117">
        <v>225</v>
      </c>
      <c r="F2109" s="117" t="s">
        <v>602</v>
      </c>
      <c r="G2109" s="117">
        <v>141</v>
      </c>
      <c r="H2109" s="117">
        <v>28</v>
      </c>
      <c r="I2109" s="49">
        <v>0.35763888888888901</v>
      </c>
    </row>
    <row r="2110" spans="1:9">
      <c r="A2110" s="115">
        <v>304</v>
      </c>
      <c r="B2110" s="116">
        <v>45352</v>
      </c>
      <c r="C2110" s="46">
        <f t="shared" si="43"/>
        <v>5</v>
      </c>
      <c r="D2110" s="117" t="s">
        <v>756</v>
      </c>
      <c r="E2110" s="117">
        <v>623</v>
      </c>
      <c r="F2110" s="117" t="s">
        <v>435</v>
      </c>
      <c r="G2110" s="117">
        <v>336</v>
      </c>
      <c r="H2110" s="117">
        <v>81</v>
      </c>
      <c r="I2110" s="49">
        <v>0.39861111111111103</v>
      </c>
    </row>
    <row r="2111" spans="1:9">
      <c r="A2111" s="115">
        <v>304</v>
      </c>
      <c r="B2111" s="116">
        <v>45353</v>
      </c>
      <c r="C2111" s="46">
        <f t="shared" si="43"/>
        <v>6</v>
      </c>
      <c r="D2111" s="117" t="s">
        <v>722</v>
      </c>
      <c r="E2111" s="117">
        <v>523</v>
      </c>
      <c r="F2111" s="117" t="s">
        <v>449</v>
      </c>
      <c r="G2111" s="117">
        <v>281</v>
      </c>
      <c r="H2111" s="117">
        <v>56</v>
      </c>
      <c r="I2111" s="49">
        <v>0.32361111111111102</v>
      </c>
    </row>
    <row r="2112" spans="1:9">
      <c r="A2112" s="115">
        <v>304</v>
      </c>
      <c r="B2112" s="116">
        <v>45354</v>
      </c>
      <c r="C2112" s="46">
        <f t="shared" si="43"/>
        <v>7</v>
      </c>
      <c r="D2112" s="117" t="s">
        <v>502</v>
      </c>
      <c r="E2112" s="117">
        <v>211</v>
      </c>
      <c r="F2112" s="117" t="s">
        <v>694</v>
      </c>
      <c r="G2112" s="117">
        <v>186</v>
      </c>
      <c r="H2112" s="117">
        <v>26</v>
      </c>
      <c r="I2112" s="49">
        <v>0.34513888888888899</v>
      </c>
    </row>
    <row r="2113" spans="1:9">
      <c r="A2113" s="115">
        <v>304</v>
      </c>
      <c r="B2113" s="116">
        <v>45355</v>
      </c>
      <c r="C2113" s="46">
        <f t="shared" si="43"/>
        <v>1</v>
      </c>
      <c r="D2113" s="117" t="s">
        <v>385</v>
      </c>
      <c r="E2113" s="117">
        <v>438</v>
      </c>
      <c r="F2113" s="117" t="s">
        <v>633</v>
      </c>
      <c r="G2113" s="117">
        <v>142</v>
      </c>
      <c r="H2113" s="117">
        <v>41</v>
      </c>
      <c r="I2113" s="49">
        <v>0.40625</v>
      </c>
    </row>
    <row r="2114" spans="1:9">
      <c r="A2114" s="115">
        <v>304</v>
      </c>
      <c r="B2114" s="116">
        <v>45356</v>
      </c>
      <c r="C2114" s="46">
        <f t="shared" si="43"/>
        <v>2</v>
      </c>
      <c r="D2114" s="117" t="s">
        <v>925</v>
      </c>
      <c r="E2114" s="117">
        <v>585</v>
      </c>
      <c r="F2114" s="117" t="s">
        <v>694</v>
      </c>
      <c r="G2114" s="117">
        <v>186</v>
      </c>
      <c r="H2114" s="117">
        <v>38</v>
      </c>
      <c r="I2114" s="49">
        <v>0.34375</v>
      </c>
    </row>
    <row r="2115" spans="1:9">
      <c r="A2115" s="115">
        <v>304</v>
      </c>
      <c r="B2115" s="116">
        <v>45357</v>
      </c>
      <c r="C2115" s="46">
        <f t="shared" si="43"/>
        <v>3</v>
      </c>
      <c r="D2115" s="117" t="s">
        <v>560</v>
      </c>
      <c r="E2115" s="117">
        <v>450</v>
      </c>
      <c r="F2115" s="117" t="s">
        <v>445</v>
      </c>
      <c r="G2115" s="117">
        <v>207</v>
      </c>
      <c r="H2115" s="117">
        <v>49</v>
      </c>
      <c r="I2115" s="49">
        <v>0.29097222222222202</v>
      </c>
    </row>
    <row r="2116" spans="1:9">
      <c r="A2116" s="115">
        <v>304</v>
      </c>
      <c r="B2116" s="116">
        <v>45358</v>
      </c>
      <c r="C2116" s="46">
        <f t="shared" si="43"/>
        <v>4</v>
      </c>
      <c r="D2116" s="117" t="s">
        <v>478</v>
      </c>
      <c r="E2116" s="117">
        <v>444</v>
      </c>
      <c r="F2116" s="117" t="s">
        <v>422</v>
      </c>
      <c r="G2116" s="117">
        <v>331</v>
      </c>
      <c r="H2116" s="117">
        <v>68</v>
      </c>
      <c r="I2116" s="49">
        <v>0.32638888888888901</v>
      </c>
    </row>
    <row r="2117" spans="1:9">
      <c r="A2117" s="115">
        <v>304</v>
      </c>
      <c r="B2117" s="116">
        <v>45359</v>
      </c>
      <c r="C2117" s="46">
        <f t="shared" si="43"/>
        <v>5</v>
      </c>
      <c r="D2117" s="117" t="s">
        <v>1075</v>
      </c>
      <c r="E2117" s="117">
        <v>531</v>
      </c>
      <c r="F2117" s="117" t="s">
        <v>906</v>
      </c>
      <c r="G2117" s="117">
        <v>259</v>
      </c>
      <c r="H2117" s="117">
        <v>36</v>
      </c>
      <c r="I2117" s="49">
        <v>0.32500000000000001</v>
      </c>
    </row>
    <row r="2118" spans="1:9">
      <c r="A2118" s="115">
        <v>304</v>
      </c>
      <c r="B2118" s="116">
        <v>45360</v>
      </c>
      <c r="C2118" s="46">
        <f t="shared" si="43"/>
        <v>6</v>
      </c>
      <c r="D2118" s="117" t="s">
        <v>935</v>
      </c>
      <c r="E2118" s="117">
        <v>495</v>
      </c>
      <c r="F2118" s="117" t="s">
        <v>623</v>
      </c>
      <c r="G2118" s="117">
        <v>217</v>
      </c>
      <c r="H2118" s="117">
        <v>52</v>
      </c>
      <c r="I2118" s="49">
        <v>0.35138888888888897</v>
      </c>
    </row>
    <row r="2119" spans="1:9">
      <c r="A2119" s="115">
        <v>304</v>
      </c>
      <c r="B2119" s="116">
        <v>45361</v>
      </c>
      <c r="C2119" s="46">
        <f t="shared" si="43"/>
        <v>7</v>
      </c>
      <c r="D2119" s="117" t="s">
        <v>476</v>
      </c>
      <c r="E2119" s="117">
        <v>432</v>
      </c>
      <c r="F2119" s="117" t="s">
        <v>759</v>
      </c>
      <c r="G2119" s="117">
        <v>188</v>
      </c>
      <c r="H2119" s="117">
        <v>66</v>
      </c>
      <c r="I2119" s="49">
        <v>0.32500000000000001</v>
      </c>
    </row>
    <row r="2120" spans="1:9">
      <c r="A2120" s="115">
        <v>304</v>
      </c>
      <c r="B2120" s="116">
        <v>45362</v>
      </c>
      <c r="C2120" s="46">
        <f t="shared" si="43"/>
        <v>1</v>
      </c>
      <c r="D2120" s="117" t="s">
        <v>1280</v>
      </c>
      <c r="E2120" s="117">
        <v>714</v>
      </c>
      <c r="F2120" s="117" t="s">
        <v>428</v>
      </c>
      <c r="G2120" s="117">
        <v>346</v>
      </c>
      <c r="H2120" s="117">
        <v>108</v>
      </c>
      <c r="I2120" s="49">
        <v>0.30208333333333298</v>
      </c>
    </row>
    <row r="2121" spans="1:9">
      <c r="A2121" s="115">
        <v>304</v>
      </c>
      <c r="B2121" s="116">
        <v>45363</v>
      </c>
      <c r="C2121" s="46">
        <f t="shared" ref="C2121:C2184" si="44">WEEKDAY(B2121,2)</f>
        <v>2</v>
      </c>
      <c r="D2121" s="117" t="s">
        <v>525</v>
      </c>
      <c r="E2121" s="117">
        <v>548</v>
      </c>
      <c r="F2121" s="117" t="s">
        <v>1066</v>
      </c>
      <c r="G2121" s="117">
        <v>235</v>
      </c>
      <c r="H2121" s="117">
        <v>111</v>
      </c>
      <c r="I2121" s="49">
        <v>0.358333333333333</v>
      </c>
    </row>
    <row r="2122" spans="1:9">
      <c r="A2122" s="115">
        <v>304</v>
      </c>
      <c r="B2122" s="116">
        <v>45364</v>
      </c>
      <c r="C2122" s="46">
        <f t="shared" si="44"/>
        <v>3</v>
      </c>
      <c r="D2122" s="117" t="s">
        <v>360</v>
      </c>
      <c r="E2122" s="117">
        <v>573</v>
      </c>
      <c r="F2122" s="117" t="s">
        <v>388</v>
      </c>
      <c r="G2122" s="117">
        <v>263</v>
      </c>
      <c r="H2122" s="117">
        <v>132</v>
      </c>
      <c r="I2122" s="49">
        <v>0.37638888888888899</v>
      </c>
    </row>
    <row r="2123" spans="1:9">
      <c r="A2123" s="115">
        <v>304</v>
      </c>
      <c r="B2123" s="116">
        <v>45365</v>
      </c>
      <c r="C2123" s="46">
        <f t="shared" si="44"/>
        <v>4</v>
      </c>
      <c r="D2123" s="117" t="s">
        <v>787</v>
      </c>
      <c r="E2123" s="117">
        <v>673</v>
      </c>
      <c r="F2123" s="117" t="s">
        <v>678</v>
      </c>
      <c r="G2123" s="117">
        <v>283</v>
      </c>
      <c r="H2123" s="117">
        <v>126</v>
      </c>
      <c r="I2123" s="49">
        <v>0.44027777777777799</v>
      </c>
    </row>
    <row r="2124" spans="1:9">
      <c r="A2124" s="115">
        <v>304</v>
      </c>
      <c r="B2124" s="116">
        <v>45366</v>
      </c>
      <c r="C2124" s="46">
        <f t="shared" si="44"/>
        <v>5</v>
      </c>
      <c r="D2124" s="117" t="s">
        <v>1059</v>
      </c>
      <c r="E2124" s="117">
        <v>469</v>
      </c>
      <c r="F2124" s="117" t="s">
        <v>524</v>
      </c>
      <c r="G2124" s="117">
        <v>208</v>
      </c>
      <c r="H2124" s="117">
        <v>38</v>
      </c>
      <c r="I2124" s="49">
        <v>0.32500000000000001</v>
      </c>
    </row>
    <row r="2125" spans="1:9">
      <c r="A2125" s="115">
        <v>304</v>
      </c>
      <c r="B2125" s="116">
        <v>45367</v>
      </c>
      <c r="C2125" s="46">
        <f t="shared" si="44"/>
        <v>6</v>
      </c>
      <c r="D2125" s="117" t="s">
        <v>1024</v>
      </c>
      <c r="E2125" s="117">
        <v>643</v>
      </c>
      <c r="F2125" s="117" t="s">
        <v>638</v>
      </c>
      <c r="G2125" s="117">
        <v>255</v>
      </c>
      <c r="H2125" s="117">
        <v>53</v>
      </c>
      <c r="I2125" s="49">
        <v>0.359027777777778</v>
      </c>
    </row>
    <row r="2126" spans="1:9">
      <c r="A2126" s="115">
        <v>304</v>
      </c>
      <c r="B2126" s="116">
        <v>45368</v>
      </c>
      <c r="C2126" s="46">
        <f t="shared" si="44"/>
        <v>7</v>
      </c>
      <c r="D2126" s="117" t="s">
        <v>461</v>
      </c>
      <c r="E2126" s="117">
        <v>561</v>
      </c>
      <c r="F2126" s="117" t="s">
        <v>487</v>
      </c>
      <c r="G2126" s="117">
        <v>326</v>
      </c>
      <c r="H2126" s="117">
        <v>37</v>
      </c>
      <c r="I2126" s="49">
        <v>0.4</v>
      </c>
    </row>
    <row r="2127" spans="1:9">
      <c r="A2127" s="115">
        <v>304</v>
      </c>
      <c r="B2127" s="116">
        <v>45369</v>
      </c>
      <c r="C2127" s="46">
        <f t="shared" si="44"/>
        <v>1</v>
      </c>
      <c r="D2127" s="117" t="s">
        <v>1281</v>
      </c>
      <c r="E2127" s="117">
        <v>766</v>
      </c>
      <c r="F2127" s="117" t="s">
        <v>377</v>
      </c>
      <c r="G2127" s="117">
        <v>357</v>
      </c>
      <c r="H2127" s="117">
        <v>82</v>
      </c>
      <c r="I2127" s="49">
        <v>1.2861111111111101</v>
      </c>
    </row>
    <row r="2128" spans="1:9">
      <c r="A2128" s="115">
        <v>304</v>
      </c>
      <c r="B2128" s="116">
        <v>45370</v>
      </c>
      <c r="C2128" s="46">
        <f t="shared" si="44"/>
        <v>2</v>
      </c>
      <c r="D2128" s="117" t="s">
        <v>1282</v>
      </c>
      <c r="E2128" s="117">
        <v>645</v>
      </c>
      <c r="F2128" s="117" t="s">
        <v>298</v>
      </c>
      <c r="G2128" s="117">
        <v>339</v>
      </c>
      <c r="H2128" s="117">
        <v>122</v>
      </c>
      <c r="I2128" s="49">
        <v>0.36388888888888898</v>
      </c>
    </row>
    <row r="2129" spans="1:12">
      <c r="A2129" s="115">
        <v>304</v>
      </c>
      <c r="B2129" s="116">
        <v>45371</v>
      </c>
      <c r="C2129" s="46">
        <f t="shared" si="44"/>
        <v>3</v>
      </c>
      <c r="D2129" s="117" t="s">
        <v>1020</v>
      </c>
      <c r="E2129" s="117">
        <v>515</v>
      </c>
      <c r="F2129" s="117" t="s">
        <v>652</v>
      </c>
      <c r="G2129" s="117">
        <v>218</v>
      </c>
      <c r="H2129" s="117">
        <v>103</v>
      </c>
      <c r="I2129" s="49">
        <v>1.36944444444444</v>
      </c>
    </row>
    <row r="2130" spans="1:12">
      <c r="A2130" s="115">
        <v>304</v>
      </c>
      <c r="B2130" s="116">
        <v>45372</v>
      </c>
      <c r="C2130" s="46">
        <f t="shared" si="44"/>
        <v>4</v>
      </c>
      <c r="D2130" s="117" t="s">
        <v>954</v>
      </c>
      <c r="E2130" s="117">
        <v>456</v>
      </c>
      <c r="F2130" s="117" t="s">
        <v>917</v>
      </c>
      <c r="G2130" s="117">
        <v>220</v>
      </c>
      <c r="H2130" s="117">
        <v>104</v>
      </c>
      <c r="I2130" s="49">
        <v>0.33333333333333298</v>
      </c>
    </row>
    <row r="2131" spans="1:12">
      <c r="A2131" s="115">
        <v>304</v>
      </c>
      <c r="B2131" s="116">
        <v>45373</v>
      </c>
      <c r="C2131" s="46">
        <f t="shared" si="44"/>
        <v>5</v>
      </c>
      <c r="D2131" s="117" t="s">
        <v>567</v>
      </c>
      <c r="E2131" s="117">
        <v>605</v>
      </c>
      <c r="F2131" s="117" t="s">
        <v>465</v>
      </c>
      <c r="G2131" s="117">
        <v>260</v>
      </c>
      <c r="H2131" s="117">
        <v>44</v>
      </c>
      <c r="I2131" s="49">
        <v>0.32500000000000001</v>
      </c>
    </row>
    <row r="2132" spans="1:12">
      <c r="A2132" s="115">
        <v>304</v>
      </c>
      <c r="B2132" s="116">
        <v>45374</v>
      </c>
      <c r="C2132" s="46">
        <f t="shared" si="44"/>
        <v>6</v>
      </c>
      <c r="D2132" s="117" t="s">
        <v>1283</v>
      </c>
      <c r="E2132" s="117">
        <v>716</v>
      </c>
      <c r="F2132" s="117" t="s">
        <v>905</v>
      </c>
      <c r="G2132" s="117">
        <v>289</v>
      </c>
      <c r="H2132" s="117">
        <v>56</v>
      </c>
      <c r="I2132" s="49">
        <v>0.42013888888888901</v>
      </c>
    </row>
    <row r="2133" spans="1:12">
      <c r="A2133" s="115">
        <v>304</v>
      </c>
      <c r="B2133" s="116">
        <v>45375</v>
      </c>
      <c r="C2133" s="46">
        <f t="shared" si="44"/>
        <v>7</v>
      </c>
      <c r="D2133" s="117" t="s">
        <v>571</v>
      </c>
      <c r="E2133" s="117">
        <v>547</v>
      </c>
      <c r="F2133" s="117" t="s">
        <v>332</v>
      </c>
      <c r="G2133" s="117">
        <v>225</v>
      </c>
      <c r="H2133" s="117">
        <v>83</v>
      </c>
      <c r="I2133" s="49">
        <v>0.375</v>
      </c>
    </row>
    <row r="2134" spans="1:12">
      <c r="A2134" s="115">
        <v>304</v>
      </c>
      <c r="B2134" s="116">
        <v>45376</v>
      </c>
      <c r="C2134" s="46">
        <f t="shared" si="44"/>
        <v>1</v>
      </c>
      <c r="D2134" s="117" t="s">
        <v>1027</v>
      </c>
      <c r="E2134" s="117">
        <v>739</v>
      </c>
      <c r="F2134" s="117" t="s">
        <v>431</v>
      </c>
      <c r="G2134" s="117">
        <v>298</v>
      </c>
      <c r="H2134" s="117">
        <v>90</v>
      </c>
      <c r="I2134" s="49">
        <v>0.33333333333333298</v>
      </c>
    </row>
    <row r="2135" spans="1:12">
      <c r="A2135" s="115">
        <v>304</v>
      </c>
      <c r="B2135" s="116">
        <v>45377</v>
      </c>
      <c r="C2135" s="46">
        <f t="shared" si="44"/>
        <v>2</v>
      </c>
      <c r="D2135" s="117" t="s">
        <v>744</v>
      </c>
      <c r="E2135" s="117">
        <v>604</v>
      </c>
      <c r="F2135" s="117" t="s">
        <v>906</v>
      </c>
      <c r="G2135" s="117">
        <v>259</v>
      </c>
      <c r="H2135" s="117">
        <v>98</v>
      </c>
      <c r="I2135" s="49">
        <v>0.38750000000000001</v>
      </c>
    </row>
    <row r="2136" spans="1:12">
      <c r="A2136" s="118">
        <v>304</v>
      </c>
      <c r="B2136" s="119">
        <v>45378</v>
      </c>
      <c r="C2136" s="46">
        <f t="shared" si="44"/>
        <v>3</v>
      </c>
      <c r="D2136" s="120" t="s">
        <v>739</v>
      </c>
      <c r="E2136" s="120">
        <v>276</v>
      </c>
      <c r="F2136" s="120" t="s">
        <v>950</v>
      </c>
      <c r="G2136" s="120">
        <v>164</v>
      </c>
      <c r="H2136" s="120">
        <v>32</v>
      </c>
      <c r="I2136" s="49">
        <v>0.30208333333333298</v>
      </c>
      <c r="L2136" s="120">
        <v>0</v>
      </c>
    </row>
    <row r="2137" spans="1:12">
      <c r="A2137" s="118">
        <v>304</v>
      </c>
      <c r="B2137" s="119">
        <v>45379</v>
      </c>
      <c r="C2137" s="46">
        <f t="shared" si="44"/>
        <v>4</v>
      </c>
      <c r="D2137" s="120" t="s">
        <v>599</v>
      </c>
      <c r="E2137" s="120">
        <v>154</v>
      </c>
      <c r="F2137" s="120" t="s">
        <v>276</v>
      </c>
      <c r="G2137" s="120">
        <v>106</v>
      </c>
      <c r="H2137" s="120">
        <v>20</v>
      </c>
      <c r="I2137" s="49">
        <v>0.34236111111111101</v>
      </c>
      <c r="L2137" s="120">
        <v>1</v>
      </c>
    </row>
    <row r="2138" spans="1:12">
      <c r="A2138" s="118">
        <v>304</v>
      </c>
      <c r="B2138" s="119">
        <v>45380</v>
      </c>
      <c r="C2138" s="46">
        <f t="shared" si="44"/>
        <v>5</v>
      </c>
      <c r="D2138" s="120" t="s">
        <v>1284</v>
      </c>
      <c r="E2138" s="120">
        <v>185</v>
      </c>
      <c r="F2138" s="120" t="s">
        <v>574</v>
      </c>
      <c r="G2138" s="120">
        <v>157</v>
      </c>
      <c r="H2138" s="120">
        <v>36</v>
      </c>
      <c r="I2138" s="49">
        <v>0.32361111111111102</v>
      </c>
      <c r="L2138" s="120">
        <v>1</v>
      </c>
    </row>
    <row r="2139" spans="1:12">
      <c r="A2139" s="118">
        <v>304</v>
      </c>
      <c r="B2139" s="119">
        <v>45381</v>
      </c>
      <c r="C2139" s="46">
        <f t="shared" si="44"/>
        <v>6</v>
      </c>
      <c r="D2139" s="120" t="s">
        <v>254</v>
      </c>
      <c r="E2139" s="120">
        <v>195</v>
      </c>
      <c r="F2139" s="120" t="s">
        <v>697</v>
      </c>
      <c r="G2139" s="120">
        <v>168</v>
      </c>
      <c r="H2139" s="120">
        <v>37</v>
      </c>
      <c r="I2139" s="49">
        <v>0.35555555555555601</v>
      </c>
      <c r="L2139" s="120">
        <v>1</v>
      </c>
    </row>
    <row r="2140" spans="1:12">
      <c r="A2140" s="118">
        <v>304</v>
      </c>
      <c r="B2140" s="119">
        <v>45382</v>
      </c>
      <c r="C2140" s="46">
        <f t="shared" si="44"/>
        <v>7</v>
      </c>
      <c r="D2140" s="120" t="s">
        <v>269</v>
      </c>
      <c r="E2140" s="120">
        <v>172</v>
      </c>
      <c r="F2140" s="120" t="s">
        <v>556</v>
      </c>
      <c r="G2140" s="120">
        <v>110</v>
      </c>
      <c r="H2140" s="120">
        <v>48</v>
      </c>
      <c r="I2140" s="49">
        <v>0.38402777777777802</v>
      </c>
      <c r="L2140" s="120">
        <v>1</v>
      </c>
    </row>
    <row r="2141" spans="1:12">
      <c r="A2141" s="118">
        <v>304</v>
      </c>
      <c r="B2141" s="119">
        <v>45383</v>
      </c>
      <c r="C2141" s="46">
        <f t="shared" si="44"/>
        <v>1</v>
      </c>
      <c r="D2141" s="120" t="s">
        <v>908</v>
      </c>
      <c r="E2141" s="120">
        <v>178</v>
      </c>
      <c r="F2141" s="120" t="s">
        <v>252</v>
      </c>
      <c r="G2141" s="120">
        <v>133</v>
      </c>
      <c r="H2141" s="120">
        <v>26</v>
      </c>
      <c r="I2141" s="49">
        <v>0.29375000000000001</v>
      </c>
      <c r="L2141" s="120">
        <v>1</v>
      </c>
    </row>
    <row r="2142" spans="1:12">
      <c r="A2142" s="118">
        <v>304</v>
      </c>
      <c r="B2142" s="119">
        <v>45384</v>
      </c>
      <c r="C2142" s="46">
        <f t="shared" si="44"/>
        <v>2</v>
      </c>
      <c r="D2142" s="120" t="s">
        <v>678</v>
      </c>
      <c r="E2142" s="120">
        <v>283</v>
      </c>
      <c r="F2142" s="120" t="s">
        <v>254</v>
      </c>
      <c r="G2142" s="120">
        <v>195</v>
      </c>
      <c r="H2142" s="120">
        <v>30</v>
      </c>
      <c r="I2142" s="49">
        <v>0.33611111111111103</v>
      </c>
      <c r="L2142" s="120">
        <v>0</v>
      </c>
    </row>
    <row r="2143" spans="1:12" ht="16.5">
      <c r="A2143" s="121">
        <v>9040</v>
      </c>
      <c r="B2143" s="113">
        <v>45292</v>
      </c>
      <c r="C2143" s="46">
        <f t="shared" si="44"/>
        <v>1</v>
      </c>
      <c r="D2143" s="20" t="s">
        <v>1282</v>
      </c>
      <c r="E2143" s="20">
        <v>645</v>
      </c>
      <c r="F2143" s="20" t="s">
        <v>348</v>
      </c>
      <c r="G2143" s="20">
        <v>482</v>
      </c>
      <c r="H2143" s="20">
        <v>80</v>
      </c>
      <c r="I2143" s="49">
        <v>0.34166666666666701</v>
      </c>
    </row>
    <row r="2144" spans="1:12" ht="16.5">
      <c r="A2144" s="121">
        <v>9040</v>
      </c>
      <c r="B2144" s="113">
        <v>45293</v>
      </c>
      <c r="C2144" s="46">
        <f t="shared" si="44"/>
        <v>2</v>
      </c>
      <c r="D2144" s="20" t="s">
        <v>1285</v>
      </c>
      <c r="E2144" s="20">
        <v>735</v>
      </c>
      <c r="F2144" s="20" t="s">
        <v>1286</v>
      </c>
      <c r="G2144" s="20">
        <v>688</v>
      </c>
      <c r="H2144" s="20">
        <v>88</v>
      </c>
      <c r="I2144" s="49">
        <v>0.4375</v>
      </c>
    </row>
    <row r="2145" spans="1:9" ht="16.5">
      <c r="A2145" s="121">
        <v>9040</v>
      </c>
      <c r="B2145" s="113">
        <v>45294</v>
      </c>
      <c r="C2145" s="46">
        <f t="shared" si="44"/>
        <v>3</v>
      </c>
      <c r="D2145" s="20" t="s">
        <v>792</v>
      </c>
      <c r="E2145" s="20">
        <v>595</v>
      </c>
      <c r="F2145" s="20" t="s">
        <v>414</v>
      </c>
      <c r="G2145" s="20">
        <v>478</v>
      </c>
      <c r="H2145" s="20">
        <v>120</v>
      </c>
      <c r="I2145" s="49">
        <v>0.51388888888888895</v>
      </c>
    </row>
    <row r="2146" spans="1:9" ht="16.5">
      <c r="A2146" s="121">
        <v>9040</v>
      </c>
      <c r="B2146" s="113">
        <v>45295</v>
      </c>
      <c r="C2146" s="46">
        <f t="shared" si="44"/>
        <v>4</v>
      </c>
      <c r="D2146" s="20" t="s">
        <v>1287</v>
      </c>
      <c r="E2146" s="20">
        <v>795</v>
      </c>
      <c r="F2146" s="20" t="s">
        <v>1061</v>
      </c>
      <c r="G2146" s="20">
        <v>655</v>
      </c>
      <c r="H2146" s="20">
        <v>75</v>
      </c>
      <c r="I2146" s="49">
        <v>0.54236111111111096</v>
      </c>
    </row>
    <row r="2147" spans="1:9" ht="16.5">
      <c r="A2147" s="121">
        <v>9040</v>
      </c>
      <c r="B2147" s="113">
        <v>45296</v>
      </c>
      <c r="C2147" s="46">
        <f t="shared" si="44"/>
        <v>5</v>
      </c>
      <c r="D2147" s="20" t="s">
        <v>530</v>
      </c>
      <c r="E2147" s="20">
        <v>500</v>
      </c>
      <c r="F2147" s="20" t="s">
        <v>1266</v>
      </c>
      <c r="G2147" s="20">
        <v>420</v>
      </c>
      <c r="H2147" s="20">
        <v>120</v>
      </c>
      <c r="I2147" s="49">
        <v>0.47083333333333299</v>
      </c>
    </row>
    <row r="2148" spans="1:9" ht="16.5">
      <c r="A2148" s="121">
        <v>9040</v>
      </c>
      <c r="B2148" s="113">
        <v>45297</v>
      </c>
      <c r="C2148" s="46">
        <f t="shared" si="44"/>
        <v>6</v>
      </c>
      <c r="D2148" s="20" t="s">
        <v>1288</v>
      </c>
      <c r="E2148" s="20">
        <v>888</v>
      </c>
      <c r="F2148" s="20" t="s">
        <v>1040</v>
      </c>
      <c r="G2148" s="20">
        <v>718</v>
      </c>
      <c r="H2148" s="20">
        <v>129</v>
      </c>
      <c r="I2148" s="49">
        <v>0.42499999999999999</v>
      </c>
    </row>
    <row r="2149" spans="1:9" ht="16.5">
      <c r="A2149" s="121">
        <v>9040</v>
      </c>
      <c r="B2149" s="113">
        <v>45298</v>
      </c>
      <c r="C2149" s="46">
        <f t="shared" si="44"/>
        <v>7</v>
      </c>
      <c r="D2149" s="20" t="s">
        <v>1289</v>
      </c>
      <c r="E2149" s="20">
        <v>830</v>
      </c>
      <c r="F2149" s="20" t="s">
        <v>811</v>
      </c>
      <c r="G2149" s="20">
        <v>650</v>
      </c>
      <c r="H2149" s="20">
        <v>93</v>
      </c>
      <c r="I2149" s="49">
        <v>0.49097222222222198</v>
      </c>
    </row>
    <row r="2150" spans="1:9" ht="16.5">
      <c r="A2150" s="121">
        <v>9040</v>
      </c>
      <c r="B2150" s="113">
        <v>45299</v>
      </c>
      <c r="C2150" s="46">
        <f t="shared" si="44"/>
        <v>1</v>
      </c>
      <c r="D2150" s="20" t="s">
        <v>1290</v>
      </c>
      <c r="E2150" s="20">
        <v>907</v>
      </c>
      <c r="F2150" s="20" t="s">
        <v>1029</v>
      </c>
      <c r="G2150" s="20">
        <v>754</v>
      </c>
      <c r="H2150" s="20">
        <v>30</v>
      </c>
      <c r="I2150" s="49">
        <v>0.58541666666666703</v>
      </c>
    </row>
    <row r="2151" spans="1:9" ht="16.5">
      <c r="A2151" s="121">
        <v>9040</v>
      </c>
      <c r="B2151" s="113">
        <v>45300</v>
      </c>
      <c r="C2151" s="46">
        <f t="shared" si="44"/>
        <v>2</v>
      </c>
      <c r="D2151" s="20" t="s">
        <v>1291</v>
      </c>
      <c r="E2151" s="20">
        <v>698</v>
      </c>
      <c r="F2151" s="20" t="s">
        <v>765</v>
      </c>
      <c r="G2151" s="20">
        <v>430</v>
      </c>
      <c r="H2151" s="20">
        <v>50</v>
      </c>
      <c r="I2151" s="49">
        <v>0.56458333333333299</v>
      </c>
    </row>
    <row r="2152" spans="1:9" ht="16.5">
      <c r="A2152" s="121">
        <v>9040</v>
      </c>
      <c r="B2152" s="113">
        <v>45301</v>
      </c>
      <c r="C2152" s="46">
        <f t="shared" si="44"/>
        <v>3</v>
      </c>
      <c r="D2152" s="20" t="s">
        <v>1292</v>
      </c>
      <c r="E2152" s="20">
        <v>620</v>
      </c>
      <c r="F2152" s="20" t="s">
        <v>536</v>
      </c>
      <c r="G2152" s="20">
        <v>476</v>
      </c>
      <c r="H2152" s="20">
        <v>98</v>
      </c>
      <c r="I2152" s="49">
        <v>0.3125</v>
      </c>
    </row>
    <row r="2153" spans="1:9" ht="16.5">
      <c r="A2153" s="121">
        <v>9040</v>
      </c>
      <c r="B2153" s="113">
        <v>45302</v>
      </c>
      <c r="C2153" s="46">
        <f t="shared" si="44"/>
        <v>4</v>
      </c>
      <c r="D2153" s="20" t="s">
        <v>936</v>
      </c>
      <c r="E2153" s="20">
        <v>465</v>
      </c>
      <c r="F2153" s="20" t="s">
        <v>632</v>
      </c>
      <c r="G2153" s="20">
        <v>254</v>
      </c>
      <c r="H2153" s="20">
        <v>76</v>
      </c>
      <c r="I2153" s="49">
        <v>0.43333333333333302</v>
      </c>
    </row>
    <row r="2154" spans="1:9" ht="16.5">
      <c r="A2154" s="121">
        <v>9040</v>
      </c>
      <c r="B2154" s="113">
        <v>45303</v>
      </c>
      <c r="C2154" s="46">
        <f t="shared" si="44"/>
        <v>5</v>
      </c>
      <c r="D2154" s="20" t="s">
        <v>1020</v>
      </c>
      <c r="E2154" s="20">
        <v>815</v>
      </c>
      <c r="F2154" s="20" t="s">
        <v>391</v>
      </c>
      <c r="G2154" s="20">
        <v>310</v>
      </c>
      <c r="H2154" s="20">
        <v>100</v>
      </c>
      <c r="I2154" s="49">
        <v>0.50833333333333297</v>
      </c>
    </row>
    <row r="2155" spans="1:9" ht="16.5">
      <c r="A2155" s="121">
        <v>9040</v>
      </c>
      <c r="B2155" s="113">
        <v>45304</v>
      </c>
      <c r="C2155" s="46">
        <f t="shared" si="44"/>
        <v>6</v>
      </c>
      <c r="D2155" s="20" t="s">
        <v>489</v>
      </c>
      <c r="E2155" s="20">
        <v>885</v>
      </c>
      <c r="F2155" s="20" t="s">
        <v>317</v>
      </c>
      <c r="G2155" s="20">
        <v>328</v>
      </c>
      <c r="H2155" s="20">
        <v>90</v>
      </c>
      <c r="I2155" s="49">
        <v>0.53819444444444398</v>
      </c>
    </row>
    <row r="2156" spans="1:9" ht="16.5">
      <c r="A2156" s="121">
        <v>9040</v>
      </c>
      <c r="B2156" s="113">
        <v>45305</v>
      </c>
      <c r="C2156" s="46">
        <f t="shared" si="44"/>
        <v>7</v>
      </c>
      <c r="D2156" s="20" t="s">
        <v>762</v>
      </c>
      <c r="E2156" s="20">
        <v>608</v>
      </c>
      <c r="F2156" s="20" t="s">
        <v>747</v>
      </c>
      <c r="G2156" s="20">
        <v>460</v>
      </c>
      <c r="H2156" s="20">
        <v>100</v>
      </c>
      <c r="I2156" s="49">
        <v>0.561805555555556</v>
      </c>
    </row>
    <row r="2157" spans="1:9" ht="16.5">
      <c r="A2157" s="121">
        <v>9040</v>
      </c>
      <c r="B2157" s="113">
        <v>45306</v>
      </c>
      <c r="C2157" s="46">
        <f t="shared" si="44"/>
        <v>1</v>
      </c>
      <c r="D2157" s="20" t="s">
        <v>791</v>
      </c>
      <c r="E2157" s="20">
        <v>562</v>
      </c>
      <c r="F2157" s="20" t="s">
        <v>635</v>
      </c>
      <c r="G2157" s="20">
        <v>380</v>
      </c>
      <c r="H2157" s="20">
        <v>115</v>
      </c>
      <c r="I2157" s="49">
        <v>0.34722222222222199</v>
      </c>
    </row>
    <row r="2158" spans="1:9" ht="16.5">
      <c r="A2158" s="121">
        <v>9040</v>
      </c>
      <c r="B2158" s="113">
        <v>45307</v>
      </c>
      <c r="C2158" s="46">
        <f t="shared" si="44"/>
        <v>2</v>
      </c>
      <c r="D2158" s="20" t="s">
        <v>360</v>
      </c>
      <c r="E2158" s="20">
        <v>573</v>
      </c>
      <c r="F2158" s="20" t="s">
        <v>437</v>
      </c>
      <c r="G2158" s="20">
        <v>388</v>
      </c>
      <c r="H2158" s="20">
        <v>121</v>
      </c>
      <c r="I2158" s="49">
        <v>0.36597222222222198</v>
      </c>
    </row>
    <row r="2159" spans="1:9" ht="16.5">
      <c r="A2159" s="121">
        <v>9040</v>
      </c>
      <c r="B2159" s="113">
        <v>45308</v>
      </c>
      <c r="C2159" s="46">
        <f t="shared" si="44"/>
        <v>3</v>
      </c>
      <c r="D2159" s="20" t="s">
        <v>1013</v>
      </c>
      <c r="E2159" s="20">
        <v>458</v>
      </c>
      <c r="F2159" s="20" t="s">
        <v>317</v>
      </c>
      <c r="G2159" s="20">
        <v>328</v>
      </c>
      <c r="H2159" s="20">
        <v>96</v>
      </c>
      <c r="I2159" s="49">
        <v>0.374305555555556</v>
      </c>
    </row>
    <row r="2160" spans="1:9" ht="16.5">
      <c r="A2160" s="121">
        <v>9040</v>
      </c>
      <c r="B2160" s="113">
        <v>45309</v>
      </c>
      <c r="C2160" s="46">
        <f t="shared" si="44"/>
        <v>4</v>
      </c>
      <c r="D2160" s="20" t="s">
        <v>1293</v>
      </c>
      <c r="E2160" s="20">
        <v>525</v>
      </c>
      <c r="F2160" s="20" t="s">
        <v>367</v>
      </c>
      <c r="G2160" s="20">
        <v>321</v>
      </c>
      <c r="H2160" s="20">
        <v>121</v>
      </c>
      <c r="I2160" s="49">
        <v>0.36805555555555602</v>
      </c>
    </row>
    <row r="2161" spans="1:9" ht="16.5">
      <c r="A2161" s="121">
        <v>9040</v>
      </c>
      <c r="B2161" s="113">
        <v>45310</v>
      </c>
      <c r="C2161" s="46">
        <f t="shared" si="44"/>
        <v>5</v>
      </c>
      <c r="D2161" s="20" t="s">
        <v>324</v>
      </c>
      <c r="E2161" s="20">
        <v>760</v>
      </c>
      <c r="F2161" s="20" t="s">
        <v>1067</v>
      </c>
      <c r="G2161" s="20">
        <v>542</v>
      </c>
      <c r="H2161" s="20">
        <v>88</v>
      </c>
      <c r="I2161" s="49">
        <v>0.51527777777777795</v>
      </c>
    </row>
    <row r="2162" spans="1:9" ht="16.5">
      <c r="A2162" s="121">
        <v>9040</v>
      </c>
      <c r="B2162" s="113">
        <v>45311</v>
      </c>
      <c r="C2162" s="46">
        <f t="shared" si="44"/>
        <v>6</v>
      </c>
      <c r="D2162" s="20" t="s">
        <v>460</v>
      </c>
      <c r="E2162" s="20">
        <v>945</v>
      </c>
      <c r="F2162" s="20" t="s">
        <v>1286</v>
      </c>
      <c r="G2162" s="20">
        <v>668</v>
      </c>
      <c r="H2162" s="20">
        <v>21</v>
      </c>
      <c r="I2162" s="49">
        <v>0.6</v>
      </c>
    </row>
    <row r="2163" spans="1:9" ht="16.5">
      <c r="A2163" s="121">
        <v>9040</v>
      </c>
      <c r="B2163" s="113">
        <v>45312</v>
      </c>
      <c r="C2163" s="46">
        <f t="shared" si="44"/>
        <v>7</v>
      </c>
      <c r="D2163" s="20" t="s">
        <v>1294</v>
      </c>
      <c r="E2163" s="20">
        <v>915</v>
      </c>
      <c r="F2163" s="20" t="s">
        <v>1295</v>
      </c>
      <c r="G2163" s="20">
        <v>702</v>
      </c>
      <c r="H2163" s="20">
        <v>52</v>
      </c>
      <c r="I2163" s="49">
        <v>0.46527777777777801</v>
      </c>
    </row>
    <row r="2164" spans="1:9" ht="16.5">
      <c r="A2164" s="121">
        <v>9040</v>
      </c>
      <c r="B2164" s="113">
        <v>45313</v>
      </c>
      <c r="C2164" s="46">
        <f t="shared" si="44"/>
        <v>1</v>
      </c>
      <c r="D2164" s="20" t="s">
        <v>783</v>
      </c>
      <c r="E2164" s="20">
        <v>602</v>
      </c>
      <c r="F2164" s="20" t="s">
        <v>1069</v>
      </c>
      <c r="G2164" s="20">
        <v>416</v>
      </c>
      <c r="H2164" s="20">
        <v>100</v>
      </c>
      <c r="I2164" s="49">
        <v>0.39583333333333298</v>
      </c>
    </row>
    <row r="2165" spans="1:9" ht="16.5">
      <c r="A2165" s="121">
        <v>9040</v>
      </c>
      <c r="B2165" s="113">
        <v>45314</v>
      </c>
      <c r="C2165" s="46">
        <f t="shared" si="44"/>
        <v>2</v>
      </c>
      <c r="D2165" s="20" t="s">
        <v>752</v>
      </c>
      <c r="E2165" s="20">
        <v>861</v>
      </c>
      <c r="F2165" s="20" t="s">
        <v>909</v>
      </c>
      <c r="G2165" s="20">
        <v>341</v>
      </c>
      <c r="H2165" s="20">
        <v>104</v>
      </c>
      <c r="I2165" s="49">
        <v>0.32638888888888901</v>
      </c>
    </row>
    <row r="2166" spans="1:9" ht="16.5">
      <c r="A2166" s="121">
        <v>9040</v>
      </c>
      <c r="B2166" s="113">
        <v>45315</v>
      </c>
      <c r="C2166" s="46">
        <f t="shared" si="44"/>
        <v>3</v>
      </c>
      <c r="D2166" s="20" t="s">
        <v>1018</v>
      </c>
      <c r="E2166" s="20">
        <v>695</v>
      </c>
      <c r="F2166" s="20" t="s">
        <v>940</v>
      </c>
      <c r="G2166" s="20">
        <v>320</v>
      </c>
      <c r="H2166" s="20">
        <v>81</v>
      </c>
      <c r="I2166" s="49">
        <v>0.40277777777777801</v>
      </c>
    </row>
    <row r="2167" spans="1:9" ht="16.5">
      <c r="A2167" s="121">
        <v>9040</v>
      </c>
      <c r="B2167" s="113">
        <v>45316</v>
      </c>
      <c r="C2167" s="46">
        <f t="shared" si="44"/>
        <v>4</v>
      </c>
      <c r="D2167" s="20" t="s">
        <v>340</v>
      </c>
      <c r="E2167" s="20">
        <v>521</v>
      </c>
      <c r="F2167" s="20" t="s">
        <v>479</v>
      </c>
      <c r="G2167" s="20">
        <v>338</v>
      </c>
      <c r="H2167" s="20">
        <v>74</v>
      </c>
      <c r="I2167" s="49">
        <v>0.32291666666666702</v>
      </c>
    </row>
    <row r="2168" spans="1:9" ht="16.5">
      <c r="A2168" s="121">
        <v>9040</v>
      </c>
      <c r="B2168" s="113">
        <v>45317</v>
      </c>
      <c r="C2168" s="46">
        <f t="shared" si="44"/>
        <v>5</v>
      </c>
      <c r="D2168" s="20" t="s">
        <v>1296</v>
      </c>
      <c r="E2168" s="20">
        <v>757</v>
      </c>
      <c r="F2168" s="20" t="s">
        <v>371</v>
      </c>
      <c r="G2168" s="20">
        <v>564</v>
      </c>
      <c r="H2168" s="20">
        <v>93</v>
      </c>
      <c r="I2168" s="49">
        <v>0.44444444444444398</v>
      </c>
    </row>
    <row r="2169" spans="1:9" ht="16.5">
      <c r="A2169" s="121">
        <v>9040</v>
      </c>
      <c r="B2169" s="113">
        <v>45318</v>
      </c>
      <c r="C2169" s="46">
        <f t="shared" si="44"/>
        <v>6</v>
      </c>
      <c r="D2169" s="20" t="s">
        <v>1289</v>
      </c>
      <c r="E2169" s="20">
        <v>830</v>
      </c>
      <c r="F2169" s="20" t="s">
        <v>998</v>
      </c>
      <c r="G2169" s="20">
        <v>700</v>
      </c>
      <c r="H2169" s="20">
        <v>39</v>
      </c>
      <c r="I2169" s="49">
        <v>0.56874999999999998</v>
      </c>
    </row>
    <row r="2170" spans="1:9" ht="16.5">
      <c r="A2170" s="121">
        <v>9040</v>
      </c>
      <c r="B2170" s="113">
        <v>45319</v>
      </c>
      <c r="C2170" s="46">
        <f t="shared" si="44"/>
        <v>7</v>
      </c>
      <c r="D2170" s="20" t="s">
        <v>1297</v>
      </c>
      <c r="E2170" s="20">
        <v>886</v>
      </c>
      <c r="F2170" s="20" t="s">
        <v>1298</v>
      </c>
      <c r="G2170" s="20">
        <v>730</v>
      </c>
      <c r="H2170" s="20">
        <v>29</v>
      </c>
      <c r="I2170" s="49">
        <v>0.46250000000000002</v>
      </c>
    </row>
    <row r="2171" spans="1:9" ht="16.5">
      <c r="A2171" s="121">
        <v>9040</v>
      </c>
      <c r="B2171" s="113">
        <v>45320</v>
      </c>
      <c r="C2171" s="46">
        <f t="shared" si="44"/>
        <v>1</v>
      </c>
      <c r="D2171" s="20" t="s">
        <v>1299</v>
      </c>
      <c r="E2171" s="20">
        <v>731</v>
      </c>
      <c r="F2171" s="20" t="s">
        <v>348</v>
      </c>
      <c r="G2171" s="20">
        <v>482</v>
      </c>
      <c r="H2171" s="20">
        <v>101</v>
      </c>
      <c r="I2171" s="49">
        <v>0.37847222222222199</v>
      </c>
    </row>
    <row r="2172" spans="1:9" ht="16.5">
      <c r="A2172" s="121">
        <v>9040</v>
      </c>
      <c r="B2172" s="113">
        <v>45321</v>
      </c>
      <c r="C2172" s="46">
        <f t="shared" si="44"/>
        <v>2</v>
      </c>
      <c r="D2172" s="20" t="s">
        <v>1300</v>
      </c>
      <c r="E2172" s="20">
        <v>631</v>
      </c>
      <c r="F2172" s="20" t="s">
        <v>765</v>
      </c>
      <c r="G2172" s="20">
        <v>430</v>
      </c>
      <c r="H2172" s="20">
        <v>121</v>
      </c>
      <c r="I2172" s="49">
        <v>0.32500000000000001</v>
      </c>
    </row>
    <row r="2173" spans="1:9" ht="16.5">
      <c r="A2173" s="121">
        <v>9040</v>
      </c>
      <c r="B2173" s="113">
        <v>45322</v>
      </c>
      <c r="C2173" s="46">
        <f t="shared" si="44"/>
        <v>3</v>
      </c>
      <c r="D2173" s="20" t="s">
        <v>994</v>
      </c>
      <c r="E2173" s="20">
        <v>612</v>
      </c>
      <c r="F2173" s="20" t="s">
        <v>632</v>
      </c>
      <c r="G2173" s="20">
        <v>254</v>
      </c>
      <c r="H2173" s="20">
        <v>85</v>
      </c>
      <c r="I2173" s="49">
        <v>0.36597222222222198</v>
      </c>
    </row>
    <row r="2174" spans="1:9" ht="16.5">
      <c r="A2174" s="121">
        <v>9040</v>
      </c>
      <c r="B2174" s="113">
        <v>45323</v>
      </c>
      <c r="C2174" s="46">
        <f t="shared" si="44"/>
        <v>4</v>
      </c>
      <c r="D2174" s="20" t="s">
        <v>491</v>
      </c>
      <c r="E2174" s="20">
        <v>489</v>
      </c>
      <c r="F2174" s="20" t="s">
        <v>1012</v>
      </c>
      <c r="G2174" s="20">
        <v>250</v>
      </c>
      <c r="H2174" s="20">
        <v>96</v>
      </c>
      <c r="I2174" s="49">
        <v>0.33194444444444399</v>
      </c>
    </row>
    <row r="2175" spans="1:9" ht="16.5">
      <c r="A2175" s="121">
        <v>9040</v>
      </c>
      <c r="B2175" s="113">
        <v>45324</v>
      </c>
      <c r="C2175" s="46">
        <f t="shared" si="44"/>
        <v>5</v>
      </c>
      <c r="D2175" s="20" t="s">
        <v>750</v>
      </c>
      <c r="E2175" s="20">
        <v>635</v>
      </c>
      <c r="F2175" s="20" t="s">
        <v>739</v>
      </c>
      <c r="G2175" s="20">
        <v>276</v>
      </c>
      <c r="H2175" s="20">
        <v>69</v>
      </c>
      <c r="I2175" s="49">
        <v>0.41944444444444401</v>
      </c>
    </row>
    <row r="2176" spans="1:9" ht="16.5">
      <c r="A2176" s="121">
        <v>9040</v>
      </c>
      <c r="B2176" s="113">
        <v>45325</v>
      </c>
      <c r="C2176" s="46">
        <f t="shared" si="44"/>
        <v>6</v>
      </c>
      <c r="D2176" s="20" t="s">
        <v>1301</v>
      </c>
      <c r="E2176" s="20">
        <v>750</v>
      </c>
      <c r="F2176" s="20" t="s">
        <v>811</v>
      </c>
      <c r="G2176" s="20">
        <v>650</v>
      </c>
      <c r="H2176" s="20">
        <v>45</v>
      </c>
      <c r="I2176" s="49">
        <v>0.51041666666666696</v>
      </c>
    </row>
    <row r="2177" spans="1:9" ht="16.5">
      <c r="A2177" s="121">
        <v>9040</v>
      </c>
      <c r="B2177" s="113">
        <v>45326</v>
      </c>
      <c r="C2177" s="46">
        <f t="shared" si="44"/>
        <v>7</v>
      </c>
      <c r="D2177" s="20" t="s">
        <v>1302</v>
      </c>
      <c r="E2177" s="20">
        <v>727</v>
      </c>
      <c r="F2177" s="20" t="s">
        <v>938</v>
      </c>
      <c r="G2177" s="20">
        <v>530</v>
      </c>
      <c r="H2177" s="20">
        <v>47</v>
      </c>
      <c r="I2177" s="49">
        <v>0.49166666666666697</v>
      </c>
    </row>
    <row r="2178" spans="1:9" ht="16.5">
      <c r="A2178" s="121">
        <v>9040</v>
      </c>
      <c r="B2178" s="113">
        <v>45327</v>
      </c>
      <c r="C2178" s="46">
        <f t="shared" si="44"/>
        <v>1</v>
      </c>
      <c r="D2178" s="20" t="s">
        <v>466</v>
      </c>
      <c r="E2178" s="20">
        <v>524</v>
      </c>
      <c r="F2178" s="20" t="s">
        <v>758</v>
      </c>
      <c r="G2178" s="20">
        <v>200</v>
      </c>
      <c r="H2178" s="20">
        <v>106</v>
      </c>
      <c r="I2178" s="49">
        <v>0.375</v>
      </c>
    </row>
    <row r="2179" spans="1:9" ht="16.5">
      <c r="A2179" s="121">
        <v>9040</v>
      </c>
      <c r="B2179" s="113">
        <v>45328</v>
      </c>
      <c r="C2179" s="46">
        <f t="shared" si="44"/>
        <v>2</v>
      </c>
      <c r="D2179" s="20" t="s">
        <v>747</v>
      </c>
      <c r="E2179" s="20">
        <v>460</v>
      </c>
      <c r="F2179" s="20" t="s">
        <v>455</v>
      </c>
      <c r="G2179" s="20">
        <v>313</v>
      </c>
      <c r="H2179" s="20">
        <v>102</v>
      </c>
      <c r="I2179" s="49">
        <v>0.32638888888888901</v>
      </c>
    </row>
    <row r="2180" spans="1:9" ht="16.5">
      <c r="A2180" s="121">
        <v>9040</v>
      </c>
      <c r="B2180" s="113">
        <v>45329</v>
      </c>
      <c r="C2180" s="46">
        <f t="shared" si="44"/>
        <v>3</v>
      </c>
      <c r="D2180" s="20" t="s">
        <v>1084</v>
      </c>
      <c r="E2180" s="20">
        <v>435</v>
      </c>
      <c r="F2180" s="20" t="s">
        <v>929</v>
      </c>
      <c r="G2180" s="20">
        <v>280</v>
      </c>
      <c r="H2180" s="20">
        <v>83</v>
      </c>
      <c r="I2180" s="49">
        <v>0.358333333333333</v>
      </c>
    </row>
    <row r="2181" spans="1:9" ht="16.5">
      <c r="A2181" s="121">
        <v>9040</v>
      </c>
      <c r="B2181" s="113">
        <v>45330</v>
      </c>
      <c r="C2181" s="46">
        <f t="shared" si="44"/>
        <v>4</v>
      </c>
      <c r="D2181" s="20" t="s">
        <v>788</v>
      </c>
      <c r="E2181" s="20">
        <v>532</v>
      </c>
      <c r="F2181" s="20" t="s">
        <v>304</v>
      </c>
      <c r="G2181" s="20">
        <v>377</v>
      </c>
      <c r="H2181" s="20">
        <v>118</v>
      </c>
      <c r="I2181" s="49">
        <v>0.32430555555555601</v>
      </c>
    </row>
    <row r="2182" spans="1:9" ht="16.5">
      <c r="A2182" s="121">
        <v>9040</v>
      </c>
      <c r="B2182" s="113">
        <v>45331</v>
      </c>
      <c r="C2182" s="46">
        <f t="shared" si="44"/>
        <v>5</v>
      </c>
      <c r="D2182" s="20" t="s">
        <v>1303</v>
      </c>
      <c r="E2182" s="20">
        <v>768</v>
      </c>
      <c r="F2182" s="20" t="s">
        <v>489</v>
      </c>
      <c r="G2182" s="20">
        <v>405</v>
      </c>
      <c r="H2182" s="20">
        <v>71</v>
      </c>
      <c r="I2182" s="49">
        <v>0.452083333333333</v>
      </c>
    </row>
    <row r="2183" spans="1:9" ht="16.5">
      <c r="A2183" s="121">
        <v>9040</v>
      </c>
      <c r="B2183" s="113">
        <v>45332</v>
      </c>
      <c r="C2183" s="46">
        <f t="shared" si="44"/>
        <v>6</v>
      </c>
      <c r="D2183" s="20" t="s">
        <v>1304</v>
      </c>
      <c r="E2183" s="20">
        <v>732</v>
      </c>
      <c r="F2183" s="20" t="s">
        <v>1032</v>
      </c>
      <c r="G2183" s="20">
        <v>683</v>
      </c>
      <c r="H2183" s="20">
        <v>54</v>
      </c>
      <c r="I2183" s="49">
        <v>0.52222222222222203</v>
      </c>
    </row>
    <row r="2184" spans="1:9" ht="16.5">
      <c r="A2184" s="121">
        <v>9040</v>
      </c>
      <c r="B2184" s="113">
        <v>45333</v>
      </c>
      <c r="C2184" s="46">
        <f t="shared" si="44"/>
        <v>7</v>
      </c>
      <c r="D2184" s="20" t="s">
        <v>1305</v>
      </c>
      <c r="E2184" s="20">
        <v>807</v>
      </c>
      <c r="F2184" s="20" t="s">
        <v>1306</v>
      </c>
      <c r="G2184" s="20">
        <v>693</v>
      </c>
      <c r="H2184" s="20">
        <v>60</v>
      </c>
      <c r="I2184" s="49">
        <v>0.47361111111111098</v>
      </c>
    </row>
    <row r="2185" spans="1:9" ht="16.5">
      <c r="A2185" s="121">
        <v>9040</v>
      </c>
      <c r="B2185" s="113">
        <v>45334</v>
      </c>
      <c r="C2185" s="46">
        <f t="shared" ref="C2185:C2248" si="45">WEEKDAY(B2185,2)</f>
        <v>1</v>
      </c>
      <c r="D2185" s="20" t="s">
        <v>1028</v>
      </c>
      <c r="E2185" s="20">
        <v>636</v>
      </c>
      <c r="F2185" s="20" t="s">
        <v>515</v>
      </c>
      <c r="G2185" s="20">
        <v>499</v>
      </c>
      <c r="H2185" s="20">
        <v>82</v>
      </c>
      <c r="I2185" s="49">
        <v>0.37638888888888899</v>
      </c>
    </row>
    <row r="2186" spans="1:9" ht="16.5">
      <c r="A2186" s="121">
        <v>9040</v>
      </c>
      <c r="B2186" s="113">
        <v>45335</v>
      </c>
      <c r="C2186" s="46">
        <f t="shared" si="45"/>
        <v>2</v>
      </c>
      <c r="D2186" s="20" t="s">
        <v>1307</v>
      </c>
      <c r="E2186" s="20">
        <v>587</v>
      </c>
      <c r="F2186" s="20" t="s">
        <v>780</v>
      </c>
      <c r="G2186" s="20">
        <v>492</v>
      </c>
      <c r="H2186" s="20">
        <v>105</v>
      </c>
      <c r="I2186" s="49">
        <v>0.33333333333333298</v>
      </c>
    </row>
    <row r="2187" spans="1:9" ht="16.5">
      <c r="A2187" s="121">
        <v>9040</v>
      </c>
      <c r="B2187" s="113">
        <v>45336</v>
      </c>
      <c r="C2187" s="46">
        <f t="shared" si="45"/>
        <v>3</v>
      </c>
      <c r="D2187" s="20" t="s">
        <v>254</v>
      </c>
      <c r="E2187" s="20">
        <v>195</v>
      </c>
      <c r="F2187" s="20" t="s">
        <v>583</v>
      </c>
      <c r="G2187" s="20">
        <v>85</v>
      </c>
      <c r="H2187" s="20">
        <v>105</v>
      </c>
      <c r="I2187" s="49">
        <v>0.42916666666666697</v>
      </c>
    </row>
    <row r="2188" spans="1:9" ht="16.5">
      <c r="A2188" s="121">
        <v>9040</v>
      </c>
      <c r="B2188" s="113">
        <v>45337</v>
      </c>
      <c r="C2188" s="46">
        <f t="shared" si="45"/>
        <v>4</v>
      </c>
      <c r="D2188" s="20" t="s">
        <v>332</v>
      </c>
      <c r="E2188" s="20">
        <v>225</v>
      </c>
      <c r="F2188" s="20" t="s">
        <v>629</v>
      </c>
      <c r="G2188" s="20">
        <v>161</v>
      </c>
      <c r="H2188" s="20">
        <v>96</v>
      </c>
      <c r="I2188" s="49">
        <v>0.41666666666666702</v>
      </c>
    </row>
    <row r="2189" spans="1:9" ht="16.5">
      <c r="A2189" s="121">
        <v>9040</v>
      </c>
      <c r="B2189" s="113">
        <v>45338</v>
      </c>
      <c r="C2189" s="46">
        <f t="shared" si="45"/>
        <v>5</v>
      </c>
      <c r="D2189" s="20" t="s">
        <v>596</v>
      </c>
      <c r="E2189" s="20">
        <v>81</v>
      </c>
      <c r="F2189" s="20" t="s">
        <v>74</v>
      </c>
      <c r="G2189" s="20">
        <v>60</v>
      </c>
      <c r="H2189" s="20">
        <v>64</v>
      </c>
      <c r="I2189" s="49">
        <v>0.41666666666666702</v>
      </c>
    </row>
    <row r="2190" spans="1:9" ht="16.5">
      <c r="A2190" s="121">
        <v>9040</v>
      </c>
      <c r="B2190" s="113">
        <v>45339</v>
      </c>
      <c r="C2190" s="46">
        <f t="shared" si="45"/>
        <v>6</v>
      </c>
      <c r="D2190" s="20" t="s">
        <v>415</v>
      </c>
      <c r="E2190" s="20">
        <v>179</v>
      </c>
      <c r="F2190" s="20" t="s">
        <v>618</v>
      </c>
      <c r="G2190" s="20">
        <v>91</v>
      </c>
      <c r="H2190" s="20">
        <v>99</v>
      </c>
      <c r="I2190" s="49">
        <v>0.29166666666666702</v>
      </c>
    </row>
    <row r="2191" spans="1:9" ht="16.5">
      <c r="A2191" s="121">
        <v>9040</v>
      </c>
      <c r="B2191" s="113">
        <v>45340</v>
      </c>
      <c r="C2191" s="46">
        <f t="shared" si="45"/>
        <v>7</v>
      </c>
      <c r="D2191" s="20" t="s">
        <v>922</v>
      </c>
      <c r="E2191" s="20">
        <v>261</v>
      </c>
      <c r="F2191" s="20" t="s">
        <v>586</v>
      </c>
      <c r="G2191" s="20">
        <v>165</v>
      </c>
      <c r="H2191" s="20">
        <v>90</v>
      </c>
      <c r="I2191" s="49">
        <v>0.27083333333333298</v>
      </c>
    </row>
    <row r="2192" spans="1:9" ht="16.5">
      <c r="A2192" s="121">
        <v>9040</v>
      </c>
      <c r="B2192" s="113">
        <v>45341</v>
      </c>
      <c r="C2192" s="46">
        <f t="shared" si="45"/>
        <v>1</v>
      </c>
      <c r="D2192" s="20" t="s">
        <v>296</v>
      </c>
      <c r="E2192" s="20">
        <v>149</v>
      </c>
      <c r="F2192" s="20" t="s">
        <v>626</v>
      </c>
      <c r="G2192" s="20">
        <v>87</v>
      </c>
      <c r="H2192" s="20">
        <v>120</v>
      </c>
      <c r="I2192" s="49">
        <v>0.29166666666666702</v>
      </c>
    </row>
    <row r="2193" spans="1:9" ht="16.5">
      <c r="A2193" s="121">
        <v>9040</v>
      </c>
      <c r="B2193" s="113">
        <v>45342</v>
      </c>
      <c r="C2193" s="46">
        <f t="shared" si="45"/>
        <v>2</v>
      </c>
      <c r="D2193" s="20" t="s">
        <v>343</v>
      </c>
      <c r="E2193" s="20">
        <v>187</v>
      </c>
      <c r="F2193" s="20" t="s">
        <v>690</v>
      </c>
      <c r="G2193" s="20">
        <v>129</v>
      </c>
      <c r="H2193" s="20">
        <v>91</v>
      </c>
      <c r="I2193" s="49">
        <v>0.297916666666667</v>
      </c>
    </row>
    <row r="2194" spans="1:9" ht="16.5">
      <c r="A2194" s="121">
        <v>9040</v>
      </c>
      <c r="B2194" s="113">
        <v>45343</v>
      </c>
      <c r="C2194" s="46">
        <f t="shared" si="45"/>
        <v>3</v>
      </c>
      <c r="D2194" s="20" t="s">
        <v>537</v>
      </c>
      <c r="E2194" s="20">
        <v>247</v>
      </c>
      <c r="F2194" s="20" t="s">
        <v>356</v>
      </c>
      <c r="G2194" s="20">
        <v>190</v>
      </c>
      <c r="H2194" s="20">
        <v>77</v>
      </c>
      <c r="I2194" s="49">
        <v>0.389583333333333</v>
      </c>
    </row>
    <row r="2195" spans="1:9" ht="16.5">
      <c r="A2195" s="121">
        <v>9040</v>
      </c>
      <c r="B2195" s="113">
        <v>45344</v>
      </c>
      <c r="C2195" s="46">
        <f t="shared" si="45"/>
        <v>4</v>
      </c>
      <c r="D2195" s="20" t="s">
        <v>910</v>
      </c>
      <c r="E2195" s="20">
        <v>245</v>
      </c>
      <c r="F2195" s="20" t="s">
        <v>424</v>
      </c>
      <c r="G2195" s="20">
        <v>162</v>
      </c>
      <c r="H2195" s="20">
        <v>92</v>
      </c>
      <c r="I2195" s="49">
        <v>0.20833333333333301</v>
      </c>
    </row>
    <row r="2196" spans="1:9" ht="16.5">
      <c r="A2196" s="121">
        <v>9040</v>
      </c>
      <c r="B2196" s="113">
        <v>45345</v>
      </c>
      <c r="C2196" s="46">
        <f t="shared" si="45"/>
        <v>5</v>
      </c>
      <c r="D2196" s="20" t="s">
        <v>276</v>
      </c>
      <c r="E2196" s="20">
        <v>106</v>
      </c>
      <c r="F2196" s="20" t="s">
        <v>380</v>
      </c>
      <c r="G2196" s="20">
        <v>69</v>
      </c>
      <c r="H2196" s="20">
        <v>52</v>
      </c>
      <c r="I2196" s="49">
        <v>0.375</v>
      </c>
    </row>
    <row r="2197" spans="1:9" ht="16.5">
      <c r="A2197" s="121">
        <v>9040</v>
      </c>
      <c r="B2197" s="113">
        <v>45346</v>
      </c>
      <c r="C2197" s="46">
        <f t="shared" si="45"/>
        <v>6</v>
      </c>
      <c r="D2197" s="20" t="s">
        <v>674</v>
      </c>
      <c r="E2197" s="20">
        <v>150</v>
      </c>
      <c r="F2197" s="20" t="s">
        <v>631</v>
      </c>
      <c r="G2197" s="20">
        <v>116</v>
      </c>
      <c r="H2197" s="20">
        <v>88</v>
      </c>
      <c r="I2197" s="49">
        <v>0.29166666666666702</v>
      </c>
    </row>
    <row r="2198" spans="1:9" ht="16.5">
      <c r="A2198" s="121">
        <v>9040</v>
      </c>
      <c r="B2198" s="113">
        <v>45347</v>
      </c>
      <c r="C2198" s="46">
        <f t="shared" si="45"/>
        <v>7</v>
      </c>
      <c r="D2198" s="20" t="s">
        <v>419</v>
      </c>
      <c r="E2198" s="20">
        <v>163</v>
      </c>
      <c r="F2198" s="20" t="s">
        <v>667</v>
      </c>
      <c r="G2198" s="20">
        <v>75</v>
      </c>
      <c r="H2198" s="20">
        <v>111</v>
      </c>
      <c r="I2198" s="49">
        <v>0.27083333333333298</v>
      </c>
    </row>
    <row r="2199" spans="1:9" ht="16.5">
      <c r="A2199" s="121">
        <v>9040</v>
      </c>
      <c r="B2199" s="113">
        <v>45348</v>
      </c>
      <c r="C2199" s="46">
        <f t="shared" si="45"/>
        <v>1</v>
      </c>
      <c r="D2199" s="20" t="s">
        <v>479</v>
      </c>
      <c r="E2199" s="20">
        <v>338</v>
      </c>
      <c r="F2199" s="20" t="s">
        <v>1267</v>
      </c>
      <c r="G2199" s="20">
        <v>212</v>
      </c>
      <c r="H2199" s="20">
        <v>107</v>
      </c>
      <c r="I2199" s="49">
        <v>0.297916666666667</v>
      </c>
    </row>
    <row r="2200" spans="1:9" ht="16.5">
      <c r="A2200" s="121">
        <v>9040</v>
      </c>
      <c r="B2200" s="113">
        <v>45349</v>
      </c>
      <c r="C2200" s="46">
        <f t="shared" si="45"/>
        <v>2</v>
      </c>
      <c r="D2200" s="20" t="s">
        <v>433</v>
      </c>
      <c r="E2200" s="20">
        <v>316</v>
      </c>
      <c r="F2200" s="20" t="s">
        <v>623</v>
      </c>
      <c r="G2200" s="20">
        <v>217</v>
      </c>
      <c r="H2200" s="20">
        <v>140</v>
      </c>
      <c r="I2200" s="49">
        <v>0.32291666666666702</v>
      </c>
    </row>
    <row r="2201" spans="1:9" ht="16.5">
      <c r="A2201" s="121">
        <v>9040</v>
      </c>
      <c r="B2201" s="113">
        <v>45350</v>
      </c>
      <c r="C2201" s="46">
        <f t="shared" si="45"/>
        <v>3</v>
      </c>
      <c r="D2201" s="20" t="s">
        <v>1015</v>
      </c>
      <c r="E2201" s="20">
        <v>267</v>
      </c>
      <c r="F2201" s="20" t="s">
        <v>594</v>
      </c>
      <c r="G2201" s="20">
        <v>205</v>
      </c>
      <c r="H2201" s="20">
        <v>91</v>
      </c>
      <c r="I2201" s="49">
        <v>0.40208333333333302</v>
      </c>
    </row>
    <row r="2202" spans="1:9" ht="16.5">
      <c r="A2202" s="121">
        <v>9040</v>
      </c>
      <c r="B2202" s="113">
        <v>45351</v>
      </c>
      <c r="C2202" s="46">
        <f t="shared" si="45"/>
        <v>4</v>
      </c>
      <c r="D2202" s="20" t="s">
        <v>424</v>
      </c>
      <c r="E2202" s="20">
        <v>162</v>
      </c>
      <c r="F2202" s="20" t="s">
        <v>272</v>
      </c>
      <c r="G2202" s="20">
        <v>94</v>
      </c>
      <c r="H2202" s="20">
        <v>57</v>
      </c>
      <c r="I2202" s="49">
        <v>0.29375000000000001</v>
      </c>
    </row>
    <row r="2203" spans="1:9" ht="16.5">
      <c r="A2203" s="121">
        <v>9040</v>
      </c>
      <c r="B2203" s="113">
        <v>45352</v>
      </c>
      <c r="C2203" s="46">
        <f t="shared" si="45"/>
        <v>5</v>
      </c>
      <c r="D2203" s="20" t="s">
        <v>631</v>
      </c>
      <c r="E2203" s="20">
        <v>116</v>
      </c>
      <c r="F2203" s="20" t="s">
        <v>618</v>
      </c>
      <c r="G2203" s="20">
        <v>91</v>
      </c>
      <c r="H2203" s="20">
        <v>44</v>
      </c>
      <c r="I2203" s="49">
        <v>0.41666666666666702</v>
      </c>
    </row>
    <row r="2204" spans="1:9" ht="16.5">
      <c r="A2204" s="121">
        <v>9040</v>
      </c>
      <c r="B2204" s="113">
        <v>45353</v>
      </c>
      <c r="C2204" s="46">
        <f t="shared" si="45"/>
        <v>6</v>
      </c>
      <c r="D2204" s="20" t="s">
        <v>916</v>
      </c>
      <c r="E2204" s="20">
        <v>156</v>
      </c>
      <c r="F2204" s="20" t="s">
        <v>1308</v>
      </c>
      <c r="G2204" s="20">
        <v>48</v>
      </c>
      <c r="H2204" s="20">
        <v>79</v>
      </c>
      <c r="I2204" s="49">
        <v>0.39861111111111103</v>
      </c>
    </row>
    <row r="2205" spans="1:9" ht="16.5">
      <c r="A2205" s="121">
        <v>9040</v>
      </c>
      <c r="B2205" s="113">
        <v>45354</v>
      </c>
      <c r="C2205" s="46">
        <f t="shared" si="45"/>
        <v>7</v>
      </c>
      <c r="D2205" s="20" t="s">
        <v>1309</v>
      </c>
      <c r="E2205" s="20">
        <v>723</v>
      </c>
      <c r="F2205" s="20" t="s">
        <v>258</v>
      </c>
      <c r="G2205" s="20">
        <v>82</v>
      </c>
      <c r="H2205" s="20">
        <v>30</v>
      </c>
      <c r="I2205" s="49">
        <v>0.328472222222222</v>
      </c>
    </row>
    <row r="2206" spans="1:9" ht="16.5">
      <c r="A2206" s="121">
        <v>9040</v>
      </c>
      <c r="B2206" s="113">
        <v>45355</v>
      </c>
      <c r="C2206" s="46">
        <f t="shared" si="45"/>
        <v>1</v>
      </c>
      <c r="D2206" s="20" t="s">
        <v>394</v>
      </c>
      <c r="E2206" s="20">
        <v>522</v>
      </c>
      <c r="F2206" s="20" t="s">
        <v>316</v>
      </c>
      <c r="G2206" s="20">
        <v>302</v>
      </c>
      <c r="H2206" s="20">
        <v>105</v>
      </c>
      <c r="I2206" s="49">
        <v>0.36736111111111103</v>
      </c>
    </row>
    <row r="2207" spans="1:9" ht="16.5">
      <c r="A2207" s="121">
        <v>9040</v>
      </c>
      <c r="B2207" s="113">
        <v>45356</v>
      </c>
      <c r="C2207" s="46">
        <f t="shared" si="45"/>
        <v>2</v>
      </c>
      <c r="D2207" s="20" t="s">
        <v>431</v>
      </c>
      <c r="E2207" s="20">
        <v>298</v>
      </c>
      <c r="F2207" s="20" t="s">
        <v>307</v>
      </c>
      <c r="G2207" s="20">
        <v>139</v>
      </c>
      <c r="H2207" s="20">
        <v>100</v>
      </c>
      <c r="I2207" s="49">
        <v>0.327777777777778</v>
      </c>
    </row>
    <row r="2208" spans="1:9" ht="16.5">
      <c r="A2208" s="121">
        <v>9040</v>
      </c>
      <c r="B2208" s="113">
        <v>45357</v>
      </c>
      <c r="C2208" s="46">
        <f t="shared" si="45"/>
        <v>3</v>
      </c>
      <c r="D2208" s="20" t="s">
        <v>798</v>
      </c>
      <c r="E2208" s="20">
        <v>543</v>
      </c>
      <c r="F2208" s="20" t="s">
        <v>332</v>
      </c>
      <c r="G2208" s="20">
        <v>195</v>
      </c>
      <c r="H2208" s="20">
        <v>115</v>
      </c>
      <c r="I2208" s="49">
        <v>0.36458333333333298</v>
      </c>
    </row>
    <row r="2209" spans="1:9" ht="16.5">
      <c r="A2209" s="121">
        <v>9040</v>
      </c>
      <c r="B2209" s="113">
        <v>45358</v>
      </c>
      <c r="C2209" s="46">
        <f t="shared" si="45"/>
        <v>4</v>
      </c>
      <c r="D2209" s="20" t="s">
        <v>422</v>
      </c>
      <c r="E2209" s="20">
        <v>331</v>
      </c>
      <c r="F2209" s="20" t="s">
        <v>262</v>
      </c>
      <c r="G2209" s="20">
        <v>176</v>
      </c>
      <c r="H2209" s="20">
        <v>154</v>
      </c>
      <c r="I2209" s="49">
        <v>0.33333333333333298</v>
      </c>
    </row>
    <row r="2210" spans="1:9" ht="16.5">
      <c r="A2210" s="121">
        <v>9040</v>
      </c>
      <c r="B2210" s="113">
        <v>45359</v>
      </c>
      <c r="C2210" s="46">
        <f t="shared" si="45"/>
        <v>5</v>
      </c>
      <c r="D2210" s="20" t="s">
        <v>539</v>
      </c>
      <c r="E2210" s="20">
        <v>303</v>
      </c>
      <c r="F2210" s="20" t="s">
        <v>477</v>
      </c>
      <c r="G2210" s="20">
        <v>234</v>
      </c>
      <c r="H2210" s="20">
        <v>93</v>
      </c>
      <c r="I2210" s="49">
        <v>0.375</v>
      </c>
    </row>
    <row r="2211" spans="1:9" ht="16.5">
      <c r="A2211" s="121">
        <v>9040</v>
      </c>
      <c r="B2211" s="113">
        <v>45360</v>
      </c>
      <c r="C2211" s="46">
        <f t="shared" si="45"/>
        <v>6</v>
      </c>
      <c r="D2211" s="20" t="s">
        <v>275</v>
      </c>
      <c r="E2211" s="20">
        <v>219</v>
      </c>
      <c r="F2211" s="20" t="s">
        <v>255</v>
      </c>
      <c r="G2211" s="20">
        <v>102</v>
      </c>
      <c r="H2211" s="20">
        <v>95</v>
      </c>
      <c r="I2211" s="49">
        <v>0.33611111111111103</v>
      </c>
    </row>
    <row r="2212" spans="1:9" ht="16.5">
      <c r="A2212" s="121">
        <v>9040</v>
      </c>
      <c r="B2212" s="113">
        <v>45361</v>
      </c>
      <c r="C2212" s="46">
        <f t="shared" si="45"/>
        <v>7</v>
      </c>
      <c r="D2212" s="20" t="s">
        <v>441</v>
      </c>
      <c r="E2212" s="20">
        <v>351</v>
      </c>
      <c r="F2212" s="20" t="s">
        <v>382</v>
      </c>
      <c r="G2212" s="20">
        <v>130</v>
      </c>
      <c r="H2212" s="20">
        <v>71</v>
      </c>
      <c r="I2212" s="49">
        <v>0.375</v>
      </c>
    </row>
    <row r="2213" spans="1:9" ht="16.5">
      <c r="A2213" s="121">
        <v>9040</v>
      </c>
      <c r="B2213" s="113">
        <v>45362</v>
      </c>
      <c r="C2213" s="46">
        <f t="shared" si="45"/>
        <v>1</v>
      </c>
      <c r="D2213" s="20" t="s">
        <v>438</v>
      </c>
      <c r="E2213" s="20">
        <v>348</v>
      </c>
      <c r="F2213" s="20" t="s">
        <v>527</v>
      </c>
      <c r="G2213" s="20">
        <v>242</v>
      </c>
      <c r="H2213" s="20">
        <v>96</v>
      </c>
      <c r="I2213" s="49">
        <v>0.35416666666666702</v>
      </c>
    </row>
    <row r="2214" spans="1:9" ht="16.5">
      <c r="A2214" s="121">
        <v>9040</v>
      </c>
      <c r="B2214" s="113">
        <v>45363</v>
      </c>
      <c r="C2214" s="46">
        <f t="shared" si="45"/>
        <v>2</v>
      </c>
      <c r="D2214" s="20" t="s">
        <v>716</v>
      </c>
      <c r="E2214" s="20">
        <v>317</v>
      </c>
      <c r="F2214" s="20" t="s">
        <v>908</v>
      </c>
      <c r="G2214" s="20">
        <v>178</v>
      </c>
      <c r="H2214" s="20">
        <v>115</v>
      </c>
      <c r="I2214" s="49">
        <v>0.32152777777777802</v>
      </c>
    </row>
    <row r="2215" spans="1:9" ht="16.5">
      <c r="A2215" s="121">
        <v>9040</v>
      </c>
      <c r="B2215" s="113">
        <v>45364</v>
      </c>
      <c r="C2215" s="46">
        <f t="shared" si="45"/>
        <v>3</v>
      </c>
      <c r="D2215" s="20" t="s">
        <v>428</v>
      </c>
      <c r="E2215" s="20">
        <v>346</v>
      </c>
      <c r="F2215" s="20" t="s">
        <v>646</v>
      </c>
      <c r="G2215" s="20">
        <v>233</v>
      </c>
      <c r="H2215" s="20">
        <v>94</v>
      </c>
      <c r="I2215" s="49">
        <v>0.36666666666666697</v>
      </c>
    </row>
    <row r="2216" spans="1:9" ht="16.5">
      <c r="A2216" s="121">
        <v>9040</v>
      </c>
      <c r="B2216" s="113">
        <v>45365</v>
      </c>
      <c r="C2216" s="46">
        <f t="shared" si="45"/>
        <v>4</v>
      </c>
      <c r="D2216" s="20" t="s">
        <v>447</v>
      </c>
      <c r="E2216" s="20">
        <v>296</v>
      </c>
      <c r="F2216" s="20" t="s">
        <v>1267</v>
      </c>
      <c r="G2216" s="20">
        <v>212</v>
      </c>
      <c r="H2216" s="20">
        <v>108</v>
      </c>
      <c r="I2216" s="49">
        <v>0.31944444444444398</v>
      </c>
    </row>
    <row r="2217" spans="1:9" ht="16.5">
      <c r="A2217" s="121">
        <v>9040</v>
      </c>
      <c r="B2217" s="113">
        <v>45366</v>
      </c>
      <c r="C2217" s="46">
        <f t="shared" si="45"/>
        <v>5</v>
      </c>
      <c r="D2217" s="20" t="s">
        <v>1060</v>
      </c>
      <c r="E2217" s="20">
        <v>408</v>
      </c>
      <c r="F2217" s="20" t="s">
        <v>951</v>
      </c>
      <c r="G2217" s="20">
        <v>160</v>
      </c>
      <c r="H2217" s="20">
        <v>173</v>
      </c>
      <c r="I2217" s="49">
        <v>0.38611111111111102</v>
      </c>
    </row>
    <row r="2218" spans="1:9" ht="16.5">
      <c r="A2218" s="121">
        <v>9040</v>
      </c>
      <c r="B2218" s="113">
        <v>45367</v>
      </c>
      <c r="C2218" s="46">
        <f t="shared" si="45"/>
        <v>6</v>
      </c>
      <c r="D2218" s="20" t="s">
        <v>1310</v>
      </c>
      <c r="E2218" s="20">
        <v>457</v>
      </c>
      <c r="F2218" s="20" t="s">
        <v>345</v>
      </c>
      <c r="G2218" s="20">
        <v>166</v>
      </c>
      <c r="H2218" s="20">
        <v>81</v>
      </c>
      <c r="I2218" s="49">
        <v>0.49305555555555602</v>
      </c>
    </row>
    <row r="2219" spans="1:9" ht="16.5">
      <c r="A2219" s="121">
        <v>9040</v>
      </c>
      <c r="B2219" s="113">
        <v>45368</v>
      </c>
      <c r="C2219" s="46">
        <f t="shared" si="45"/>
        <v>7</v>
      </c>
      <c r="D2219" s="20" t="s">
        <v>409</v>
      </c>
      <c r="E2219" s="20">
        <v>394</v>
      </c>
      <c r="F2219" s="20" t="s">
        <v>490</v>
      </c>
      <c r="G2219" s="20">
        <v>202</v>
      </c>
      <c r="H2219" s="20">
        <v>72</v>
      </c>
      <c r="I2219" s="49">
        <v>0.53472222222222199</v>
      </c>
    </row>
    <row r="2220" spans="1:9" ht="16.5">
      <c r="A2220" s="121">
        <v>9040</v>
      </c>
      <c r="B2220" s="113">
        <v>45369</v>
      </c>
      <c r="C2220" s="46">
        <f t="shared" si="45"/>
        <v>1</v>
      </c>
      <c r="D2220" s="20" t="s">
        <v>820</v>
      </c>
      <c r="E2220" s="20">
        <v>396</v>
      </c>
      <c r="F2220" s="20" t="s">
        <v>923</v>
      </c>
      <c r="G2220" s="20">
        <v>272</v>
      </c>
      <c r="H2220" s="20">
        <v>98</v>
      </c>
      <c r="I2220" s="49">
        <v>0.35416666666666702</v>
      </c>
    </row>
    <row r="2221" spans="1:9" ht="16.5">
      <c r="A2221" s="121">
        <v>9040</v>
      </c>
      <c r="B2221" s="113">
        <v>45370</v>
      </c>
      <c r="C2221" s="46">
        <f t="shared" si="45"/>
        <v>2</v>
      </c>
      <c r="D2221" s="20" t="s">
        <v>344</v>
      </c>
      <c r="E2221" s="20">
        <v>411</v>
      </c>
      <c r="F2221" s="20" t="s">
        <v>314</v>
      </c>
      <c r="G2221" s="20">
        <v>478</v>
      </c>
      <c r="H2221" s="20">
        <v>130</v>
      </c>
      <c r="I2221" s="49">
        <v>0.32291666666666702</v>
      </c>
    </row>
    <row r="2222" spans="1:9" ht="16.5">
      <c r="A2222" s="121">
        <v>9040</v>
      </c>
      <c r="B2222" s="113">
        <v>45371</v>
      </c>
      <c r="C2222" s="46">
        <f t="shared" si="45"/>
        <v>3</v>
      </c>
      <c r="D2222" s="20" t="s">
        <v>1311</v>
      </c>
      <c r="E2222" s="20">
        <v>638</v>
      </c>
      <c r="F2222" s="20" t="s">
        <v>525</v>
      </c>
      <c r="G2222" s="20">
        <v>548</v>
      </c>
      <c r="H2222" s="20">
        <v>121</v>
      </c>
      <c r="I2222" s="49">
        <v>0.375</v>
      </c>
    </row>
    <row r="2223" spans="1:9" ht="16.5">
      <c r="A2223" s="121">
        <v>9040</v>
      </c>
      <c r="B2223" s="113">
        <v>45372</v>
      </c>
      <c r="C2223" s="46">
        <f t="shared" si="45"/>
        <v>4</v>
      </c>
      <c r="D2223" s="20" t="s">
        <v>614</v>
      </c>
      <c r="E2223" s="20">
        <v>417</v>
      </c>
      <c r="F2223" s="20" t="s">
        <v>1312</v>
      </c>
      <c r="G2223" s="20">
        <v>329</v>
      </c>
      <c r="H2223" s="20">
        <v>99</v>
      </c>
      <c r="I2223" s="49">
        <v>0.32638888888888901</v>
      </c>
    </row>
    <row r="2224" spans="1:9" ht="16.5">
      <c r="A2224" s="121">
        <v>9040</v>
      </c>
      <c r="B2224" s="113">
        <v>45373</v>
      </c>
      <c r="C2224" s="46">
        <f t="shared" si="45"/>
        <v>5</v>
      </c>
      <c r="D2224" s="20" t="s">
        <v>333</v>
      </c>
      <c r="E2224" s="20">
        <v>505</v>
      </c>
      <c r="F2224" s="20" t="s">
        <v>451</v>
      </c>
      <c r="G2224" s="20">
        <v>398</v>
      </c>
      <c r="H2224" s="20">
        <v>213</v>
      </c>
      <c r="I2224" s="49">
        <v>0.41666666666666702</v>
      </c>
    </row>
    <row r="2225" spans="1:12" ht="16.5">
      <c r="A2225" s="121">
        <v>9040</v>
      </c>
      <c r="B2225" s="113">
        <v>45374</v>
      </c>
      <c r="C2225" s="46">
        <f t="shared" si="45"/>
        <v>6</v>
      </c>
      <c r="D2225" s="20" t="s">
        <v>1040</v>
      </c>
      <c r="E2225" s="20">
        <v>718</v>
      </c>
      <c r="F2225" s="20" t="s">
        <v>821</v>
      </c>
      <c r="G2225" s="20">
        <v>632</v>
      </c>
      <c r="H2225" s="20">
        <v>60</v>
      </c>
      <c r="I2225" s="49">
        <v>0.48611111111111099</v>
      </c>
    </row>
    <row r="2226" spans="1:12" ht="16.5">
      <c r="A2226" s="121">
        <v>9040</v>
      </c>
      <c r="B2226" s="113">
        <v>45375</v>
      </c>
      <c r="C2226" s="46">
        <f t="shared" si="45"/>
        <v>7</v>
      </c>
      <c r="D2226" s="20" t="s">
        <v>936</v>
      </c>
      <c r="E2226" s="20">
        <v>465</v>
      </c>
      <c r="F2226" s="20" t="s">
        <v>438</v>
      </c>
      <c r="G2226" s="20">
        <v>348</v>
      </c>
      <c r="H2226" s="20">
        <v>67</v>
      </c>
      <c r="I2226" s="49">
        <v>0.47916666666666702</v>
      </c>
    </row>
    <row r="2227" spans="1:12" ht="16.5">
      <c r="A2227" s="121">
        <v>9040</v>
      </c>
      <c r="B2227" s="113">
        <v>45376</v>
      </c>
      <c r="C2227" s="46">
        <f t="shared" si="45"/>
        <v>1</v>
      </c>
      <c r="D2227" s="20" t="s">
        <v>488</v>
      </c>
      <c r="E2227" s="20">
        <v>609</v>
      </c>
      <c r="F2227" s="20" t="s">
        <v>932</v>
      </c>
      <c r="G2227" s="20">
        <v>399</v>
      </c>
      <c r="H2227" s="20">
        <v>78</v>
      </c>
      <c r="I2227" s="49">
        <v>0.36111111111111099</v>
      </c>
    </row>
    <row r="2228" spans="1:12" ht="16.5">
      <c r="A2228" s="121">
        <v>9040</v>
      </c>
      <c r="B2228" s="113">
        <v>45377</v>
      </c>
      <c r="C2228" s="46">
        <f t="shared" si="45"/>
        <v>2</v>
      </c>
      <c r="D2228" s="20" t="s">
        <v>427</v>
      </c>
      <c r="E2228" s="20">
        <v>395</v>
      </c>
      <c r="F2228" s="20" t="s">
        <v>636</v>
      </c>
      <c r="G2228" s="20">
        <v>324</v>
      </c>
      <c r="H2228" s="20">
        <v>95</v>
      </c>
      <c r="I2228" s="49">
        <v>0.31944444444444398</v>
      </c>
    </row>
    <row r="2229" spans="1:12" ht="16.5">
      <c r="A2229" s="121">
        <v>9040</v>
      </c>
      <c r="B2229" s="113">
        <v>45378</v>
      </c>
      <c r="C2229" s="46">
        <f t="shared" si="45"/>
        <v>3</v>
      </c>
      <c r="D2229" s="20" t="s">
        <v>254</v>
      </c>
      <c r="E2229" s="20">
        <v>195</v>
      </c>
      <c r="F2229" s="20" t="s">
        <v>74</v>
      </c>
      <c r="G2229" s="20">
        <v>60</v>
      </c>
      <c r="H2229" s="20">
        <v>85</v>
      </c>
      <c r="I2229" s="49">
        <v>0.36111111111111099</v>
      </c>
      <c r="L2229" s="20">
        <v>1</v>
      </c>
    </row>
    <row r="2230" spans="1:12" ht="16.5">
      <c r="A2230" s="121">
        <v>9040</v>
      </c>
      <c r="B2230" s="113">
        <v>45379</v>
      </c>
      <c r="C2230" s="46">
        <f t="shared" si="45"/>
        <v>4</v>
      </c>
      <c r="D2230" s="20" t="s">
        <v>412</v>
      </c>
      <c r="E2230" s="20">
        <v>180</v>
      </c>
      <c r="F2230" s="20" t="s">
        <v>429</v>
      </c>
      <c r="G2230" s="20">
        <v>95</v>
      </c>
      <c r="H2230" s="20">
        <v>78</v>
      </c>
      <c r="I2230" s="49">
        <v>0.32986111111111099</v>
      </c>
      <c r="L2230" s="20">
        <v>1</v>
      </c>
    </row>
    <row r="2231" spans="1:12" ht="16.5">
      <c r="A2231" s="121">
        <v>9040</v>
      </c>
      <c r="B2231" s="113">
        <v>45380</v>
      </c>
      <c r="C2231" s="46">
        <f t="shared" si="45"/>
        <v>5</v>
      </c>
      <c r="D2231" s="20" t="s">
        <v>559</v>
      </c>
      <c r="E2231" s="20">
        <v>170</v>
      </c>
      <c r="F2231" s="20" t="s">
        <v>1308</v>
      </c>
      <c r="G2231" s="20">
        <v>48</v>
      </c>
      <c r="H2231" s="20">
        <v>54</v>
      </c>
      <c r="I2231" s="49">
        <v>0.40972222222222199</v>
      </c>
      <c r="L2231" s="20">
        <v>1</v>
      </c>
    </row>
    <row r="2232" spans="1:12" ht="16.5">
      <c r="A2232" s="121">
        <v>9040</v>
      </c>
      <c r="B2232" s="113">
        <v>45381</v>
      </c>
      <c r="C2232" s="46">
        <f t="shared" si="45"/>
        <v>6</v>
      </c>
      <c r="D2232" s="20" t="s">
        <v>412</v>
      </c>
      <c r="E2232" s="20">
        <v>180</v>
      </c>
      <c r="F2232" s="20" t="s">
        <v>674</v>
      </c>
      <c r="G2232" s="20">
        <v>150</v>
      </c>
      <c r="H2232" s="20">
        <v>77</v>
      </c>
      <c r="I2232" s="49">
        <v>0.49722222222222201</v>
      </c>
      <c r="L2232" s="20">
        <v>1</v>
      </c>
    </row>
    <row r="2233" spans="1:12" ht="16.5">
      <c r="A2233" s="121">
        <v>9040</v>
      </c>
      <c r="B2233" s="113">
        <v>45382</v>
      </c>
      <c r="C2233" s="46">
        <f t="shared" si="45"/>
        <v>7</v>
      </c>
      <c r="D2233" s="20" t="s">
        <v>674</v>
      </c>
      <c r="E2233" s="20">
        <v>150</v>
      </c>
      <c r="F2233" s="20" t="s">
        <v>34</v>
      </c>
      <c r="G2233" s="20">
        <v>120</v>
      </c>
      <c r="H2233" s="20">
        <v>56</v>
      </c>
      <c r="I2233" s="49">
        <v>0.45069444444444401</v>
      </c>
      <c r="L2233" s="20">
        <v>1</v>
      </c>
    </row>
    <row r="2234" spans="1:12" ht="16.5">
      <c r="A2234" s="121">
        <v>9040</v>
      </c>
      <c r="B2234" s="113">
        <v>45383</v>
      </c>
      <c r="C2234" s="46">
        <f t="shared" si="45"/>
        <v>1</v>
      </c>
      <c r="D2234" s="20" t="s">
        <v>586</v>
      </c>
      <c r="E2234" s="20">
        <v>165</v>
      </c>
      <c r="F2234" s="20" t="s">
        <v>674</v>
      </c>
      <c r="G2234" s="20">
        <v>150</v>
      </c>
      <c r="H2234" s="20">
        <v>67</v>
      </c>
      <c r="I2234" s="49">
        <v>0.35416666666666702</v>
      </c>
      <c r="L2234" s="20">
        <v>1</v>
      </c>
    </row>
    <row r="2235" spans="1:12" ht="16.5">
      <c r="A2235" s="121">
        <v>9040</v>
      </c>
      <c r="B2235" s="113">
        <v>45384</v>
      </c>
      <c r="C2235" s="46">
        <f t="shared" si="45"/>
        <v>2</v>
      </c>
      <c r="D2235" s="20" t="s">
        <v>556</v>
      </c>
      <c r="E2235" s="20">
        <v>110</v>
      </c>
      <c r="F2235" s="20" t="s">
        <v>74</v>
      </c>
      <c r="G2235" s="20">
        <v>60</v>
      </c>
      <c r="H2235" s="20">
        <v>55</v>
      </c>
      <c r="I2235" s="49">
        <v>0.31944444444444398</v>
      </c>
      <c r="L2235" s="20">
        <v>1</v>
      </c>
    </row>
    <row r="2236" spans="1:12" ht="16.5">
      <c r="A2236" s="121">
        <v>9040</v>
      </c>
      <c r="B2236" s="113">
        <v>45385</v>
      </c>
      <c r="C2236" s="46">
        <f t="shared" si="45"/>
        <v>3</v>
      </c>
      <c r="D2236" s="20" t="s">
        <v>494</v>
      </c>
      <c r="E2236" s="20">
        <v>516</v>
      </c>
      <c r="F2236" s="20" t="s">
        <v>1017</v>
      </c>
      <c r="G2236" s="20">
        <v>439</v>
      </c>
      <c r="H2236" s="20">
        <v>69</v>
      </c>
      <c r="I2236" s="49">
        <v>0.36111111111111099</v>
      </c>
    </row>
    <row r="2237" spans="1:12" ht="16.5">
      <c r="A2237" s="121">
        <v>9040</v>
      </c>
      <c r="B2237" s="113">
        <v>45386</v>
      </c>
      <c r="C2237" s="46">
        <f t="shared" si="45"/>
        <v>4</v>
      </c>
      <c r="D2237" s="20" t="s">
        <v>804</v>
      </c>
      <c r="E2237" s="20">
        <v>680</v>
      </c>
      <c r="F2237" s="20" t="s">
        <v>1310</v>
      </c>
      <c r="G2237" s="20">
        <v>457</v>
      </c>
      <c r="H2237" s="20">
        <v>70</v>
      </c>
      <c r="I2237" s="49">
        <v>0.32638888888888901</v>
      </c>
    </row>
    <row r="2238" spans="1:12" ht="16.5">
      <c r="A2238" s="121">
        <v>9040</v>
      </c>
      <c r="B2238" s="113">
        <v>45387</v>
      </c>
      <c r="C2238" s="46">
        <f t="shared" si="45"/>
        <v>5</v>
      </c>
      <c r="D2238" s="20" t="s">
        <v>954</v>
      </c>
      <c r="E2238" s="20">
        <v>456</v>
      </c>
      <c r="F2238" s="20" t="s">
        <v>627</v>
      </c>
      <c r="G2238" s="20">
        <v>404</v>
      </c>
      <c r="H2238" s="20">
        <v>49</v>
      </c>
      <c r="I2238" s="49">
        <v>0.4375</v>
      </c>
    </row>
    <row r="2239" spans="1:12">
      <c r="A2239" s="19">
        <v>8983</v>
      </c>
      <c r="B2239" s="73">
        <v>45298</v>
      </c>
      <c r="C2239" s="46">
        <f t="shared" si="45"/>
        <v>7</v>
      </c>
      <c r="D2239" s="98" t="s">
        <v>309</v>
      </c>
      <c r="E2239" s="98">
        <v>352</v>
      </c>
      <c r="F2239" s="98" t="s">
        <v>904</v>
      </c>
      <c r="G2239" s="98">
        <v>67</v>
      </c>
      <c r="H2239" s="98">
        <v>230</v>
      </c>
      <c r="I2239" s="49">
        <v>0.36180555555555599</v>
      </c>
    </row>
    <row r="2240" spans="1:12">
      <c r="A2240" s="19">
        <v>8983</v>
      </c>
      <c r="B2240" s="73">
        <v>45299</v>
      </c>
      <c r="C2240" s="46">
        <f t="shared" si="45"/>
        <v>1</v>
      </c>
      <c r="D2240" s="98" t="s">
        <v>467</v>
      </c>
      <c r="E2240" s="98">
        <v>274</v>
      </c>
      <c r="F2240" s="98" t="s">
        <v>552</v>
      </c>
      <c r="G2240" s="98">
        <v>103</v>
      </c>
      <c r="H2240" s="98">
        <v>187</v>
      </c>
      <c r="I2240" s="49">
        <v>0.41875000000000001</v>
      </c>
    </row>
    <row r="2241" spans="1:9">
      <c r="A2241" s="19">
        <v>8983</v>
      </c>
      <c r="B2241" s="73">
        <v>45300</v>
      </c>
      <c r="C2241" s="46">
        <f t="shared" si="45"/>
        <v>2</v>
      </c>
      <c r="D2241" s="98" t="s">
        <v>435</v>
      </c>
      <c r="E2241" s="98">
        <v>336</v>
      </c>
      <c r="F2241" s="98" t="s">
        <v>511</v>
      </c>
      <c r="G2241" s="98">
        <v>84</v>
      </c>
      <c r="H2241" s="98">
        <v>133</v>
      </c>
      <c r="I2241" s="49">
        <v>9.7222222222222206E-3</v>
      </c>
    </row>
    <row r="2242" spans="1:9">
      <c r="A2242" s="19">
        <v>8983</v>
      </c>
      <c r="B2242" s="73">
        <v>45301</v>
      </c>
      <c r="C2242" s="46">
        <f t="shared" si="45"/>
        <v>3</v>
      </c>
      <c r="D2242" s="98" t="s">
        <v>527</v>
      </c>
      <c r="E2242" s="98">
        <v>242</v>
      </c>
      <c r="F2242" s="98" t="s">
        <v>618</v>
      </c>
      <c r="G2242" s="98">
        <v>91</v>
      </c>
      <c r="H2242" s="98">
        <v>150</v>
      </c>
      <c r="I2242" s="49">
        <v>0.16041666666666701</v>
      </c>
    </row>
    <row r="2243" spans="1:9">
      <c r="A2243" s="19">
        <v>8983</v>
      </c>
      <c r="B2243" s="73">
        <v>45302</v>
      </c>
      <c r="C2243" s="46">
        <f t="shared" si="45"/>
        <v>4</v>
      </c>
      <c r="D2243" s="98" t="s">
        <v>574</v>
      </c>
      <c r="E2243" s="98">
        <v>157</v>
      </c>
      <c r="F2243" s="98" t="s">
        <v>74</v>
      </c>
      <c r="G2243" s="98">
        <v>60</v>
      </c>
      <c r="H2243" s="98">
        <v>150</v>
      </c>
      <c r="I2243" s="49">
        <v>1.8749999999999999E-2</v>
      </c>
    </row>
    <row r="2244" spans="1:9">
      <c r="A2244" s="19">
        <v>8983</v>
      </c>
      <c r="B2244" s="73">
        <v>45303</v>
      </c>
      <c r="C2244" s="46">
        <f t="shared" si="45"/>
        <v>5</v>
      </c>
      <c r="D2244" s="98" t="s">
        <v>262</v>
      </c>
      <c r="E2244" s="98">
        <v>176</v>
      </c>
      <c r="F2244" s="98" t="s">
        <v>663</v>
      </c>
      <c r="G2244" s="98">
        <v>56</v>
      </c>
      <c r="H2244" s="98">
        <v>119</v>
      </c>
      <c r="I2244" s="49">
        <v>6.8055555555555494E-2</v>
      </c>
    </row>
    <row r="2245" spans="1:9">
      <c r="A2245" s="19">
        <v>8983</v>
      </c>
      <c r="B2245" s="73">
        <v>45304</v>
      </c>
      <c r="C2245" s="46">
        <f t="shared" si="45"/>
        <v>6</v>
      </c>
      <c r="D2245" s="98" t="s">
        <v>599</v>
      </c>
      <c r="E2245" s="98">
        <v>154</v>
      </c>
      <c r="F2245" s="98" t="s">
        <v>663</v>
      </c>
      <c r="G2245" s="98">
        <v>56</v>
      </c>
      <c r="H2245" s="98">
        <v>118</v>
      </c>
      <c r="I2245" s="49">
        <v>0.295833333333333</v>
      </c>
    </row>
    <row r="2246" spans="1:9">
      <c r="A2246" s="19">
        <v>8983</v>
      </c>
      <c r="B2246" s="73">
        <v>45305</v>
      </c>
      <c r="C2246" s="46">
        <f t="shared" si="45"/>
        <v>7</v>
      </c>
      <c r="D2246" s="98" t="s">
        <v>620</v>
      </c>
      <c r="E2246" s="98">
        <v>98</v>
      </c>
      <c r="F2246" s="98" t="s">
        <v>986</v>
      </c>
      <c r="G2246" s="98">
        <v>24</v>
      </c>
      <c r="H2246" s="98">
        <v>102</v>
      </c>
      <c r="I2246" s="49">
        <v>4.1666666666666699E-2</v>
      </c>
    </row>
    <row r="2247" spans="1:9">
      <c r="A2247" s="19">
        <v>8983</v>
      </c>
      <c r="B2247" s="73">
        <v>45306</v>
      </c>
      <c r="C2247" s="46">
        <f t="shared" si="45"/>
        <v>1</v>
      </c>
      <c r="D2247" s="98" t="s">
        <v>280</v>
      </c>
      <c r="E2247" s="98">
        <v>76</v>
      </c>
      <c r="F2247" s="98" t="s">
        <v>259</v>
      </c>
      <c r="G2247" s="98">
        <v>29</v>
      </c>
      <c r="H2247" s="98">
        <v>71</v>
      </c>
      <c r="I2247" s="49">
        <v>2.0833333333333301E-2</v>
      </c>
    </row>
    <row r="2248" spans="1:9">
      <c r="A2248" s="19">
        <v>8983</v>
      </c>
      <c r="B2248" s="73">
        <v>45307</v>
      </c>
      <c r="C2248" s="46">
        <f t="shared" si="45"/>
        <v>2</v>
      </c>
      <c r="D2248" s="98" t="s">
        <v>646</v>
      </c>
      <c r="E2248" s="98">
        <v>67</v>
      </c>
      <c r="F2248" s="98" t="s">
        <v>915</v>
      </c>
      <c r="G2248" s="98">
        <v>114</v>
      </c>
      <c r="H2248" s="98">
        <v>203</v>
      </c>
      <c r="I2248" s="49">
        <v>3.4722222222222203E-2</v>
      </c>
    </row>
    <row r="2249" spans="1:9">
      <c r="A2249" s="19">
        <v>8983</v>
      </c>
      <c r="B2249" s="73">
        <v>45308</v>
      </c>
      <c r="C2249" s="46">
        <f t="shared" ref="C2249:C2312" si="46">WEEKDAY(B2249,2)</f>
        <v>3</v>
      </c>
      <c r="D2249" s="98" t="s">
        <v>499</v>
      </c>
      <c r="E2249" s="98">
        <v>147</v>
      </c>
      <c r="F2249" s="98" t="s">
        <v>280</v>
      </c>
      <c r="G2249" s="98">
        <v>76</v>
      </c>
      <c r="H2249" s="98">
        <v>153</v>
      </c>
      <c r="I2249" s="49">
        <v>0.20833333333333301</v>
      </c>
    </row>
    <row r="2250" spans="1:9">
      <c r="A2250" s="19">
        <v>8983</v>
      </c>
      <c r="B2250" s="73">
        <v>45309</v>
      </c>
      <c r="C2250" s="46">
        <f t="shared" si="46"/>
        <v>4</v>
      </c>
      <c r="D2250" s="98" t="s">
        <v>374</v>
      </c>
      <c r="E2250" s="98">
        <v>175</v>
      </c>
      <c r="F2250" s="98" t="s">
        <v>434</v>
      </c>
      <c r="G2250" s="98">
        <v>74</v>
      </c>
      <c r="H2250" s="98">
        <v>169</v>
      </c>
      <c r="I2250" s="49">
        <v>0</v>
      </c>
    </row>
    <row r="2251" spans="1:9">
      <c r="A2251" s="19">
        <v>8983</v>
      </c>
      <c r="B2251" s="73">
        <v>45310</v>
      </c>
      <c r="C2251" s="46">
        <f t="shared" si="46"/>
        <v>5</v>
      </c>
      <c r="D2251" s="98" t="s">
        <v>590</v>
      </c>
      <c r="E2251" s="98">
        <v>115</v>
      </c>
      <c r="F2251" s="98" t="s">
        <v>380</v>
      </c>
      <c r="G2251" s="98">
        <v>69</v>
      </c>
      <c r="H2251" s="98">
        <v>73</v>
      </c>
      <c r="I2251" s="49">
        <v>6.2500000000000003E-3</v>
      </c>
    </row>
    <row r="2252" spans="1:9">
      <c r="A2252" s="19">
        <v>8983</v>
      </c>
      <c r="B2252" s="73">
        <v>45311</v>
      </c>
      <c r="C2252" s="46">
        <f t="shared" si="46"/>
        <v>6</v>
      </c>
      <c r="D2252" s="98" t="s">
        <v>631</v>
      </c>
      <c r="E2252" s="98">
        <v>116</v>
      </c>
      <c r="F2252" s="98" t="s">
        <v>1313</v>
      </c>
      <c r="G2252" s="98">
        <v>40</v>
      </c>
      <c r="H2252" s="98">
        <v>136</v>
      </c>
      <c r="I2252" s="49">
        <v>0.227777777777778</v>
      </c>
    </row>
    <row r="2253" spans="1:9">
      <c r="A2253" s="19">
        <v>8983</v>
      </c>
      <c r="B2253" s="73">
        <v>45312</v>
      </c>
      <c r="C2253" s="46">
        <f t="shared" si="46"/>
        <v>7</v>
      </c>
      <c r="D2253" s="98" t="s">
        <v>647</v>
      </c>
      <c r="E2253" s="98">
        <v>151</v>
      </c>
      <c r="F2253" s="98" t="s">
        <v>634</v>
      </c>
      <c r="G2253" s="98">
        <v>72</v>
      </c>
      <c r="H2253" s="98">
        <v>125</v>
      </c>
      <c r="I2253" s="49">
        <v>0.13819444444444401</v>
      </c>
    </row>
    <row r="2254" spans="1:9">
      <c r="A2254" s="19">
        <v>8983</v>
      </c>
      <c r="B2254" s="73">
        <v>45313</v>
      </c>
      <c r="C2254" s="46">
        <f t="shared" si="46"/>
        <v>1</v>
      </c>
      <c r="D2254" s="98" t="s">
        <v>254</v>
      </c>
      <c r="E2254" s="98">
        <v>195</v>
      </c>
      <c r="F2254" s="98" t="s">
        <v>276</v>
      </c>
      <c r="G2254" s="98">
        <v>106</v>
      </c>
      <c r="H2254" s="98">
        <v>157</v>
      </c>
      <c r="I2254" s="49">
        <v>0.21736111111111101</v>
      </c>
    </row>
    <row r="2255" spans="1:9">
      <c r="A2255" s="19">
        <v>8983</v>
      </c>
      <c r="B2255" s="73">
        <v>45314</v>
      </c>
      <c r="C2255" s="46">
        <f t="shared" si="46"/>
        <v>2</v>
      </c>
      <c r="D2255" s="98" t="s">
        <v>287</v>
      </c>
      <c r="E2255" s="98">
        <v>177</v>
      </c>
      <c r="F2255" s="98" t="s">
        <v>429</v>
      </c>
      <c r="G2255" s="98">
        <v>95</v>
      </c>
      <c r="H2255" s="98">
        <v>205</v>
      </c>
      <c r="I2255" s="49">
        <v>1.52777777777778E-2</v>
      </c>
    </row>
    <row r="2256" spans="1:9">
      <c r="A2256" s="19">
        <v>8983</v>
      </c>
      <c r="B2256" s="73">
        <v>45315</v>
      </c>
      <c r="C2256" s="46">
        <f t="shared" si="46"/>
        <v>3</v>
      </c>
      <c r="D2256" s="98" t="s">
        <v>401</v>
      </c>
      <c r="E2256" s="98">
        <v>112</v>
      </c>
      <c r="F2256" s="98" t="s">
        <v>734</v>
      </c>
      <c r="G2256" s="98">
        <v>31</v>
      </c>
      <c r="H2256" s="98">
        <v>146</v>
      </c>
      <c r="I2256" s="49">
        <v>1.2500000000000001E-2</v>
      </c>
    </row>
    <row r="2257" spans="1:9">
      <c r="A2257" s="19">
        <v>8983</v>
      </c>
      <c r="B2257" s="73">
        <v>45316</v>
      </c>
      <c r="C2257" s="46">
        <f t="shared" si="46"/>
        <v>4</v>
      </c>
      <c r="D2257" s="98" t="s">
        <v>537</v>
      </c>
      <c r="E2257" s="98">
        <v>247</v>
      </c>
      <c r="F2257" s="98" t="s">
        <v>640</v>
      </c>
      <c r="G2257" s="98">
        <v>27</v>
      </c>
      <c r="H2257" s="98">
        <v>153</v>
      </c>
      <c r="I2257" s="49">
        <v>1.4583333333333301E-2</v>
      </c>
    </row>
    <row r="2258" spans="1:9">
      <c r="A2258" s="19">
        <v>8983</v>
      </c>
      <c r="B2258" s="73">
        <v>45317</v>
      </c>
      <c r="C2258" s="46">
        <f t="shared" si="46"/>
        <v>5</v>
      </c>
      <c r="D2258" s="98" t="s">
        <v>484</v>
      </c>
      <c r="E2258" s="98">
        <v>226</v>
      </c>
      <c r="F2258" s="98" t="s">
        <v>280</v>
      </c>
      <c r="G2258" s="98">
        <v>76</v>
      </c>
      <c r="H2258" s="98">
        <v>123</v>
      </c>
      <c r="I2258" s="49">
        <v>1.38888888888889E-3</v>
      </c>
    </row>
    <row r="2259" spans="1:9">
      <c r="A2259" s="19">
        <v>8983</v>
      </c>
      <c r="B2259" s="73">
        <v>45318</v>
      </c>
      <c r="C2259" s="46">
        <f t="shared" si="46"/>
        <v>6</v>
      </c>
      <c r="D2259" s="98" t="s">
        <v>497</v>
      </c>
      <c r="E2259" s="98">
        <v>185</v>
      </c>
      <c r="F2259" s="98" t="s">
        <v>661</v>
      </c>
      <c r="G2259" s="98">
        <v>63</v>
      </c>
      <c r="H2259" s="98">
        <v>117</v>
      </c>
      <c r="I2259" s="49">
        <v>6.9444444444444397E-3</v>
      </c>
    </row>
    <row r="2260" spans="1:9">
      <c r="A2260" s="19">
        <v>8983</v>
      </c>
      <c r="B2260" s="73">
        <v>45319</v>
      </c>
      <c r="C2260" s="46">
        <f t="shared" si="46"/>
        <v>7</v>
      </c>
      <c r="D2260" s="98" t="s">
        <v>406</v>
      </c>
      <c r="E2260" s="98">
        <v>123</v>
      </c>
      <c r="F2260" s="98" t="s">
        <v>904</v>
      </c>
      <c r="G2260" s="98">
        <v>67</v>
      </c>
      <c r="H2260" s="98">
        <v>104</v>
      </c>
      <c r="I2260" s="49">
        <v>5.5555555555555601E-3</v>
      </c>
    </row>
    <row r="2261" spans="1:9">
      <c r="A2261" s="19">
        <v>8983</v>
      </c>
      <c r="B2261" s="73">
        <v>45320</v>
      </c>
      <c r="C2261" s="46">
        <f t="shared" si="46"/>
        <v>1</v>
      </c>
      <c r="D2261" s="98" t="s">
        <v>1066</v>
      </c>
      <c r="E2261" s="98">
        <v>235</v>
      </c>
      <c r="F2261" s="98" t="s">
        <v>583</v>
      </c>
      <c r="G2261" s="98">
        <v>85</v>
      </c>
      <c r="H2261" s="98">
        <v>165</v>
      </c>
      <c r="I2261" s="49">
        <v>0.26874999999999999</v>
      </c>
    </row>
    <row r="2262" spans="1:9">
      <c r="A2262" s="19">
        <v>8983</v>
      </c>
      <c r="B2262" s="73">
        <v>45321</v>
      </c>
      <c r="C2262" s="46">
        <f t="shared" si="46"/>
        <v>2</v>
      </c>
      <c r="D2262" s="98" t="s">
        <v>950</v>
      </c>
      <c r="E2262" s="98">
        <v>164</v>
      </c>
      <c r="F2262" s="98" t="s">
        <v>263</v>
      </c>
      <c r="G2262" s="98">
        <v>83</v>
      </c>
      <c r="H2262" s="98">
        <v>131</v>
      </c>
      <c r="I2262" s="49">
        <v>0.16597222222222199</v>
      </c>
    </row>
    <row r="2263" spans="1:9">
      <c r="A2263" s="19">
        <v>8983</v>
      </c>
      <c r="B2263" s="73">
        <v>45322</v>
      </c>
      <c r="C2263" s="46">
        <f t="shared" si="46"/>
        <v>3</v>
      </c>
      <c r="D2263" s="98" t="s">
        <v>352</v>
      </c>
      <c r="E2263" s="98">
        <v>199</v>
      </c>
      <c r="F2263" s="98" t="s">
        <v>618</v>
      </c>
      <c r="G2263" s="98">
        <v>91</v>
      </c>
      <c r="H2263" s="98">
        <v>161</v>
      </c>
      <c r="I2263" s="49">
        <v>1.38888888888889E-3</v>
      </c>
    </row>
    <row r="2264" spans="1:9">
      <c r="A2264" s="19">
        <v>8983</v>
      </c>
      <c r="B2264" s="73">
        <v>45323</v>
      </c>
      <c r="C2264" s="46">
        <f t="shared" si="46"/>
        <v>4</v>
      </c>
      <c r="D2264" s="98" t="s">
        <v>419</v>
      </c>
      <c r="E2264" s="98">
        <v>163</v>
      </c>
      <c r="F2264" s="98" t="s">
        <v>297</v>
      </c>
      <c r="G2264" s="98">
        <v>46</v>
      </c>
      <c r="H2264" s="98">
        <v>132</v>
      </c>
      <c r="I2264" s="49">
        <v>0.15277777777777801</v>
      </c>
    </row>
    <row r="2265" spans="1:9">
      <c r="A2265" s="19">
        <v>8983</v>
      </c>
      <c r="B2265" s="73">
        <v>45324</v>
      </c>
      <c r="C2265" s="46">
        <f t="shared" si="46"/>
        <v>5</v>
      </c>
      <c r="D2265" s="98" t="s">
        <v>436</v>
      </c>
      <c r="E2265" s="98">
        <v>128</v>
      </c>
      <c r="F2265" s="98" t="s">
        <v>1314</v>
      </c>
      <c r="G2265" s="98">
        <v>47</v>
      </c>
      <c r="H2265" s="98">
        <v>158</v>
      </c>
      <c r="I2265" s="49">
        <v>7.7083333333333295E-2</v>
      </c>
    </row>
    <row r="2266" spans="1:9">
      <c r="A2266" s="19">
        <v>8983</v>
      </c>
      <c r="B2266" s="73">
        <v>45325</v>
      </c>
      <c r="C2266" s="46">
        <f t="shared" si="46"/>
        <v>6</v>
      </c>
      <c r="D2266" s="98" t="s">
        <v>386</v>
      </c>
      <c r="E2266" s="98">
        <v>125</v>
      </c>
      <c r="F2266" s="98" t="s">
        <v>1315</v>
      </c>
      <c r="G2266" s="98">
        <v>50</v>
      </c>
      <c r="H2266" s="98">
        <v>132</v>
      </c>
      <c r="I2266" s="49">
        <v>7.0138888888888903E-2</v>
      </c>
    </row>
    <row r="2267" spans="1:9">
      <c r="A2267" s="19">
        <v>8983</v>
      </c>
      <c r="B2267" s="73">
        <v>45326</v>
      </c>
      <c r="C2267" s="46">
        <f t="shared" si="46"/>
        <v>7</v>
      </c>
      <c r="D2267" s="98" t="s">
        <v>632</v>
      </c>
      <c r="E2267" s="98">
        <v>254</v>
      </c>
      <c r="F2267" s="98" t="s">
        <v>299</v>
      </c>
      <c r="G2267" s="98">
        <v>71</v>
      </c>
      <c r="H2267" s="98">
        <v>90</v>
      </c>
      <c r="I2267" s="49">
        <v>4.5138888888888902E-2</v>
      </c>
    </row>
    <row r="2268" spans="1:9">
      <c r="A2268" s="19">
        <v>8983</v>
      </c>
      <c r="B2268" s="73">
        <v>45327</v>
      </c>
      <c r="C2268" s="46">
        <f t="shared" si="46"/>
        <v>1</v>
      </c>
      <c r="D2268" s="98" t="s">
        <v>459</v>
      </c>
      <c r="E2268" s="98">
        <v>197</v>
      </c>
      <c r="F2268" s="98" t="s">
        <v>1316</v>
      </c>
      <c r="G2268" s="98">
        <v>68</v>
      </c>
      <c r="H2268" s="98">
        <v>152</v>
      </c>
      <c r="I2268" s="49">
        <v>0</v>
      </c>
    </row>
    <row r="2269" spans="1:9">
      <c r="A2269" s="19">
        <v>8983</v>
      </c>
      <c r="B2269" s="73">
        <v>45328</v>
      </c>
      <c r="C2269" s="46">
        <f t="shared" si="46"/>
        <v>2</v>
      </c>
      <c r="D2269" s="98" t="s">
        <v>678</v>
      </c>
      <c r="E2269" s="98">
        <v>283</v>
      </c>
      <c r="F2269" s="98" t="s">
        <v>988</v>
      </c>
      <c r="G2269" s="98">
        <v>19</v>
      </c>
      <c r="H2269" s="98">
        <v>109</v>
      </c>
      <c r="I2269" s="49">
        <v>3.4722222222222199E-3</v>
      </c>
    </row>
    <row r="2270" spans="1:9">
      <c r="A2270" s="19">
        <v>8983</v>
      </c>
      <c r="B2270" s="73">
        <v>45329</v>
      </c>
      <c r="C2270" s="46">
        <f t="shared" si="46"/>
        <v>3</v>
      </c>
      <c r="D2270" s="98" t="s">
        <v>326</v>
      </c>
      <c r="E2270" s="98">
        <v>248</v>
      </c>
      <c r="F2270" s="98" t="s">
        <v>286</v>
      </c>
      <c r="G2270" s="98">
        <v>39</v>
      </c>
      <c r="H2270" s="98">
        <v>167</v>
      </c>
      <c r="I2270" s="49">
        <v>0.13541666666666699</v>
      </c>
    </row>
    <row r="2271" spans="1:9">
      <c r="A2271" s="19">
        <v>8983</v>
      </c>
      <c r="B2271" s="73">
        <v>45330</v>
      </c>
      <c r="C2271" s="46">
        <f t="shared" si="46"/>
        <v>4</v>
      </c>
      <c r="D2271" s="98" t="s">
        <v>341</v>
      </c>
      <c r="E2271" s="98">
        <v>229</v>
      </c>
      <c r="F2271" s="98" t="s">
        <v>734</v>
      </c>
      <c r="G2271" s="98">
        <v>31</v>
      </c>
      <c r="H2271" s="98">
        <v>116</v>
      </c>
      <c r="I2271" s="49">
        <v>2.0833333333333298E-3</v>
      </c>
    </row>
    <row r="2272" spans="1:9">
      <c r="A2272" s="19">
        <v>8983</v>
      </c>
      <c r="B2272" s="73">
        <v>45331</v>
      </c>
      <c r="C2272" s="46">
        <f t="shared" si="46"/>
        <v>5</v>
      </c>
      <c r="D2272" s="98" t="s">
        <v>527</v>
      </c>
      <c r="E2272" s="98">
        <v>242</v>
      </c>
      <c r="F2272" s="98" t="s">
        <v>572</v>
      </c>
      <c r="G2272" s="98">
        <v>92</v>
      </c>
      <c r="H2272" s="98">
        <v>206</v>
      </c>
      <c r="I2272" s="49">
        <v>6.9444444444444397E-3</v>
      </c>
    </row>
    <row r="2273" spans="1:9">
      <c r="A2273" s="19">
        <v>8983</v>
      </c>
      <c r="B2273" s="73">
        <v>45332</v>
      </c>
      <c r="C2273" s="46">
        <f t="shared" si="46"/>
        <v>6</v>
      </c>
      <c r="D2273" s="98" t="s">
        <v>609</v>
      </c>
      <c r="E2273" s="98">
        <v>119</v>
      </c>
      <c r="F2273" s="98" t="s">
        <v>735</v>
      </c>
      <c r="G2273" s="98">
        <v>53</v>
      </c>
      <c r="H2273" s="98">
        <v>91</v>
      </c>
      <c r="I2273" s="49">
        <v>1.2500000000000001E-2</v>
      </c>
    </row>
    <row r="2274" spans="1:9">
      <c r="A2274" s="19">
        <v>8983</v>
      </c>
      <c r="B2274" s="73">
        <v>45333</v>
      </c>
      <c r="C2274" s="46">
        <f t="shared" si="46"/>
        <v>7</v>
      </c>
      <c r="D2274" s="98" t="s">
        <v>458</v>
      </c>
      <c r="E2274" s="98">
        <v>230</v>
      </c>
      <c r="F2274" s="98" t="s">
        <v>615</v>
      </c>
      <c r="G2274" s="98">
        <v>73</v>
      </c>
      <c r="H2274" s="98">
        <v>32</v>
      </c>
      <c r="I2274" s="49">
        <v>0.75416666666666698</v>
      </c>
    </row>
    <row r="2275" spans="1:9">
      <c r="A2275" s="19">
        <v>8983</v>
      </c>
      <c r="B2275" s="73">
        <v>45334</v>
      </c>
      <c r="C2275" s="46">
        <f t="shared" si="46"/>
        <v>1</v>
      </c>
      <c r="D2275" s="98" t="s">
        <v>332</v>
      </c>
      <c r="E2275" s="98">
        <v>225</v>
      </c>
      <c r="F2275" s="98" t="s">
        <v>505</v>
      </c>
      <c r="G2275" s="98">
        <v>64</v>
      </c>
      <c r="H2275" s="98">
        <v>147</v>
      </c>
      <c r="I2275" s="49">
        <v>8.6805555555555594E-2</v>
      </c>
    </row>
    <row r="2276" spans="1:9">
      <c r="A2276" s="19">
        <v>8983</v>
      </c>
      <c r="B2276" s="73">
        <v>45335</v>
      </c>
      <c r="C2276" s="46">
        <f t="shared" si="46"/>
        <v>2</v>
      </c>
      <c r="D2276" s="98" t="s">
        <v>951</v>
      </c>
      <c r="E2276" s="98">
        <v>160</v>
      </c>
      <c r="F2276" s="98" t="s">
        <v>964</v>
      </c>
      <c r="G2276" s="98">
        <v>30</v>
      </c>
      <c r="H2276" s="98">
        <v>115</v>
      </c>
      <c r="I2276" s="49">
        <v>1.6666666666666701E-2</v>
      </c>
    </row>
    <row r="2277" spans="1:9">
      <c r="A2277" s="19">
        <v>8983</v>
      </c>
      <c r="B2277" s="73">
        <v>45336</v>
      </c>
      <c r="C2277" s="46">
        <f t="shared" si="46"/>
        <v>3</v>
      </c>
      <c r="D2277" s="98" t="s">
        <v>922</v>
      </c>
      <c r="E2277" s="98">
        <v>261</v>
      </c>
      <c r="F2277" s="98" t="s">
        <v>616</v>
      </c>
      <c r="G2277" s="98">
        <v>52</v>
      </c>
      <c r="H2277" s="98">
        <v>132</v>
      </c>
      <c r="I2277" s="49">
        <v>7.6388888888888904E-3</v>
      </c>
    </row>
    <row r="2278" spans="1:9">
      <c r="A2278" s="19">
        <v>8983</v>
      </c>
      <c r="B2278" s="73">
        <v>45337</v>
      </c>
      <c r="C2278" s="46">
        <f t="shared" si="46"/>
        <v>4</v>
      </c>
      <c r="D2278" s="98" t="s">
        <v>260</v>
      </c>
      <c r="E2278" s="98">
        <v>223</v>
      </c>
      <c r="F2278" s="98" t="s">
        <v>634</v>
      </c>
      <c r="G2278" s="98">
        <v>72</v>
      </c>
      <c r="H2278" s="98">
        <v>151</v>
      </c>
      <c r="I2278" s="49">
        <v>0</v>
      </c>
    </row>
    <row r="2279" spans="1:9">
      <c r="A2279" s="19">
        <v>8983</v>
      </c>
      <c r="B2279" s="73">
        <v>45338</v>
      </c>
      <c r="C2279" s="46">
        <f t="shared" si="46"/>
        <v>5</v>
      </c>
      <c r="D2279" s="98" t="s">
        <v>459</v>
      </c>
      <c r="E2279" s="98">
        <v>217</v>
      </c>
      <c r="F2279" s="98" t="s">
        <v>501</v>
      </c>
      <c r="G2279" s="98">
        <v>45</v>
      </c>
      <c r="H2279" s="98">
        <v>142</v>
      </c>
      <c r="I2279" s="49">
        <v>1.38888888888889E-2</v>
      </c>
    </row>
    <row r="2280" spans="1:9">
      <c r="A2280" s="19">
        <v>8983</v>
      </c>
      <c r="B2280" s="73">
        <v>45339</v>
      </c>
      <c r="C2280" s="46">
        <f t="shared" si="46"/>
        <v>6</v>
      </c>
      <c r="D2280" s="98" t="s">
        <v>674</v>
      </c>
      <c r="E2280" s="98">
        <v>150</v>
      </c>
      <c r="F2280" s="98" t="s">
        <v>258</v>
      </c>
      <c r="G2280" s="98">
        <v>82</v>
      </c>
      <c r="H2280" s="98">
        <v>117</v>
      </c>
      <c r="I2280" s="49">
        <v>0.23611111111111099</v>
      </c>
    </row>
    <row r="2281" spans="1:9">
      <c r="A2281" s="19">
        <v>8983</v>
      </c>
      <c r="B2281" s="73">
        <v>45340</v>
      </c>
      <c r="C2281" s="46">
        <f t="shared" si="46"/>
        <v>7</v>
      </c>
      <c r="D2281" s="98" t="s">
        <v>415</v>
      </c>
      <c r="E2281" s="98">
        <v>179</v>
      </c>
      <c r="F2281" s="98" t="s">
        <v>505</v>
      </c>
      <c r="G2281" s="98">
        <v>64</v>
      </c>
      <c r="H2281" s="98">
        <v>161</v>
      </c>
      <c r="I2281" s="49">
        <v>2.7777777777777801E-3</v>
      </c>
    </row>
    <row r="2282" spans="1:9">
      <c r="A2282" s="19">
        <v>8983</v>
      </c>
      <c r="B2282" s="73">
        <v>45341</v>
      </c>
      <c r="C2282" s="46">
        <f t="shared" si="46"/>
        <v>1</v>
      </c>
      <c r="D2282" s="98" t="s">
        <v>261</v>
      </c>
      <c r="E2282" s="98">
        <v>132</v>
      </c>
      <c r="F2282" s="98" t="s">
        <v>274</v>
      </c>
      <c r="G2282" s="98">
        <v>44</v>
      </c>
      <c r="H2282" s="98">
        <v>163</v>
      </c>
      <c r="I2282" s="49">
        <v>9.0277777777777804E-3</v>
      </c>
    </row>
    <row r="2283" spans="1:9">
      <c r="A2283" s="19">
        <v>8983</v>
      </c>
      <c r="B2283" s="73">
        <v>45342</v>
      </c>
      <c r="C2283" s="46">
        <f t="shared" si="46"/>
        <v>2</v>
      </c>
      <c r="D2283" s="98" t="s">
        <v>615</v>
      </c>
      <c r="E2283" s="98">
        <v>73</v>
      </c>
      <c r="F2283" s="98" t="s">
        <v>984</v>
      </c>
      <c r="G2283" s="98">
        <v>35</v>
      </c>
      <c r="H2283" s="98">
        <v>135</v>
      </c>
      <c r="I2283" s="49">
        <v>6.9444444444444404E-4</v>
      </c>
    </row>
    <row r="2284" spans="1:9">
      <c r="A2284" s="19">
        <v>8983</v>
      </c>
      <c r="B2284" s="73">
        <v>45343</v>
      </c>
      <c r="C2284" s="46">
        <f t="shared" si="46"/>
        <v>3</v>
      </c>
      <c r="D2284" s="98" t="s">
        <v>602</v>
      </c>
      <c r="E2284" s="98">
        <v>141</v>
      </c>
      <c r="F2284" s="98" t="s">
        <v>258</v>
      </c>
      <c r="G2284" s="98">
        <v>82</v>
      </c>
      <c r="H2284" s="98">
        <v>136</v>
      </c>
      <c r="I2284" s="49">
        <v>7.6388888888888904E-3</v>
      </c>
    </row>
    <row r="2285" spans="1:9">
      <c r="A2285" s="19">
        <v>8983</v>
      </c>
      <c r="B2285" s="73">
        <v>45344</v>
      </c>
      <c r="C2285" s="46">
        <f t="shared" si="46"/>
        <v>4</v>
      </c>
      <c r="D2285" s="98" t="s">
        <v>564</v>
      </c>
      <c r="E2285" s="98">
        <v>194</v>
      </c>
      <c r="F2285" s="98" t="s">
        <v>251</v>
      </c>
      <c r="G2285" s="98">
        <v>32</v>
      </c>
      <c r="H2285" s="98">
        <v>100</v>
      </c>
      <c r="I2285" s="49">
        <v>1.2500000000000001E-2</v>
      </c>
    </row>
    <row r="2286" spans="1:9">
      <c r="A2286" s="19">
        <v>8983</v>
      </c>
      <c r="B2286" s="73">
        <v>45345</v>
      </c>
      <c r="C2286" s="46">
        <f t="shared" si="46"/>
        <v>5</v>
      </c>
      <c r="D2286" s="98" t="s">
        <v>285</v>
      </c>
      <c r="E2286" s="98">
        <v>192</v>
      </c>
      <c r="F2286" s="98" t="s">
        <v>378</v>
      </c>
      <c r="G2286" s="98">
        <v>127</v>
      </c>
      <c r="H2286" s="98">
        <v>151</v>
      </c>
      <c r="I2286" s="49">
        <v>3.54166666666667E-2</v>
      </c>
    </row>
    <row r="2287" spans="1:9">
      <c r="A2287" s="19">
        <v>8983</v>
      </c>
      <c r="B2287" s="73">
        <v>45346</v>
      </c>
      <c r="C2287" s="46">
        <f t="shared" si="46"/>
        <v>6</v>
      </c>
      <c r="D2287" s="98" t="s">
        <v>405</v>
      </c>
      <c r="E2287" s="98">
        <v>306</v>
      </c>
      <c r="F2287" s="98" t="s">
        <v>576</v>
      </c>
      <c r="G2287" s="98">
        <v>68</v>
      </c>
      <c r="H2287" s="98">
        <v>121</v>
      </c>
      <c r="I2287" s="49">
        <v>1.38888888888889E-3</v>
      </c>
    </row>
    <row r="2288" spans="1:9">
      <c r="A2288" s="19">
        <v>8983</v>
      </c>
      <c r="B2288" s="73">
        <v>45347</v>
      </c>
      <c r="C2288" s="46">
        <f t="shared" si="46"/>
        <v>7</v>
      </c>
      <c r="D2288" s="98" t="s">
        <v>293</v>
      </c>
      <c r="E2288" s="98">
        <v>167</v>
      </c>
      <c r="F2288" s="98" t="s">
        <v>251</v>
      </c>
      <c r="G2288" s="98">
        <v>32</v>
      </c>
      <c r="H2288" s="98">
        <v>69</v>
      </c>
      <c r="I2288" s="49">
        <v>5.9027777777777797E-2</v>
      </c>
    </row>
    <row r="2289" spans="1:9">
      <c r="A2289" s="19">
        <v>8983</v>
      </c>
      <c r="B2289" s="73">
        <v>45348</v>
      </c>
      <c r="C2289" s="46">
        <f t="shared" si="46"/>
        <v>1</v>
      </c>
      <c r="D2289" s="98" t="s">
        <v>759</v>
      </c>
      <c r="E2289" s="98">
        <v>188</v>
      </c>
      <c r="F2289" s="98" t="s">
        <v>576</v>
      </c>
      <c r="G2289" s="98">
        <v>68</v>
      </c>
      <c r="H2289" s="98">
        <v>109</v>
      </c>
      <c r="I2289" s="49">
        <v>0.21388888888888899</v>
      </c>
    </row>
    <row r="2290" spans="1:9">
      <c r="A2290" s="19">
        <v>8983</v>
      </c>
      <c r="B2290" s="73">
        <v>45349</v>
      </c>
      <c r="C2290" s="46">
        <f t="shared" si="46"/>
        <v>2</v>
      </c>
      <c r="D2290" s="98" t="s">
        <v>369</v>
      </c>
      <c r="E2290" s="98">
        <v>181</v>
      </c>
      <c r="F2290" s="98" t="s">
        <v>719</v>
      </c>
      <c r="G2290" s="98">
        <v>41</v>
      </c>
      <c r="H2290" s="98">
        <v>164</v>
      </c>
      <c r="I2290" s="49">
        <v>0</v>
      </c>
    </row>
    <row r="2291" spans="1:9">
      <c r="A2291" s="19">
        <v>8983</v>
      </c>
      <c r="B2291" s="73">
        <v>45350</v>
      </c>
      <c r="C2291" s="46">
        <f t="shared" si="46"/>
        <v>3</v>
      </c>
      <c r="D2291" s="98" t="s">
        <v>1038</v>
      </c>
      <c r="E2291" s="98">
        <v>222</v>
      </c>
      <c r="F2291" s="98" t="s">
        <v>74</v>
      </c>
      <c r="G2291" s="98">
        <v>60</v>
      </c>
      <c r="H2291" s="98">
        <v>133</v>
      </c>
      <c r="I2291" s="49">
        <v>0.37916666666666698</v>
      </c>
    </row>
    <row r="2292" spans="1:9">
      <c r="A2292" s="19">
        <v>8983</v>
      </c>
      <c r="B2292" s="73">
        <v>45351</v>
      </c>
      <c r="C2292" s="46">
        <f t="shared" si="46"/>
        <v>4</v>
      </c>
      <c r="D2292" s="98" t="s">
        <v>473</v>
      </c>
      <c r="E2292" s="98">
        <v>256</v>
      </c>
      <c r="F2292" s="98" t="s">
        <v>251</v>
      </c>
      <c r="G2292" s="98">
        <v>32</v>
      </c>
      <c r="H2292" s="98">
        <v>116</v>
      </c>
      <c r="I2292" s="49">
        <v>2.0833333333333298E-3</v>
      </c>
    </row>
    <row r="2293" spans="1:9">
      <c r="A2293" s="19">
        <v>8983</v>
      </c>
      <c r="B2293" s="73">
        <v>45352</v>
      </c>
      <c r="C2293" s="46">
        <f t="shared" si="46"/>
        <v>5</v>
      </c>
      <c r="D2293" s="98" t="s">
        <v>937</v>
      </c>
      <c r="E2293" s="98">
        <v>251</v>
      </c>
      <c r="F2293" s="98" t="s">
        <v>964</v>
      </c>
      <c r="G2293" s="98">
        <v>30</v>
      </c>
      <c r="H2293" s="98">
        <v>84</v>
      </c>
      <c r="I2293" s="49">
        <v>0.30208333333333298</v>
      </c>
    </row>
    <row r="2294" spans="1:9">
      <c r="A2294" s="19">
        <v>8983</v>
      </c>
      <c r="B2294" s="73">
        <v>45353</v>
      </c>
      <c r="C2294" s="46">
        <f t="shared" si="46"/>
        <v>6</v>
      </c>
      <c r="D2294" s="98" t="s">
        <v>490</v>
      </c>
      <c r="E2294" s="98">
        <v>202</v>
      </c>
      <c r="F2294" s="98" t="s">
        <v>663</v>
      </c>
      <c r="G2294" s="98">
        <v>56</v>
      </c>
      <c r="H2294" s="98">
        <v>123</v>
      </c>
      <c r="I2294" s="49">
        <v>2.7777777777777801E-3</v>
      </c>
    </row>
    <row r="2295" spans="1:9">
      <c r="A2295" s="19">
        <v>8983</v>
      </c>
      <c r="B2295" s="73">
        <v>45354</v>
      </c>
      <c r="C2295" s="46">
        <f t="shared" si="46"/>
        <v>7</v>
      </c>
      <c r="D2295" s="98" t="s">
        <v>391</v>
      </c>
      <c r="E2295" s="98">
        <v>310</v>
      </c>
      <c r="F2295" s="98" t="s">
        <v>424</v>
      </c>
      <c r="G2295" s="98">
        <v>162</v>
      </c>
      <c r="H2295" s="98">
        <v>142</v>
      </c>
      <c r="I2295" s="49">
        <v>6.2500000000000003E-3</v>
      </c>
    </row>
    <row r="2296" spans="1:9">
      <c r="A2296" s="19">
        <v>8983</v>
      </c>
      <c r="B2296" s="73">
        <v>45355</v>
      </c>
      <c r="C2296" s="46">
        <f t="shared" si="46"/>
        <v>1</v>
      </c>
      <c r="D2296" s="98" t="s">
        <v>1077</v>
      </c>
      <c r="E2296" s="98">
        <v>371</v>
      </c>
      <c r="F2296" s="98" t="s">
        <v>502</v>
      </c>
      <c r="G2296" s="98">
        <v>211</v>
      </c>
      <c r="H2296" s="98">
        <v>145</v>
      </c>
      <c r="I2296" s="49">
        <v>0.23958333333333301</v>
      </c>
    </row>
    <row r="2297" spans="1:9">
      <c r="A2297" s="19">
        <v>8983</v>
      </c>
      <c r="B2297" s="73">
        <v>45356</v>
      </c>
      <c r="C2297" s="46">
        <f t="shared" si="46"/>
        <v>2</v>
      </c>
      <c r="D2297" s="98" t="s">
        <v>455</v>
      </c>
      <c r="E2297" s="98">
        <v>313</v>
      </c>
      <c r="F2297" s="98" t="s">
        <v>511</v>
      </c>
      <c r="G2297" s="98">
        <v>84</v>
      </c>
      <c r="H2297" s="98">
        <v>145</v>
      </c>
      <c r="I2297" s="49">
        <v>6.8055555555555494E-2</v>
      </c>
    </row>
    <row r="2298" spans="1:9">
      <c r="A2298" s="19">
        <v>8983</v>
      </c>
      <c r="B2298" s="73">
        <v>45357</v>
      </c>
      <c r="C2298" s="46">
        <f t="shared" si="46"/>
        <v>3</v>
      </c>
      <c r="D2298" s="98" t="s">
        <v>388</v>
      </c>
      <c r="E2298" s="98">
        <v>263</v>
      </c>
      <c r="F2298" s="98" t="s">
        <v>1317</v>
      </c>
      <c r="G2298" s="98">
        <v>57</v>
      </c>
      <c r="H2298" s="98">
        <v>193</v>
      </c>
      <c r="I2298" s="49">
        <v>0</v>
      </c>
    </row>
    <row r="2299" spans="1:9">
      <c r="A2299" s="19">
        <v>8983</v>
      </c>
      <c r="B2299" s="73">
        <v>45358</v>
      </c>
      <c r="C2299" s="46">
        <f t="shared" si="46"/>
        <v>4</v>
      </c>
      <c r="D2299" s="98" t="s">
        <v>318</v>
      </c>
      <c r="E2299" s="98">
        <v>93</v>
      </c>
      <c r="F2299" s="98" t="s">
        <v>251</v>
      </c>
      <c r="G2299" s="98">
        <v>32</v>
      </c>
      <c r="H2299" s="98">
        <v>108</v>
      </c>
      <c r="I2299" s="49">
        <v>1.38888888888889E-2</v>
      </c>
    </row>
    <row r="2300" spans="1:9">
      <c r="A2300" s="19">
        <v>8983</v>
      </c>
      <c r="B2300" s="73">
        <v>45359</v>
      </c>
      <c r="C2300" s="46">
        <f t="shared" si="46"/>
        <v>5</v>
      </c>
      <c r="D2300" s="98" t="s">
        <v>317</v>
      </c>
      <c r="E2300" s="98">
        <v>328</v>
      </c>
      <c r="F2300" s="98" t="s">
        <v>577</v>
      </c>
      <c r="G2300" s="98">
        <v>201</v>
      </c>
      <c r="H2300" s="98">
        <v>189</v>
      </c>
      <c r="I2300" s="49">
        <v>3.4722222222222199E-3</v>
      </c>
    </row>
    <row r="2301" spans="1:9">
      <c r="A2301" s="19">
        <v>8983</v>
      </c>
      <c r="B2301" s="73">
        <v>45360</v>
      </c>
      <c r="C2301" s="46">
        <f t="shared" si="46"/>
        <v>6</v>
      </c>
      <c r="D2301" s="98" t="s">
        <v>929</v>
      </c>
      <c r="E2301" s="98">
        <v>280</v>
      </c>
      <c r="F2301" s="98" t="s">
        <v>415</v>
      </c>
      <c r="G2301" s="98">
        <v>179</v>
      </c>
      <c r="H2301" s="98">
        <v>163</v>
      </c>
      <c r="I2301" s="49">
        <v>6.9444444444444404E-4</v>
      </c>
    </row>
    <row r="2302" spans="1:9">
      <c r="A2302" s="19">
        <v>8983</v>
      </c>
      <c r="B2302" s="73">
        <v>45361</v>
      </c>
      <c r="C2302" s="46">
        <f t="shared" si="46"/>
        <v>7</v>
      </c>
      <c r="D2302" s="98" t="s">
        <v>499</v>
      </c>
      <c r="E2302" s="98">
        <v>147</v>
      </c>
      <c r="F2302" s="98" t="s">
        <v>580</v>
      </c>
      <c r="G2302" s="98">
        <v>61</v>
      </c>
      <c r="H2302" s="98">
        <v>81</v>
      </c>
      <c r="I2302" s="49">
        <v>0.39444444444444399</v>
      </c>
    </row>
    <row r="2303" spans="1:9">
      <c r="A2303" s="19">
        <v>8983</v>
      </c>
      <c r="B2303" s="73">
        <v>45362</v>
      </c>
      <c r="C2303" s="46">
        <f t="shared" si="46"/>
        <v>1</v>
      </c>
      <c r="D2303" s="98" t="s">
        <v>423</v>
      </c>
      <c r="E2303" s="98">
        <v>293</v>
      </c>
      <c r="F2303" s="98" t="s">
        <v>552</v>
      </c>
      <c r="G2303" s="98">
        <v>103</v>
      </c>
      <c r="H2303" s="98">
        <v>87</v>
      </c>
      <c r="I2303" s="49">
        <v>2.0833333333333298E-3</v>
      </c>
    </row>
    <row r="2304" spans="1:9">
      <c r="A2304" s="19">
        <v>8983</v>
      </c>
      <c r="B2304" s="73">
        <v>45363</v>
      </c>
      <c r="C2304" s="46">
        <f t="shared" si="46"/>
        <v>2</v>
      </c>
      <c r="D2304" s="98" t="s">
        <v>611</v>
      </c>
      <c r="E2304" s="98">
        <v>101</v>
      </c>
      <c r="F2304" s="98" t="s">
        <v>1044</v>
      </c>
      <c r="G2304" s="98">
        <v>51</v>
      </c>
      <c r="H2304" s="98">
        <v>124</v>
      </c>
      <c r="I2304" s="49">
        <v>4.4444444444444398E-2</v>
      </c>
    </row>
    <row r="2305" spans="1:12">
      <c r="A2305" s="19">
        <v>8983</v>
      </c>
      <c r="B2305" s="73">
        <v>45364</v>
      </c>
      <c r="C2305" s="46">
        <f t="shared" si="46"/>
        <v>3</v>
      </c>
      <c r="D2305" s="98" t="s">
        <v>1014</v>
      </c>
      <c r="E2305" s="98">
        <v>228</v>
      </c>
      <c r="F2305" s="98" t="s">
        <v>915</v>
      </c>
      <c r="G2305" s="98">
        <v>114</v>
      </c>
      <c r="H2305" s="98">
        <v>117</v>
      </c>
      <c r="I2305" s="49">
        <v>1.7361111111111101E-2</v>
      </c>
    </row>
    <row r="2306" spans="1:12">
      <c r="A2306" s="19">
        <v>8983</v>
      </c>
      <c r="B2306" s="73">
        <v>45365</v>
      </c>
      <c r="C2306" s="46">
        <f t="shared" si="46"/>
        <v>4</v>
      </c>
      <c r="D2306" s="98" t="s">
        <v>464</v>
      </c>
      <c r="E2306" s="98">
        <v>216</v>
      </c>
      <c r="F2306" s="98" t="s">
        <v>576</v>
      </c>
      <c r="G2306" s="98">
        <v>68</v>
      </c>
      <c r="H2306" s="98">
        <v>158</v>
      </c>
      <c r="I2306" s="49">
        <v>0.10625</v>
      </c>
    </row>
    <row r="2307" spans="1:12">
      <c r="A2307" s="19">
        <v>8983</v>
      </c>
      <c r="B2307" s="73">
        <v>45366</v>
      </c>
      <c r="C2307" s="46">
        <f t="shared" si="46"/>
        <v>5</v>
      </c>
      <c r="D2307" s="98" t="s">
        <v>426</v>
      </c>
      <c r="E2307" s="98">
        <v>152</v>
      </c>
      <c r="F2307" s="98" t="s">
        <v>920</v>
      </c>
      <c r="G2307" s="98">
        <v>80</v>
      </c>
      <c r="H2307" s="98">
        <v>126</v>
      </c>
      <c r="I2307" s="49">
        <v>7.7777777777777807E-2</v>
      </c>
    </row>
    <row r="2308" spans="1:12">
      <c r="A2308" s="19">
        <v>8983</v>
      </c>
      <c r="B2308" s="73">
        <v>45367</v>
      </c>
      <c r="C2308" s="46">
        <f t="shared" si="46"/>
        <v>6</v>
      </c>
      <c r="D2308" s="98" t="s">
        <v>1059</v>
      </c>
      <c r="E2308" s="98">
        <v>469</v>
      </c>
      <c r="F2308" s="98" t="s">
        <v>604</v>
      </c>
      <c r="G2308" s="98">
        <v>117</v>
      </c>
      <c r="H2308" s="98">
        <v>154</v>
      </c>
      <c r="I2308" s="49">
        <v>1.7361111111111101E-2</v>
      </c>
    </row>
    <row r="2309" spans="1:12">
      <c r="A2309" s="19">
        <v>8983</v>
      </c>
      <c r="B2309" s="73">
        <v>45368</v>
      </c>
      <c r="C2309" s="46">
        <f t="shared" si="46"/>
        <v>7</v>
      </c>
      <c r="D2309" s="98" t="s">
        <v>270</v>
      </c>
      <c r="E2309" s="98">
        <v>271</v>
      </c>
      <c r="F2309" s="98" t="s">
        <v>285</v>
      </c>
      <c r="G2309" s="98">
        <v>192</v>
      </c>
      <c r="H2309" s="98">
        <v>70</v>
      </c>
      <c r="I2309" s="49">
        <v>7.6388888888888904E-3</v>
      </c>
    </row>
    <row r="2310" spans="1:12">
      <c r="A2310" s="19">
        <v>8983</v>
      </c>
      <c r="B2310" s="73">
        <v>45369</v>
      </c>
      <c r="C2310" s="46">
        <f t="shared" si="46"/>
        <v>1</v>
      </c>
      <c r="D2310" s="98" t="s">
        <v>328</v>
      </c>
      <c r="E2310" s="98">
        <v>131</v>
      </c>
      <c r="F2310" s="98" t="s">
        <v>501</v>
      </c>
      <c r="G2310" s="98">
        <v>45</v>
      </c>
      <c r="H2310" s="98">
        <v>91</v>
      </c>
      <c r="I2310" s="49">
        <v>0.27291666666666697</v>
      </c>
    </row>
    <row r="2311" spans="1:12">
      <c r="A2311" s="19">
        <v>8983</v>
      </c>
      <c r="B2311" s="73">
        <v>45370</v>
      </c>
      <c r="C2311" s="46">
        <f t="shared" si="46"/>
        <v>2</v>
      </c>
      <c r="D2311" s="98" t="s">
        <v>443</v>
      </c>
      <c r="E2311" s="98">
        <v>173</v>
      </c>
      <c r="F2311" s="98" t="s">
        <v>301</v>
      </c>
      <c r="G2311" s="98">
        <v>36</v>
      </c>
      <c r="H2311" s="98">
        <v>70</v>
      </c>
      <c r="I2311" s="49">
        <v>1.38888888888889E-2</v>
      </c>
    </row>
    <row r="2312" spans="1:12">
      <c r="A2312" s="19">
        <v>8983</v>
      </c>
      <c r="B2312" s="73">
        <v>45371</v>
      </c>
      <c r="C2312" s="46">
        <f t="shared" si="46"/>
        <v>3</v>
      </c>
      <c r="D2312" s="98" t="s">
        <v>530</v>
      </c>
      <c r="E2312" s="98">
        <v>500</v>
      </c>
      <c r="F2312" s="98" t="s">
        <v>447</v>
      </c>
      <c r="G2312" s="98">
        <v>296</v>
      </c>
      <c r="H2312" s="98">
        <v>124</v>
      </c>
      <c r="I2312" s="49">
        <v>0.12777777777777799</v>
      </c>
    </row>
    <row r="2313" spans="1:12">
      <c r="A2313" s="19">
        <v>8983</v>
      </c>
      <c r="B2313" s="73">
        <v>45372</v>
      </c>
      <c r="C2313" s="46">
        <f t="shared" ref="C2313:C2376" si="47">WEEKDAY(B2313,2)</f>
        <v>4</v>
      </c>
      <c r="D2313" s="98" t="s">
        <v>430</v>
      </c>
      <c r="E2313" s="98">
        <v>278</v>
      </c>
      <c r="F2313" s="98" t="s">
        <v>503</v>
      </c>
      <c r="G2313" s="98">
        <v>100</v>
      </c>
      <c r="H2313" s="98">
        <v>196</v>
      </c>
      <c r="I2313" s="49">
        <v>1.0416666666666701E-2</v>
      </c>
    </row>
    <row r="2314" spans="1:12">
      <c r="A2314" s="19">
        <v>8983</v>
      </c>
      <c r="B2314" s="73">
        <v>45373</v>
      </c>
      <c r="C2314" s="46">
        <f t="shared" si="47"/>
        <v>5</v>
      </c>
      <c r="D2314" s="98" t="s">
        <v>262</v>
      </c>
      <c r="E2314" s="98">
        <v>176</v>
      </c>
      <c r="F2314" s="98" t="s">
        <v>735</v>
      </c>
      <c r="G2314" s="98">
        <v>53</v>
      </c>
      <c r="H2314" s="98">
        <v>112</v>
      </c>
      <c r="I2314" s="49">
        <v>2.70833333333333E-2</v>
      </c>
    </row>
    <row r="2315" spans="1:12">
      <c r="A2315" s="19">
        <v>8983</v>
      </c>
      <c r="B2315" s="73">
        <v>45374</v>
      </c>
      <c r="C2315" s="46">
        <f t="shared" si="47"/>
        <v>6</v>
      </c>
      <c r="D2315" s="98" t="s">
        <v>328</v>
      </c>
      <c r="E2315" s="98">
        <v>131</v>
      </c>
      <c r="F2315" s="98" t="s">
        <v>544</v>
      </c>
      <c r="G2315" s="98">
        <v>62</v>
      </c>
      <c r="H2315" s="98">
        <v>137</v>
      </c>
      <c r="I2315" s="49">
        <v>3.54166666666667E-2</v>
      </c>
    </row>
    <row r="2316" spans="1:12">
      <c r="A2316" s="19">
        <v>8983</v>
      </c>
      <c r="B2316" s="73">
        <v>45375</v>
      </c>
      <c r="C2316" s="46">
        <f t="shared" si="47"/>
        <v>7</v>
      </c>
      <c r="D2316" s="98" t="s">
        <v>261</v>
      </c>
      <c r="E2316" s="98">
        <v>132</v>
      </c>
      <c r="F2316" s="98" t="s">
        <v>609</v>
      </c>
      <c r="G2316" s="98">
        <v>119</v>
      </c>
      <c r="H2316" s="98">
        <v>158</v>
      </c>
      <c r="I2316" s="49">
        <v>5.3472222222222199E-2</v>
      </c>
    </row>
    <row r="2317" spans="1:12">
      <c r="A2317" s="19">
        <v>8983</v>
      </c>
      <c r="B2317" s="73">
        <v>45376</v>
      </c>
      <c r="C2317" s="46">
        <f t="shared" si="47"/>
        <v>1</v>
      </c>
      <c r="D2317" s="98" t="s">
        <v>378</v>
      </c>
      <c r="E2317" s="98">
        <v>127</v>
      </c>
      <c r="F2317" s="98" t="s">
        <v>583</v>
      </c>
      <c r="G2317" s="98">
        <v>85</v>
      </c>
      <c r="H2317" s="98">
        <v>95</v>
      </c>
      <c r="I2317" s="49">
        <v>2.36111111111111E-2</v>
      </c>
    </row>
    <row r="2318" spans="1:12">
      <c r="A2318" s="19">
        <v>8983</v>
      </c>
      <c r="B2318" s="73">
        <v>45377</v>
      </c>
      <c r="C2318" s="46">
        <f t="shared" si="47"/>
        <v>2</v>
      </c>
      <c r="D2318" s="98" t="s">
        <v>905</v>
      </c>
      <c r="E2318" s="98">
        <v>289</v>
      </c>
      <c r="F2318" s="98" t="s">
        <v>294</v>
      </c>
      <c r="G2318" s="98">
        <v>88</v>
      </c>
      <c r="H2318" s="98">
        <v>121</v>
      </c>
      <c r="I2318" s="49">
        <v>0.16180555555555601</v>
      </c>
    </row>
    <row r="2319" spans="1:12">
      <c r="A2319" s="19">
        <v>8983</v>
      </c>
      <c r="B2319" s="73">
        <v>45378</v>
      </c>
      <c r="C2319" s="46">
        <f t="shared" si="47"/>
        <v>3</v>
      </c>
      <c r="D2319" s="98" t="s">
        <v>977</v>
      </c>
      <c r="E2319" s="98">
        <v>34</v>
      </c>
      <c r="F2319" s="98" t="s">
        <v>727</v>
      </c>
      <c r="G2319" s="98">
        <v>23</v>
      </c>
      <c r="H2319" s="98">
        <v>42</v>
      </c>
      <c r="I2319" s="49">
        <v>0.29861111111111099</v>
      </c>
      <c r="L2319" s="98">
        <v>1</v>
      </c>
    </row>
    <row r="2320" spans="1:12">
      <c r="A2320" s="19">
        <v>8983</v>
      </c>
      <c r="B2320" s="73">
        <v>45379</v>
      </c>
      <c r="C2320" s="46">
        <f t="shared" si="47"/>
        <v>4</v>
      </c>
      <c r="D2320" s="98" t="s">
        <v>984</v>
      </c>
      <c r="E2320" s="98">
        <v>35</v>
      </c>
      <c r="F2320" s="98" t="s">
        <v>1318</v>
      </c>
      <c r="G2320" s="98">
        <v>22</v>
      </c>
      <c r="H2320" s="98">
        <v>40</v>
      </c>
      <c r="I2320" s="49">
        <v>7.2916666666666699E-2</v>
      </c>
      <c r="L2320" s="98">
        <v>1</v>
      </c>
    </row>
    <row r="2321" spans="1:12">
      <c r="A2321" s="19">
        <v>8983</v>
      </c>
      <c r="B2321" s="73">
        <v>45380</v>
      </c>
      <c r="C2321" s="46">
        <f t="shared" si="47"/>
        <v>5</v>
      </c>
      <c r="D2321" s="98" t="s">
        <v>1270</v>
      </c>
      <c r="E2321" s="98">
        <v>174</v>
      </c>
      <c r="F2321" s="98" t="s">
        <v>290</v>
      </c>
      <c r="G2321" s="98">
        <v>97</v>
      </c>
      <c r="H2321" s="98">
        <v>56</v>
      </c>
      <c r="I2321" s="49">
        <v>0.13611111111111099</v>
      </c>
      <c r="L2321" s="98">
        <v>0</v>
      </c>
    </row>
    <row r="2322" spans="1:12">
      <c r="A2322" s="19">
        <v>8983</v>
      </c>
      <c r="B2322" s="73">
        <v>45381</v>
      </c>
      <c r="C2322" s="46">
        <f t="shared" si="47"/>
        <v>6</v>
      </c>
      <c r="D2322" s="98" t="s">
        <v>505</v>
      </c>
      <c r="E2322" s="98">
        <v>64</v>
      </c>
      <c r="F2322" s="98" t="s">
        <v>1269</v>
      </c>
      <c r="G2322" s="98">
        <v>59</v>
      </c>
      <c r="H2322" s="98">
        <v>48</v>
      </c>
      <c r="I2322" s="49">
        <v>0.11874999999999999</v>
      </c>
      <c r="L2322" s="98">
        <v>1</v>
      </c>
    </row>
    <row r="2323" spans="1:12">
      <c r="A2323" s="19">
        <v>8983</v>
      </c>
      <c r="B2323" s="73">
        <v>45382</v>
      </c>
      <c r="C2323" s="46">
        <f t="shared" si="47"/>
        <v>7</v>
      </c>
      <c r="D2323" s="98" t="s">
        <v>1317</v>
      </c>
      <c r="E2323" s="98">
        <v>57</v>
      </c>
      <c r="F2323" s="98" t="s">
        <v>735</v>
      </c>
      <c r="G2323" s="98">
        <v>53</v>
      </c>
      <c r="H2323" s="98">
        <v>30</v>
      </c>
      <c r="I2323" s="49">
        <v>0.29166666666666702</v>
      </c>
      <c r="L2323" s="98">
        <v>1</v>
      </c>
    </row>
    <row r="2324" spans="1:12">
      <c r="A2324" s="19">
        <v>8983</v>
      </c>
      <c r="B2324" s="73">
        <v>45383</v>
      </c>
      <c r="C2324" s="46">
        <f t="shared" si="47"/>
        <v>1</v>
      </c>
      <c r="D2324" s="98" t="s">
        <v>594</v>
      </c>
      <c r="E2324" s="98">
        <v>205</v>
      </c>
      <c r="F2324" s="98" t="s">
        <v>544</v>
      </c>
      <c r="G2324" s="98">
        <v>62</v>
      </c>
      <c r="H2324" s="98">
        <v>73</v>
      </c>
      <c r="I2324" s="49">
        <v>5.1388888888888901E-2</v>
      </c>
      <c r="L2324" s="98">
        <v>0</v>
      </c>
    </row>
    <row r="2325" spans="1:12">
      <c r="A2325" s="19">
        <v>8983</v>
      </c>
      <c r="B2325" s="73">
        <v>45384</v>
      </c>
      <c r="C2325" s="46">
        <f t="shared" si="47"/>
        <v>2</v>
      </c>
      <c r="D2325" s="98" t="s">
        <v>511</v>
      </c>
      <c r="E2325" s="98">
        <v>84</v>
      </c>
      <c r="F2325" s="98" t="s">
        <v>1319</v>
      </c>
      <c r="G2325" s="98">
        <v>28</v>
      </c>
      <c r="H2325" s="98">
        <v>32</v>
      </c>
      <c r="I2325" s="49">
        <v>3.6111111111111101E-2</v>
      </c>
      <c r="L2325" s="98">
        <v>1</v>
      </c>
    </row>
    <row r="2326" spans="1:12">
      <c r="A2326" s="95">
        <v>5094</v>
      </c>
      <c r="B2326" s="55">
        <v>45291</v>
      </c>
      <c r="C2326" s="46">
        <f t="shared" si="47"/>
        <v>7</v>
      </c>
      <c r="D2326" s="98" t="s">
        <v>407</v>
      </c>
      <c r="E2326" s="98">
        <v>333</v>
      </c>
      <c r="F2326" s="98" t="s">
        <v>618</v>
      </c>
      <c r="G2326" s="98">
        <v>91</v>
      </c>
      <c r="H2326" s="98">
        <v>99</v>
      </c>
      <c r="I2326" s="49" t="s">
        <v>1320</v>
      </c>
      <c r="J2326" s="98">
        <v>0.273273273273273</v>
      </c>
      <c r="K2326" s="98">
        <v>3.3636363636363602</v>
      </c>
      <c r="L2326" s="98"/>
    </row>
    <row r="2327" spans="1:12">
      <c r="A2327" s="95">
        <v>5094</v>
      </c>
      <c r="B2327" s="55">
        <v>45292</v>
      </c>
      <c r="C2327" s="46">
        <f t="shared" si="47"/>
        <v>1</v>
      </c>
      <c r="D2327" s="98" t="s">
        <v>1036</v>
      </c>
      <c r="E2327" s="98">
        <v>679</v>
      </c>
      <c r="F2327" s="98" t="s">
        <v>1270</v>
      </c>
      <c r="G2327" s="98">
        <v>174</v>
      </c>
      <c r="H2327" s="98">
        <v>170</v>
      </c>
      <c r="I2327" s="49" t="s">
        <v>1321</v>
      </c>
      <c r="J2327" s="98">
        <v>0.25625920471281299</v>
      </c>
      <c r="K2327" s="98">
        <v>3.99411764705882</v>
      </c>
      <c r="L2327" s="98"/>
    </row>
    <row r="2328" spans="1:12">
      <c r="A2328" s="95">
        <v>5094</v>
      </c>
      <c r="B2328" s="55">
        <v>45293</v>
      </c>
      <c r="C2328" s="46">
        <f t="shared" si="47"/>
        <v>2</v>
      </c>
      <c r="D2328" s="98" t="s">
        <v>708</v>
      </c>
      <c r="E2328" s="98">
        <v>381</v>
      </c>
      <c r="F2328" s="98" t="s">
        <v>1308</v>
      </c>
      <c r="G2328" s="98">
        <v>48</v>
      </c>
      <c r="H2328" s="98">
        <v>129</v>
      </c>
      <c r="I2328" s="49" t="s">
        <v>1321</v>
      </c>
      <c r="J2328" s="98">
        <v>0.12598425196850399</v>
      </c>
      <c r="K2328" s="98">
        <v>2.9534883720930201</v>
      </c>
      <c r="L2328" s="98"/>
    </row>
    <row r="2329" spans="1:12">
      <c r="A2329" s="95">
        <v>5094</v>
      </c>
      <c r="B2329" s="55">
        <v>45294</v>
      </c>
      <c r="C2329" s="46">
        <f t="shared" si="47"/>
        <v>3</v>
      </c>
      <c r="D2329" s="98" t="s">
        <v>357</v>
      </c>
      <c r="E2329" s="98">
        <v>342</v>
      </c>
      <c r="F2329" s="98" t="s">
        <v>263</v>
      </c>
      <c r="G2329" s="98">
        <v>83</v>
      </c>
      <c r="H2329" s="98">
        <v>82</v>
      </c>
      <c r="I2329" s="49" t="s">
        <v>1322</v>
      </c>
      <c r="J2329" s="98">
        <v>0.24269005847953201</v>
      </c>
      <c r="K2329" s="98">
        <v>4.1707317073170698</v>
      </c>
      <c r="L2329" s="98"/>
    </row>
    <row r="2330" spans="1:12">
      <c r="A2330" s="95">
        <v>5094</v>
      </c>
      <c r="B2330" s="55">
        <v>45295</v>
      </c>
      <c r="C2330" s="46">
        <f t="shared" si="47"/>
        <v>4</v>
      </c>
      <c r="D2330" s="98" t="s">
        <v>766</v>
      </c>
      <c r="E2330" s="98">
        <v>353</v>
      </c>
      <c r="F2330" s="98" t="s">
        <v>339</v>
      </c>
      <c r="G2330" s="98">
        <v>121</v>
      </c>
      <c r="H2330" s="98">
        <v>123</v>
      </c>
      <c r="I2330" s="49" t="s">
        <v>1323</v>
      </c>
      <c r="J2330" s="98">
        <v>0.342776203966006</v>
      </c>
      <c r="K2330" s="98">
        <v>2.8699186991869898</v>
      </c>
      <c r="L2330" s="98"/>
    </row>
    <row r="2331" spans="1:12">
      <c r="A2331" s="95">
        <v>5094</v>
      </c>
      <c r="B2331" s="55">
        <v>45296</v>
      </c>
      <c r="C2331" s="46">
        <f t="shared" si="47"/>
        <v>5</v>
      </c>
      <c r="D2331" s="98" t="s">
        <v>341</v>
      </c>
      <c r="E2331" s="98">
        <v>229</v>
      </c>
      <c r="F2331" s="98" t="s">
        <v>274</v>
      </c>
      <c r="G2331" s="98">
        <v>44</v>
      </c>
      <c r="H2331" s="98">
        <v>93</v>
      </c>
      <c r="I2331" s="49" t="s">
        <v>1324</v>
      </c>
      <c r="J2331" s="98">
        <v>0.19213973799126599</v>
      </c>
      <c r="K2331" s="98">
        <v>2.4623655913978499</v>
      </c>
      <c r="L2331" s="98"/>
    </row>
    <row r="2332" spans="1:12">
      <c r="A2332" s="95">
        <v>5094</v>
      </c>
      <c r="B2332" s="55">
        <v>45297</v>
      </c>
      <c r="C2332" s="46">
        <f t="shared" si="47"/>
        <v>6</v>
      </c>
      <c r="D2332" s="98" t="s">
        <v>595</v>
      </c>
      <c r="E2332" s="98">
        <v>463</v>
      </c>
      <c r="F2332" s="98" t="s">
        <v>613</v>
      </c>
      <c r="G2332" s="98">
        <v>183</v>
      </c>
      <c r="H2332" s="98">
        <v>150</v>
      </c>
      <c r="I2332" s="49" t="s">
        <v>1325</v>
      </c>
      <c r="J2332" s="98">
        <v>0.39524838012959002</v>
      </c>
      <c r="K2332" s="98">
        <v>3.08666666666667</v>
      </c>
      <c r="L2332" s="98"/>
    </row>
    <row r="2333" spans="1:12">
      <c r="A2333" s="95">
        <v>5094</v>
      </c>
      <c r="B2333" s="55">
        <v>45298</v>
      </c>
      <c r="C2333" s="46">
        <f t="shared" si="47"/>
        <v>7</v>
      </c>
      <c r="D2333" s="98" t="s">
        <v>335</v>
      </c>
      <c r="E2333" s="98">
        <v>137</v>
      </c>
      <c r="F2333" s="98" t="s">
        <v>1043</v>
      </c>
      <c r="G2333" s="98">
        <v>58</v>
      </c>
      <c r="H2333" s="98">
        <v>105</v>
      </c>
      <c r="I2333" s="49" t="s">
        <v>1326</v>
      </c>
      <c r="J2333" s="98">
        <v>0.42335766423357701</v>
      </c>
      <c r="K2333" s="98">
        <v>1.3047619047618999</v>
      </c>
      <c r="L2333" s="98"/>
    </row>
    <row r="2334" spans="1:12">
      <c r="A2334" s="95">
        <v>5094</v>
      </c>
      <c r="B2334" s="55">
        <v>45299</v>
      </c>
      <c r="C2334" s="46">
        <f t="shared" si="47"/>
        <v>1</v>
      </c>
      <c r="D2334" s="98" t="s">
        <v>322</v>
      </c>
      <c r="E2334" s="98">
        <v>182</v>
      </c>
      <c r="F2334" s="98" t="s">
        <v>380</v>
      </c>
      <c r="G2334" s="98">
        <v>69</v>
      </c>
      <c r="H2334" s="98">
        <v>183</v>
      </c>
      <c r="I2334" s="49" t="s">
        <v>1327</v>
      </c>
      <c r="J2334" s="98">
        <v>0.379120879120879</v>
      </c>
      <c r="K2334" s="98">
        <v>0.99453551912568305</v>
      </c>
      <c r="L2334" s="98"/>
    </row>
    <row r="2335" spans="1:12">
      <c r="A2335" s="95">
        <v>5094</v>
      </c>
      <c r="B2335" s="55">
        <v>45300</v>
      </c>
      <c r="C2335" s="46">
        <f t="shared" si="47"/>
        <v>2</v>
      </c>
      <c r="D2335" s="98" t="s">
        <v>1304</v>
      </c>
      <c r="E2335" s="98">
        <v>732</v>
      </c>
      <c r="F2335" s="98" t="s">
        <v>680</v>
      </c>
      <c r="G2335" s="98">
        <v>99</v>
      </c>
      <c r="H2335" s="98">
        <v>166</v>
      </c>
      <c r="I2335" s="49" t="s">
        <v>1321</v>
      </c>
      <c r="J2335" s="98">
        <v>0.135245901639344</v>
      </c>
      <c r="K2335" s="98">
        <v>4.4096385542168699</v>
      </c>
      <c r="L2335" s="98"/>
    </row>
    <row r="2336" spans="1:12">
      <c r="A2336" s="95">
        <v>5094</v>
      </c>
      <c r="B2336" s="55">
        <v>45301</v>
      </c>
      <c r="C2336" s="46">
        <f t="shared" si="47"/>
        <v>3</v>
      </c>
      <c r="D2336" s="98" t="s">
        <v>1012</v>
      </c>
      <c r="E2336" s="98">
        <v>250</v>
      </c>
      <c r="F2336" s="98" t="s">
        <v>1328</v>
      </c>
      <c r="G2336" s="98">
        <v>49</v>
      </c>
      <c r="H2336" s="98">
        <v>150</v>
      </c>
      <c r="I2336" s="49" t="s">
        <v>1321</v>
      </c>
      <c r="J2336" s="98">
        <v>0.19600000000000001</v>
      </c>
      <c r="K2336" s="98">
        <v>1.6666666666666701</v>
      </c>
      <c r="L2336" s="98"/>
    </row>
    <row r="2337" spans="1:12">
      <c r="A2337" s="95">
        <v>5094</v>
      </c>
      <c r="B2337" s="55">
        <v>45302</v>
      </c>
      <c r="C2337" s="46">
        <f t="shared" si="47"/>
        <v>4</v>
      </c>
      <c r="D2337" s="98" t="s">
        <v>610</v>
      </c>
      <c r="E2337" s="98">
        <v>304</v>
      </c>
      <c r="F2337" s="98" t="s">
        <v>440</v>
      </c>
      <c r="G2337" s="98">
        <v>104</v>
      </c>
      <c r="H2337" s="98">
        <v>142</v>
      </c>
      <c r="I2337" s="49" t="s">
        <v>1329</v>
      </c>
      <c r="J2337" s="98">
        <v>0.34210526315789502</v>
      </c>
      <c r="K2337" s="98">
        <v>2.1408450704225301</v>
      </c>
      <c r="L2337" s="98"/>
    </row>
    <row r="2338" spans="1:12">
      <c r="A2338" s="95">
        <v>5094</v>
      </c>
      <c r="B2338" s="55">
        <v>45303</v>
      </c>
      <c r="C2338" s="46">
        <f t="shared" si="47"/>
        <v>5</v>
      </c>
      <c r="D2338" s="98" t="s">
        <v>751</v>
      </c>
      <c r="E2338" s="98">
        <v>538</v>
      </c>
      <c r="F2338" s="98" t="s">
        <v>1313</v>
      </c>
      <c r="G2338" s="98">
        <v>40</v>
      </c>
      <c r="H2338" s="98">
        <v>125</v>
      </c>
      <c r="I2338" s="49" t="s">
        <v>1330</v>
      </c>
      <c r="J2338" s="98">
        <v>7.4349442379182201E-2</v>
      </c>
      <c r="K2338" s="98">
        <v>4.3040000000000003</v>
      </c>
      <c r="L2338" s="98"/>
    </row>
    <row r="2339" spans="1:12">
      <c r="A2339" s="95">
        <v>5094</v>
      </c>
      <c r="B2339" s="55">
        <v>45304</v>
      </c>
      <c r="C2339" s="46">
        <f t="shared" si="47"/>
        <v>6</v>
      </c>
      <c r="D2339" s="98" t="s">
        <v>465</v>
      </c>
      <c r="E2339" s="98">
        <v>260</v>
      </c>
      <c r="F2339" s="98" t="s">
        <v>552</v>
      </c>
      <c r="G2339" s="98">
        <v>103</v>
      </c>
      <c r="H2339" s="98">
        <v>113</v>
      </c>
      <c r="I2339" s="49" t="s">
        <v>1331</v>
      </c>
      <c r="J2339" s="98">
        <v>0.39615384615384602</v>
      </c>
      <c r="K2339" s="98">
        <v>2.3008849557522102</v>
      </c>
      <c r="L2339" s="98"/>
    </row>
    <row r="2340" spans="1:12">
      <c r="A2340" s="95">
        <v>5094</v>
      </c>
      <c r="B2340" s="55">
        <v>45305</v>
      </c>
      <c r="C2340" s="46">
        <f t="shared" si="47"/>
        <v>7</v>
      </c>
      <c r="D2340" s="98" t="s">
        <v>941</v>
      </c>
      <c r="E2340" s="98">
        <v>285</v>
      </c>
      <c r="F2340" s="98" t="s">
        <v>393</v>
      </c>
      <c r="G2340" s="98">
        <v>90</v>
      </c>
      <c r="H2340" s="98">
        <v>139</v>
      </c>
      <c r="I2340" s="49" t="s">
        <v>1332</v>
      </c>
      <c r="J2340" s="98">
        <v>0.31578947368421101</v>
      </c>
      <c r="K2340" s="98">
        <v>2.05035971223022</v>
      </c>
      <c r="L2340" s="98"/>
    </row>
    <row r="2341" spans="1:12">
      <c r="A2341" s="95">
        <v>5094</v>
      </c>
      <c r="B2341" s="55">
        <v>45306</v>
      </c>
      <c r="C2341" s="46">
        <f t="shared" si="47"/>
        <v>1</v>
      </c>
      <c r="D2341" s="98" t="s">
        <v>1012</v>
      </c>
      <c r="E2341" s="98">
        <v>250</v>
      </c>
      <c r="F2341" s="98" t="s">
        <v>378</v>
      </c>
      <c r="G2341" s="98">
        <v>127</v>
      </c>
      <c r="H2341" s="98">
        <v>140</v>
      </c>
      <c r="I2341" s="49" t="s">
        <v>1333</v>
      </c>
      <c r="J2341" s="98">
        <v>0.50800000000000001</v>
      </c>
      <c r="K2341" s="98">
        <v>1.78571428571429</v>
      </c>
      <c r="L2341" s="98"/>
    </row>
    <row r="2342" spans="1:12">
      <c r="A2342" s="95">
        <v>5094</v>
      </c>
      <c r="B2342" s="55">
        <v>45307</v>
      </c>
      <c r="C2342" s="46">
        <f t="shared" si="47"/>
        <v>2</v>
      </c>
      <c r="D2342" s="98" t="s">
        <v>459</v>
      </c>
      <c r="E2342" s="98">
        <v>197</v>
      </c>
      <c r="F2342" s="98" t="s">
        <v>1317</v>
      </c>
      <c r="G2342" s="98">
        <v>57</v>
      </c>
      <c r="H2342" s="98">
        <v>107</v>
      </c>
      <c r="I2342" s="49" t="s">
        <v>1334</v>
      </c>
      <c r="J2342" s="98">
        <v>0.28934010152284301</v>
      </c>
      <c r="K2342" s="98">
        <v>1.8411214953271</v>
      </c>
      <c r="L2342" s="98"/>
    </row>
    <row r="2343" spans="1:12">
      <c r="A2343" s="95">
        <v>5094</v>
      </c>
      <c r="B2343" s="55">
        <v>45308</v>
      </c>
      <c r="C2343" s="46">
        <f t="shared" si="47"/>
        <v>3</v>
      </c>
      <c r="D2343" s="98" t="s">
        <v>630</v>
      </c>
      <c r="E2343" s="98">
        <v>215</v>
      </c>
      <c r="F2343" s="98" t="s">
        <v>580</v>
      </c>
      <c r="G2343" s="98">
        <v>61</v>
      </c>
      <c r="H2343" s="98">
        <v>137</v>
      </c>
      <c r="I2343" s="49" t="s">
        <v>1335</v>
      </c>
      <c r="J2343" s="98">
        <v>0.28372093023255801</v>
      </c>
      <c r="K2343" s="98">
        <v>1.56934306569343</v>
      </c>
      <c r="L2343" s="98"/>
    </row>
    <row r="2344" spans="1:12">
      <c r="A2344" s="95">
        <v>5094</v>
      </c>
      <c r="B2344" s="55">
        <v>45309</v>
      </c>
      <c r="C2344" s="46">
        <f t="shared" si="47"/>
        <v>4</v>
      </c>
      <c r="D2344" s="98" t="s">
        <v>420</v>
      </c>
      <c r="E2344" s="98">
        <v>355</v>
      </c>
      <c r="F2344" s="98" t="s">
        <v>904</v>
      </c>
      <c r="G2344" s="98">
        <v>67</v>
      </c>
      <c r="H2344" s="98">
        <v>135</v>
      </c>
      <c r="I2344" s="49" t="s">
        <v>1335</v>
      </c>
      <c r="J2344" s="98">
        <v>0.18873239436619699</v>
      </c>
      <c r="K2344" s="98">
        <v>2.6296296296296302</v>
      </c>
      <c r="L2344" s="98"/>
    </row>
    <row r="2345" spans="1:12">
      <c r="A2345" s="95">
        <v>5094</v>
      </c>
      <c r="B2345" s="55">
        <v>45310</v>
      </c>
      <c r="C2345" s="46">
        <f t="shared" si="47"/>
        <v>5</v>
      </c>
      <c r="D2345" s="98" t="s">
        <v>392</v>
      </c>
      <c r="E2345" s="98">
        <v>370</v>
      </c>
      <c r="F2345" s="98" t="s">
        <v>290</v>
      </c>
      <c r="G2345" s="98">
        <v>97</v>
      </c>
      <c r="H2345" s="98">
        <v>73</v>
      </c>
      <c r="I2345" s="49" t="s">
        <v>1336</v>
      </c>
      <c r="J2345" s="98">
        <v>0.26216216216216198</v>
      </c>
      <c r="K2345" s="98">
        <v>5.0684931506849296</v>
      </c>
      <c r="L2345" s="98"/>
    </row>
    <row r="2346" spans="1:12">
      <c r="A2346" s="95">
        <v>5094</v>
      </c>
      <c r="B2346" s="55">
        <v>45311</v>
      </c>
      <c r="C2346" s="46">
        <f t="shared" si="47"/>
        <v>6</v>
      </c>
      <c r="D2346" s="98" t="s">
        <v>462</v>
      </c>
      <c r="E2346" s="98">
        <v>340</v>
      </c>
      <c r="F2346" s="98" t="s">
        <v>480</v>
      </c>
      <c r="G2346" s="98">
        <v>124</v>
      </c>
      <c r="H2346" s="98">
        <v>133</v>
      </c>
      <c r="I2346" s="49" t="s">
        <v>1326</v>
      </c>
      <c r="J2346" s="98">
        <v>0.36470588235294099</v>
      </c>
      <c r="K2346" s="98">
        <v>2.55639097744361</v>
      </c>
      <c r="L2346" s="98"/>
    </row>
    <row r="2347" spans="1:12">
      <c r="A2347" s="95">
        <v>5094</v>
      </c>
      <c r="B2347" s="55">
        <v>45312</v>
      </c>
      <c r="C2347" s="46">
        <f t="shared" si="47"/>
        <v>7</v>
      </c>
      <c r="D2347" s="98" t="s">
        <v>708</v>
      </c>
      <c r="E2347" s="98">
        <v>381</v>
      </c>
      <c r="F2347" s="98" t="s">
        <v>687</v>
      </c>
      <c r="G2347" s="98">
        <v>140</v>
      </c>
      <c r="H2347" s="98">
        <v>194</v>
      </c>
      <c r="I2347" s="49" t="s">
        <v>1323</v>
      </c>
      <c r="J2347" s="98">
        <v>0.36745406824146998</v>
      </c>
      <c r="K2347" s="98">
        <v>1.9639175257732</v>
      </c>
      <c r="L2347" s="98"/>
    </row>
    <row r="2348" spans="1:12">
      <c r="A2348" s="95">
        <v>5094</v>
      </c>
      <c r="B2348" s="55">
        <v>45313</v>
      </c>
      <c r="C2348" s="46">
        <f t="shared" si="47"/>
        <v>1</v>
      </c>
      <c r="D2348" s="98" t="s">
        <v>608</v>
      </c>
      <c r="E2348" s="98">
        <v>299</v>
      </c>
      <c r="F2348" s="98" t="s">
        <v>953</v>
      </c>
      <c r="G2348" s="98">
        <v>66</v>
      </c>
      <c r="H2348" s="98">
        <v>139</v>
      </c>
      <c r="I2348" s="49" t="s">
        <v>1337</v>
      </c>
      <c r="J2348" s="98">
        <v>0.220735785953177</v>
      </c>
      <c r="K2348" s="98">
        <v>2.1510791366906501</v>
      </c>
      <c r="L2348" s="98"/>
    </row>
    <row r="2349" spans="1:12">
      <c r="A2349" s="95">
        <v>5094</v>
      </c>
      <c r="B2349" s="55">
        <v>45314</v>
      </c>
      <c r="C2349" s="46">
        <f t="shared" si="47"/>
        <v>2</v>
      </c>
      <c r="D2349" s="98" t="s">
        <v>929</v>
      </c>
      <c r="E2349" s="98">
        <v>280</v>
      </c>
      <c r="F2349" s="98" t="s">
        <v>1043</v>
      </c>
      <c r="G2349" s="98">
        <v>58</v>
      </c>
      <c r="H2349" s="98">
        <v>108</v>
      </c>
      <c r="I2349" s="49" t="s">
        <v>1330</v>
      </c>
      <c r="J2349" s="98">
        <v>0.20714285714285699</v>
      </c>
      <c r="K2349" s="98">
        <v>2.5925925925925899</v>
      </c>
      <c r="L2349" s="98"/>
    </row>
    <row r="2350" spans="1:12">
      <c r="A2350" s="95">
        <v>5094</v>
      </c>
      <c r="B2350" s="55">
        <v>45315</v>
      </c>
      <c r="C2350" s="46">
        <f t="shared" si="47"/>
        <v>3</v>
      </c>
      <c r="D2350" s="98" t="s">
        <v>463</v>
      </c>
      <c r="E2350" s="98">
        <v>206</v>
      </c>
      <c r="F2350" s="98" t="s">
        <v>616</v>
      </c>
      <c r="G2350" s="98">
        <v>52</v>
      </c>
      <c r="H2350" s="98">
        <v>108</v>
      </c>
      <c r="I2350" s="49" t="s">
        <v>664</v>
      </c>
      <c r="J2350" s="98">
        <v>0.25242718446601897</v>
      </c>
      <c r="K2350" s="98">
        <v>1.9074074074074101</v>
      </c>
      <c r="L2350" s="98"/>
    </row>
    <row r="2351" spans="1:12">
      <c r="A2351" s="95">
        <v>5094</v>
      </c>
      <c r="B2351" s="55">
        <v>45316</v>
      </c>
      <c r="C2351" s="46">
        <f t="shared" si="47"/>
        <v>4</v>
      </c>
      <c r="D2351" s="98" t="s">
        <v>635</v>
      </c>
      <c r="E2351" s="98">
        <v>380</v>
      </c>
      <c r="F2351" s="98" t="s">
        <v>456</v>
      </c>
      <c r="G2351" s="98">
        <v>126</v>
      </c>
      <c r="H2351" s="98">
        <v>111</v>
      </c>
      <c r="I2351" s="49" t="s">
        <v>1338</v>
      </c>
      <c r="J2351" s="98">
        <v>0.33157894736842097</v>
      </c>
      <c r="K2351" s="98">
        <v>3.42342342342342</v>
      </c>
      <c r="L2351" s="98"/>
    </row>
    <row r="2352" spans="1:12">
      <c r="A2352" s="95">
        <v>5094</v>
      </c>
      <c r="B2352" s="55">
        <v>45317</v>
      </c>
      <c r="C2352" s="46">
        <f t="shared" si="47"/>
        <v>5</v>
      </c>
      <c r="D2352" s="98" t="s">
        <v>279</v>
      </c>
      <c r="E2352" s="98">
        <v>362</v>
      </c>
      <c r="F2352" s="98" t="s">
        <v>318</v>
      </c>
      <c r="G2352" s="98">
        <v>93</v>
      </c>
      <c r="H2352" s="98">
        <v>142</v>
      </c>
      <c r="I2352" s="49" t="s">
        <v>1339</v>
      </c>
      <c r="J2352" s="98">
        <v>0.25690607734806598</v>
      </c>
      <c r="K2352" s="98">
        <v>2.5492957746478901</v>
      </c>
      <c r="L2352" s="98"/>
    </row>
    <row r="2353" spans="1:12">
      <c r="A2353" s="95">
        <v>5094</v>
      </c>
      <c r="B2353" s="55">
        <v>45318</v>
      </c>
      <c r="C2353" s="46">
        <f t="shared" si="47"/>
        <v>6</v>
      </c>
      <c r="D2353" s="98" t="s">
        <v>383</v>
      </c>
      <c r="E2353" s="98">
        <v>385</v>
      </c>
      <c r="F2353" s="98" t="s">
        <v>250</v>
      </c>
      <c r="G2353" s="98">
        <v>77</v>
      </c>
      <c r="H2353" s="98">
        <v>92</v>
      </c>
      <c r="I2353" s="49" t="s">
        <v>1340</v>
      </c>
      <c r="J2353" s="98">
        <v>0.2</v>
      </c>
      <c r="K2353" s="98">
        <v>4.1847826086956497</v>
      </c>
      <c r="L2353" s="98"/>
    </row>
    <row r="2354" spans="1:12">
      <c r="A2354" s="95">
        <v>5094</v>
      </c>
      <c r="B2354" s="55">
        <v>45319</v>
      </c>
      <c r="C2354" s="46">
        <f t="shared" si="47"/>
        <v>7</v>
      </c>
      <c r="D2354" s="98" t="s">
        <v>1047</v>
      </c>
      <c r="E2354" s="98">
        <v>497</v>
      </c>
      <c r="F2354" s="98" t="s">
        <v>440</v>
      </c>
      <c r="G2354" s="98">
        <v>104</v>
      </c>
      <c r="H2354" s="98">
        <v>133</v>
      </c>
      <c r="I2354" s="49" t="s">
        <v>1323</v>
      </c>
      <c r="J2354" s="98">
        <v>0.20925553319919499</v>
      </c>
      <c r="K2354" s="98">
        <v>3.7368421052631602</v>
      </c>
      <c r="L2354" s="98"/>
    </row>
    <row r="2355" spans="1:12">
      <c r="A2355" s="95">
        <v>5094</v>
      </c>
      <c r="B2355" s="55">
        <v>45320</v>
      </c>
      <c r="C2355" s="46">
        <f t="shared" si="47"/>
        <v>1</v>
      </c>
      <c r="D2355" s="98" t="s">
        <v>775</v>
      </c>
      <c r="E2355" s="98">
        <v>448</v>
      </c>
      <c r="F2355" s="98" t="s">
        <v>258</v>
      </c>
      <c r="G2355" s="98">
        <v>82</v>
      </c>
      <c r="H2355" s="98">
        <v>120</v>
      </c>
      <c r="I2355" s="49" t="s">
        <v>1341</v>
      </c>
      <c r="J2355" s="98">
        <v>0.183035714285714</v>
      </c>
      <c r="K2355" s="98">
        <v>3.7333333333333298</v>
      </c>
      <c r="L2355" s="98"/>
    </row>
    <row r="2356" spans="1:12">
      <c r="A2356" s="95">
        <v>5094</v>
      </c>
      <c r="B2356" s="55">
        <v>45321</v>
      </c>
      <c r="C2356" s="46">
        <f t="shared" si="47"/>
        <v>2</v>
      </c>
      <c r="D2356" s="98" t="s">
        <v>353</v>
      </c>
      <c r="E2356" s="98">
        <v>364</v>
      </c>
      <c r="F2356" s="98" t="s">
        <v>616</v>
      </c>
      <c r="G2356" s="98">
        <v>52</v>
      </c>
      <c r="H2356" s="98">
        <v>135</v>
      </c>
      <c r="I2356" s="49" t="s">
        <v>1331</v>
      </c>
      <c r="J2356" s="98">
        <v>0.14285714285714299</v>
      </c>
      <c r="K2356" s="98">
        <v>2.6962962962963002</v>
      </c>
      <c r="L2356" s="98"/>
    </row>
    <row r="2357" spans="1:12">
      <c r="A2357" s="95">
        <v>5094</v>
      </c>
      <c r="B2357" s="55">
        <v>45322</v>
      </c>
      <c r="C2357" s="46">
        <f t="shared" si="47"/>
        <v>3</v>
      </c>
      <c r="D2357" s="98" t="s">
        <v>373</v>
      </c>
      <c r="E2357" s="98">
        <v>360</v>
      </c>
      <c r="F2357" s="98" t="s">
        <v>253</v>
      </c>
      <c r="G2357" s="98">
        <v>43</v>
      </c>
      <c r="H2357" s="98">
        <v>120</v>
      </c>
      <c r="I2357" s="49" t="s">
        <v>1342</v>
      </c>
      <c r="J2357" s="98">
        <v>0.11944444444444401</v>
      </c>
      <c r="K2357" s="98">
        <v>3</v>
      </c>
      <c r="L2357" s="98"/>
    </row>
    <row r="2358" spans="1:12">
      <c r="A2358" s="95">
        <v>5094</v>
      </c>
      <c r="B2358" s="55">
        <v>45323</v>
      </c>
      <c r="C2358" s="46">
        <f t="shared" si="47"/>
        <v>4</v>
      </c>
      <c r="D2358" s="98" t="s">
        <v>814</v>
      </c>
      <c r="E2358" s="98">
        <v>428</v>
      </c>
      <c r="F2358" s="98" t="s">
        <v>434</v>
      </c>
      <c r="G2358" s="98">
        <v>74</v>
      </c>
      <c r="H2358" s="98">
        <v>129</v>
      </c>
      <c r="I2358" s="49" t="s">
        <v>1343</v>
      </c>
      <c r="J2358" s="98">
        <v>0.17289719626168201</v>
      </c>
      <c r="K2358" s="98">
        <v>3.3178294573643399</v>
      </c>
      <c r="L2358" s="98"/>
    </row>
    <row r="2359" spans="1:12">
      <c r="A2359" s="95">
        <v>5094</v>
      </c>
      <c r="B2359" s="55">
        <v>45324</v>
      </c>
      <c r="C2359" s="46">
        <f t="shared" si="47"/>
        <v>5</v>
      </c>
      <c r="D2359" s="98" t="s">
        <v>368</v>
      </c>
      <c r="E2359" s="98">
        <v>384</v>
      </c>
      <c r="F2359" s="98" t="s">
        <v>583</v>
      </c>
      <c r="G2359" s="98">
        <v>85</v>
      </c>
      <c r="H2359" s="98">
        <v>123</v>
      </c>
      <c r="I2359" s="49" t="s">
        <v>1336</v>
      </c>
      <c r="J2359" s="98">
        <v>0.22135416666666699</v>
      </c>
      <c r="K2359" s="98">
        <v>3.1219512195122001</v>
      </c>
      <c r="L2359" s="98"/>
    </row>
    <row r="2360" spans="1:12">
      <c r="A2360" s="95">
        <v>5094</v>
      </c>
      <c r="B2360" s="55">
        <v>45325</v>
      </c>
      <c r="C2360" s="46">
        <f t="shared" si="47"/>
        <v>6</v>
      </c>
      <c r="D2360" s="98" t="s">
        <v>808</v>
      </c>
      <c r="E2360" s="98">
        <v>345</v>
      </c>
      <c r="F2360" s="98" t="s">
        <v>253</v>
      </c>
      <c r="G2360" s="98">
        <v>43</v>
      </c>
      <c r="H2360" s="98">
        <v>122</v>
      </c>
      <c r="I2360" s="49" t="s">
        <v>1336</v>
      </c>
      <c r="J2360" s="98">
        <v>0.12463768115942001</v>
      </c>
      <c r="K2360" s="98">
        <v>2.8278688524590199</v>
      </c>
      <c r="L2360" s="98"/>
    </row>
    <row r="2361" spans="1:12">
      <c r="A2361" s="95">
        <v>5094</v>
      </c>
      <c r="B2361" s="55">
        <v>45326</v>
      </c>
      <c r="C2361" s="46">
        <f t="shared" si="47"/>
        <v>7</v>
      </c>
      <c r="D2361" s="98" t="s">
        <v>439</v>
      </c>
      <c r="E2361" s="98">
        <v>327</v>
      </c>
      <c r="F2361" s="98" t="s">
        <v>1344</v>
      </c>
      <c r="G2361" s="98">
        <v>75</v>
      </c>
      <c r="H2361" s="98">
        <v>101</v>
      </c>
      <c r="I2361" s="49" t="s">
        <v>1335</v>
      </c>
      <c r="J2361" s="98">
        <v>0.22935779816513799</v>
      </c>
      <c r="K2361" s="98">
        <v>3.2376237623762401</v>
      </c>
      <c r="L2361" s="98"/>
    </row>
    <row r="2362" spans="1:12">
      <c r="A2362" s="95">
        <v>5094</v>
      </c>
      <c r="B2362" s="55">
        <v>45327</v>
      </c>
      <c r="C2362" s="46">
        <f t="shared" si="47"/>
        <v>1</v>
      </c>
      <c r="D2362" s="98" t="s">
        <v>560</v>
      </c>
      <c r="E2362" s="98">
        <v>450</v>
      </c>
      <c r="F2362" s="98" t="s">
        <v>613</v>
      </c>
      <c r="G2362" s="98">
        <v>183</v>
      </c>
      <c r="H2362" s="98">
        <v>137</v>
      </c>
      <c r="I2362" s="49" t="s">
        <v>1345</v>
      </c>
      <c r="J2362" s="98">
        <v>0.40666666666666701</v>
      </c>
      <c r="K2362" s="98">
        <v>3.28467153284672</v>
      </c>
      <c r="L2362" s="98"/>
    </row>
    <row r="2363" spans="1:12">
      <c r="A2363" s="95">
        <v>5094</v>
      </c>
      <c r="B2363" s="55">
        <v>45328</v>
      </c>
      <c r="C2363" s="46">
        <f t="shared" si="47"/>
        <v>2</v>
      </c>
      <c r="D2363" s="98" t="s">
        <v>397</v>
      </c>
      <c r="E2363" s="98">
        <v>325</v>
      </c>
      <c r="F2363" s="98" t="s">
        <v>290</v>
      </c>
      <c r="G2363" s="98">
        <v>97</v>
      </c>
      <c r="H2363" s="98">
        <v>132</v>
      </c>
      <c r="I2363" s="49" t="s">
        <v>1335</v>
      </c>
      <c r="J2363" s="98">
        <v>0.298461538461538</v>
      </c>
      <c r="K2363" s="98">
        <v>2.4621212121212102</v>
      </c>
      <c r="L2363" s="98"/>
    </row>
    <row r="2364" spans="1:12">
      <c r="A2364" s="95">
        <v>5094</v>
      </c>
      <c r="B2364" s="55">
        <v>45329</v>
      </c>
      <c r="C2364" s="46">
        <f t="shared" si="47"/>
        <v>3</v>
      </c>
      <c r="D2364" s="98" t="s">
        <v>372</v>
      </c>
      <c r="E2364" s="98">
        <v>300</v>
      </c>
      <c r="F2364" s="98" t="s">
        <v>615</v>
      </c>
      <c r="G2364" s="98">
        <v>73</v>
      </c>
      <c r="H2364" s="98">
        <v>123</v>
      </c>
      <c r="I2364" s="49" t="s">
        <v>1321</v>
      </c>
      <c r="J2364" s="98">
        <v>0.24333333333333301</v>
      </c>
      <c r="K2364" s="98">
        <v>2.4390243902439002</v>
      </c>
      <c r="L2364" s="98"/>
    </row>
    <row r="2365" spans="1:12">
      <c r="A2365" s="95">
        <v>5094</v>
      </c>
      <c r="B2365" s="55">
        <v>45330</v>
      </c>
      <c r="C2365" s="46">
        <f t="shared" si="47"/>
        <v>4</v>
      </c>
      <c r="D2365" s="98" t="s">
        <v>390</v>
      </c>
      <c r="E2365" s="98">
        <v>393</v>
      </c>
      <c r="F2365" s="98" t="s">
        <v>667</v>
      </c>
      <c r="G2365" s="98">
        <v>75</v>
      </c>
      <c r="H2365" s="98">
        <v>170</v>
      </c>
      <c r="I2365" s="49" t="s">
        <v>1336</v>
      </c>
      <c r="J2365" s="98">
        <v>0.19083969465648901</v>
      </c>
      <c r="K2365" s="98">
        <v>2.3117647058823501</v>
      </c>
      <c r="L2365" s="98"/>
    </row>
    <row r="2366" spans="1:12">
      <c r="A2366" s="95">
        <v>5094</v>
      </c>
      <c r="B2366" s="55">
        <v>45331</v>
      </c>
      <c r="C2366" s="46">
        <f t="shared" si="47"/>
        <v>5</v>
      </c>
      <c r="D2366" s="98" t="s">
        <v>498</v>
      </c>
      <c r="E2366" s="98">
        <v>307</v>
      </c>
      <c r="F2366" s="98" t="s">
        <v>74</v>
      </c>
      <c r="G2366" s="98">
        <v>60</v>
      </c>
      <c r="H2366" s="98">
        <v>97</v>
      </c>
      <c r="I2366" s="49" t="s">
        <v>1346</v>
      </c>
      <c r="J2366" s="98">
        <v>0.19543973941368101</v>
      </c>
      <c r="K2366" s="98">
        <v>3.1649484536082499</v>
      </c>
      <c r="L2366" s="98"/>
    </row>
    <row r="2367" spans="1:12">
      <c r="A2367" s="95">
        <v>5094</v>
      </c>
      <c r="B2367" s="55">
        <v>45332</v>
      </c>
      <c r="C2367" s="46">
        <f t="shared" si="47"/>
        <v>6</v>
      </c>
      <c r="D2367" s="98" t="s">
        <v>913</v>
      </c>
      <c r="E2367" s="98">
        <v>295</v>
      </c>
      <c r="F2367" s="98" t="s">
        <v>611</v>
      </c>
      <c r="G2367" s="98">
        <v>101</v>
      </c>
      <c r="H2367" s="98">
        <v>99</v>
      </c>
      <c r="I2367" s="49" t="s">
        <v>1347</v>
      </c>
      <c r="J2367" s="98">
        <v>0.34237288135593202</v>
      </c>
      <c r="K2367" s="98">
        <v>2.9797979797979801</v>
      </c>
      <c r="L2367" s="98"/>
    </row>
    <row r="2368" spans="1:12">
      <c r="A2368" s="95">
        <v>5094</v>
      </c>
      <c r="B2368" s="55">
        <v>45333</v>
      </c>
      <c r="C2368" s="46">
        <f t="shared" si="47"/>
        <v>7</v>
      </c>
      <c r="D2368" s="98" t="s">
        <v>397</v>
      </c>
      <c r="E2368" s="98">
        <v>325</v>
      </c>
      <c r="F2368" s="98" t="s">
        <v>280</v>
      </c>
      <c r="G2368" s="98">
        <v>76</v>
      </c>
      <c r="H2368" s="98">
        <v>149</v>
      </c>
      <c r="I2368" s="49" t="s">
        <v>1323</v>
      </c>
      <c r="J2368" s="98">
        <v>0.23384615384615401</v>
      </c>
      <c r="K2368" s="98">
        <v>2.1812080536912801</v>
      </c>
      <c r="L2368" s="98"/>
    </row>
    <row r="2369" spans="1:12">
      <c r="A2369" s="95">
        <v>5094</v>
      </c>
      <c r="B2369" s="55">
        <v>45334</v>
      </c>
      <c r="C2369" s="46">
        <f t="shared" si="47"/>
        <v>1</v>
      </c>
      <c r="D2369" s="98" t="s">
        <v>361</v>
      </c>
      <c r="E2369" s="98">
        <v>269</v>
      </c>
      <c r="F2369" s="98" t="s">
        <v>389</v>
      </c>
      <c r="G2369" s="98">
        <v>111</v>
      </c>
      <c r="H2369" s="98">
        <v>183</v>
      </c>
      <c r="I2369" s="49" t="s">
        <v>1333</v>
      </c>
      <c r="J2369" s="98">
        <v>0.41263940520446102</v>
      </c>
      <c r="K2369" s="98">
        <v>1.46994535519126</v>
      </c>
      <c r="L2369" s="98"/>
    </row>
    <row r="2370" spans="1:12">
      <c r="A2370" s="95">
        <v>5094</v>
      </c>
      <c r="B2370" s="55">
        <v>45335</v>
      </c>
      <c r="C2370" s="46">
        <f t="shared" si="47"/>
        <v>2</v>
      </c>
      <c r="D2370" s="98" t="s">
        <v>367</v>
      </c>
      <c r="E2370" s="98">
        <v>321</v>
      </c>
      <c r="F2370" s="98" t="s">
        <v>620</v>
      </c>
      <c r="G2370" s="98">
        <v>98</v>
      </c>
      <c r="H2370" s="98">
        <v>178</v>
      </c>
      <c r="I2370" s="49" t="s">
        <v>1330</v>
      </c>
      <c r="J2370" s="98">
        <v>0.305295950155763</v>
      </c>
      <c r="K2370" s="98">
        <v>1.80337078651685</v>
      </c>
      <c r="L2370" s="98"/>
    </row>
    <row r="2371" spans="1:12">
      <c r="A2371" s="95">
        <v>5094</v>
      </c>
      <c r="B2371" s="55">
        <v>45336</v>
      </c>
      <c r="C2371" s="46">
        <f t="shared" si="47"/>
        <v>3</v>
      </c>
      <c r="D2371" s="98" t="s">
        <v>764</v>
      </c>
      <c r="E2371" s="98">
        <v>410</v>
      </c>
      <c r="F2371" s="98" t="s">
        <v>596</v>
      </c>
      <c r="G2371" s="98">
        <v>81</v>
      </c>
      <c r="H2371" s="98">
        <v>135</v>
      </c>
      <c r="I2371" s="49" t="s">
        <v>1348</v>
      </c>
      <c r="J2371" s="98">
        <v>0.197560975609756</v>
      </c>
      <c r="K2371" s="98">
        <v>3.0370370370370399</v>
      </c>
      <c r="L2371" s="98"/>
    </row>
    <row r="2372" spans="1:12">
      <c r="A2372" s="95">
        <v>5094</v>
      </c>
      <c r="B2372" s="55">
        <v>45337</v>
      </c>
      <c r="C2372" s="46">
        <f t="shared" si="47"/>
        <v>4</v>
      </c>
      <c r="D2372" s="98" t="s">
        <v>555</v>
      </c>
      <c r="E2372" s="98">
        <v>383</v>
      </c>
      <c r="F2372" s="98" t="s">
        <v>634</v>
      </c>
      <c r="G2372" s="98">
        <v>72</v>
      </c>
      <c r="H2372" s="98">
        <v>143</v>
      </c>
      <c r="I2372" s="49" t="s">
        <v>1326</v>
      </c>
      <c r="J2372" s="98">
        <v>0.18798955613577001</v>
      </c>
      <c r="K2372" s="98">
        <v>2.6783216783216801</v>
      </c>
      <c r="L2372" s="98"/>
    </row>
    <row r="2373" spans="1:12">
      <c r="A2373" s="95">
        <v>5094</v>
      </c>
      <c r="B2373" s="55">
        <v>45338</v>
      </c>
      <c r="C2373" s="46">
        <f t="shared" si="47"/>
        <v>5</v>
      </c>
      <c r="D2373" s="98" t="s">
        <v>543</v>
      </c>
      <c r="E2373" s="98">
        <v>291</v>
      </c>
      <c r="F2373" s="98" t="s">
        <v>520</v>
      </c>
      <c r="G2373" s="98">
        <v>122</v>
      </c>
      <c r="H2373" s="98">
        <v>118</v>
      </c>
      <c r="I2373" s="49" t="s">
        <v>1349</v>
      </c>
      <c r="J2373" s="98">
        <v>0.41924398625429599</v>
      </c>
      <c r="K2373" s="98">
        <v>2.4661016949152499</v>
      </c>
      <c r="L2373" s="98"/>
    </row>
    <row r="2374" spans="1:12">
      <c r="A2374" s="95">
        <v>5094</v>
      </c>
      <c r="B2374" s="55">
        <v>45339</v>
      </c>
      <c r="C2374" s="46">
        <f t="shared" si="47"/>
        <v>6</v>
      </c>
      <c r="D2374" s="98" t="s">
        <v>638</v>
      </c>
      <c r="E2374" s="98">
        <v>255</v>
      </c>
      <c r="F2374" s="98" t="s">
        <v>620</v>
      </c>
      <c r="G2374" s="98">
        <v>98</v>
      </c>
      <c r="H2374" s="98">
        <v>135</v>
      </c>
      <c r="I2374" s="49" t="s">
        <v>1323</v>
      </c>
      <c r="J2374" s="98">
        <v>0.38431372549019599</v>
      </c>
      <c r="K2374" s="98">
        <v>1.8888888888888899</v>
      </c>
      <c r="L2374" s="98"/>
    </row>
    <row r="2375" spans="1:12">
      <c r="A2375" s="95">
        <v>5094</v>
      </c>
      <c r="B2375" s="55">
        <v>45340</v>
      </c>
      <c r="C2375" s="46">
        <f t="shared" si="47"/>
        <v>7</v>
      </c>
      <c r="D2375" s="98" t="s">
        <v>359</v>
      </c>
      <c r="E2375" s="98">
        <v>349</v>
      </c>
      <c r="F2375" s="98" t="s">
        <v>276</v>
      </c>
      <c r="G2375" s="98">
        <v>106</v>
      </c>
      <c r="H2375" s="98">
        <v>129</v>
      </c>
      <c r="I2375" s="49" t="s">
        <v>1350</v>
      </c>
      <c r="J2375" s="98">
        <v>0.30372492836676201</v>
      </c>
      <c r="K2375" s="98">
        <v>2.7054263565891499</v>
      </c>
      <c r="L2375" s="98"/>
    </row>
    <row r="2376" spans="1:12">
      <c r="A2376" s="95">
        <v>5094</v>
      </c>
      <c r="B2376" s="55">
        <v>45341</v>
      </c>
      <c r="C2376" s="46">
        <f t="shared" si="47"/>
        <v>1</v>
      </c>
      <c r="D2376" s="98" t="s">
        <v>1351</v>
      </c>
      <c r="E2376" s="98">
        <v>436</v>
      </c>
      <c r="F2376" s="98" t="s">
        <v>408</v>
      </c>
      <c r="G2376" s="98">
        <v>107</v>
      </c>
      <c r="H2376" s="98">
        <v>140</v>
      </c>
      <c r="I2376" s="49" t="s">
        <v>1352</v>
      </c>
      <c r="J2376" s="98">
        <v>0.245412844036697</v>
      </c>
      <c r="K2376" s="98">
        <v>3.1142857142857099</v>
      </c>
      <c r="L2376" s="98"/>
    </row>
    <row r="2377" spans="1:12">
      <c r="A2377" s="95">
        <v>5094</v>
      </c>
      <c r="B2377" s="55">
        <v>45342</v>
      </c>
      <c r="C2377" s="46">
        <f t="shared" ref="C2377:C2440" si="48">WEEKDAY(B2377,2)</f>
        <v>2</v>
      </c>
      <c r="D2377" s="98" t="s">
        <v>306</v>
      </c>
      <c r="E2377" s="98">
        <v>252</v>
      </c>
      <c r="F2377" s="98" t="s">
        <v>299</v>
      </c>
      <c r="G2377" s="98">
        <v>71</v>
      </c>
      <c r="H2377" s="98">
        <v>106</v>
      </c>
      <c r="I2377" s="49" t="s">
        <v>1326</v>
      </c>
      <c r="J2377" s="98">
        <v>0.28174603174603202</v>
      </c>
      <c r="K2377" s="98">
        <v>2.3773584905660399</v>
      </c>
      <c r="L2377" s="98"/>
    </row>
    <row r="2378" spans="1:12">
      <c r="A2378" s="95">
        <v>5094</v>
      </c>
      <c r="B2378" s="55">
        <v>45343</v>
      </c>
      <c r="C2378" s="46">
        <f t="shared" si="48"/>
        <v>3</v>
      </c>
      <c r="D2378" s="98" t="s">
        <v>921</v>
      </c>
      <c r="E2378" s="98">
        <v>308</v>
      </c>
      <c r="F2378" s="98" t="s">
        <v>434</v>
      </c>
      <c r="G2378" s="98">
        <v>74</v>
      </c>
      <c r="H2378" s="98">
        <v>115</v>
      </c>
      <c r="I2378" s="49" t="s">
        <v>1353</v>
      </c>
      <c r="J2378" s="98">
        <v>0.24025974025974001</v>
      </c>
      <c r="K2378" s="98">
        <v>2.6782608695652201</v>
      </c>
      <c r="L2378" s="98"/>
    </row>
    <row r="2379" spans="1:12">
      <c r="A2379" s="95">
        <v>5094</v>
      </c>
      <c r="B2379" s="55">
        <v>45344</v>
      </c>
      <c r="C2379" s="46">
        <f t="shared" si="48"/>
        <v>4</v>
      </c>
      <c r="D2379" s="98" t="s">
        <v>532</v>
      </c>
      <c r="E2379" s="98">
        <v>376</v>
      </c>
      <c r="F2379" s="98" t="s">
        <v>503</v>
      </c>
      <c r="G2379" s="98">
        <v>100</v>
      </c>
      <c r="H2379" s="98">
        <v>139</v>
      </c>
      <c r="I2379" s="49" t="s">
        <v>1348</v>
      </c>
      <c r="J2379" s="98">
        <v>0.26595744680851102</v>
      </c>
      <c r="K2379" s="98">
        <v>2.7050359712230199</v>
      </c>
      <c r="L2379" s="98"/>
    </row>
    <row r="2380" spans="1:12">
      <c r="A2380" s="95">
        <v>5094</v>
      </c>
      <c r="B2380" s="55">
        <v>45345</v>
      </c>
      <c r="C2380" s="46">
        <f t="shared" si="48"/>
        <v>5</v>
      </c>
      <c r="D2380" s="98" t="s">
        <v>502</v>
      </c>
      <c r="E2380" s="98">
        <v>211</v>
      </c>
      <c r="F2380" s="98" t="s">
        <v>511</v>
      </c>
      <c r="G2380" s="98">
        <v>84</v>
      </c>
      <c r="H2380" s="98">
        <v>112</v>
      </c>
      <c r="I2380" s="49" t="s">
        <v>1330</v>
      </c>
      <c r="J2380" s="98">
        <v>0.39810426540284399</v>
      </c>
      <c r="K2380" s="98">
        <v>1.8839285714285701</v>
      </c>
      <c r="L2380" s="98"/>
    </row>
    <row r="2381" spans="1:12">
      <c r="A2381" s="95">
        <v>5094</v>
      </c>
      <c r="B2381" s="55">
        <v>45346</v>
      </c>
      <c r="C2381" s="46">
        <f t="shared" si="48"/>
        <v>6</v>
      </c>
      <c r="D2381" s="98" t="s">
        <v>1354</v>
      </c>
      <c r="E2381" s="98">
        <v>455</v>
      </c>
      <c r="F2381" s="98" t="s">
        <v>591</v>
      </c>
      <c r="G2381" s="98">
        <v>89</v>
      </c>
      <c r="H2381" s="98">
        <v>136</v>
      </c>
      <c r="I2381" s="49" t="s">
        <v>1333</v>
      </c>
      <c r="J2381" s="98">
        <v>0.19560439560439599</v>
      </c>
      <c r="K2381" s="98">
        <v>3.34558823529412</v>
      </c>
      <c r="L2381" s="98"/>
    </row>
    <row r="2382" spans="1:12">
      <c r="A2382" s="95">
        <v>5094</v>
      </c>
      <c r="B2382" s="55">
        <v>45347</v>
      </c>
      <c r="C2382" s="46">
        <f t="shared" si="48"/>
        <v>7</v>
      </c>
      <c r="D2382" s="98" t="s">
        <v>332</v>
      </c>
      <c r="E2382" s="98">
        <v>225</v>
      </c>
      <c r="F2382" s="98" t="s">
        <v>1317</v>
      </c>
      <c r="G2382" s="98">
        <v>57</v>
      </c>
      <c r="H2382" s="98">
        <v>113</v>
      </c>
      <c r="I2382" s="49" t="s">
        <v>1323</v>
      </c>
      <c r="J2382" s="98">
        <v>0.25333333333333302</v>
      </c>
      <c r="K2382" s="98">
        <v>1.9911504424778801</v>
      </c>
      <c r="L2382" s="98"/>
    </row>
    <row r="2383" spans="1:12">
      <c r="A2383" s="95">
        <v>5094</v>
      </c>
      <c r="B2383" s="55">
        <v>45348</v>
      </c>
      <c r="C2383" s="46">
        <f t="shared" si="48"/>
        <v>1</v>
      </c>
      <c r="D2383" s="98" t="s">
        <v>906</v>
      </c>
      <c r="E2383" s="98">
        <v>259</v>
      </c>
      <c r="F2383" s="98" t="s">
        <v>505</v>
      </c>
      <c r="G2383" s="98">
        <v>64</v>
      </c>
      <c r="H2383" s="98">
        <v>108</v>
      </c>
      <c r="I2383" s="49" t="s">
        <v>1323</v>
      </c>
      <c r="J2383" s="98">
        <v>0.247104247104247</v>
      </c>
      <c r="K2383" s="98">
        <v>2.3981481481481501</v>
      </c>
      <c r="L2383" s="98"/>
    </row>
    <row r="2384" spans="1:12">
      <c r="A2384" s="95">
        <v>5094</v>
      </c>
      <c r="B2384" s="55">
        <v>45349</v>
      </c>
      <c r="C2384" s="46">
        <f t="shared" si="48"/>
        <v>2</v>
      </c>
      <c r="D2384" s="98" t="s">
        <v>357</v>
      </c>
      <c r="E2384" s="98">
        <v>342</v>
      </c>
      <c r="F2384" s="98" t="s">
        <v>263</v>
      </c>
      <c r="G2384" s="98">
        <v>83</v>
      </c>
      <c r="H2384" s="98">
        <v>121</v>
      </c>
      <c r="I2384" s="49" t="s">
        <v>1323</v>
      </c>
      <c r="J2384" s="98">
        <v>0.24269005847953201</v>
      </c>
      <c r="K2384" s="98">
        <v>2.8264462809917399</v>
      </c>
      <c r="L2384" s="98"/>
    </row>
    <row r="2385" spans="1:12">
      <c r="A2385" s="95">
        <v>5094</v>
      </c>
      <c r="B2385" s="55">
        <v>45350</v>
      </c>
      <c r="C2385" s="46">
        <f t="shared" si="48"/>
        <v>3</v>
      </c>
      <c r="D2385" s="98" t="s">
        <v>539</v>
      </c>
      <c r="E2385" s="98">
        <v>303</v>
      </c>
      <c r="F2385" s="98" t="s">
        <v>661</v>
      </c>
      <c r="G2385" s="98">
        <v>63</v>
      </c>
      <c r="H2385" s="98">
        <v>132</v>
      </c>
      <c r="I2385" s="49" t="s">
        <v>1340</v>
      </c>
      <c r="J2385" s="98">
        <v>0.20792079207920799</v>
      </c>
      <c r="K2385" s="98">
        <v>2.2954545454545499</v>
      </c>
      <c r="L2385" s="98"/>
    </row>
    <row r="2386" spans="1:12">
      <c r="A2386" s="95">
        <v>5094</v>
      </c>
      <c r="B2386" s="55">
        <v>45351</v>
      </c>
      <c r="C2386" s="46">
        <f t="shared" si="48"/>
        <v>4</v>
      </c>
      <c r="D2386" s="98" t="s">
        <v>400</v>
      </c>
      <c r="E2386" s="98">
        <v>275</v>
      </c>
      <c r="F2386" s="98" t="s">
        <v>258</v>
      </c>
      <c r="G2386" s="98">
        <v>82</v>
      </c>
      <c r="H2386" s="98">
        <v>116</v>
      </c>
      <c r="I2386" s="49" t="s">
        <v>1329</v>
      </c>
      <c r="J2386" s="98">
        <v>0.29818181818181799</v>
      </c>
      <c r="K2386" s="98">
        <v>2.3706896551724101</v>
      </c>
      <c r="L2386" s="98"/>
    </row>
    <row r="2387" spans="1:12">
      <c r="A2387" s="95">
        <v>5094</v>
      </c>
      <c r="B2387" s="55">
        <v>45352</v>
      </c>
      <c r="C2387" s="46">
        <f t="shared" si="48"/>
        <v>5</v>
      </c>
      <c r="D2387" s="98" t="s">
        <v>431</v>
      </c>
      <c r="E2387" s="98">
        <v>298</v>
      </c>
      <c r="F2387" s="98" t="s">
        <v>250</v>
      </c>
      <c r="G2387" s="98">
        <v>77</v>
      </c>
      <c r="H2387" s="98">
        <v>123</v>
      </c>
      <c r="I2387" s="49" t="s">
        <v>1324</v>
      </c>
      <c r="J2387" s="98">
        <v>0.25838926174496601</v>
      </c>
      <c r="K2387" s="98">
        <v>2.4227642276422801</v>
      </c>
      <c r="L2387" s="98"/>
    </row>
    <row r="2388" spans="1:12">
      <c r="A2388" s="95">
        <v>5094</v>
      </c>
      <c r="B2388" s="55">
        <v>45353</v>
      </c>
      <c r="C2388" s="46">
        <f t="shared" si="48"/>
        <v>6</v>
      </c>
      <c r="D2388" s="98" t="s">
        <v>628</v>
      </c>
      <c r="E2388" s="98">
        <v>237</v>
      </c>
      <c r="F2388" s="98" t="s">
        <v>1043</v>
      </c>
      <c r="G2388" s="98">
        <v>58</v>
      </c>
      <c r="H2388" s="98">
        <v>127</v>
      </c>
      <c r="I2388" s="49" t="s">
        <v>1323</v>
      </c>
      <c r="J2388" s="98">
        <v>0.24472573839662401</v>
      </c>
      <c r="K2388" s="98">
        <v>1.8661417322834599</v>
      </c>
      <c r="L2388" s="98"/>
    </row>
    <row r="2389" spans="1:12">
      <c r="A2389" s="95">
        <v>5094</v>
      </c>
      <c r="B2389" s="55">
        <v>45354</v>
      </c>
      <c r="C2389" s="46">
        <f t="shared" si="48"/>
        <v>7</v>
      </c>
      <c r="D2389" s="98" t="s">
        <v>337</v>
      </c>
      <c r="E2389" s="98">
        <v>305</v>
      </c>
      <c r="F2389" s="98" t="s">
        <v>294</v>
      </c>
      <c r="G2389" s="98">
        <v>68</v>
      </c>
      <c r="H2389" s="98">
        <v>141</v>
      </c>
      <c r="I2389" s="49" t="s">
        <v>1355</v>
      </c>
      <c r="J2389" s="98">
        <v>0.22295081967213101</v>
      </c>
      <c r="K2389" s="98">
        <v>2.16312056737589</v>
      </c>
      <c r="L2389" s="98"/>
    </row>
    <row r="2390" spans="1:12">
      <c r="A2390" s="95">
        <v>5094</v>
      </c>
      <c r="B2390" s="55">
        <v>45355</v>
      </c>
      <c r="C2390" s="46">
        <f t="shared" si="48"/>
        <v>1</v>
      </c>
      <c r="D2390" s="98" t="s">
        <v>311</v>
      </c>
      <c r="E2390" s="98">
        <v>241</v>
      </c>
      <c r="F2390" s="98" t="s">
        <v>290</v>
      </c>
      <c r="G2390" s="98">
        <v>97</v>
      </c>
      <c r="H2390" s="98">
        <v>156</v>
      </c>
      <c r="I2390" s="49" t="s">
        <v>1356</v>
      </c>
      <c r="J2390" s="98">
        <v>0.402489626556017</v>
      </c>
      <c r="K2390" s="98">
        <v>1.54487179487179</v>
      </c>
      <c r="L2390" s="98"/>
    </row>
    <row r="2391" spans="1:12">
      <c r="A2391" s="95">
        <v>5094</v>
      </c>
      <c r="B2391" s="55">
        <v>45356</v>
      </c>
      <c r="C2391" s="46">
        <f t="shared" si="48"/>
        <v>2</v>
      </c>
      <c r="D2391" s="98" t="s">
        <v>292</v>
      </c>
      <c r="E2391" s="98">
        <v>323</v>
      </c>
      <c r="F2391" s="98" t="s">
        <v>307</v>
      </c>
      <c r="G2391" s="98">
        <v>139</v>
      </c>
      <c r="H2391" s="98">
        <v>167</v>
      </c>
      <c r="I2391" s="49" t="s">
        <v>1357</v>
      </c>
      <c r="J2391" s="98">
        <v>0.43034055727554199</v>
      </c>
      <c r="K2391" s="98">
        <v>1.9341317365269499</v>
      </c>
      <c r="L2391" s="98"/>
    </row>
    <row r="2392" spans="1:12">
      <c r="A2392" s="95">
        <v>5094</v>
      </c>
      <c r="B2392" s="55">
        <v>45357</v>
      </c>
      <c r="C2392" s="46">
        <f t="shared" si="48"/>
        <v>3</v>
      </c>
      <c r="D2392" s="98" t="s">
        <v>314</v>
      </c>
      <c r="E2392" s="98">
        <v>268</v>
      </c>
      <c r="F2392" s="98" t="s">
        <v>303</v>
      </c>
      <c r="G2392" s="98">
        <v>109</v>
      </c>
      <c r="H2392" s="98">
        <v>108</v>
      </c>
      <c r="I2392" s="49" t="s">
        <v>1358</v>
      </c>
      <c r="J2392" s="98">
        <v>0.40671641791044799</v>
      </c>
      <c r="K2392" s="98">
        <v>2.4814814814814801</v>
      </c>
      <c r="L2392" s="98"/>
    </row>
    <row r="2393" spans="1:12">
      <c r="A2393" s="95">
        <v>5094</v>
      </c>
      <c r="B2393" s="55">
        <v>45358</v>
      </c>
      <c r="C2393" s="46">
        <f t="shared" si="48"/>
        <v>4</v>
      </c>
      <c r="D2393" s="98" t="s">
        <v>365</v>
      </c>
      <c r="E2393" s="98">
        <v>414</v>
      </c>
      <c r="F2393" s="98" t="s">
        <v>424</v>
      </c>
      <c r="G2393" s="98">
        <v>162</v>
      </c>
      <c r="H2393" s="98">
        <v>120</v>
      </c>
      <c r="I2393" s="49" t="s">
        <v>1349</v>
      </c>
      <c r="J2393" s="98">
        <v>0.39130434782608697</v>
      </c>
      <c r="K2393" s="98">
        <v>3.45</v>
      </c>
      <c r="L2393" s="98"/>
    </row>
    <row r="2394" spans="1:12">
      <c r="A2394" s="95">
        <v>5094</v>
      </c>
      <c r="B2394" s="55">
        <v>45359</v>
      </c>
      <c r="C2394" s="46">
        <f t="shared" si="48"/>
        <v>5</v>
      </c>
      <c r="D2394" s="98" t="s">
        <v>423</v>
      </c>
      <c r="E2394" s="98">
        <v>293</v>
      </c>
      <c r="F2394" s="98" t="s">
        <v>576</v>
      </c>
      <c r="G2394" s="98">
        <v>68</v>
      </c>
      <c r="H2394" s="98">
        <v>113</v>
      </c>
      <c r="I2394" s="49" t="s">
        <v>1323</v>
      </c>
      <c r="J2394" s="98">
        <v>0.23208191126279901</v>
      </c>
      <c r="K2394" s="98">
        <v>2.5929203539822998</v>
      </c>
      <c r="L2394" s="98"/>
    </row>
    <row r="2395" spans="1:12">
      <c r="A2395" s="95">
        <v>5094</v>
      </c>
      <c r="B2395" s="55">
        <v>45360</v>
      </c>
      <c r="C2395" s="46">
        <f t="shared" si="48"/>
        <v>6</v>
      </c>
      <c r="D2395" s="98" t="s">
        <v>379</v>
      </c>
      <c r="E2395" s="98">
        <v>244</v>
      </c>
      <c r="F2395" s="98" t="s">
        <v>544</v>
      </c>
      <c r="G2395" s="98">
        <v>62</v>
      </c>
      <c r="H2395" s="98">
        <v>119</v>
      </c>
      <c r="I2395" s="49" t="s">
        <v>1323</v>
      </c>
      <c r="J2395" s="98">
        <v>0.25409836065573799</v>
      </c>
      <c r="K2395" s="98">
        <v>2.0504201680672298</v>
      </c>
      <c r="L2395" s="98"/>
    </row>
    <row r="2396" spans="1:12">
      <c r="A2396" s="95">
        <v>5094</v>
      </c>
      <c r="B2396" s="55">
        <v>45361</v>
      </c>
      <c r="C2396" s="46">
        <f t="shared" si="48"/>
        <v>7</v>
      </c>
      <c r="D2396" s="98" t="s">
        <v>1077</v>
      </c>
      <c r="E2396" s="98">
        <v>371</v>
      </c>
      <c r="F2396" s="98" t="s">
        <v>261</v>
      </c>
      <c r="G2396" s="98">
        <v>132</v>
      </c>
      <c r="H2396" s="98">
        <v>100</v>
      </c>
      <c r="I2396" s="49" t="s">
        <v>1355</v>
      </c>
      <c r="J2396" s="98">
        <v>0.35579514824797798</v>
      </c>
      <c r="K2396" s="98">
        <v>3.71</v>
      </c>
      <c r="L2396" s="98"/>
    </row>
    <row r="2397" spans="1:12">
      <c r="A2397" s="95">
        <v>5094</v>
      </c>
      <c r="B2397" s="55">
        <v>45362</v>
      </c>
      <c r="C2397" s="46">
        <f t="shared" si="48"/>
        <v>1</v>
      </c>
      <c r="D2397" s="98" t="s">
        <v>388</v>
      </c>
      <c r="E2397" s="98">
        <v>263</v>
      </c>
      <c r="F2397" s="98" t="s">
        <v>572</v>
      </c>
      <c r="G2397" s="98">
        <v>92</v>
      </c>
      <c r="H2397" s="98">
        <v>131</v>
      </c>
      <c r="I2397" s="49" t="s">
        <v>1324</v>
      </c>
      <c r="J2397" s="98">
        <v>0.34980988593155898</v>
      </c>
      <c r="K2397" s="98">
        <v>2.0076335877862599</v>
      </c>
      <c r="L2397" s="98"/>
    </row>
    <row r="2398" spans="1:12">
      <c r="A2398" s="95">
        <v>5094</v>
      </c>
      <c r="B2398" s="55">
        <v>45363</v>
      </c>
      <c r="C2398" s="46">
        <f t="shared" si="48"/>
        <v>2</v>
      </c>
      <c r="D2398" s="98" t="s">
        <v>524</v>
      </c>
      <c r="E2398" s="98">
        <v>208</v>
      </c>
      <c r="F2398" s="98" t="s">
        <v>620</v>
      </c>
      <c r="G2398" s="98">
        <v>98</v>
      </c>
      <c r="H2398" s="98">
        <v>145</v>
      </c>
      <c r="I2398" s="49" t="s">
        <v>1359</v>
      </c>
      <c r="J2398" s="98">
        <v>0.47115384615384598</v>
      </c>
      <c r="K2398" s="98">
        <v>1.4344827586206901</v>
      </c>
      <c r="L2398" s="98"/>
    </row>
    <row r="2399" spans="1:12">
      <c r="A2399" s="95">
        <v>5094</v>
      </c>
      <c r="B2399" s="55">
        <v>45364</v>
      </c>
      <c r="C2399" s="46">
        <f t="shared" si="48"/>
        <v>3</v>
      </c>
      <c r="D2399" s="98" t="s">
        <v>541</v>
      </c>
      <c r="E2399" s="98">
        <v>284</v>
      </c>
      <c r="F2399" s="98" t="s">
        <v>511</v>
      </c>
      <c r="G2399" s="98">
        <v>84</v>
      </c>
      <c r="H2399" s="98">
        <v>89</v>
      </c>
      <c r="I2399" s="49" t="s">
        <v>1360</v>
      </c>
      <c r="J2399" s="98">
        <v>0.29577464788732399</v>
      </c>
      <c r="K2399" s="98">
        <v>3.19101123595506</v>
      </c>
      <c r="L2399" s="98"/>
    </row>
    <row r="2400" spans="1:12">
      <c r="A2400" s="95">
        <v>5094</v>
      </c>
      <c r="B2400" s="55">
        <v>45365</v>
      </c>
      <c r="C2400" s="46">
        <f t="shared" si="48"/>
        <v>4</v>
      </c>
      <c r="D2400" s="98" t="s">
        <v>638</v>
      </c>
      <c r="E2400" s="98">
        <v>255</v>
      </c>
      <c r="F2400" s="98" t="s">
        <v>389</v>
      </c>
      <c r="G2400" s="98">
        <v>111</v>
      </c>
      <c r="H2400" s="98">
        <v>105</v>
      </c>
      <c r="I2400" s="49" t="s">
        <v>1361</v>
      </c>
      <c r="J2400" s="98">
        <v>0.435294117647059</v>
      </c>
      <c r="K2400" s="98">
        <v>2.4285714285714302</v>
      </c>
      <c r="L2400" s="98"/>
    </row>
    <row r="2401" spans="1:12">
      <c r="A2401" s="95">
        <v>5094</v>
      </c>
      <c r="B2401" s="55">
        <v>45366</v>
      </c>
      <c r="C2401" s="46">
        <f t="shared" si="48"/>
        <v>5</v>
      </c>
      <c r="D2401" s="98" t="s">
        <v>909</v>
      </c>
      <c r="E2401" s="98">
        <v>341</v>
      </c>
      <c r="F2401" s="98" t="s">
        <v>687</v>
      </c>
      <c r="G2401" s="98">
        <v>140</v>
      </c>
      <c r="H2401" s="98">
        <v>117</v>
      </c>
      <c r="I2401" s="49" t="s">
        <v>1322</v>
      </c>
      <c r="J2401" s="98">
        <v>0.410557184750733</v>
      </c>
      <c r="K2401" s="98">
        <v>2.9145299145299099</v>
      </c>
      <c r="L2401" s="98"/>
    </row>
    <row r="2402" spans="1:12">
      <c r="A2402" s="95">
        <v>5094</v>
      </c>
      <c r="B2402" s="55">
        <v>45367</v>
      </c>
      <c r="C2402" s="46">
        <f t="shared" si="48"/>
        <v>6</v>
      </c>
      <c r="D2402" s="98" t="s">
        <v>1014</v>
      </c>
      <c r="E2402" s="98">
        <v>228</v>
      </c>
      <c r="F2402" s="98" t="s">
        <v>1308</v>
      </c>
      <c r="G2402" s="98">
        <v>48</v>
      </c>
      <c r="H2402" s="98">
        <v>123</v>
      </c>
      <c r="I2402" s="49" t="s">
        <v>1335</v>
      </c>
      <c r="J2402" s="98">
        <v>0.21052631578947401</v>
      </c>
      <c r="K2402" s="98">
        <v>1.8536585365853699</v>
      </c>
      <c r="L2402" s="98"/>
    </row>
    <row r="2403" spans="1:12">
      <c r="A2403" s="95">
        <v>5094</v>
      </c>
      <c r="B2403" s="55">
        <v>45368</v>
      </c>
      <c r="C2403" s="46">
        <f t="shared" si="48"/>
        <v>7</v>
      </c>
      <c r="D2403" s="98" t="s">
        <v>646</v>
      </c>
      <c r="E2403" s="98">
        <v>233</v>
      </c>
      <c r="F2403" s="98" t="s">
        <v>596</v>
      </c>
      <c r="G2403" s="98">
        <v>81</v>
      </c>
      <c r="H2403" s="98">
        <v>104</v>
      </c>
      <c r="I2403" s="49" t="s">
        <v>1336</v>
      </c>
      <c r="J2403" s="98">
        <v>0.34763948497854102</v>
      </c>
      <c r="K2403" s="98">
        <v>2.2403846153846199</v>
      </c>
      <c r="L2403" s="98"/>
    </row>
    <row r="2404" spans="1:12">
      <c r="A2404" s="95">
        <v>5094</v>
      </c>
      <c r="B2404" s="55">
        <v>45369</v>
      </c>
      <c r="C2404" s="46">
        <f t="shared" si="48"/>
        <v>1</v>
      </c>
      <c r="D2404" s="98" t="s">
        <v>716</v>
      </c>
      <c r="E2404" s="98">
        <v>317</v>
      </c>
      <c r="F2404" s="98" t="s">
        <v>34</v>
      </c>
      <c r="G2404" s="98">
        <v>120</v>
      </c>
      <c r="H2404" s="98">
        <v>132</v>
      </c>
      <c r="I2404" s="49" t="s">
        <v>1362</v>
      </c>
      <c r="J2404" s="98">
        <v>0.37854889589905399</v>
      </c>
      <c r="K2404" s="98">
        <v>2.40151515151515</v>
      </c>
      <c r="L2404" s="98"/>
    </row>
    <row r="2405" spans="1:12">
      <c r="A2405" s="95">
        <v>5094</v>
      </c>
      <c r="B2405" s="55">
        <v>45370</v>
      </c>
      <c r="C2405" s="46">
        <f t="shared" si="48"/>
        <v>2</v>
      </c>
      <c r="D2405" s="98" t="s">
        <v>502</v>
      </c>
      <c r="E2405" s="98">
        <v>211</v>
      </c>
      <c r="F2405" s="98" t="s">
        <v>616</v>
      </c>
      <c r="G2405" s="98">
        <v>52</v>
      </c>
      <c r="H2405" s="98">
        <v>109</v>
      </c>
      <c r="I2405" s="49" t="s">
        <v>1329</v>
      </c>
      <c r="J2405" s="98">
        <v>0.24644549763033199</v>
      </c>
      <c r="K2405" s="98">
        <v>1.9357798165137601</v>
      </c>
      <c r="L2405" s="98"/>
    </row>
    <row r="2406" spans="1:12">
      <c r="A2406" s="95">
        <v>5094</v>
      </c>
      <c r="B2406" s="55">
        <v>45371</v>
      </c>
      <c r="C2406" s="46">
        <f t="shared" si="48"/>
        <v>3</v>
      </c>
      <c r="D2406" s="98" t="s">
        <v>723</v>
      </c>
      <c r="E2406" s="98">
        <v>415</v>
      </c>
      <c r="F2406" s="98" t="s">
        <v>282</v>
      </c>
      <c r="G2406" s="98">
        <v>158</v>
      </c>
      <c r="H2406" s="98">
        <v>151</v>
      </c>
      <c r="I2406" s="49" t="s">
        <v>1363</v>
      </c>
      <c r="J2406" s="98">
        <v>0.38072289156626499</v>
      </c>
      <c r="K2406" s="98">
        <v>2.7483443708609299</v>
      </c>
      <c r="L2406" s="98"/>
    </row>
    <row r="2407" spans="1:12">
      <c r="A2407" s="95">
        <v>5094</v>
      </c>
      <c r="B2407" s="55">
        <v>45372</v>
      </c>
      <c r="C2407" s="46">
        <f t="shared" si="48"/>
        <v>4</v>
      </c>
      <c r="D2407" s="98" t="s">
        <v>311</v>
      </c>
      <c r="E2407" s="98">
        <v>241</v>
      </c>
      <c r="F2407" s="98" t="s">
        <v>318</v>
      </c>
      <c r="G2407" s="98">
        <v>93</v>
      </c>
      <c r="H2407" s="98">
        <v>114</v>
      </c>
      <c r="I2407" s="49" t="s">
        <v>1364</v>
      </c>
      <c r="J2407" s="98">
        <v>0.38589211618257302</v>
      </c>
      <c r="K2407" s="98">
        <v>2.1140350877193002</v>
      </c>
      <c r="L2407" s="98"/>
    </row>
    <row r="2408" spans="1:12">
      <c r="A2408" s="95">
        <v>5094</v>
      </c>
      <c r="B2408" s="55">
        <v>45373</v>
      </c>
      <c r="C2408" s="46">
        <f t="shared" si="48"/>
        <v>5</v>
      </c>
      <c r="D2408" s="98" t="s">
        <v>283</v>
      </c>
      <c r="E2408" s="98">
        <v>322</v>
      </c>
      <c r="F2408" s="98" t="s">
        <v>552</v>
      </c>
      <c r="G2408" s="98">
        <v>103</v>
      </c>
      <c r="H2408" s="98">
        <v>115</v>
      </c>
      <c r="I2408" s="49" t="s">
        <v>1335</v>
      </c>
      <c r="J2408" s="98">
        <v>0.31987577639751602</v>
      </c>
      <c r="K2408" s="98">
        <v>2.8</v>
      </c>
      <c r="L2408" s="98"/>
    </row>
    <row r="2409" spans="1:12">
      <c r="A2409" s="95">
        <v>5094</v>
      </c>
      <c r="B2409" s="55">
        <v>45374</v>
      </c>
      <c r="C2409" s="46">
        <f t="shared" si="48"/>
        <v>6</v>
      </c>
      <c r="D2409" s="98" t="s">
        <v>302</v>
      </c>
      <c r="E2409" s="98">
        <v>227</v>
      </c>
      <c r="F2409" s="98" t="s">
        <v>1044</v>
      </c>
      <c r="G2409" s="98">
        <v>51</v>
      </c>
      <c r="H2409" s="98">
        <v>98</v>
      </c>
      <c r="I2409" s="49" t="s">
        <v>1323</v>
      </c>
      <c r="J2409" s="98">
        <v>0.22466960352422899</v>
      </c>
      <c r="K2409" s="98">
        <v>2.31632653061224</v>
      </c>
      <c r="L2409" s="98"/>
    </row>
    <row r="2410" spans="1:12">
      <c r="A2410" s="95">
        <v>5094</v>
      </c>
      <c r="B2410" s="55">
        <v>45375</v>
      </c>
      <c r="C2410" s="46">
        <f t="shared" si="48"/>
        <v>7</v>
      </c>
      <c r="D2410" s="98" t="s">
        <v>493</v>
      </c>
      <c r="E2410" s="98">
        <v>423</v>
      </c>
      <c r="F2410" s="98" t="s">
        <v>529</v>
      </c>
      <c r="G2410" s="98">
        <v>191</v>
      </c>
      <c r="H2410" s="98">
        <v>101</v>
      </c>
      <c r="I2410" s="49" t="s">
        <v>1365</v>
      </c>
      <c r="J2410" s="98">
        <v>0.45153664302600499</v>
      </c>
      <c r="K2410" s="98">
        <v>4.1881188118811901</v>
      </c>
      <c r="L2410" s="98"/>
    </row>
    <row r="2411" spans="1:12">
      <c r="A2411" s="95">
        <v>5094</v>
      </c>
      <c r="B2411" s="55">
        <v>45376</v>
      </c>
      <c r="C2411" s="46">
        <f t="shared" si="48"/>
        <v>1</v>
      </c>
      <c r="D2411" s="98" t="s">
        <v>351</v>
      </c>
      <c r="E2411" s="98">
        <v>262</v>
      </c>
      <c r="F2411" s="98" t="s">
        <v>290</v>
      </c>
      <c r="G2411" s="98">
        <v>97</v>
      </c>
      <c r="H2411" s="98">
        <v>125</v>
      </c>
      <c r="I2411" s="49" t="s">
        <v>1366</v>
      </c>
      <c r="J2411" s="98">
        <v>0.37022900763358801</v>
      </c>
      <c r="K2411" s="98">
        <v>2.0960000000000001</v>
      </c>
      <c r="L2411" s="98"/>
    </row>
    <row r="2412" spans="1:12">
      <c r="A2412" s="95">
        <v>5094</v>
      </c>
      <c r="B2412" s="55">
        <v>45377</v>
      </c>
      <c r="C2412" s="46">
        <f t="shared" si="48"/>
        <v>2</v>
      </c>
      <c r="D2412" s="98" t="s">
        <v>492</v>
      </c>
      <c r="E2412" s="98">
        <v>301</v>
      </c>
      <c r="F2412" s="98" t="s">
        <v>915</v>
      </c>
      <c r="G2412" s="98">
        <v>114</v>
      </c>
      <c r="H2412" s="98">
        <v>116</v>
      </c>
      <c r="I2412" s="49" t="s">
        <v>1323</v>
      </c>
      <c r="J2412" s="98">
        <v>0.37873754152823902</v>
      </c>
      <c r="K2412" s="98">
        <v>2.5948275862068999</v>
      </c>
      <c r="L2412" s="98"/>
    </row>
    <row r="2413" spans="1:12">
      <c r="A2413" s="95">
        <v>5094</v>
      </c>
      <c r="B2413" s="55">
        <v>45378</v>
      </c>
      <c r="C2413" s="46">
        <f t="shared" si="48"/>
        <v>3</v>
      </c>
      <c r="D2413" s="98" t="s">
        <v>564</v>
      </c>
      <c r="E2413" s="98">
        <v>194</v>
      </c>
      <c r="F2413" s="98" t="s">
        <v>634</v>
      </c>
      <c r="G2413" s="98">
        <v>72</v>
      </c>
      <c r="H2413" s="98">
        <v>80</v>
      </c>
      <c r="I2413" s="49" t="s">
        <v>1367</v>
      </c>
      <c r="J2413" s="98">
        <v>0.37113402061855699</v>
      </c>
      <c r="K2413" s="98">
        <v>2.4249999999999998</v>
      </c>
      <c r="L2413" s="98">
        <v>1</v>
      </c>
    </row>
    <row r="2414" spans="1:12">
      <c r="A2414" s="95">
        <v>5094</v>
      </c>
      <c r="B2414" s="55">
        <v>45379</v>
      </c>
      <c r="C2414" s="46">
        <f t="shared" si="48"/>
        <v>4</v>
      </c>
      <c r="D2414" s="98" t="s">
        <v>464</v>
      </c>
      <c r="E2414" s="98">
        <v>216</v>
      </c>
      <c r="F2414" s="98" t="s">
        <v>920</v>
      </c>
      <c r="G2414" s="98">
        <v>80</v>
      </c>
      <c r="H2414" s="98">
        <v>123</v>
      </c>
      <c r="I2414" s="49" t="s">
        <v>1323</v>
      </c>
      <c r="J2414" s="98">
        <v>0.37037037037037002</v>
      </c>
      <c r="K2414" s="98">
        <v>1.75609756097561</v>
      </c>
      <c r="L2414" s="98">
        <v>0</v>
      </c>
    </row>
    <row r="2415" spans="1:12">
      <c r="A2415" s="95">
        <v>5094</v>
      </c>
      <c r="B2415" s="55">
        <v>45380</v>
      </c>
      <c r="C2415" s="46">
        <f t="shared" si="48"/>
        <v>5</v>
      </c>
      <c r="D2415" s="98" t="s">
        <v>527</v>
      </c>
      <c r="E2415" s="98">
        <v>242</v>
      </c>
      <c r="F2415" s="98" t="s">
        <v>653</v>
      </c>
      <c r="G2415" s="98">
        <v>108</v>
      </c>
      <c r="H2415" s="98">
        <v>117</v>
      </c>
      <c r="I2415" s="49" t="s">
        <v>1324</v>
      </c>
      <c r="J2415" s="98">
        <v>0.44628099173553698</v>
      </c>
      <c r="K2415" s="98">
        <v>2.0683760683760699</v>
      </c>
      <c r="L2415" s="98">
        <v>0</v>
      </c>
    </row>
    <row r="2416" spans="1:12">
      <c r="A2416" s="95">
        <v>5094</v>
      </c>
      <c r="B2416" s="55">
        <v>45381</v>
      </c>
      <c r="C2416" s="46">
        <f t="shared" si="48"/>
        <v>6</v>
      </c>
      <c r="D2416" s="98" t="s">
        <v>458</v>
      </c>
      <c r="E2416" s="98">
        <v>230</v>
      </c>
      <c r="F2416" s="98" t="s">
        <v>620</v>
      </c>
      <c r="G2416" s="98">
        <v>98</v>
      </c>
      <c r="H2416" s="98">
        <v>97</v>
      </c>
      <c r="I2416" s="49" t="s">
        <v>1352</v>
      </c>
      <c r="J2416" s="98">
        <v>0.426086956521739</v>
      </c>
      <c r="K2416" s="98">
        <v>2.3711340206185598</v>
      </c>
      <c r="L2416" s="98">
        <v>0</v>
      </c>
    </row>
    <row r="2417" spans="1:12">
      <c r="A2417" s="95">
        <v>5094</v>
      </c>
      <c r="B2417" s="55">
        <v>45382</v>
      </c>
      <c r="C2417" s="46">
        <f t="shared" si="48"/>
        <v>7</v>
      </c>
      <c r="D2417" s="98" t="s">
        <v>490</v>
      </c>
      <c r="E2417" s="98">
        <v>202</v>
      </c>
      <c r="F2417" s="98" t="s">
        <v>380</v>
      </c>
      <c r="G2417" s="98">
        <v>69</v>
      </c>
      <c r="H2417" s="98">
        <v>111</v>
      </c>
      <c r="I2417" s="49" t="s">
        <v>1348</v>
      </c>
      <c r="J2417" s="98">
        <v>0.341584158415842</v>
      </c>
      <c r="K2417" s="98">
        <v>1.8198198198198201</v>
      </c>
      <c r="L2417" s="98">
        <v>0</v>
      </c>
    </row>
    <row r="2418" spans="1:12">
      <c r="A2418" s="95">
        <v>5094</v>
      </c>
      <c r="B2418" s="55">
        <v>45383</v>
      </c>
      <c r="C2418" s="46">
        <f t="shared" si="48"/>
        <v>1</v>
      </c>
      <c r="D2418" s="98" t="s">
        <v>285</v>
      </c>
      <c r="E2418" s="98">
        <v>192</v>
      </c>
      <c r="F2418" s="98" t="s">
        <v>74</v>
      </c>
      <c r="G2418" s="98">
        <v>60</v>
      </c>
      <c r="H2418" s="98">
        <v>136</v>
      </c>
      <c r="I2418" s="49" t="s">
        <v>1368</v>
      </c>
      <c r="J2418" s="98">
        <v>0.3125</v>
      </c>
      <c r="K2418" s="98">
        <v>1.4117647058823499</v>
      </c>
      <c r="L2418" s="98">
        <v>1</v>
      </c>
    </row>
    <row r="2419" spans="1:12">
      <c r="A2419" s="95">
        <v>5094</v>
      </c>
      <c r="B2419" s="55">
        <v>45384</v>
      </c>
      <c r="C2419" s="46">
        <f t="shared" si="48"/>
        <v>2</v>
      </c>
      <c r="D2419" s="98" t="s">
        <v>923</v>
      </c>
      <c r="E2419" s="98">
        <v>272</v>
      </c>
      <c r="F2419" s="98" t="s">
        <v>604</v>
      </c>
      <c r="G2419" s="98">
        <v>117</v>
      </c>
      <c r="H2419" s="98">
        <v>121</v>
      </c>
      <c r="I2419" s="49" t="s">
        <v>1329</v>
      </c>
      <c r="J2419" s="98">
        <v>0.43014705882352899</v>
      </c>
      <c r="K2419" s="98">
        <v>2.2479338842975198</v>
      </c>
      <c r="L2419" s="98">
        <v>0</v>
      </c>
    </row>
    <row r="2420" spans="1:12">
      <c r="A2420" s="61">
        <v>2307</v>
      </c>
      <c r="B2420" s="55">
        <v>45284</v>
      </c>
      <c r="C2420" s="46">
        <f t="shared" si="48"/>
        <v>7</v>
      </c>
      <c r="D2420" s="40" t="s">
        <v>1019</v>
      </c>
      <c r="E2420" s="40">
        <v>519</v>
      </c>
      <c r="F2420" s="40" t="s">
        <v>399</v>
      </c>
      <c r="G2420" s="40">
        <v>145</v>
      </c>
      <c r="H2420" s="40">
        <v>257</v>
      </c>
      <c r="I2420" s="49">
        <v>0.375</v>
      </c>
      <c r="J2420" s="40">
        <v>0.279383429672447</v>
      </c>
      <c r="K2420" s="40">
        <v>2.0194552529182901</v>
      </c>
    </row>
    <row r="2421" spans="1:12">
      <c r="A2421" s="61">
        <v>2307</v>
      </c>
      <c r="B2421" s="55">
        <v>45285</v>
      </c>
      <c r="C2421" s="46">
        <f t="shared" si="48"/>
        <v>1</v>
      </c>
      <c r="D2421" s="40" t="s">
        <v>635</v>
      </c>
      <c r="E2421" s="40">
        <v>380</v>
      </c>
      <c r="F2421" s="40" t="s">
        <v>985</v>
      </c>
      <c r="G2421" s="40">
        <v>47</v>
      </c>
      <c r="H2421" s="40">
        <v>240</v>
      </c>
      <c r="I2421" s="49">
        <v>0.40625</v>
      </c>
      <c r="J2421" s="40">
        <v>0.12368421052631599</v>
      </c>
      <c r="K2421" s="40">
        <v>1.5833333333333299</v>
      </c>
    </row>
    <row r="2422" spans="1:12">
      <c r="A2422" s="61">
        <v>2307</v>
      </c>
      <c r="B2422" s="55">
        <v>45286</v>
      </c>
      <c r="C2422" s="46">
        <f t="shared" si="48"/>
        <v>2</v>
      </c>
      <c r="D2422" s="40" t="s">
        <v>367</v>
      </c>
      <c r="E2422" s="40">
        <v>321</v>
      </c>
      <c r="F2422" s="40" t="s">
        <v>974</v>
      </c>
      <c r="G2422" s="40">
        <v>31</v>
      </c>
      <c r="H2422" s="40">
        <v>150</v>
      </c>
      <c r="I2422" s="49">
        <v>0.33333333333333298</v>
      </c>
      <c r="J2422" s="40">
        <v>9.6573208722741402E-2</v>
      </c>
      <c r="K2422" s="40">
        <v>2.14</v>
      </c>
    </row>
    <row r="2423" spans="1:12">
      <c r="A2423" s="61">
        <v>2307</v>
      </c>
      <c r="B2423" s="55">
        <v>45287</v>
      </c>
      <c r="C2423" s="46">
        <f t="shared" si="48"/>
        <v>3</v>
      </c>
      <c r="D2423" s="40" t="s">
        <v>516</v>
      </c>
      <c r="E2423" s="40">
        <v>253</v>
      </c>
      <c r="F2423" s="40" t="s">
        <v>1369</v>
      </c>
      <c r="G2423" s="40">
        <v>32</v>
      </c>
      <c r="H2423" s="40">
        <v>55</v>
      </c>
      <c r="I2423" s="49">
        <v>0.375</v>
      </c>
      <c r="J2423" s="40">
        <v>0.126482213438735</v>
      </c>
      <c r="K2423" s="40">
        <v>4.5999999999999996</v>
      </c>
    </row>
    <row r="2424" spans="1:12">
      <c r="A2424" s="61">
        <v>2307</v>
      </c>
      <c r="B2424" s="55">
        <v>45288</v>
      </c>
      <c r="C2424" s="46">
        <f t="shared" si="48"/>
        <v>4</v>
      </c>
      <c r="D2424" s="40" t="s">
        <v>574</v>
      </c>
      <c r="E2424" s="40">
        <v>157</v>
      </c>
      <c r="F2424" s="40" t="s">
        <v>290</v>
      </c>
      <c r="G2424" s="40">
        <v>97</v>
      </c>
      <c r="H2424" s="40">
        <v>67</v>
      </c>
      <c r="I2424" s="49">
        <v>0.39444444444444399</v>
      </c>
      <c r="J2424" s="40">
        <v>0.61783439490445902</v>
      </c>
      <c r="K2424" s="40">
        <v>2.3432835820895499</v>
      </c>
    </row>
    <row r="2425" spans="1:12">
      <c r="A2425" s="61">
        <v>2307</v>
      </c>
      <c r="B2425" s="55">
        <v>45289</v>
      </c>
      <c r="C2425" s="46">
        <f t="shared" si="48"/>
        <v>5</v>
      </c>
      <c r="D2425" s="40" t="s">
        <v>436</v>
      </c>
      <c r="E2425" s="40">
        <v>128</v>
      </c>
      <c r="F2425" s="40" t="s">
        <v>1370</v>
      </c>
      <c r="G2425" s="40">
        <v>44</v>
      </c>
      <c r="H2425" s="40">
        <v>67</v>
      </c>
      <c r="I2425" s="49">
        <v>0.52777777777777801</v>
      </c>
      <c r="J2425" s="40">
        <v>0.34375</v>
      </c>
      <c r="K2425" s="40">
        <v>1.91044776119403</v>
      </c>
    </row>
    <row r="2426" spans="1:12">
      <c r="A2426" s="61">
        <v>2307</v>
      </c>
      <c r="B2426" s="55">
        <v>45290</v>
      </c>
      <c r="C2426" s="46">
        <f t="shared" si="48"/>
        <v>6</v>
      </c>
      <c r="D2426" s="40" t="s">
        <v>1014</v>
      </c>
      <c r="E2426" s="40">
        <v>228</v>
      </c>
      <c r="F2426" s="40" t="s">
        <v>983</v>
      </c>
      <c r="G2426" s="40">
        <v>30</v>
      </c>
      <c r="H2426" s="40">
        <v>28</v>
      </c>
      <c r="I2426" s="49">
        <v>0.34791666666666698</v>
      </c>
      <c r="J2426" s="40">
        <v>0.13157894736842099</v>
      </c>
      <c r="K2426" s="40">
        <v>8.1428571428571406</v>
      </c>
    </row>
    <row r="2427" spans="1:12">
      <c r="A2427" s="61">
        <v>2307</v>
      </c>
      <c r="B2427" s="55">
        <v>45291</v>
      </c>
      <c r="C2427" s="46">
        <f t="shared" si="48"/>
        <v>7</v>
      </c>
      <c r="D2427" s="40" t="s">
        <v>406</v>
      </c>
      <c r="E2427" s="40">
        <v>123</v>
      </c>
      <c r="F2427" s="40" t="s">
        <v>1371</v>
      </c>
      <c r="G2427" s="40">
        <v>51</v>
      </c>
      <c r="H2427" s="40">
        <v>38</v>
      </c>
      <c r="I2427" s="49">
        <v>0.52986111111111101</v>
      </c>
      <c r="J2427" s="40">
        <v>0.41463414634146301</v>
      </c>
      <c r="K2427" s="40">
        <v>3.2368421052631602</v>
      </c>
    </row>
    <row r="2428" spans="1:12">
      <c r="A2428" s="61">
        <v>2307</v>
      </c>
      <c r="B2428" s="55">
        <v>45292</v>
      </c>
      <c r="C2428" s="46">
        <f t="shared" si="48"/>
        <v>1</v>
      </c>
      <c r="D2428" s="40" t="s">
        <v>312</v>
      </c>
      <c r="E2428" s="40">
        <v>204</v>
      </c>
      <c r="F2428" s="40" t="s">
        <v>690</v>
      </c>
      <c r="G2428" s="40">
        <v>129</v>
      </c>
      <c r="H2428" s="40">
        <v>24</v>
      </c>
      <c r="I2428" s="49">
        <v>0.58680555555555602</v>
      </c>
      <c r="J2428" s="40">
        <v>0.63235294117647101</v>
      </c>
      <c r="K2428" s="40">
        <v>8.5</v>
      </c>
    </row>
    <row r="2429" spans="1:12">
      <c r="A2429" s="61">
        <v>2307</v>
      </c>
      <c r="B2429" s="55">
        <v>45293</v>
      </c>
      <c r="C2429" s="46">
        <f t="shared" si="48"/>
        <v>2</v>
      </c>
      <c r="D2429" s="40" t="s">
        <v>575</v>
      </c>
      <c r="E2429" s="40">
        <v>279</v>
      </c>
      <c r="F2429" s="40" t="s">
        <v>976</v>
      </c>
      <c r="G2429" s="40">
        <v>36</v>
      </c>
      <c r="H2429" s="40">
        <v>44</v>
      </c>
      <c r="I2429" s="49">
        <v>0.40625</v>
      </c>
      <c r="J2429" s="40">
        <v>0.12903225806451599</v>
      </c>
      <c r="K2429" s="40">
        <v>6.3409090909090899</v>
      </c>
    </row>
    <row r="2430" spans="1:12">
      <c r="A2430" s="61">
        <v>2307</v>
      </c>
      <c r="B2430" s="55">
        <v>45294</v>
      </c>
      <c r="C2430" s="46">
        <f t="shared" si="48"/>
        <v>3</v>
      </c>
      <c r="D2430" s="40" t="s">
        <v>959</v>
      </c>
      <c r="E2430" s="40">
        <v>57</v>
      </c>
      <c r="F2430" s="40" t="s">
        <v>1372</v>
      </c>
      <c r="G2430" s="40">
        <v>5</v>
      </c>
      <c r="H2430" s="40">
        <v>44</v>
      </c>
      <c r="I2430" s="49">
        <v>0.39930555555555602</v>
      </c>
      <c r="J2430" s="40">
        <v>8.7719298245614002E-2</v>
      </c>
      <c r="K2430" s="40">
        <v>1.2954545454545501</v>
      </c>
    </row>
    <row r="2431" spans="1:12">
      <c r="A2431" s="61">
        <v>2307</v>
      </c>
      <c r="B2431" s="55">
        <v>45295</v>
      </c>
      <c r="C2431" s="46">
        <f t="shared" si="48"/>
        <v>4</v>
      </c>
      <c r="D2431" s="40" t="s">
        <v>594</v>
      </c>
      <c r="E2431" s="40">
        <v>205</v>
      </c>
      <c r="F2431" s="40" t="s">
        <v>1373</v>
      </c>
      <c r="G2431" s="40">
        <v>43</v>
      </c>
      <c r="H2431" s="40">
        <v>32</v>
      </c>
      <c r="I2431" s="49">
        <v>0.35416666666666702</v>
      </c>
      <c r="J2431" s="40">
        <v>0.20975609756097599</v>
      </c>
      <c r="K2431" s="40">
        <v>6.40625</v>
      </c>
    </row>
    <row r="2432" spans="1:12">
      <c r="A2432" s="61">
        <v>2307</v>
      </c>
      <c r="B2432" s="55">
        <v>45296</v>
      </c>
      <c r="C2432" s="46">
        <f t="shared" si="48"/>
        <v>5</v>
      </c>
      <c r="D2432" s="40" t="s">
        <v>284</v>
      </c>
      <c r="E2432" s="40">
        <v>236</v>
      </c>
      <c r="F2432" s="40" t="s">
        <v>1374</v>
      </c>
      <c r="G2432" s="40">
        <v>45</v>
      </c>
      <c r="H2432" s="40">
        <v>96</v>
      </c>
      <c r="I2432" s="49">
        <v>0.438194444444444</v>
      </c>
      <c r="J2432" s="40">
        <v>0.19067796610169499</v>
      </c>
      <c r="K2432" s="40">
        <v>2.4583333333333299</v>
      </c>
    </row>
    <row r="2433" spans="1:11">
      <c r="A2433" s="61">
        <v>2307</v>
      </c>
      <c r="B2433" s="55">
        <v>45297</v>
      </c>
      <c r="C2433" s="46">
        <f t="shared" si="48"/>
        <v>6</v>
      </c>
      <c r="D2433" s="40" t="s">
        <v>743</v>
      </c>
      <c r="E2433" s="40">
        <v>397</v>
      </c>
      <c r="F2433" s="40" t="s">
        <v>1375</v>
      </c>
      <c r="G2433" s="40">
        <v>38</v>
      </c>
      <c r="H2433" s="40">
        <v>80</v>
      </c>
      <c r="I2433" s="49">
        <v>0.51666666666666705</v>
      </c>
      <c r="J2433" s="40">
        <v>9.5717884130982395E-2</v>
      </c>
      <c r="K2433" s="40">
        <v>4.9625000000000004</v>
      </c>
    </row>
    <row r="2434" spans="1:11">
      <c r="A2434" s="61">
        <v>2307</v>
      </c>
      <c r="B2434" s="55">
        <v>45298</v>
      </c>
      <c r="C2434" s="46">
        <f t="shared" si="48"/>
        <v>7</v>
      </c>
      <c r="D2434" s="40" t="s">
        <v>1040</v>
      </c>
      <c r="E2434" s="40">
        <v>718</v>
      </c>
      <c r="F2434" s="40" t="s">
        <v>634</v>
      </c>
      <c r="G2434" s="40">
        <v>72</v>
      </c>
      <c r="H2434" s="40">
        <v>75</v>
      </c>
      <c r="I2434" s="49">
        <v>0.45</v>
      </c>
      <c r="J2434" s="40">
        <v>0.10027855153203299</v>
      </c>
      <c r="K2434" s="40">
        <v>9.5733333333333306</v>
      </c>
    </row>
    <row r="2435" spans="1:11">
      <c r="A2435" s="61">
        <v>2307</v>
      </c>
      <c r="B2435" s="55">
        <v>45299</v>
      </c>
      <c r="C2435" s="46">
        <f t="shared" si="48"/>
        <v>1</v>
      </c>
      <c r="D2435" s="40" t="s">
        <v>795</v>
      </c>
      <c r="E2435" s="40">
        <v>555</v>
      </c>
      <c r="F2435" s="40" t="s">
        <v>1376</v>
      </c>
      <c r="G2435" s="40">
        <v>33</v>
      </c>
      <c r="H2435" s="40">
        <v>50</v>
      </c>
      <c r="I2435" s="49">
        <v>0.44166666666666698</v>
      </c>
      <c r="J2435" s="40">
        <v>5.9459459459459497E-2</v>
      </c>
      <c r="K2435" s="40">
        <v>11.1</v>
      </c>
    </row>
    <row r="2436" spans="1:11">
      <c r="A2436" s="61">
        <v>2307</v>
      </c>
      <c r="B2436" s="55">
        <v>45300</v>
      </c>
      <c r="C2436" s="46">
        <f t="shared" si="48"/>
        <v>2</v>
      </c>
      <c r="D2436" s="40" t="s">
        <v>329</v>
      </c>
      <c r="E2436" s="40">
        <v>568</v>
      </c>
      <c r="F2436" s="40" t="s">
        <v>1377</v>
      </c>
      <c r="G2436" s="40">
        <v>11</v>
      </c>
      <c r="H2436" s="40">
        <v>21</v>
      </c>
      <c r="I2436" s="49">
        <v>0.47430555555555598</v>
      </c>
      <c r="J2436" s="40">
        <v>1.93661971830986E-2</v>
      </c>
      <c r="K2436" s="40">
        <v>27.047619047619001</v>
      </c>
    </row>
    <row r="2437" spans="1:11">
      <c r="A2437" s="61">
        <v>2307</v>
      </c>
      <c r="B2437" s="55">
        <v>45301</v>
      </c>
      <c r="C2437" s="46">
        <f t="shared" si="48"/>
        <v>3</v>
      </c>
      <c r="D2437" s="40" t="s">
        <v>371</v>
      </c>
      <c r="E2437" s="40">
        <v>564</v>
      </c>
      <c r="F2437" s="40" t="s">
        <v>970</v>
      </c>
      <c r="G2437" s="40">
        <v>28</v>
      </c>
      <c r="H2437" s="40">
        <v>39</v>
      </c>
      <c r="I2437" s="49">
        <v>0.41805555555555601</v>
      </c>
      <c r="J2437" s="40">
        <v>4.9645390070922002E-2</v>
      </c>
      <c r="K2437" s="40">
        <v>14.461538461538501</v>
      </c>
    </row>
    <row r="2438" spans="1:11">
      <c r="A2438" s="61">
        <v>2307</v>
      </c>
      <c r="B2438" s="55">
        <v>45302</v>
      </c>
      <c r="C2438" s="46">
        <f t="shared" si="48"/>
        <v>4</v>
      </c>
      <c r="D2438" s="40" t="s">
        <v>370</v>
      </c>
      <c r="E2438" s="40">
        <v>539</v>
      </c>
      <c r="F2438" s="40" t="s">
        <v>393</v>
      </c>
      <c r="G2438" s="40">
        <v>90</v>
      </c>
      <c r="H2438" s="40">
        <v>80</v>
      </c>
      <c r="I2438" s="49">
        <v>0.33958333333333302</v>
      </c>
      <c r="J2438" s="40">
        <v>0.16697588126159599</v>
      </c>
      <c r="K2438" s="40">
        <v>6.7374999999999998</v>
      </c>
    </row>
    <row r="2439" spans="1:11">
      <c r="A2439" s="61">
        <v>2307</v>
      </c>
      <c r="B2439" s="55">
        <v>45303</v>
      </c>
      <c r="C2439" s="46">
        <f t="shared" si="48"/>
        <v>5</v>
      </c>
      <c r="D2439" s="40" t="s">
        <v>1378</v>
      </c>
      <c r="E2439" s="40">
        <v>1060</v>
      </c>
      <c r="F2439" s="40" t="s">
        <v>1379</v>
      </c>
      <c r="G2439" s="40">
        <v>8</v>
      </c>
      <c r="H2439" s="40">
        <v>27</v>
      </c>
      <c r="I2439" s="49">
        <v>0.25138888888888899</v>
      </c>
      <c r="J2439" s="40">
        <v>7.5471698113207496E-3</v>
      </c>
      <c r="K2439" s="40">
        <v>39.259259259259302</v>
      </c>
    </row>
    <row r="2440" spans="1:11">
      <c r="A2440" s="61">
        <v>2307</v>
      </c>
      <c r="B2440" s="55">
        <v>45304</v>
      </c>
      <c r="C2440" s="46">
        <f t="shared" si="48"/>
        <v>6</v>
      </c>
      <c r="D2440" s="40" t="s">
        <v>1380</v>
      </c>
      <c r="E2440" s="40">
        <v>952</v>
      </c>
      <c r="F2440" s="40" t="s">
        <v>958</v>
      </c>
      <c r="G2440" s="40">
        <v>29</v>
      </c>
      <c r="H2440" s="40">
        <v>54</v>
      </c>
      <c r="I2440" s="49">
        <v>0.30833333333333302</v>
      </c>
      <c r="J2440" s="40">
        <v>3.04621848739496E-2</v>
      </c>
      <c r="K2440" s="40">
        <v>17.629629629629601</v>
      </c>
    </row>
    <row r="2441" spans="1:11">
      <c r="A2441" s="61">
        <v>2307</v>
      </c>
      <c r="B2441" s="55">
        <v>45305</v>
      </c>
      <c r="C2441" s="46">
        <f t="shared" ref="C2441:C2504" si="49">WEEKDAY(B2441,2)</f>
        <v>7</v>
      </c>
      <c r="D2441" s="40" t="s">
        <v>1381</v>
      </c>
      <c r="E2441" s="40">
        <v>746</v>
      </c>
      <c r="F2441" s="40" t="s">
        <v>1382</v>
      </c>
      <c r="G2441" s="40">
        <v>23</v>
      </c>
      <c r="H2441" s="40">
        <v>26</v>
      </c>
      <c r="I2441" s="49">
        <v>0.45833333333333298</v>
      </c>
      <c r="J2441" s="40">
        <v>3.0831099195710501E-2</v>
      </c>
      <c r="K2441" s="40">
        <v>28.692307692307701</v>
      </c>
    </row>
    <row r="2442" spans="1:11">
      <c r="A2442" s="61">
        <v>2307</v>
      </c>
      <c r="B2442" s="55">
        <v>45306</v>
      </c>
      <c r="C2442" s="46">
        <f t="shared" si="49"/>
        <v>1</v>
      </c>
      <c r="D2442" s="40" t="s">
        <v>635</v>
      </c>
      <c r="E2442" s="40">
        <v>380</v>
      </c>
      <c r="F2442" s="40" t="s">
        <v>1375</v>
      </c>
      <c r="G2442" s="40">
        <v>38</v>
      </c>
      <c r="H2442" s="40">
        <v>111</v>
      </c>
      <c r="I2442" s="49">
        <v>0.375</v>
      </c>
      <c r="J2442" s="40">
        <v>0.1</v>
      </c>
      <c r="K2442" s="40">
        <v>3.42342342342342</v>
      </c>
    </row>
    <row r="2443" spans="1:11">
      <c r="A2443" s="61">
        <v>2307</v>
      </c>
      <c r="B2443" s="55">
        <v>45307</v>
      </c>
      <c r="C2443" s="46">
        <f t="shared" si="49"/>
        <v>2</v>
      </c>
      <c r="D2443" s="40" t="s">
        <v>771</v>
      </c>
      <c r="E2443" s="40">
        <v>493</v>
      </c>
      <c r="F2443" s="40" t="s">
        <v>674</v>
      </c>
      <c r="G2443" s="40">
        <v>150</v>
      </c>
      <c r="H2443" s="40">
        <v>118</v>
      </c>
      <c r="I2443" s="49">
        <v>0.3125</v>
      </c>
      <c r="J2443" s="40">
        <v>0.30425963488843799</v>
      </c>
      <c r="K2443" s="40">
        <v>4.1779661016949197</v>
      </c>
    </row>
    <row r="2444" spans="1:11">
      <c r="A2444" s="61">
        <v>2307</v>
      </c>
      <c r="B2444" s="55">
        <v>45308</v>
      </c>
      <c r="C2444" s="46">
        <f t="shared" si="49"/>
        <v>3</v>
      </c>
      <c r="D2444" s="40" t="s">
        <v>466</v>
      </c>
      <c r="E2444" s="40">
        <v>524</v>
      </c>
      <c r="F2444" s="40" t="s">
        <v>967</v>
      </c>
      <c r="G2444" s="40">
        <v>35</v>
      </c>
      <c r="H2444" s="40">
        <v>41</v>
      </c>
      <c r="I2444" s="49">
        <v>0.45069444444444401</v>
      </c>
      <c r="J2444" s="40">
        <v>6.6793893129771006E-2</v>
      </c>
      <c r="K2444" s="40">
        <v>12.780487804878</v>
      </c>
    </row>
    <row r="2445" spans="1:11">
      <c r="A2445" s="61">
        <v>2307</v>
      </c>
      <c r="B2445" s="55">
        <v>45309</v>
      </c>
      <c r="C2445" s="46">
        <f t="shared" si="49"/>
        <v>4</v>
      </c>
      <c r="D2445" s="40" t="s">
        <v>1027</v>
      </c>
      <c r="E2445" s="40">
        <v>739</v>
      </c>
      <c r="F2445" s="40" t="s">
        <v>1376</v>
      </c>
      <c r="G2445" s="40">
        <v>33</v>
      </c>
      <c r="H2445" s="40">
        <v>58</v>
      </c>
      <c r="I2445" s="49">
        <v>0.30208333333333298</v>
      </c>
      <c r="J2445" s="40">
        <v>4.4654939106901201E-2</v>
      </c>
      <c r="K2445" s="40">
        <v>12.741379310344801</v>
      </c>
    </row>
    <row r="2446" spans="1:11">
      <c r="A2446" s="61">
        <v>2307</v>
      </c>
      <c r="B2446" s="55">
        <v>45310</v>
      </c>
      <c r="C2446" s="46">
        <f t="shared" si="49"/>
        <v>5</v>
      </c>
      <c r="D2446" s="40" t="s">
        <v>1081</v>
      </c>
      <c r="E2446" s="40">
        <v>471</v>
      </c>
      <c r="F2446" s="40" t="s">
        <v>1383</v>
      </c>
      <c r="G2446" s="40">
        <v>58</v>
      </c>
      <c r="H2446" s="40">
        <v>90</v>
      </c>
      <c r="I2446" s="49">
        <v>0.30208333333333298</v>
      </c>
      <c r="J2446" s="40">
        <v>0.12314225053078599</v>
      </c>
      <c r="K2446" s="40">
        <v>5.2333333333333298</v>
      </c>
    </row>
    <row r="2447" spans="1:11">
      <c r="A2447" s="61">
        <v>2307</v>
      </c>
      <c r="B2447" s="55">
        <v>45311</v>
      </c>
      <c r="C2447" s="46">
        <f t="shared" si="49"/>
        <v>6</v>
      </c>
      <c r="D2447" s="40" t="s">
        <v>1053</v>
      </c>
      <c r="E2447" s="40">
        <v>520</v>
      </c>
      <c r="F2447" s="40" t="s">
        <v>976</v>
      </c>
      <c r="G2447" s="40">
        <v>36</v>
      </c>
      <c r="H2447" s="40">
        <v>14</v>
      </c>
      <c r="I2447" s="49">
        <v>0.49305555555555602</v>
      </c>
      <c r="J2447" s="40">
        <v>6.9230769230769207E-2</v>
      </c>
      <c r="K2447" s="40">
        <v>37.142857142857103</v>
      </c>
    </row>
    <row r="2448" spans="1:11">
      <c r="A2448" s="61">
        <v>2307</v>
      </c>
      <c r="B2448" s="55">
        <v>45312</v>
      </c>
      <c r="C2448" s="46">
        <f t="shared" si="49"/>
        <v>7</v>
      </c>
      <c r="D2448" s="40" t="s">
        <v>945</v>
      </c>
      <c r="E2448" s="40">
        <v>502</v>
      </c>
      <c r="F2448" s="40" t="s">
        <v>650</v>
      </c>
      <c r="G2448" s="40">
        <v>70</v>
      </c>
      <c r="H2448" s="40">
        <v>67</v>
      </c>
      <c r="I2448" s="49">
        <v>0.47430555555555598</v>
      </c>
      <c r="J2448" s="40">
        <v>0.139442231075697</v>
      </c>
      <c r="K2448" s="40">
        <v>7.4925373134328401</v>
      </c>
    </row>
    <row r="2449" spans="1:11">
      <c r="A2449" s="61">
        <v>2307</v>
      </c>
      <c r="B2449" s="55">
        <v>45313</v>
      </c>
      <c r="C2449" s="46">
        <f t="shared" si="49"/>
        <v>1</v>
      </c>
      <c r="D2449" s="40" t="s">
        <v>1384</v>
      </c>
      <c r="E2449" s="40">
        <v>916</v>
      </c>
      <c r="F2449" s="40" t="s">
        <v>1385</v>
      </c>
      <c r="G2449" s="40">
        <v>14</v>
      </c>
      <c r="H2449" s="40">
        <v>28</v>
      </c>
      <c r="I2449" s="49">
        <v>0.58472222222222203</v>
      </c>
      <c r="J2449" s="40">
        <v>1.52838427947598E-2</v>
      </c>
      <c r="K2449" s="40">
        <v>32.714285714285701</v>
      </c>
    </row>
    <row r="2450" spans="1:11">
      <c r="A2450" s="61">
        <v>2307</v>
      </c>
      <c r="B2450" s="55">
        <v>45314</v>
      </c>
      <c r="C2450" s="46">
        <f t="shared" si="49"/>
        <v>2</v>
      </c>
      <c r="D2450" s="40" t="s">
        <v>1027</v>
      </c>
      <c r="E2450" s="40">
        <v>739</v>
      </c>
      <c r="F2450" s="40" t="s">
        <v>307</v>
      </c>
      <c r="G2450" s="40">
        <v>139</v>
      </c>
      <c r="H2450" s="40">
        <v>80</v>
      </c>
      <c r="I2450" s="49">
        <v>0.34375</v>
      </c>
      <c r="J2450" s="40">
        <v>0.18809201623815999</v>
      </c>
      <c r="K2450" s="40">
        <v>9.2375000000000007</v>
      </c>
    </row>
    <row r="2451" spans="1:11">
      <c r="A2451" s="61">
        <v>2307</v>
      </c>
      <c r="B2451" s="55">
        <v>45315</v>
      </c>
      <c r="C2451" s="46">
        <f t="shared" si="49"/>
        <v>3</v>
      </c>
      <c r="D2451" s="40" t="s">
        <v>1386</v>
      </c>
      <c r="E2451" s="40">
        <v>675</v>
      </c>
      <c r="F2451" s="40" t="s">
        <v>978</v>
      </c>
      <c r="G2451" s="40">
        <v>42</v>
      </c>
      <c r="H2451" s="40">
        <v>88</v>
      </c>
      <c r="I2451" s="49">
        <v>0.46597222222222201</v>
      </c>
      <c r="J2451" s="40">
        <v>6.22222222222222E-2</v>
      </c>
      <c r="K2451" s="40">
        <v>7.6704545454545503</v>
      </c>
    </row>
    <row r="2452" spans="1:11">
      <c r="A2452" s="61">
        <v>2307</v>
      </c>
      <c r="B2452" s="55">
        <v>45316</v>
      </c>
      <c r="C2452" s="46">
        <f t="shared" si="49"/>
        <v>4</v>
      </c>
      <c r="D2452" s="40" t="s">
        <v>1387</v>
      </c>
      <c r="E2452" s="40">
        <v>887</v>
      </c>
      <c r="F2452" s="40" t="s">
        <v>973</v>
      </c>
      <c r="G2452" s="40">
        <v>52</v>
      </c>
      <c r="H2452" s="40">
        <v>92</v>
      </c>
      <c r="I2452" s="49">
        <v>0.27916666666666701</v>
      </c>
      <c r="J2452" s="40">
        <v>5.8624577226606502E-2</v>
      </c>
      <c r="K2452" s="40">
        <v>9.6413043478260896</v>
      </c>
    </row>
    <row r="2453" spans="1:11">
      <c r="A2453" s="61">
        <v>2307</v>
      </c>
      <c r="B2453" s="55">
        <v>45317</v>
      </c>
      <c r="C2453" s="46">
        <f t="shared" si="49"/>
        <v>5</v>
      </c>
      <c r="D2453" s="40" t="s">
        <v>1302</v>
      </c>
      <c r="E2453" s="40">
        <v>727</v>
      </c>
      <c r="F2453" s="40" t="s">
        <v>634</v>
      </c>
      <c r="G2453" s="40">
        <v>72</v>
      </c>
      <c r="H2453" s="40">
        <v>55</v>
      </c>
      <c r="I2453" s="49">
        <v>0.29861111111111099</v>
      </c>
      <c r="J2453" s="40">
        <v>9.9037138927097701E-2</v>
      </c>
      <c r="K2453" s="40">
        <v>13.218181818181799</v>
      </c>
    </row>
    <row r="2454" spans="1:11">
      <c r="A2454" s="61">
        <v>2307</v>
      </c>
      <c r="B2454" s="55">
        <v>45318</v>
      </c>
      <c r="C2454" s="46">
        <f t="shared" si="49"/>
        <v>6</v>
      </c>
      <c r="D2454" s="40" t="s">
        <v>1036</v>
      </c>
      <c r="E2454" s="40">
        <v>679</v>
      </c>
      <c r="F2454" s="40" t="s">
        <v>958</v>
      </c>
      <c r="G2454" s="40">
        <v>29</v>
      </c>
      <c r="H2454" s="40">
        <v>21</v>
      </c>
      <c r="I2454" s="49">
        <v>0.483333333333333</v>
      </c>
      <c r="J2454" s="40">
        <v>4.2709867452135501E-2</v>
      </c>
      <c r="K2454" s="40">
        <v>32.3333333333333</v>
      </c>
    </row>
    <row r="2455" spans="1:11">
      <c r="A2455" s="61">
        <v>2307</v>
      </c>
      <c r="B2455" s="55">
        <v>45319</v>
      </c>
      <c r="C2455" s="46">
        <f t="shared" si="49"/>
        <v>7</v>
      </c>
      <c r="D2455" s="40" t="s">
        <v>1388</v>
      </c>
      <c r="E2455" s="40">
        <v>774</v>
      </c>
      <c r="F2455" s="40" t="s">
        <v>300</v>
      </c>
      <c r="G2455" s="40">
        <v>86</v>
      </c>
      <c r="H2455" s="40">
        <v>38</v>
      </c>
      <c r="I2455" s="49">
        <v>0.436805555555556</v>
      </c>
      <c r="J2455" s="40">
        <v>0.11111111111111099</v>
      </c>
      <c r="K2455" s="40">
        <v>20.3684210526316</v>
      </c>
    </row>
    <row r="2456" spans="1:11">
      <c r="A2456" s="61">
        <v>2307</v>
      </c>
      <c r="B2456" s="55">
        <v>45320</v>
      </c>
      <c r="C2456" s="46">
        <f t="shared" si="49"/>
        <v>1</v>
      </c>
      <c r="D2456" s="40" t="s">
        <v>1389</v>
      </c>
      <c r="E2456" s="40">
        <v>941</v>
      </c>
      <c r="F2456" s="40" t="s">
        <v>978</v>
      </c>
      <c r="G2456" s="40">
        <v>42</v>
      </c>
      <c r="H2456" s="40">
        <v>20</v>
      </c>
      <c r="I2456" s="49">
        <v>0.30208333333333298</v>
      </c>
      <c r="J2456" s="40">
        <v>4.4633368756641902E-2</v>
      </c>
      <c r="K2456" s="40">
        <v>47.05</v>
      </c>
    </row>
    <row r="2457" spans="1:11">
      <c r="A2457" s="61">
        <v>2307</v>
      </c>
      <c r="B2457" s="55">
        <v>45321</v>
      </c>
      <c r="C2457" s="46">
        <f t="shared" si="49"/>
        <v>2</v>
      </c>
      <c r="D2457" s="40" t="s">
        <v>1390</v>
      </c>
      <c r="E2457" s="40">
        <v>425</v>
      </c>
      <c r="F2457" s="40" t="s">
        <v>611</v>
      </c>
      <c r="G2457" s="40">
        <v>101</v>
      </c>
      <c r="H2457" s="40">
        <v>110</v>
      </c>
      <c r="I2457" s="49">
        <v>0.30208333333333298</v>
      </c>
      <c r="J2457" s="40">
        <v>0.23764705882352899</v>
      </c>
      <c r="K2457" s="40">
        <v>3.8636363636363602</v>
      </c>
    </row>
    <row r="2458" spans="1:11">
      <c r="A2458" s="61">
        <v>2307</v>
      </c>
      <c r="B2458" s="55">
        <v>45322</v>
      </c>
      <c r="C2458" s="46">
        <f t="shared" si="49"/>
        <v>3</v>
      </c>
      <c r="D2458" s="40" t="s">
        <v>1391</v>
      </c>
      <c r="E2458" s="40">
        <v>815</v>
      </c>
      <c r="F2458" s="40" t="s">
        <v>250</v>
      </c>
      <c r="G2458" s="40">
        <v>77</v>
      </c>
      <c r="H2458" s="40">
        <v>76</v>
      </c>
      <c r="I2458" s="49">
        <v>0.38402777777777802</v>
      </c>
      <c r="J2458" s="40">
        <v>9.4478527607362001E-2</v>
      </c>
      <c r="K2458" s="40">
        <v>10.723684210526301</v>
      </c>
    </row>
    <row r="2459" spans="1:11">
      <c r="A2459" s="61">
        <v>2307</v>
      </c>
      <c r="B2459" s="55">
        <v>45323</v>
      </c>
      <c r="C2459" s="46">
        <f t="shared" si="49"/>
        <v>4</v>
      </c>
      <c r="D2459" s="40" t="s">
        <v>1302</v>
      </c>
      <c r="E2459" s="40">
        <v>727</v>
      </c>
      <c r="F2459" s="40" t="s">
        <v>1392</v>
      </c>
      <c r="G2459" s="40">
        <v>34</v>
      </c>
      <c r="H2459" s="40">
        <v>55</v>
      </c>
      <c r="I2459" s="49">
        <v>0.38750000000000001</v>
      </c>
      <c r="J2459" s="40">
        <v>4.6767537826685003E-2</v>
      </c>
      <c r="K2459" s="40">
        <v>13.218181818181799</v>
      </c>
    </row>
    <row r="2460" spans="1:11">
      <c r="A2460" s="61">
        <v>2307</v>
      </c>
      <c r="B2460" s="55">
        <v>45324</v>
      </c>
      <c r="C2460" s="46">
        <f t="shared" si="49"/>
        <v>5</v>
      </c>
      <c r="D2460" s="40" t="s">
        <v>1031</v>
      </c>
      <c r="E2460" s="40">
        <v>704</v>
      </c>
      <c r="F2460" s="40" t="s">
        <v>572</v>
      </c>
      <c r="G2460" s="40">
        <v>92</v>
      </c>
      <c r="H2460" s="40">
        <v>49</v>
      </c>
      <c r="I2460" s="49">
        <v>0.42847222222222198</v>
      </c>
      <c r="J2460" s="40">
        <v>0.13068181818181801</v>
      </c>
      <c r="K2460" s="40">
        <v>14.3673469387755</v>
      </c>
    </row>
    <row r="2461" spans="1:11">
      <c r="A2461" s="61">
        <v>2307</v>
      </c>
      <c r="B2461" s="55">
        <v>45325</v>
      </c>
      <c r="C2461" s="46">
        <f t="shared" si="49"/>
        <v>6</v>
      </c>
      <c r="D2461" s="40" t="s">
        <v>1393</v>
      </c>
      <c r="E2461" s="40">
        <v>763</v>
      </c>
      <c r="F2461" s="40" t="s">
        <v>1377</v>
      </c>
      <c r="G2461" s="40">
        <v>11</v>
      </c>
      <c r="H2461" s="40">
        <v>84</v>
      </c>
      <c r="I2461" s="49">
        <v>0.25902777777777802</v>
      </c>
      <c r="J2461" s="40">
        <v>1.44167758846658E-2</v>
      </c>
      <c r="K2461" s="40">
        <v>9.0833333333333304</v>
      </c>
    </row>
    <row r="2462" spans="1:11">
      <c r="A2462" s="61">
        <v>2307</v>
      </c>
      <c r="B2462" s="55">
        <v>45326</v>
      </c>
      <c r="C2462" s="46">
        <f t="shared" si="49"/>
        <v>7</v>
      </c>
      <c r="D2462" s="40" t="s">
        <v>1394</v>
      </c>
      <c r="E2462" s="40">
        <v>790</v>
      </c>
      <c r="F2462" s="40" t="s">
        <v>1395</v>
      </c>
      <c r="G2462" s="40">
        <v>25</v>
      </c>
      <c r="H2462" s="40">
        <v>187</v>
      </c>
      <c r="I2462" s="49">
        <v>0.25208333333333299</v>
      </c>
      <c r="J2462" s="40">
        <v>3.1645569620253201E-2</v>
      </c>
      <c r="K2462" s="40">
        <v>4.2245989304812799</v>
      </c>
    </row>
    <row r="2463" spans="1:11">
      <c r="A2463" s="61">
        <v>2307</v>
      </c>
      <c r="B2463" s="55">
        <v>45327</v>
      </c>
      <c r="C2463" s="46">
        <f t="shared" si="49"/>
        <v>1</v>
      </c>
      <c r="D2463" s="40" t="s">
        <v>1034</v>
      </c>
      <c r="E2463" s="40">
        <v>671</v>
      </c>
      <c r="F2463" s="40" t="s">
        <v>981</v>
      </c>
      <c r="G2463" s="40">
        <v>18</v>
      </c>
      <c r="H2463" s="40">
        <v>287</v>
      </c>
      <c r="I2463" s="49">
        <v>0.27083333333333298</v>
      </c>
      <c r="J2463" s="40">
        <v>2.6825633383010399E-2</v>
      </c>
      <c r="K2463" s="40">
        <v>2.33797909407666</v>
      </c>
    </row>
    <row r="2464" spans="1:11">
      <c r="A2464" s="61">
        <v>2307</v>
      </c>
      <c r="B2464" s="55">
        <v>45328</v>
      </c>
      <c r="C2464" s="46">
        <f t="shared" si="49"/>
        <v>2</v>
      </c>
      <c r="D2464" s="40" t="s">
        <v>330</v>
      </c>
      <c r="E2464" s="40">
        <v>180</v>
      </c>
      <c r="F2464" s="40" t="s">
        <v>1369</v>
      </c>
      <c r="G2464" s="40">
        <v>32</v>
      </c>
      <c r="H2464" s="40">
        <v>251</v>
      </c>
      <c r="I2464" s="49">
        <v>0.25277777777777799</v>
      </c>
      <c r="J2464" s="40">
        <v>0.17777777777777801</v>
      </c>
      <c r="K2464" s="40">
        <v>0.71713147410358602</v>
      </c>
    </row>
    <row r="2465" spans="1:11">
      <c r="A2465" s="61">
        <v>2307</v>
      </c>
      <c r="B2465" s="55">
        <v>45329</v>
      </c>
      <c r="C2465" s="46">
        <f t="shared" si="49"/>
        <v>3</v>
      </c>
      <c r="D2465" s="40" t="s">
        <v>1396</v>
      </c>
      <c r="E2465" s="40">
        <v>920</v>
      </c>
      <c r="F2465" s="40" t="s">
        <v>631</v>
      </c>
      <c r="G2465" s="40">
        <v>116</v>
      </c>
      <c r="H2465" s="40">
        <v>199</v>
      </c>
      <c r="I2465" s="49">
        <v>0.29444444444444401</v>
      </c>
      <c r="J2465" s="40">
        <v>0.12608695652173901</v>
      </c>
      <c r="K2465" s="40">
        <v>4.6231155778894504</v>
      </c>
    </row>
    <row r="2466" spans="1:11">
      <c r="A2466" s="61">
        <v>2307</v>
      </c>
      <c r="B2466" s="55">
        <v>45330</v>
      </c>
      <c r="C2466" s="46">
        <f t="shared" si="49"/>
        <v>4</v>
      </c>
      <c r="D2466" s="40" t="s">
        <v>442</v>
      </c>
      <c r="E2466" s="40">
        <v>508</v>
      </c>
      <c r="F2466" s="40" t="s">
        <v>618</v>
      </c>
      <c r="G2466" s="40">
        <v>91</v>
      </c>
      <c r="H2466" s="40">
        <v>383</v>
      </c>
      <c r="I2466" s="49">
        <v>0.27777777777777801</v>
      </c>
      <c r="J2466" s="40">
        <v>0.17913385826771699</v>
      </c>
      <c r="K2466" s="40">
        <v>1.32637075718016</v>
      </c>
    </row>
    <row r="2467" spans="1:11">
      <c r="A2467" s="61">
        <v>2307</v>
      </c>
      <c r="B2467" s="55">
        <v>45331</v>
      </c>
      <c r="C2467" s="46">
        <f t="shared" si="49"/>
        <v>5</v>
      </c>
      <c r="D2467" s="40" t="s">
        <v>1397</v>
      </c>
      <c r="E2467" s="40">
        <v>1078</v>
      </c>
      <c r="F2467" s="40" t="s">
        <v>271</v>
      </c>
      <c r="G2467" s="40">
        <v>135</v>
      </c>
      <c r="H2467" s="40">
        <v>163</v>
      </c>
      <c r="I2467" s="49">
        <v>0.452777777777778</v>
      </c>
      <c r="J2467" s="40">
        <v>0.12523191094619701</v>
      </c>
      <c r="K2467" s="40">
        <v>6.6134969325153401</v>
      </c>
    </row>
    <row r="2468" spans="1:11">
      <c r="A2468" s="61">
        <v>2307</v>
      </c>
      <c r="B2468" s="55">
        <v>45332</v>
      </c>
      <c r="C2468" s="46">
        <f t="shared" si="49"/>
        <v>6</v>
      </c>
      <c r="D2468" s="40" t="s">
        <v>1398</v>
      </c>
      <c r="E2468" s="40">
        <v>496</v>
      </c>
      <c r="F2468" s="40" t="s">
        <v>973</v>
      </c>
      <c r="G2468" s="40">
        <v>52</v>
      </c>
      <c r="H2468" s="40">
        <v>156</v>
      </c>
      <c r="I2468" s="49">
        <v>0.33888888888888902</v>
      </c>
      <c r="J2468" s="40">
        <v>0.104838709677419</v>
      </c>
      <c r="K2468" s="40">
        <v>3.1794871794871802</v>
      </c>
    </row>
    <row r="2469" spans="1:11">
      <c r="A2469" s="61">
        <v>2307</v>
      </c>
      <c r="B2469" s="55">
        <v>45333</v>
      </c>
      <c r="C2469" s="46">
        <f t="shared" si="49"/>
        <v>7</v>
      </c>
      <c r="D2469" s="40" t="s">
        <v>1399</v>
      </c>
      <c r="E2469" s="40">
        <v>664</v>
      </c>
      <c r="F2469" s="40" t="s">
        <v>1375</v>
      </c>
      <c r="G2469" s="40">
        <v>38</v>
      </c>
      <c r="H2469" s="40">
        <v>157</v>
      </c>
      <c r="I2469" s="49">
        <v>0.265972222222222</v>
      </c>
      <c r="J2469" s="40">
        <v>5.7228915662650599E-2</v>
      </c>
      <c r="K2469" s="40">
        <v>4.2292993630573203</v>
      </c>
    </row>
    <row r="2470" spans="1:11">
      <c r="A2470" s="61">
        <v>2307</v>
      </c>
      <c r="B2470" s="55">
        <v>45334</v>
      </c>
      <c r="C2470" s="46">
        <f t="shared" si="49"/>
        <v>1</v>
      </c>
      <c r="D2470" s="40" t="s">
        <v>1400</v>
      </c>
      <c r="E2470" s="40">
        <v>762</v>
      </c>
      <c r="F2470" s="40" t="s">
        <v>609</v>
      </c>
      <c r="G2470" s="40">
        <v>119</v>
      </c>
      <c r="H2470" s="40">
        <v>67</v>
      </c>
      <c r="I2470" s="49">
        <v>0.29861111111111099</v>
      </c>
      <c r="J2470" s="40">
        <v>0.156167979002625</v>
      </c>
      <c r="K2470" s="40">
        <v>11.3731343283582</v>
      </c>
    </row>
    <row r="2471" spans="1:11">
      <c r="A2471" s="61">
        <v>2307</v>
      </c>
      <c r="B2471" s="55">
        <v>45335</v>
      </c>
      <c r="C2471" s="46">
        <f t="shared" si="49"/>
        <v>2</v>
      </c>
      <c r="D2471" s="40" t="s">
        <v>1015</v>
      </c>
      <c r="E2471" s="40">
        <v>267</v>
      </c>
      <c r="F2471" s="40" t="s">
        <v>1370</v>
      </c>
      <c r="G2471" s="40">
        <v>44</v>
      </c>
      <c r="H2471" s="40">
        <v>91</v>
      </c>
      <c r="I2471" s="49">
        <v>0.29861111111111099</v>
      </c>
      <c r="J2471" s="40">
        <v>0.164794007490637</v>
      </c>
      <c r="K2471" s="40">
        <v>2.9340659340659299</v>
      </c>
    </row>
    <row r="2472" spans="1:11">
      <c r="A2472" s="61">
        <v>2307</v>
      </c>
      <c r="B2472" s="55">
        <v>45336</v>
      </c>
      <c r="C2472" s="46">
        <f t="shared" si="49"/>
        <v>3</v>
      </c>
      <c r="D2472" s="40" t="s">
        <v>1031</v>
      </c>
      <c r="E2472" s="40">
        <v>704</v>
      </c>
      <c r="F2472" s="40" t="s">
        <v>572</v>
      </c>
      <c r="G2472" s="40">
        <v>92</v>
      </c>
      <c r="H2472" s="40">
        <v>76</v>
      </c>
      <c r="I2472" s="49">
        <v>0.29444444444444401</v>
      </c>
      <c r="J2472" s="40">
        <v>0.13068181818181801</v>
      </c>
      <c r="K2472" s="40">
        <v>9.2631578947368407</v>
      </c>
    </row>
    <row r="2473" spans="1:11">
      <c r="A2473" s="61">
        <v>2307</v>
      </c>
      <c r="B2473" s="55">
        <v>45337</v>
      </c>
      <c r="C2473" s="46">
        <f t="shared" si="49"/>
        <v>4</v>
      </c>
      <c r="D2473" s="40" t="s">
        <v>1401</v>
      </c>
      <c r="E2473" s="40">
        <v>509</v>
      </c>
      <c r="F2473" s="40" t="s">
        <v>393</v>
      </c>
      <c r="G2473" s="40">
        <v>90</v>
      </c>
      <c r="H2473" s="40">
        <v>41</v>
      </c>
      <c r="I2473" s="49">
        <v>0.27777777777777801</v>
      </c>
      <c r="J2473" s="40">
        <v>0.17681728880157199</v>
      </c>
      <c r="K2473" s="40">
        <v>12.4146341463415</v>
      </c>
    </row>
    <row r="2474" spans="1:11">
      <c r="A2474" s="61">
        <v>2307</v>
      </c>
      <c r="B2474" s="55">
        <v>45338</v>
      </c>
      <c r="C2474" s="46">
        <f t="shared" si="49"/>
        <v>5</v>
      </c>
      <c r="D2474" s="40" t="s">
        <v>1036</v>
      </c>
      <c r="E2474" s="40">
        <v>679</v>
      </c>
      <c r="F2474" s="40" t="s">
        <v>958</v>
      </c>
      <c r="G2474" s="40">
        <v>29</v>
      </c>
      <c r="H2474" s="40">
        <v>20</v>
      </c>
      <c r="I2474" s="49">
        <v>0.43055555555555602</v>
      </c>
      <c r="J2474" s="40">
        <v>4.2709867452135501E-2</v>
      </c>
      <c r="K2474" s="40">
        <v>33.950000000000003</v>
      </c>
    </row>
    <row r="2475" spans="1:11">
      <c r="A2475" s="61">
        <v>2307</v>
      </c>
      <c r="B2475" s="55">
        <v>45339</v>
      </c>
      <c r="C2475" s="46">
        <f t="shared" si="49"/>
        <v>6</v>
      </c>
      <c r="D2475" s="40" t="s">
        <v>1302</v>
      </c>
      <c r="E2475" s="40">
        <v>727</v>
      </c>
      <c r="F2475" s="40" t="s">
        <v>978</v>
      </c>
      <c r="G2475" s="40">
        <v>42</v>
      </c>
      <c r="H2475" s="40">
        <v>90</v>
      </c>
      <c r="I2475" s="49">
        <v>0.483333333333333</v>
      </c>
      <c r="J2475" s="40">
        <v>5.7771664374140302E-2</v>
      </c>
      <c r="K2475" s="40">
        <v>8.0777777777777793</v>
      </c>
    </row>
    <row r="2476" spans="1:11">
      <c r="A2476" s="61">
        <v>2307</v>
      </c>
      <c r="B2476" s="55">
        <v>45340</v>
      </c>
      <c r="C2476" s="46">
        <f t="shared" si="49"/>
        <v>7</v>
      </c>
      <c r="D2476" s="40" t="s">
        <v>1399</v>
      </c>
      <c r="E2476" s="40">
        <v>664</v>
      </c>
      <c r="F2476" s="40" t="s">
        <v>609</v>
      </c>
      <c r="G2476" s="40">
        <v>119</v>
      </c>
      <c r="H2476" s="40">
        <v>67</v>
      </c>
      <c r="I2476" s="49">
        <v>0.436805555555556</v>
      </c>
      <c r="J2476" s="40">
        <v>0.17921686746988</v>
      </c>
      <c r="K2476" s="40">
        <v>9.91044776119403</v>
      </c>
    </row>
    <row r="2477" spans="1:11">
      <c r="A2477" s="61">
        <v>2307</v>
      </c>
      <c r="B2477" s="55">
        <v>45341</v>
      </c>
      <c r="C2477" s="46">
        <f t="shared" si="49"/>
        <v>1</v>
      </c>
      <c r="D2477" s="40" t="s">
        <v>1400</v>
      </c>
      <c r="E2477" s="40">
        <v>762</v>
      </c>
      <c r="F2477" s="40" t="s">
        <v>572</v>
      </c>
      <c r="G2477" s="40">
        <v>92</v>
      </c>
      <c r="H2477" s="40">
        <v>156</v>
      </c>
      <c r="I2477" s="49">
        <v>0.29861111111111099</v>
      </c>
      <c r="J2477" s="40">
        <v>0.12073490813648299</v>
      </c>
      <c r="K2477" s="40">
        <v>4.8846153846153904</v>
      </c>
    </row>
    <row r="2478" spans="1:11">
      <c r="A2478" s="61">
        <v>2307</v>
      </c>
      <c r="B2478" s="55">
        <v>45342</v>
      </c>
      <c r="C2478" s="46">
        <f t="shared" si="49"/>
        <v>2</v>
      </c>
      <c r="D2478" s="40" t="s">
        <v>1031</v>
      </c>
      <c r="E2478" s="40">
        <v>704</v>
      </c>
      <c r="F2478" s="40" t="s">
        <v>958</v>
      </c>
      <c r="G2478" s="40">
        <v>29</v>
      </c>
      <c r="H2478" s="40">
        <v>111</v>
      </c>
      <c r="I2478" s="49">
        <v>0.30208333333333298</v>
      </c>
      <c r="J2478" s="40">
        <v>4.1193181818181802E-2</v>
      </c>
      <c r="K2478" s="40">
        <v>6.3423423423423397</v>
      </c>
    </row>
    <row r="2479" spans="1:11">
      <c r="A2479" s="61">
        <v>2307</v>
      </c>
      <c r="B2479" s="55">
        <v>45343</v>
      </c>
      <c r="C2479" s="46">
        <f t="shared" si="49"/>
        <v>3</v>
      </c>
      <c r="D2479" s="40" t="s">
        <v>1036</v>
      </c>
      <c r="E2479" s="40">
        <v>679</v>
      </c>
      <c r="F2479" s="40" t="s">
        <v>572</v>
      </c>
      <c r="G2479" s="40">
        <v>92</v>
      </c>
      <c r="H2479" s="40">
        <v>80</v>
      </c>
      <c r="I2479" s="49">
        <v>0.38402777777777802</v>
      </c>
      <c r="J2479" s="40">
        <v>0.13549337260677499</v>
      </c>
      <c r="K2479" s="40">
        <v>8.4875000000000007</v>
      </c>
    </row>
    <row r="2480" spans="1:11">
      <c r="A2480" s="61">
        <v>2307</v>
      </c>
      <c r="B2480" s="55">
        <v>45344</v>
      </c>
      <c r="C2480" s="46">
        <f t="shared" si="49"/>
        <v>4</v>
      </c>
      <c r="D2480" s="40" t="s">
        <v>1072</v>
      </c>
      <c r="E2480" s="40">
        <v>332</v>
      </c>
      <c r="F2480" s="40" t="s">
        <v>1392</v>
      </c>
      <c r="G2480" s="40">
        <v>34</v>
      </c>
      <c r="H2480" s="40">
        <v>39</v>
      </c>
      <c r="I2480" s="49">
        <v>0.38750000000000001</v>
      </c>
      <c r="J2480" s="40">
        <v>0.102409638554217</v>
      </c>
      <c r="K2480" s="40">
        <v>8.5128205128205092</v>
      </c>
    </row>
    <row r="2481" spans="1:11">
      <c r="A2481" s="61">
        <v>2307</v>
      </c>
      <c r="B2481" s="55">
        <v>45345</v>
      </c>
      <c r="C2481" s="46">
        <f t="shared" si="49"/>
        <v>5</v>
      </c>
      <c r="D2481" s="40" t="s">
        <v>1031</v>
      </c>
      <c r="E2481" s="40">
        <v>704</v>
      </c>
      <c r="F2481" s="40" t="s">
        <v>973</v>
      </c>
      <c r="G2481" s="40">
        <v>52</v>
      </c>
      <c r="H2481" s="40">
        <v>58</v>
      </c>
      <c r="I2481" s="49">
        <v>0.452777777777778</v>
      </c>
      <c r="J2481" s="40">
        <v>7.3863636363636395E-2</v>
      </c>
      <c r="K2481" s="40">
        <v>12.137931034482801</v>
      </c>
    </row>
    <row r="2482" spans="1:11">
      <c r="A2482" s="61">
        <v>2307</v>
      </c>
      <c r="B2482" s="55">
        <v>45346</v>
      </c>
      <c r="C2482" s="46">
        <f t="shared" si="49"/>
        <v>6</v>
      </c>
      <c r="D2482" s="40" t="s">
        <v>1398</v>
      </c>
      <c r="E2482" s="40">
        <v>496</v>
      </c>
      <c r="F2482" s="40" t="s">
        <v>973</v>
      </c>
      <c r="G2482" s="40">
        <v>52</v>
      </c>
      <c r="H2482" s="40">
        <v>67</v>
      </c>
      <c r="I2482" s="49">
        <v>0.47222222222222199</v>
      </c>
      <c r="J2482" s="40">
        <v>0.104838709677419</v>
      </c>
      <c r="K2482" s="40">
        <v>7.4029850746268702</v>
      </c>
    </row>
    <row r="2483" spans="1:11">
      <c r="A2483" s="61">
        <v>2307</v>
      </c>
      <c r="B2483" s="55">
        <v>45347</v>
      </c>
      <c r="C2483" s="46">
        <f t="shared" si="49"/>
        <v>7</v>
      </c>
      <c r="D2483" s="40" t="s">
        <v>1399</v>
      </c>
      <c r="E2483" s="40">
        <v>664</v>
      </c>
      <c r="F2483" s="40" t="s">
        <v>1375</v>
      </c>
      <c r="G2483" s="40">
        <v>38</v>
      </c>
      <c r="H2483" s="40">
        <v>75</v>
      </c>
      <c r="I2483" s="49">
        <v>0.44861111111111102</v>
      </c>
      <c r="J2483" s="40">
        <v>5.7228915662650599E-2</v>
      </c>
      <c r="K2483" s="40">
        <v>8.8533333333333299</v>
      </c>
    </row>
    <row r="2484" spans="1:11">
      <c r="A2484" s="61">
        <v>2307</v>
      </c>
      <c r="B2484" s="55">
        <v>45348</v>
      </c>
      <c r="C2484" s="46">
        <f t="shared" si="49"/>
        <v>1</v>
      </c>
      <c r="D2484" s="40" t="s">
        <v>1400</v>
      </c>
      <c r="E2484" s="40">
        <v>762</v>
      </c>
      <c r="F2484" s="40" t="s">
        <v>609</v>
      </c>
      <c r="G2484" s="40">
        <v>119</v>
      </c>
      <c r="H2484" s="40">
        <v>24</v>
      </c>
      <c r="I2484" s="49">
        <v>0.29861111111111099</v>
      </c>
      <c r="J2484" s="40">
        <v>0.156167979002625</v>
      </c>
      <c r="K2484" s="40">
        <v>31.75</v>
      </c>
    </row>
    <row r="2485" spans="1:11">
      <c r="A2485" s="61">
        <v>2307</v>
      </c>
      <c r="B2485" s="55">
        <v>45349</v>
      </c>
      <c r="C2485" s="46">
        <f t="shared" si="49"/>
        <v>2</v>
      </c>
      <c r="D2485" s="40" t="s">
        <v>940</v>
      </c>
      <c r="E2485" s="40">
        <v>320</v>
      </c>
      <c r="F2485" s="40" t="s">
        <v>1369</v>
      </c>
      <c r="G2485" s="40">
        <v>32</v>
      </c>
      <c r="H2485" s="40">
        <v>67</v>
      </c>
      <c r="I2485" s="49">
        <v>0.34375</v>
      </c>
      <c r="J2485" s="40">
        <v>0.1</v>
      </c>
      <c r="K2485" s="40">
        <v>4.7761194029850698</v>
      </c>
    </row>
    <row r="2486" spans="1:11">
      <c r="A2486" s="61">
        <v>2307</v>
      </c>
      <c r="B2486" s="55">
        <v>45350</v>
      </c>
      <c r="C2486" s="46">
        <f t="shared" si="49"/>
        <v>3</v>
      </c>
      <c r="D2486" s="40" t="s">
        <v>1393</v>
      </c>
      <c r="E2486" s="40">
        <v>763</v>
      </c>
      <c r="F2486" s="40" t="s">
        <v>634</v>
      </c>
      <c r="G2486" s="40">
        <v>72</v>
      </c>
      <c r="H2486" s="40">
        <v>150</v>
      </c>
      <c r="I2486" s="49">
        <v>0.46597222222222201</v>
      </c>
      <c r="J2486" s="40">
        <v>9.4364351245085201E-2</v>
      </c>
      <c r="K2486" s="40">
        <v>5.0866666666666696</v>
      </c>
    </row>
    <row r="2487" spans="1:11">
      <c r="A2487" s="61">
        <v>2307</v>
      </c>
      <c r="B2487" s="55">
        <v>45351</v>
      </c>
      <c r="C2487" s="46">
        <f t="shared" si="49"/>
        <v>4</v>
      </c>
      <c r="D2487" s="40" t="s">
        <v>923</v>
      </c>
      <c r="E2487" s="40">
        <v>272</v>
      </c>
      <c r="F2487" s="40" t="s">
        <v>958</v>
      </c>
      <c r="G2487" s="40">
        <v>29</v>
      </c>
      <c r="H2487" s="40">
        <v>118</v>
      </c>
      <c r="I2487" s="49">
        <v>0.27916666666666701</v>
      </c>
      <c r="J2487" s="40">
        <v>0.106617647058824</v>
      </c>
      <c r="K2487" s="40">
        <v>2.3050847457627102</v>
      </c>
    </row>
    <row r="2488" spans="1:11">
      <c r="A2488" s="61">
        <v>2307</v>
      </c>
      <c r="B2488" s="55">
        <v>45352</v>
      </c>
      <c r="C2488" s="46">
        <f t="shared" si="49"/>
        <v>5</v>
      </c>
      <c r="D2488" s="40" t="s">
        <v>1034</v>
      </c>
      <c r="E2488" s="40">
        <v>671</v>
      </c>
      <c r="F2488" s="40" t="s">
        <v>300</v>
      </c>
      <c r="G2488" s="40">
        <v>86</v>
      </c>
      <c r="H2488" s="40">
        <v>80</v>
      </c>
      <c r="I2488" s="49">
        <v>0.30138888888888898</v>
      </c>
      <c r="J2488" s="40">
        <v>0.12816691505216099</v>
      </c>
      <c r="K2488" s="40">
        <v>8.3874999999999993</v>
      </c>
    </row>
    <row r="2489" spans="1:11">
      <c r="A2489" s="61">
        <v>2307</v>
      </c>
      <c r="B2489" s="55">
        <v>45353</v>
      </c>
      <c r="C2489" s="46">
        <f t="shared" si="49"/>
        <v>6</v>
      </c>
      <c r="D2489" s="40" t="s">
        <v>1398</v>
      </c>
      <c r="E2489" s="40">
        <v>496</v>
      </c>
      <c r="F2489" s="40" t="s">
        <v>978</v>
      </c>
      <c r="G2489" s="40">
        <v>42</v>
      </c>
      <c r="H2489" s="40">
        <v>55</v>
      </c>
      <c r="I2489" s="49">
        <v>0.41666666666666702</v>
      </c>
      <c r="J2489" s="40">
        <v>8.4677419354838704E-2</v>
      </c>
      <c r="K2489" s="40">
        <v>9.0181818181818194</v>
      </c>
    </row>
    <row r="2490" spans="1:11">
      <c r="A2490" s="61">
        <v>2307</v>
      </c>
      <c r="B2490" s="55">
        <v>45354</v>
      </c>
      <c r="C2490" s="46">
        <f t="shared" si="49"/>
        <v>7</v>
      </c>
      <c r="D2490" s="40" t="s">
        <v>390</v>
      </c>
      <c r="E2490" s="40">
        <v>393</v>
      </c>
      <c r="F2490" s="40" t="s">
        <v>1370</v>
      </c>
      <c r="G2490" s="40">
        <v>44</v>
      </c>
      <c r="H2490" s="40">
        <v>53</v>
      </c>
      <c r="I2490" s="49">
        <v>0.41666666666666702</v>
      </c>
      <c r="J2490" s="40">
        <v>0.11195928753180701</v>
      </c>
      <c r="K2490" s="40">
        <v>7.4150943396226401</v>
      </c>
    </row>
    <row r="2491" spans="1:11">
      <c r="A2491" s="61">
        <v>2307</v>
      </c>
      <c r="B2491" s="55">
        <v>45355</v>
      </c>
      <c r="C2491" s="46">
        <f t="shared" si="49"/>
        <v>1</v>
      </c>
      <c r="D2491" s="40" t="s">
        <v>614</v>
      </c>
      <c r="E2491" s="40">
        <v>417</v>
      </c>
      <c r="F2491" s="40" t="s">
        <v>1395</v>
      </c>
      <c r="G2491" s="40">
        <v>25</v>
      </c>
      <c r="H2491" s="40">
        <v>23</v>
      </c>
      <c r="I2491" s="49">
        <v>0.41666666666666702</v>
      </c>
      <c r="J2491" s="40">
        <v>5.99520383693046E-2</v>
      </c>
      <c r="K2491" s="40">
        <v>18.130434782608699</v>
      </c>
    </row>
    <row r="2492" spans="1:11">
      <c r="A2492" s="61">
        <v>2307</v>
      </c>
      <c r="B2492" s="55">
        <v>45356</v>
      </c>
      <c r="C2492" s="46">
        <f t="shared" si="49"/>
        <v>2</v>
      </c>
      <c r="D2492" s="40" t="s">
        <v>311</v>
      </c>
      <c r="E2492" s="40">
        <v>241</v>
      </c>
      <c r="F2492" s="40" t="s">
        <v>549</v>
      </c>
      <c r="G2492" s="40">
        <v>105</v>
      </c>
      <c r="H2492" s="40">
        <v>123</v>
      </c>
      <c r="I2492" s="49">
        <v>0.33333333333333298</v>
      </c>
      <c r="J2492" s="40">
        <v>0.43568464730290501</v>
      </c>
      <c r="K2492" s="40">
        <v>1.95934959349593</v>
      </c>
    </row>
    <row r="2493" spans="1:11">
      <c r="A2493" s="61">
        <v>2307</v>
      </c>
      <c r="B2493" s="55">
        <v>45357</v>
      </c>
      <c r="C2493" s="46">
        <f t="shared" si="49"/>
        <v>3</v>
      </c>
      <c r="D2493" s="40" t="s">
        <v>383</v>
      </c>
      <c r="E2493" s="40">
        <v>385</v>
      </c>
      <c r="F2493" s="40" t="s">
        <v>1402</v>
      </c>
      <c r="G2493" s="40">
        <v>22</v>
      </c>
      <c r="H2493" s="40">
        <v>64</v>
      </c>
      <c r="I2493" s="49">
        <v>0.34930555555555598</v>
      </c>
      <c r="J2493" s="40">
        <v>5.7142857142857099E-2</v>
      </c>
      <c r="K2493" s="40">
        <v>6.015625</v>
      </c>
    </row>
    <row r="2494" spans="1:11">
      <c r="A2494" s="61">
        <v>2307</v>
      </c>
      <c r="B2494" s="55">
        <v>45358</v>
      </c>
      <c r="C2494" s="46">
        <f t="shared" si="49"/>
        <v>4</v>
      </c>
      <c r="D2494" s="40" t="s">
        <v>334</v>
      </c>
      <c r="E2494" s="40">
        <v>433</v>
      </c>
      <c r="F2494" s="40" t="s">
        <v>1403</v>
      </c>
      <c r="G2494" s="40">
        <v>21</v>
      </c>
      <c r="H2494" s="40">
        <v>52</v>
      </c>
      <c r="I2494" s="49">
        <v>0.33333333333333298</v>
      </c>
      <c r="J2494" s="40">
        <v>4.8498845265588897E-2</v>
      </c>
      <c r="K2494" s="40">
        <v>8.3269230769230802</v>
      </c>
    </row>
    <row r="2495" spans="1:11">
      <c r="A2495" s="61">
        <v>2307</v>
      </c>
      <c r="B2495" s="55">
        <v>45359</v>
      </c>
      <c r="C2495" s="46">
        <f t="shared" si="49"/>
        <v>5</v>
      </c>
      <c r="D2495" s="40" t="s">
        <v>813</v>
      </c>
      <c r="E2495" s="40">
        <v>621</v>
      </c>
      <c r="F2495" s="40" t="s">
        <v>272</v>
      </c>
      <c r="G2495" s="40">
        <v>94</v>
      </c>
      <c r="H2495" s="40">
        <v>62</v>
      </c>
      <c r="I2495" s="49">
        <v>0.29166666666666702</v>
      </c>
      <c r="J2495" s="40">
        <v>0.15136876006441199</v>
      </c>
      <c r="K2495" s="40">
        <v>10.0161290322581</v>
      </c>
    </row>
    <row r="2496" spans="1:11">
      <c r="A2496" s="61">
        <v>2307</v>
      </c>
      <c r="B2496" s="55">
        <v>45360</v>
      </c>
      <c r="C2496" s="46">
        <f t="shared" si="49"/>
        <v>6</v>
      </c>
      <c r="D2496" s="40" t="s">
        <v>812</v>
      </c>
      <c r="E2496" s="40">
        <v>722</v>
      </c>
      <c r="F2496" s="40" t="s">
        <v>369</v>
      </c>
      <c r="G2496" s="40">
        <v>181</v>
      </c>
      <c r="H2496" s="40">
        <v>65</v>
      </c>
      <c r="I2496" s="49">
        <v>0.41666666666666702</v>
      </c>
      <c r="J2496" s="40">
        <v>0.25069252077562298</v>
      </c>
      <c r="K2496" s="40">
        <v>11.1076923076923</v>
      </c>
    </row>
    <row r="2497" spans="1:11">
      <c r="A2497" s="61">
        <v>2307</v>
      </c>
      <c r="B2497" s="55">
        <v>45361</v>
      </c>
      <c r="C2497" s="46">
        <f t="shared" si="49"/>
        <v>7</v>
      </c>
      <c r="D2497" s="40" t="s">
        <v>1404</v>
      </c>
      <c r="E2497" s="40">
        <v>709</v>
      </c>
      <c r="F2497" s="40" t="s">
        <v>1369</v>
      </c>
      <c r="G2497" s="40">
        <v>32</v>
      </c>
      <c r="H2497" s="40">
        <v>41</v>
      </c>
      <c r="I2497" s="49">
        <v>0.375</v>
      </c>
      <c r="J2497" s="40">
        <v>4.51339915373766E-2</v>
      </c>
      <c r="K2497" s="40">
        <v>17.292682926829301</v>
      </c>
    </row>
    <row r="2498" spans="1:11">
      <c r="A2498" s="61">
        <v>2307</v>
      </c>
      <c r="B2498" s="55">
        <v>45362</v>
      </c>
      <c r="C2498" s="46">
        <f t="shared" si="49"/>
        <v>1</v>
      </c>
      <c r="D2498" s="40" t="s">
        <v>1405</v>
      </c>
      <c r="E2498" s="40">
        <v>892</v>
      </c>
      <c r="F2498" s="40" t="s">
        <v>974</v>
      </c>
      <c r="G2498" s="40">
        <v>31</v>
      </c>
      <c r="H2498" s="40">
        <v>33</v>
      </c>
      <c r="I2498" s="49">
        <v>0.375</v>
      </c>
      <c r="J2498" s="40">
        <v>3.4753363228699603E-2</v>
      </c>
      <c r="K2498" s="40">
        <v>27.030303030302999</v>
      </c>
    </row>
    <row r="2499" spans="1:11">
      <c r="A2499" s="61">
        <v>2307</v>
      </c>
      <c r="B2499" s="55">
        <v>45363</v>
      </c>
      <c r="C2499" s="46">
        <f t="shared" si="49"/>
        <v>2</v>
      </c>
      <c r="D2499" s="40" t="s">
        <v>708</v>
      </c>
      <c r="E2499" s="40">
        <v>381</v>
      </c>
      <c r="F2499" s="40" t="s">
        <v>1406</v>
      </c>
      <c r="G2499" s="40">
        <v>26</v>
      </c>
      <c r="H2499" s="40">
        <v>84</v>
      </c>
      <c r="I2499" s="49">
        <v>0.29513888888888901</v>
      </c>
      <c r="J2499" s="40">
        <v>6.8241469816273007E-2</v>
      </c>
      <c r="K2499" s="40">
        <v>4.53571428571429</v>
      </c>
    </row>
    <row r="2500" spans="1:11">
      <c r="A2500" s="61">
        <v>2307</v>
      </c>
      <c r="B2500" s="55">
        <v>45364</v>
      </c>
      <c r="C2500" s="46">
        <f t="shared" si="49"/>
        <v>3</v>
      </c>
      <c r="D2500" s="40" t="s">
        <v>1054</v>
      </c>
      <c r="E2500" s="40">
        <v>749</v>
      </c>
      <c r="F2500" s="40" t="s">
        <v>1066</v>
      </c>
      <c r="G2500" s="40">
        <v>235</v>
      </c>
      <c r="H2500" s="40">
        <v>62</v>
      </c>
      <c r="I2500" s="49">
        <v>0.47291666666666698</v>
      </c>
      <c r="J2500" s="40">
        <v>0.31375166889185602</v>
      </c>
      <c r="K2500" s="40">
        <v>12.080645161290301</v>
      </c>
    </row>
    <row r="2501" spans="1:11">
      <c r="A2501" s="61">
        <v>2307</v>
      </c>
      <c r="B2501" s="55">
        <v>45365</v>
      </c>
      <c r="C2501" s="46">
        <f t="shared" si="49"/>
        <v>4</v>
      </c>
      <c r="D2501" s="40" t="s">
        <v>1407</v>
      </c>
      <c r="E2501" s="40">
        <v>431</v>
      </c>
      <c r="F2501" s="40" t="s">
        <v>680</v>
      </c>
      <c r="G2501" s="40">
        <v>99</v>
      </c>
      <c r="H2501" s="40">
        <v>79</v>
      </c>
      <c r="I2501" s="49">
        <v>0.29861111111111099</v>
      </c>
      <c r="J2501" s="40">
        <v>0.22969837587007</v>
      </c>
      <c r="K2501" s="40">
        <v>5.4556962025316498</v>
      </c>
    </row>
    <row r="2502" spans="1:11">
      <c r="A2502" s="61">
        <v>2307</v>
      </c>
      <c r="B2502" s="55">
        <v>45366</v>
      </c>
      <c r="C2502" s="46">
        <f t="shared" si="49"/>
        <v>5</v>
      </c>
      <c r="D2502" s="40" t="s">
        <v>485</v>
      </c>
      <c r="E2502" s="40">
        <v>434</v>
      </c>
      <c r="F2502" s="40" t="s">
        <v>574</v>
      </c>
      <c r="G2502" s="40">
        <v>157</v>
      </c>
      <c r="H2502" s="40">
        <v>122</v>
      </c>
      <c r="I2502" s="49">
        <v>0.29861111111111099</v>
      </c>
      <c r="J2502" s="40">
        <v>0.36175115207373298</v>
      </c>
      <c r="K2502" s="40">
        <v>3.5573770491803298</v>
      </c>
    </row>
    <row r="2503" spans="1:11">
      <c r="A2503" s="61">
        <v>2307</v>
      </c>
      <c r="B2503" s="55">
        <v>45367</v>
      </c>
      <c r="C2503" s="46">
        <f t="shared" si="49"/>
        <v>6</v>
      </c>
      <c r="D2503" s="40" t="s">
        <v>622</v>
      </c>
      <c r="E2503" s="40">
        <v>684</v>
      </c>
      <c r="F2503" s="40" t="s">
        <v>391</v>
      </c>
      <c r="G2503" s="40">
        <v>310</v>
      </c>
      <c r="H2503" s="40">
        <v>96</v>
      </c>
      <c r="I2503" s="49">
        <v>0.48680555555555599</v>
      </c>
      <c r="J2503" s="40">
        <v>0.45321637426900602</v>
      </c>
      <c r="K2503" s="40">
        <v>7.125</v>
      </c>
    </row>
    <row r="2504" spans="1:11">
      <c r="A2504" s="61">
        <v>2307</v>
      </c>
      <c r="B2504" s="55">
        <v>45368</v>
      </c>
      <c r="C2504" s="46">
        <f t="shared" si="49"/>
        <v>7</v>
      </c>
      <c r="D2504" s="40" t="s">
        <v>1408</v>
      </c>
      <c r="E2504" s="40">
        <v>849</v>
      </c>
      <c r="F2504" s="40" t="s">
        <v>339</v>
      </c>
      <c r="G2504" s="40">
        <v>121</v>
      </c>
      <c r="H2504" s="40">
        <v>60</v>
      </c>
      <c r="I2504" s="49">
        <v>0.48055555555555601</v>
      </c>
      <c r="J2504" s="40">
        <v>0.142520612485277</v>
      </c>
      <c r="K2504" s="40">
        <v>14.15</v>
      </c>
    </row>
    <row r="2505" spans="1:11">
      <c r="A2505" s="61">
        <v>2307</v>
      </c>
      <c r="B2505" s="55">
        <v>45369</v>
      </c>
      <c r="C2505" s="46">
        <f t="shared" ref="C2505:C2568" si="50">WEEKDAY(B2505,2)</f>
        <v>1</v>
      </c>
      <c r="D2505" s="40" t="s">
        <v>1409</v>
      </c>
      <c r="E2505" s="40">
        <v>865</v>
      </c>
      <c r="F2505" s="40" t="s">
        <v>1395</v>
      </c>
      <c r="G2505" s="40">
        <v>25</v>
      </c>
      <c r="H2505" s="40">
        <v>65</v>
      </c>
      <c r="I2505" s="49">
        <v>0.29861111111111099</v>
      </c>
      <c r="J2505" s="40">
        <v>2.8901734104046201E-2</v>
      </c>
      <c r="K2505" s="40">
        <v>13.307692307692299</v>
      </c>
    </row>
    <row r="2506" spans="1:11">
      <c r="A2506" s="61">
        <v>2307</v>
      </c>
      <c r="B2506" s="55">
        <v>45370</v>
      </c>
      <c r="C2506" s="46">
        <f t="shared" si="50"/>
        <v>2</v>
      </c>
      <c r="D2506" s="40" t="s">
        <v>1025</v>
      </c>
      <c r="E2506" s="40">
        <v>484</v>
      </c>
      <c r="F2506" s="40" t="s">
        <v>982</v>
      </c>
      <c r="G2506" s="40">
        <v>15</v>
      </c>
      <c r="H2506" s="40">
        <v>73</v>
      </c>
      <c r="I2506" s="49">
        <v>0.29861111111111099</v>
      </c>
      <c r="J2506" s="40">
        <v>3.0991735537190101E-2</v>
      </c>
      <c r="K2506" s="40">
        <v>6.6301369863013697</v>
      </c>
    </row>
    <row r="2507" spans="1:11">
      <c r="A2507" s="61">
        <v>2307</v>
      </c>
      <c r="B2507" s="55">
        <v>45371</v>
      </c>
      <c r="C2507" s="46">
        <f t="shared" si="50"/>
        <v>3</v>
      </c>
      <c r="D2507" s="40" t="s">
        <v>1410</v>
      </c>
      <c r="E2507" s="40">
        <v>665</v>
      </c>
      <c r="F2507" s="40" t="s">
        <v>955</v>
      </c>
      <c r="G2507" s="40">
        <v>55</v>
      </c>
      <c r="H2507" s="40">
        <v>94</v>
      </c>
      <c r="I2507" s="49">
        <v>0.29861111111111099</v>
      </c>
      <c r="J2507" s="40">
        <v>8.2706766917293201E-2</v>
      </c>
      <c r="K2507" s="40">
        <v>7.0744680851063801</v>
      </c>
    </row>
    <row r="2508" spans="1:11">
      <c r="A2508" s="61">
        <v>2307</v>
      </c>
      <c r="B2508" s="55">
        <v>45372</v>
      </c>
      <c r="C2508" s="46">
        <f t="shared" si="50"/>
        <v>4</v>
      </c>
      <c r="D2508" s="40" t="s">
        <v>304</v>
      </c>
      <c r="E2508" s="40">
        <v>377</v>
      </c>
      <c r="F2508" s="40" t="s">
        <v>904</v>
      </c>
      <c r="G2508" s="40">
        <v>67</v>
      </c>
      <c r="H2508" s="40">
        <v>97</v>
      </c>
      <c r="I2508" s="49">
        <v>0.30208333333333298</v>
      </c>
      <c r="J2508" s="40">
        <v>0.17771883289124699</v>
      </c>
      <c r="K2508" s="40">
        <v>3.8865979381443299</v>
      </c>
    </row>
    <row r="2509" spans="1:11">
      <c r="A2509" s="61">
        <v>2307</v>
      </c>
      <c r="B2509" s="55">
        <v>45373</v>
      </c>
      <c r="C2509" s="46">
        <f t="shared" si="50"/>
        <v>5</v>
      </c>
      <c r="D2509" s="40" t="s">
        <v>493</v>
      </c>
      <c r="E2509" s="40">
        <v>423</v>
      </c>
      <c r="F2509" s="40" t="s">
        <v>503</v>
      </c>
      <c r="G2509" s="40">
        <v>100</v>
      </c>
      <c r="H2509" s="40">
        <v>93</v>
      </c>
      <c r="I2509" s="49">
        <v>0.30208333333333298</v>
      </c>
      <c r="J2509" s="40">
        <v>0.23640661938534299</v>
      </c>
      <c r="K2509" s="40">
        <v>4.5483870967741904</v>
      </c>
    </row>
    <row r="2510" spans="1:11">
      <c r="A2510" s="61">
        <v>2307</v>
      </c>
      <c r="B2510" s="55">
        <v>45374</v>
      </c>
      <c r="C2510" s="46">
        <f t="shared" si="50"/>
        <v>6</v>
      </c>
      <c r="D2510" s="40" t="s">
        <v>803</v>
      </c>
      <c r="E2510" s="40">
        <v>808</v>
      </c>
      <c r="F2510" s="40" t="s">
        <v>1411</v>
      </c>
      <c r="G2510" s="40">
        <v>59</v>
      </c>
      <c r="H2510" s="40">
        <v>68</v>
      </c>
      <c r="I2510" s="49">
        <v>0.44027777777777799</v>
      </c>
      <c r="J2510" s="40">
        <v>7.3019801980198001E-2</v>
      </c>
      <c r="K2510" s="40">
        <v>11.882352941176499</v>
      </c>
    </row>
    <row r="2511" spans="1:11">
      <c r="A2511" s="61">
        <v>2307</v>
      </c>
      <c r="B2511" s="55">
        <v>45375</v>
      </c>
      <c r="C2511" s="46">
        <f t="shared" si="50"/>
        <v>7</v>
      </c>
      <c r="D2511" s="40" t="s">
        <v>1412</v>
      </c>
      <c r="E2511" s="40">
        <v>804</v>
      </c>
      <c r="F2511" s="40" t="s">
        <v>1014</v>
      </c>
      <c r="G2511" s="40">
        <v>228</v>
      </c>
      <c r="H2511" s="40">
        <v>40</v>
      </c>
      <c r="I2511" s="49">
        <v>0.38333333333333303</v>
      </c>
      <c r="J2511" s="40">
        <v>0.28358208955223901</v>
      </c>
      <c r="K2511" s="40">
        <v>20.100000000000001</v>
      </c>
    </row>
    <row r="2512" spans="1:11">
      <c r="A2512" s="61">
        <v>2307</v>
      </c>
      <c r="B2512" s="55">
        <v>45376</v>
      </c>
      <c r="C2512" s="46">
        <f t="shared" si="50"/>
        <v>1</v>
      </c>
      <c r="D2512" s="40" t="s">
        <v>1413</v>
      </c>
      <c r="E2512" s="40">
        <v>1104</v>
      </c>
      <c r="F2512" s="40" t="s">
        <v>500</v>
      </c>
      <c r="G2512" s="40">
        <v>79</v>
      </c>
      <c r="H2512" s="40">
        <v>32</v>
      </c>
      <c r="I2512" s="49">
        <v>0.54374999999999996</v>
      </c>
      <c r="J2512" s="40">
        <v>7.1557971014492794E-2</v>
      </c>
      <c r="K2512" s="40">
        <v>34.5</v>
      </c>
    </row>
    <row r="2513" spans="1:12">
      <c r="A2513" s="61">
        <v>2307</v>
      </c>
      <c r="B2513" s="55">
        <v>45377</v>
      </c>
      <c r="C2513" s="46">
        <f t="shared" si="50"/>
        <v>2</v>
      </c>
      <c r="D2513" s="40" t="s">
        <v>1414</v>
      </c>
      <c r="E2513" s="40">
        <v>624</v>
      </c>
      <c r="F2513" s="40" t="s">
        <v>552</v>
      </c>
      <c r="G2513" s="40">
        <v>103</v>
      </c>
      <c r="H2513" s="40">
        <v>105</v>
      </c>
      <c r="I2513" s="49">
        <v>0.29861111111111099</v>
      </c>
      <c r="J2513" s="40">
        <v>0.165064102564103</v>
      </c>
      <c r="K2513" s="40">
        <v>5.9428571428571404</v>
      </c>
    </row>
    <row r="2514" spans="1:12">
      <c r="A2514" s="61">
        <v>2307</v>
      </c>
      <c r="B2514" s="55">
        <v>45378</v>
      </c>
      <c r="C2514" s="46">
        <f t="shared" si="50"/>
        <v>3</v>
      </c>
      <c r="D2514" s="40" t="s">
        <v>1415</v>
      </c>
      <c r="E2514" s="40">
        <v>897</v>
      </c>
      <c r="F2514" s="40" t="s">
        <v>387</v>
      </c>
      <c r="G2514" s="40">
        <v>136</v>
      </c>
      <c r="H2514" s="40">
        <v>34</v>
      </c>
      <c r="I2514" s="49">
        <v>0.29861111111111099</v>
      </c>
      <c r="J2514" s="40">
        <v>0.15161649944258601</v>
      </c>
      <c r="K2514" s="40">
        <v>26.382352941176499</v>
      </c>
      <c r="L2514" s="40">
        <v>1</v>
      </c>
    </row>
    <row r="2515" spans="1:12">
      <c r="A2515" s="61">
        <v>2307</v>
      </c>
      <c r="B2515" s="55">
        <v>45379</v>
      </c>
      <c r="C2515" s="46">
        <f t="shared" si="50"/>
        <v>4</v>
      </c>
      <c r="D2515" s="40" t="s">
        <v>1009</v>
      </c>
      <c r="E2515" s="40">
        <v>833</v>
      </c>
      <c r="F2515" s="40" t="s">
        <v>443</v>
      </c>
      <c r="G2515" s="40">
        <v>173</v>
      </c>
      <c r="H2515" s="40">
        <v>43</v>
      </c>
      <c r="I2515" s="49">
        <v>0.29861111111111099</v>
      </c>
      <c r="J2515" s="40">
        <v>0.207683073229292</v>
      </c>
      <c r="K2515" s="40">
        <v>19.3720930232558</v>
      </c>
      <c r="L2515" s="40">
        <v>1</v>
      </c>
    </row>
    <row r="2516" spans="1:12">
      <c r="A2516" s="61">
        <v>2307</v>
      </c>
      <c r="B2516" s="55">
        <v>45380</v>
      </c>
      <c r="C2516" s="46">
        <f t="shared" si="50"/>
        <v>5</v>
      </c>
      <c r="D2516" s="40" t="s">
        <v>805</v>
      </c>
      <c r="E2516" s="40">
        <v>669</v>
      </c>
      <c r="F2516" s="40" t="s">
        <v>599</v>
      </c>
      <c r="G2516" s="40">
        <v>154</v>
      </c>
      <c r="H2516" s="40">
        <v>71</v>
      </c>
      <c r="I2516" s="49">
        <v>0.29861111111111099</v>
      </c>
      <c r="J2516" s="40">
        <v>0.230194319880419</v>
      </c>
      <c r="K2516" s="40">
        <v>9.4225352112676095</v>
      </c>
      <c r="L2516" s="40">
        <v>0</v>
      </c>
    </row>
    <row r="2517" spans="1:12">
      <c r="A2517" s="61">
        <v>2307</v>
      </c>
      <c r="B2517" s="55">
        <v>45381</v>
      </c>
      <c r="C2517" s="46">
        <f t="shared" si="50"/>
        <v>6</v>
      </c>
      <c r="D2517" s="40" t="s">
        <v>1416</v>
      </c>
      <c r="E2517" s="40">
        <v>906</v>
      </c>
      <c r="F2517" s="40" t="s">
        <v>576</v>
      </c>
      <c r="G2517" s="40">
        <v>68</v>
      </c>
      <c r="H2517" s="40">
        <v>18</v>
      </c>
      <c r="I2517" s="49">
        <v>0.53333333333333299</v>
      </c>
      <c r="J2517" s="40">
        <v>7.5055187637969104E-2</v>
      </c>
      <c r="K2517" s="40">
        <v>50.3333333333333</v>
      </c>
      <c r="L2517" s="40">
        <v>1</v>
      </c>
    </row>
    <row r="2518" spans="1:12">
      <c r="A2518" s="61">
        <v>2307</v>
      </c>
      <c r="B2518" s="55">
        <v>45382</v>
      </c>
      <c r="C2518" s="46">
        <f t="shared" si="50"/>
        <v>7</v>
      </c>
      <c r="D2518" s="40" t="s">
        <v>1417</v>
      </c>
      <c r="E2518" s="40">
        <v>1093</v>
      </c>
      <c r="F2518" s="40" t="s">
        <v>393</v>
      </c>
      <c r="G2518" s="40">
        <v>90</v>
      </c>
      <c r="H2518" s="40">
        <v>4</v>
      </c>
      <c r="I2518" s="49">
        <v>0.54930555555555605</v>
      </c>
      <c r="J2518" s="40">
        <v>8.2342177493138199E-2</v>
      </c>
      <c r="K2518" s="40">
        <v>273.25</v>
      </c>
      <c r="L2518" s="40">
        <v>1</v>
      </c>
    </row>
    <row r="2519" spans="1:12">
      <c r="A2519" s="61">
        <v>2307</v>
      </c>
      <c r="B2519" s="55">
        <v>45383</v>
      </c>
      <c r="C2519" s="46">
        <f t="shared" si="50"/>
        <v>1</v>
      </c>
      <c r="D2519" s="40" t="s">
        <v>1418</v>
      </c>
      <c r="E2519" s="40">
        <v>1370</v>
      </c>
      <c r="F2519" s="40" t="s">
        <v>590</v>
      </c>
      <c r="G2519" s="40">
        <v>115</v>
      </c>
      <c r="H2519" s="40">
        <v>13</v>
      </c>
      <c r="I2519" s="49">
        <v>0.57499999999999996</v>
      </c>
      <c r="J2519" s="40">
        <v>8.3941605839416095E-2</v>
      </c>
      <c r="K2519" s="40">
        <v>105.384615384615</v>
      </c>
      <c r="L2519" s="40">
        <v>1</v>
      </c>
    </row>
    <row r="2520" spans="1:12">
      <c r="A2520" s="61">
        <v>2307</v>
      </c>
      <c r="B2520" s="55">
        <v>45384</v>
      </c>
      <c r="C2520" s="46">
        <f t="shared" si="50"/>
        <v>2</v>
      </c>
      <c r="D2520" s="40" t="s">
        <v>1419</v>
      </c>
      <c r="E2520" s="40">
        <v>908</v>
      </c>
      <c r="F2520" s="40" t="s">
        <v>278</v>
      </c>
      <c r="G2520" s="40">
        <v>138</v>
      </c>
      <c r="H2520" s="40">
        <v>34</v>
      </c>
      <c r="I2520" s="49">
        <v>0.47222222222222199</v>
      </c>
      <c r="J2520" s="40">
        <v>0.15198237885462601</v>
      </c>
      <c r="K2520" s="40">
        <v>26.705882352941199</v>
      </c>
      <c r="L2520" s="40">
        <v>1</v>
      </c>
    </row>
    <row r="2521" spans="1:12">
      <c r="A2521" s="61">
        <v>6759</v>
      </c>
      <c r="B2521" s="55">
        <v>45291</v>
      </c>
      <c r="C2521" s="46">
        <f t="shared" si="50"/>
        <v>7</v>
      </c>
      <c r="D2521" s="122" t="s">
        <v>1420</v>
      </c>
      <c r="E2521" s="74">
        <v>421</v>
      </c>
      <c r="F2521" s="122" t="s">
        <v>261</v>
      </c>
      <c r="G2521" s="74">
        <v>122</v>
      </c>
      <c r="H2521" s="74">
        <v>220</v>
      </c>
      <c r="I2521" s="49">
        <v>0.41111111111111098</v>
      </c>
    </row>
    <row r="2522" spans="1:12">
      <c r="A2522" s="61">
        <v>6759</v>
      </c>
      <c r="B2522" s="55">
        <v>45292</v>
      </c>
      <c r="C2522" s="46">
        <f t="shared" si="50"/>
        <v>1</v>
      </c>
      <c r="D2522" s="122" t="s">
        <v>937</v>
      </c>
      <c r="E2522" s="74">
        <v>251</v>
      </c>
      <c r="F2522" s="122" t="s">
        <v>268</v>
      </c>
      <c r="G2522" s="74">
        <v>96</v>
      </c>
      <c r="H2522" s="74">
        <v>215</v>
      </c>
      <c r="I2522" s="49">
        <v>0.25347222222222199</v>
      </c>
    </row>
    <row r="2523" spans="1:12">
      <c r="A2523" s="61">
        <v>6759</v>
      </c>
      <c r="B2523" s="55">
        <v>45293</v>
      </c>
      <c r="C2523" s="46">
        <f t="shared" si="50"/>
        <v>2</v>
      </c>
      <c r="D2523" s="122" t="s">
        <v>1421</v>
      </c>
      <c r="E2523" s="74">
        <v>429</v>
      </c>
      <c r="F2523" s="122" t="s">
        <v>680</v>
      </c>
      <c r="G2523" s="74">
        <v>99</v>
      </c>
      <c r="H2523" s="74">
        <v>137</v>
      </c>
      <c r="I2523" s="49">
        <v>0.47152777777777799</v>
      </c>
    </row>
    <row r="2524" spans="1:12">
      <c r="A2524" s="61">
        <v>6759</v>
      </c>
      <c r="B2524" s="55">
        <v>45294</v>
      </c>
      <c r="C2524" s="46">
        <f t="shared" si="50"/>
        <v>3</v>
      </c>
      <c r="D2524" s="122" t="s">
        <v>1081</v>
      </c>
      <c r="E2524" s="74">
        <v>471</v>
      </c>
      <c r="F2524" s="122" t="s">
        <v>1043</v>
      </c>
      <c r="G2524" s="74">
        <v>58</v>
      </c>
      <c r="H2524" s="74">
        <v>132</v>
      </c>
      <c r="I2524" s="49">
        <v>0.344444444444444</v>
      </c>
    </row>
    <row r="2525" spans="1:12">
      <c r="A2525" s="61">
        <v>6759</v>
      </c>
      <c r="B2525" s="55">
        <v>45295</v>
      </c>
      <c r="C2525" s="46">
        <f t="shared" si="50"/>
        <v>4</v>
      </c>
      <c r="D2525" s="122" t="s">
        <v>388</v>
      </c>
      <c r="E2525" s="74">
        <v>263</v>
      </c>
      <c r="F2525" s="122" t="s">
        <v>631</v>
      </c>
      <c r="G2525" s="74">
        <v>116</v>
      </c>
      <c r="H2525" s="74">
        <v>277</v>
      </c>
      <c r="I2525" s="49">
        <v>0.25763888888888897</v>
      </c>
    </row>
    <row r="2526" spans="1:12">
      <c r="A2526" s="61">
        <v>6759</v>
      </c>
      <c r="B2526" s="55">
        <v>45296</v>
      </c>
      <c r="C2526" s="46">
        <f t="shared" si="50"/>
        <v>5</v>
      </c>
      <c r="D2526" s="122" t="s">
        <v>523</v>
      </c>
      <c r="E2526" s="74">
        <v>459</v>
      </c>
      <c r="F2526" s="122" t="s">
        <v>583</v>
      </c>
      <c r="G2526" s="74">
        <v>85</v>
      </c>
      <c r="H2526" s="74">
        <v>174</v>
      </c>
      <c r="I2526" s="49">
        <v>0.44930555555555601</v>
      </c>
    </row>
    <row r="2527" spans="1:12">
      <c r="A2527" s="61">
        <v>6759</v>
      </c>
      <c r="B2527" s="55">
        <v>45297</v>
      </c>
      <c r="C2527" s="46">
        <f t="shared" si="50"/>
        <v>6</v>
      </c>
      <c r="D2527" s="122" t="s">
        <v>941</v>
      </c>
      <c r="E2527" s="74">
        <v>285</v>
      </c>
      <c r="F2527" s="122" t="s">
        <v>389</v>
      </c>
      <c r="G2527" s="74">
        <v>111</v>
      </c>
      <c r="H2527" s="74">
        <v>169</v>
      </c>
      <c r="I2527" s="49">
        <v>0.38055555555555598</v>
      </c>
    </row>
    <row r="2528" spans="1:12">
      <c r="A2528" s="61">
        <v>6759</v>
      </c>
      <c r="B2528" s="55">
        <v>45298</v>
      </c>
      <c r="C2528" s="46">
        <f t="shared" si="50"/>
        <v>7</v>
      </c>
      <c r="D2528" s="122" t="s">
        <v>906</v>
      </c>
      <c r="E2528" s="74">
        <v>259</v>
      </c>
      <c r="F2528" s="122" t="s">
        <v>293</v>
      </c>
      <c r="G2528" s="74">
        <v>167</v>
      </c>
      <c r="H2528" s="74">
        <v>174</v>
      </c>
      <c r="I2528" s="49">
        <v>0.21666666666666701</v>
      </c>
    </row>
    <row r="2529" spans="1:9">
      <c r="A2529" s="61">
        <v>6759</v>
      </c>
      <c r="B2529" s="55">
        <v>45299</v>
      </c>
      <c r="C2529" s="46">
        <f t="shared" si="50"/>
        <v>1</v>
      </c>
      <c r="D2529" s="122" t="s">
        <v>929</v>
      </c>
      <c r="E2529" s="74">
        <v>280</v>
      </c>
      <c r="F2529" s="122" t="s">
        <v>1422</v>
      </c>
      <c r="G2529" s="74">
        <v>129</v>
      </c>
      <c r="H2529" s="74">
        <v>174</v>
      </c>
      <c r="I2529" s="49">
        <v>0.30763888888888902</v>
      </c>
    </row>
    <row r="2530" spans="1:9">
      <c r="A2530" s="61">
        <v>6759</v>
      </c>
      <c r="B2530" s="55">
        <v>45300</v>
      </c>
      <c r="C2530" s="46">
        <f t="shared" si="50"/>
        <v>2</v>
      </c>
      <c r="D2530" s="122" t="s">
        <v>422</v>
      </c>
      <c r="E2530" s="74">
        <v>331</v>
      </c>
      <c r="F2530" s="122" t="s">
        <v>258</v>
      </c>
      <c r="G2530" s="74">
        <v>82</v>
      </c>
      <c r="H2530" s="74">
        <v>183</v>
      </c>
      <c r="I2530" s="49">
        <v>0.30763888888888902</v>
      </c>
    </row>
    <row r="2531" spans="1:9">
      <c r="A2531" s="61">
        <v>6759</v>
      </c>
      <c r="B2531" s="55">
        <v>45301</v>
      </c>
      <c r="C2531" s="46">
        <f t="shared" si="50"/>
        <v>3</v>
      </c>
      <c r="D2531" s="122" t="s">
        <v>766</v>
      </c>
      <c r="E2531" s="74">
        <v>354</v>
      </c>
      <c r="F2531" s="122" t="s">
        <v>950</v>
      </c>
      <c r="G2531" s="74">
        <v>164</v>
      </c>
      <c r="H2531" s="74">
        <v>215</v>
      </c>
      <c r="I2531" s="49">
        <v>0.38750000000000001</v>
      </c>
    </row>
    <row r="2532" spans="1:9">
      <c r="A2532" s="61">
        <v>6759</v>
      </c>
      <c r="B2532" s="55">
        <v>45302</v>
      </c>
      <c r="C2532" s="46">
        <f t="shared" si="50"/>
        <v>4</v>
      </c>
      <c r="D2532" s="122" t="s">
        <v>1423</v>
      </c>
      <c r="E2532" s="74">
        <v>364</v>
      </c>
      <c r="F2532" s="122" t="s">
        <v>399</v>
      </c>
      <c r="G2532" s="74">
        <v>145</v>
      </c>
      <c r="H2532" s="74">
        <v>317</v>
      </c>
      <c r="I2532" s="49">
        <v>0.360416666666667</v>
      </c>
    </row>
    <row r="2533" spans="1:9">
      <c r="A2533" s="61">
        <v>6759</v>
      </c>
      <c r="B2533" s="55">
        <v>45303</v>
      </c>
      <c r="C2533" s="46">
        <f t="shared" si="50"/>
        <v>5</v>
      </c>
      <c r="D2533" s="98" t="s">
        <v>1312</v>
      </c>
      <c r="E2533" s="98">
        <v>329</v>
      </c>
      <c r="F2533" s="98" t="s">
        <v>399</v>
      </c>
      <c r="G2533" s="98">
        <v>145</v>
      </c>
      <c r="H2533" s="98">
        <v>178</v>
      </c>
      <c r="I2533" s="49">
        <v>0.40277777777777801</v>
      </c>
    </row>
    <row r="2534" spans="1:9">
      <c r="A2534" s="61">
        <v>6759</v>
      </c>
      <c r="B2534" s="55">
        <v>45304</v>
      </c>
      <c r="C2534" s="46">
        <f t="shared" si="50"/>
        <v>6</v>
      </c>
      <c r="D2534" s="98" t="s">
        <v>760</v>
      </c>
      <c r="E2534" s="98">
        <v>466</v>
      </c>
      <c r="F2534" s="98" t="s">
        <v>633</v>
      </c>
      <c r="G2534" s="98">
        <v>142</v>
      </c>
      <c r="H2534" s="98">
        <v>221</v>
      </c>
      <c r="I2534" s="49">
        <v>0.26041666666666702</v>
      </c>
    </row>
    <row r="2535" spans="1:9">
      <c r="A2535" s="61">
        <v>6759</v>
      </c>
      <c r="B2535" s="55">
        <v>45305</v>
      </c>
      <c r="C2535" s="46">
        <f t="shared" si="50"/>
        <v>7</v>
      </c>
      <c r="D2535" s="98" t="s">
        <v>357</v>
      </c>
      <c r="E2535" s="98">
        <v>342</v>
      </c>
      <c r="F2535" s="98" t="s">
        <v>408</v>
      </c>
      <c r="G2535" s="98">
        <v>107</v>
      </c>
      <c r="H2535" s="98">
        <v>160</v>
      </c>
      <c r="I2535" s="49">
        <v>0.30208333333333298</v>
      </c>
    </row>
    <row r="2536" spans="1:9">
      <c r="A2536" s="61">
        <v>6759</v>
      </c>
      <c r="B2536" s="55">
        <v>45306</v>
      </c>
      <c r="C2536" s="46">
        <f t="shared" si="50"/>
        <v>1</v>
      </c>
      <c r="D2536" s="98" t="s">
        <v>607</v>
      </c>
      <c r="E2536" s="98">
        <v>343</v>
      </c>
      <c r="F2536" s="98" t="s">
        <v>915</v>
      </c>
      <c r="G2536" s="98">
        <v>114</v>
      </c>
      <c r="H2536" s="98">
        <v>198</v>
      </c>
      <c r="I2536" s="49">
        <v>0.30208333333333298</v>
      </c>
    </row>
    <row r="2537" spans="1:9">
      <c r="A2537" s="61">
        <v>6759</v>
      </c>
      <c r="B2537" s="55">
        <v>45307</v>
      </c>
      <c r="C2537" s="46">
        <f t="shared" si="50"/>
        <v>2</v>
      </c>
      <c r="D2537" s="98" t="s">
        <v>652</v>
      </c>
      <c r="E2537" s="98">
        <v>218</v>
      </c>
      <c r="F2537" s="98" t="s">
        <v>263</v>
      </c>
      <c r="G2537" s="98">
        <v>83</v>
      </c>
      <c r="H2537" s="98">
        <v>227</v>
      </c>
      <c r="I2537" s="49">
        <v>0.30416666666666697</v>
      </c>
    </row>
    <row r="2538" spans="1:9">
      <c r="A2538" s="61">
        <v>6759</v>
      </c>
      <c r="B2538" s="55">
        <v>45308</v>
      </c>
      <c r="C2538" s="46">
        <f t="shared" si="50"/>
        <v>3</v>
      </c>
      <c r="D2538" s="98" t="s">
        <v>260</v>
      </c>
      <c r="E2538" s="98">
        <v>223</v>
      </c>
      <c r="F2538" s="98" t="s">
        <v>389</v>
      </c>
      <c r="G2538" s="98">
        <v>111</v>
      </c>
      <c r="H2538" s="98">
        <v>260</v>
      </c>
      <c r="I2538" s="49">
        <v>0.40763888888888899</v>
      </c>
    </row>
    <row r="2539" spans="1:9">
      <c r="A2539" s="61">
        <v>6759</v>
      </c>
      <c r="B2539" s="55">
        <v>45309</v>
      </c>
      <c r="C2539" s="46">
        <f t="shared" si="50"/>
        <v>4</v>
      </c>
      <c r="D2539" s="98" t="s">
        <v>943</v>
      </c>
      <c r="E2539" s="98">
        <v>406</v>
      </c>
      <c r="F2539" s="98" t="s">
        <v>356</v>
      </c>
      <c r="G2539" s="98">
        <v>190</v>
      </c>
      <c r="H2539" s="98">
        <v>244</v>
      </c>
      <c r="I2539" s="49">
        <v>0.44097222222222199</v>
      </c>
    </row>
    <row r="2540" spans="1:9">
      <c r="A2540" s="61">
        <v>6759</v>
      </c>
      <c r="B2540" s="55">
        <v>45310</v>
      </c>
      <c r="C2540" s="46">
        <f t="shared" si="50"/>
        <v>5</v>
      </c>
      <c r="D2540" s="98" t="s">
        <v>1424</v>
      </c>
      <c r="E2540" s="98">
        <v>368</v>
      </c>
      <c r="F2540" s="98" t="s">
        <v>1425</v>
      </c>
      <c r="G2540" s="98">
        <v>126</v>
      </c>
      <c r="H2540" s="98">
        <v>134</v>
      </c>
      <c r="I2540" s="49">
        <v>0.36458333333333298</v>
      </c>
    </row>
    <row r="2541" spans="1:9">
      <c r="A2541" s="61">
        <v>6759</v>
      </c>
      <c r="B2541" s="55">
        <v>45311</v>
      </c>
      <c r="C2541" s="46">
        <f t="shared" si="50"/>
        <v>6</v>
      </c>
      <c r="D2541" s="98" t="s">
        <v>359</v>
      </c>
      <c r="E2541" s="98">
        <v>349</v>
      </c>
      <c r="F2541" s="98" t="s">
        <v>631</v>
      </c>
      <c r="G2541" s="98">
        <v>116</v>
      </c>
      <c r="H2541" s="98">
        <v>119</v>
      </c>
      <c r="I2541" s="49">
        <v>0.30208333333333298</v>
      </c>
    </row>
    <row r="2542" spans="1:9">
      <c r="A2542" s="61">
        <v>6759</v>
      </c>
      <c r="B2542" s="55">
        <v>45312</v>
      </c>
      <c r="C2542" s="46">
        <f t="shared" si="50"/>
        <v>7</v>
      </c>
      <c r="D2542" s="98" t="s">
        <v>314</v>
      </c>
      <c r="E2542" s="98">
        <v>298</v>
      </c>
      <c r="F2542" s="98" t="s">
        <v>962</v>
      </c>
      <c r="G2542" s="98">
        <v>60</v>
      </c>
      <c r="H2542" s="98">
        <v>115</v>
      </c>
      <c r="I2542" s="49">
        <v>0.35486111111111102</v>
      </c>
    </row>
    <row r="2543" spans="1:9">
      <c r="A2543" s="61">
        <v>6759</v>
      </c>
      <c r="B2543" s="55">
        <v>45313</v>
      </c>
      <c r="C2543" s="46">
        <f t="shared" si="50"/>
        <v>1</v>
      </c>
      <c r="D2543" s="98" t="s">
        <v>439</v>
      </c>
      <c r="E2543" s="98">
        <v>327</v>
      </c>
      <c r="F2543" s="98" t="s">
        <v>633</v>
      </c>
      <c r="G2543" s="98">
        <v>142</v>
      </c>
      <c r="H2543" s="98">
        <v>134</v>
      </c>
      <c r="I2543" s="49">
        <v>0.36458333333333298</v>
      </c>
    </row>
    <row r="2544" spans="1:9">
      <c r="A2544" s="61">
        <v>6759</v>
      </c>
      <c r="B2544" s="55">
        <v>45314</v>
      </c>
      <c r="C2544" s="46">
        <f t="shared" si="50"/>
        <v>2</v>
      </c>
      <c r="D2544" s="98" t="s">
        <v>1010</v>
      </c>
      <c r="E2544" s="98">
        <v>360</v>
      </c>
      <c r="F2544" s="98" t="s">
        <v>613</v>
      </c>
      <c r="G2544" s="98">
        <v>183</v>
      </c>
      <c r="H2544" s="98">
        <v>187</v>
      </c>
      <c r="I2544" s="49">
        <v>0.41736111111111102</v>
      </c>
    </row>
    <row r="2545" spans="1:9">
      <c r="A2545" s="61">
        <v>6759</v>
      </c>
      <c r="B2545" s="55">
        <v>45315</v>
      </c>
      <c r="C2545" s="46">
        <f t="shared" si="50"/>
        <v>3</v>
      </c>
      <c r="D2545" s="98" t="s">
        <v>1012</v>
      </c>
      <c r="E2545" s="98">
        <v>250</v>
      </c>
      <c r="F2545" s="98" t="s">
        <v>697</v>
      </c>
      <c r="G2545" s="98">
        <v>168</v>
      </c>
      <c r="H2545" s="98">
        <v>124</v>
      </c>
      <c r="I2545" s="49">
        <v>0.41527777777777802</v>
      </c>
    </row>
    <row r="2546" spans="1:9">
      <c r="A2546" s="61">
        <v>6759</v>
      </c>
      <c r="B2546" s="55">
        <v>45316</v>
      </c>
      <c r="C2546" s="46">
        <f t="shared" si="50"/>
        <v>4</v>
      </c>
      <c r="D2546" s="98" t="s">
        <v>510</v>
      </c>
      <c r="E2546" s="98">
        <v>238</v>
      </c>
      <c r="F2546" s="98" t="s">
        <v>591</v>
      </c>
      <c r="G2546" s="98">
        <v>89</v>
      </c>
      <c r="H2546" s="98">
        <v>122</v>
      </c>
      <c r="I2546" s="49">
        <v>0.35416666666666702</v>
      </c>
    </row>
    <row r="2547" spans="1:9">
      <c r="A2547" s="61">
        <v>6759</v>
      </c>
      <c r="B2547" s="55">
        <v>45317</v>
      </c>
      <c r="C2547" s="46">
        <f t="shared" si="50"/>
        <v>5</v>
      </c>
      <c r="D2547" s="98" t="s">
        <v>541</v>
      </c>
      <c r="E2547" s="98">
        <v>284</v>
      </c>
      <c r="F2547" s="98" t="s">
        <v>256</v>
      </c>
      <c r="G2547" s="98">
        <v>118</v>
      </c>
      <c r="H2547" s="98">
        <v>145</v>
      </c>
      <c r="I2547" s="49">
        <v>0.33333333333333298</v>
      </c>
    </row>
    <row r="2548" spans="1:9">
      <c r="A2548" s="28">
        <v>1329</v>
      </c>
      <c r="B2548" s="55">
        <v>45305</v>
      </c>
      <c r="C2548" s="46">
        <f t="shared" si="50"/>
        <v>7</v>
      </c>
      <c r="D2548" s="37" t="s">
        <v>350</v>
      </c>
      <c r="F2548" s="37" t="s">
        <v>465</v>
      </c>
      <c r="H2548" s="37">
        <v>343</v>
      </c>
      <c r="I2548" s="49">
        <v>0.31388888888888899</v>
      </c>
    </row>
    <row r="2549" spans="1:9">
      <c r="A2549" s="28">
        <v>1329</v>
      </c>
      <c r="B2549" s="55">
        <v>45306</v>
      </c>
      <c r="C2549" s="46">
        <f t="shared" si="50"/>
        <v>1</v>
      </c>
      <c r="D2549" s="37" t="s">
        <v>1426</v>
      </c>
      <c r="F2549" s="37" t="s">
        <v>585</v>
      </c>
      <c r="H2549" s="37">
        <v>104</v>
      </c>
      <c r="I2549" s="49">
        <v>0.30208333333333298</v>
      </c>
    </row>
    <row r="2550" spans="1:9">
      <c r="A2550" s="28">
        <v>1329</v>
      </c>
      <c r="B2550" s="55">
        <v>45307</v>
      </c>
      <c r="C2550" s="46">
        <f t="shared" si="50"/>
        <v>2</v>
      </c>
      <c r="D2550" s="37" t="s">
        <v>994</v>
      </c>
      <c r="F2550" s="37" t="s">
        <v>418</v>
      </c>
      <c r="H2550" s="37">
        <v>106</v>
      </c>
      <c r="I2550" s="49">
        <v>0.29166666666666702</v>
      </c>
    </row>
    <row r="2551" spans="1:9">
      <c r="A2551" s="28">
        <v>1329</v>
      </c>
      <c r="B2551" s="55">
        <v>45308</v>
      </c>
      <c r="C2551" s="46">
        <f t="shared" si="50"/>
        <v>3</v>
      </c>
      <c r="D2551" s="37" t="s">
        <v>1427</v>
      </c>
      <c r="F2551" s="37" t="s">
        <v>487</v>
      </c>
      <c r="H2551" s="37">
        <v>145</v>
      </c>
      <c r="I2551" s="49">
        <v>0.31874999999999998</v>
      </c>
    </row>
    <row r="2552" spans="1:9">
      <c r="A2552" s="28">
        <v>1329</v>
      </c>
      <c r="B2552" s="55">
        <v>45309</v>
      </c>
      <c r="C2552" s="46">
        <f t="shared" si="50"/>
        <v>4</v>
      </c>
      <c r="D2552" s="37" t="s">
        <v>1276</v>
      </c>
      <c r="F2552" s="37" t="s">
        <v>483</v>
      </c>
      <c r="H2552" s="37">
        <v>131</v>
      </c>
      <c r="I2552" s="49">
        <v>0.29166666666666702</v>
      </c>
    </row>
    <row r="2553" spans="1:9">
      <c r="A2553" s="28">
        <v>1329</v>
      </c>
      <c r="B2553" s="55">
        <v>45310</v>
      </c>
      <c r="C2553" s="46">
        <f t="shared" si="50"/>
        <v>5</v>
      </c>
      <c r="D2553" s="37" t="s">
        <v>1428</v>
      </c>
      <c r="F2553" s="37" t="s">
        <v>1429</v>
      </c>
      <c r="H2553" s="37">
        <v>74</v>
      </c>
      <c r="I2553" s="49">
        <v>0.33541666666666697</v>
      </c>
    </row>
    <row r="2554" spans="1:9">
      <c r="A2554" s="28">
        <v>1329</v>
      </c>
      <c r="B2554" s="55">
        <v>45311</v>
      </c>
      <c r="C2554" s="46">
        <f t="shared" si="50"/>
        <v>6</v>
      </c>
      <c r="D2554" s="37" t="s">
        <v>1430</v>
      </c>
      <c r="F2554" s="37" t="s">
        <v>1431</v>
      </c>
      <c r="H2554" s="37">
        <v>18</v>
      </c>
      <c r="I2554" s="49">
        <v>0.40972222222222199</v>
      </c>
    </row>
    <row r="2555" spans="1:9">
      <c r="A2555" s="28">
        <v>1329</v>
      </c>
      <c r="B2555" s="55">
        <v>45312</v>
      </c>
      <c r="C2555" s="46">
        <f t="shared" si="50"/>
        <v>7</v>
      </c>
      <c r="D2555" s="37" t="s">
        <v>325</v>
      </c>
      <c r="F2555" s="37" t="s">
        <v>1047</v>
      </c>
      <c r="H2555" s="37">
        <v>47</v>
      </c>
      <c r="I2555" s="49">
        <v>0.39791666666666697</v>
      </c>
    </row>
    <row r="2556" spans="1:9">
      <c r="A2556" s="28">
        <v>1329</v>
      </c>
      <c r="B2556" s="55">
        <v>45313</v>
      </c>
      <c r="C2556" s="46">
        <f t="shared" si="50"/>
        <v>1</v>
      </c>
      <c r="D2556" s="37" t="s">
        <v>533</v>
      </c>
      <c r="F2556" s="37" t="s">
        <v>275</v>
      </c>
      <c r="H2556" s="37">
        <v>130</v>
      </c>
      <c r="I2556" s="49">
        <v>0.29861111111111099</v>
      </c>
    </row>
    <row r="2557" spans="1:9">
      <c r="A2557" s="28">
        <v>1329</v>
      </c>
      <c r="B2557" s="55">
        <v>45314</v>
      </c>
      <c r="C2557" s="46">
        <f t="shared" si="50"/>
        <v>2</v>
      </c>
      <c r="D2557" s="37" t="s">
        <v>1430</v>
      </c>
      <c r="F2557" s="37" t="s">
        <v>333</v>
      </c>
      <c r="H2557" s="37">
        <v>27</v>
      </c>
      <c r="I2557" s="49">
        <v>0.311805555555556</v>
      </c>
    </row>
    <row r="2558" spans="1:9">
      <c r="A2558" s="28">
        <v>1329</v>
      </c>
      <c r="B2558" s="55">
        <v>45315</v>
      </c>
      <c r="C2558" s="46">
        <f t="shared" si="50"/>
        <v>3</v>
      </c>
      <c r="D2558" s="37" t="s">
        <v>1432</v>
      </c>
      <c r="F2558" s="37" t="s">
        <v>531</v>
      </c>
      <c r="H2558" s="37">
        <v>106</v>
      </c>
      <c r="I2558" s="49">
        <v>0.227083333333333</v>
      </c>
    </row>
    <row r="2559" spans="1:9">
      <c r="A2559" s="28">
        <v>1329</v>
      </c>
      <c r="B2559" s="55">
        <v>45316</v>
      </c>
      <c r="C2559" s="46">
        <f t="shared" si="50"/>
        <v>4</v>
      </c>
      <c r="D2559" s="37" t="s">
        <v>390</v>
      </c>
      <c r="F2559" s="37" t="s">
        <v>716</v>
      </c>
      <c r="H2559" s="37">
        <v>116</v>
      </c>
      <c r="I2559" s="49">
        <v>0.31041666666666701</v>
      </c>
    </row>
    <row r="2560" spans="1:9">
      <c r="A2560" s="28">
        <v>1329</v>
      </c>
      <c r="B2560" s="55">
        <v>45317</v>
      </c>
      <c r="C2560" s="46">
        <f t="shared" si="50"/>
        <v>5</v>
      </c>
      <c r="D2560" s="37" t="s">
        <v>371</v>
      </c>
      <c r="F2560" s="37" t="s">
        <v>636</v>
      </c>
      <c r="H2560" s="37">
        <v>124</v>
      </c>
      <c r="I2560" s="49">
        <v>0.34861111111111098</v>
      </c>
    </row>
    <row r="2561" spans="1:9">
      <c r="A2561" s="28">
        <v>1329</v>
      </c>
      <c r="B2561" s="55">
        <v>45318</v>
      </c>
      <c r="C2561" s="46">
        <f t="shared" si="50"/>
        <v>6</v>
      </c>
      <c r="D2561" s="37"/>
      <c r="F2561" s="37"/>
      <c r="H2561" s="37"/>
      <c r="I2561" s="49"/>
    </row>
    <row r="2562" spans="1:9">
      <c r="A2562" s="28">
        <v>1329</v>
      </c>
      <c r="B2562" s="55">
        <v>45319</v>
      </c>
      <c r="C2562" s="46">
        <f t="shared" si="50"/>
        <v>7</v>
      </c>
      <c r="D2562" s="37" t="s">
        <v>360</v>
      </c>
      <c r="F2562" s="37"/>
      <c r="H2562" s="37"/>
      <c r="I2562" s="49"/>
    </row>
    <row r="2563" spans="1:9">
      <c r="A2563" s="28">
        <v>1329</v>
      </c>
      <c r="B2563" s="55">
        <v>45320</v>
      </c>
      <c r="C2563" s="46">
        <f t="shared" si="50"/>
        <v>1</v>
      </c>
      <c r="D2563" s="37" t="s">
        <v>1013</v>
      </c>
      <c r="F2563" s="37" t="s">
        <v>627</v>
      </c>
      <c r="H2563" s="37"/>
      <c r="I2563" s="49"/>
    </row>
    <row r="2564" spans="1:9">
      <c r="A2564" s="28">
        <v>1329</v>
      </c>
      <c r="B2564" s="55">
        <v>45321</v>
      </c>
      <c r="C2564" s="46">
        <f t="shared" si="50"/>
        <v>2</v>
      </c>
      <c r="D2564" s="37" t="s">
        <v>800</v>
      </c>
      <c r="F2564" s="37" t="s">
        <v>1068</v>
      </c>
      <c r="H2564" s="37"/>
      <c r="I2564" s="49"/>
    </row>
    <row r="2565" spans="1:9">
      <c r="A2565" s="28">
        <v>1329</v>
      </c>
      <c r="B2565" s="55">
        <v>45322</v>
      </c>
      <c r="C2565" s="46">
        <f t="shared" si="50"/>
        <v>3</v>
      </c>
      <c r="D2565" s="37" t="s">
        <v>1433</v>
      </c>
      <c r="F2565" s="37" t="s">
        <v>562</v>
      </c>
      <c r="H2565" s="37">
        <v>53</v>
      </c>
      <c r="I2565" s="49"/>
    </row>
    <row r="2566" spans="1:9">
      <c r="A2566" s="28">
        <v>1329</v>
      </c>
      <c r="B2566" s="55">
        <v>45323</v>
      </c>
      <c r="C2566" s="46">
        <f t="shared" si="50"/>
        <v>4</v>
      </c>
      <c r="D2566" s="37" t="s">
        <v>1030</v>
      </c>
      <c r="F2566" s="37" t="s">
        <v>773</v>
      </c>
      <c r="H2566" s="37">
        <v>90</v>
      </c>
      <c r="I2566" s="49">
        <v>0.31874999999999998</v>
      </c>
    </row>
    <row r="2567" spans="1:9">
      <c r="A2567" s="28">
        <v>1329</v>
      </c>
      <c r="B2567" s="55">
        <v>45324</v>
      </c>
      <c r="C2567" s="46">
        <f t="shared" si="50"/>
        <v>5</v>
      </c>
      <c r="D2567" s="37" t="s">
        <v>1434</v>
      </c>
      <c r="F2567" s="37" t="s">
        <v>814</v>
      </c>
      <c r="H2567" s="37">
        <v>188</v>
      </c>
      <c r="I2567" s="49"/>
    </row>
    <row r="2568" spans="1:9">
      <c r="A2568" s="28">
        <v>1329</v>
      </c>
      <c r="B2568" s="55">
        <v>45325</v>
      </c>
      <c r="C2568" s="46">
        <f t="shared" si="50"/>
        <v>6</v>
      </c>
      <c r="D2568" s="37" t="s">
        <v>1426</v>
      </c>
      <c r="F2568" s="37" t="s">
        <v>523</v>
      </c>
      <c r="H2568" s="37">
        <v>87</v>
      </c>
      <c r="I2568" s="49">
        <v>0.39930555555555602</v>
      </c>
    </row>
    <row r="2569" spans="1:9">
      <c r="A2569" s="28">
        <v>1329</v>
      </c>
      <c r="B2569" s="55">
        <v>45326</v>
      </c>
      <c r="C2569" s="46">
        <f t="shared" ref="C2569:C2632" si="51">WEEKDAY(B2569,2)</f>
        <v>7</v>
      </c>
      <c r="D2569" s="37" t="s">
        <v>1435</v>
      </c>
      <c r="F2569" s="37" t="s">
        <v>410</v>
      </c>
      <c r="H2569" s="37">
        <v>71</v>
      </c>
      <c r="I2569" s="49">
        <v>0.37638888888888899</v>
      </c>
    </row>
    <row r="2570" spans="1:9">
      <c r="A2570" s="28">
        <v>1329</v>
      </c>
      <c r="B2570" s="55">
        <v>45327</v>
      </c>
      <c r="C2570" s="46">
        <f t="shared" si="51"/>
        <v>1</v>
      </c>
      <c r="D2570" s="37" t="s">
        <v>562</v>
      </c>
      <c r="F2570" s="37" t="s">
        <v>410</v>
      </c>
      <c r="H2570" s="37">
        <v>67</v>
      </c>
      <c r="I2570" s="49">
        <v>0.46875</v>
      </c>
    </row>
    <row r="2571" spans="1:9">
      <c r="A2571" s="28">
        <v>1329</v>
      </c>
      <c r="B2571" s="55">
        <v>45328</v>
      </c>
      <c r="C2571" s="46">
        <f t="shared" si="51"/>
        <v>2</v>
      </c>
      <c r="D2571" s="37" t="s">
        <v>533</v>
      </c>
      <c r="F2571" s="37" t="s">
        <v>377</v>
      </c>
      <c r="H2571" s="37">
        <v>109</v>
      </c>
      <c r="I2571" s="49">
        <v>0.3125</v>
      </c>
    </row>
    <row r="2572" spans="1:9">
      <c r="A2572" s="28">
        <v>1329</v>
      </c>
      <c r="B2572" s="55">
        <v>45329</v>
      </c>
      <c r="C2572" s="46">
        <f t="shared" si="51"/>
        <v>3</v>
      </c>
      <c r="D2572" s="37" t="s">
        <v>714</v>
      </c>
      <c r="F2572" s="37" t="s">
        <v>1077</v>
      </c>
      <c r="H2572" s="37">
        <v>107</v>
      </c>
      <c r="I2572" s="49">
        <v>0.3125</v>
      </c>
    </row>
    <row r="2573" spans="1:9">
      <c r="A2573" s="28">
        <v>1329</v>
      </c>
      <c r="B2573" s="55">
        <v>45330</v>
      </c>
      <c r="C2573" s="46">
        <f t="shared" si="51"/>
        <v>4</v>
      </c>
      <c r="D2573" s="37" t="s">
        <v>1279</v>
      </c>
      <c r="F2573" s="37" t="s">
        <v>538</v>
      </c>
      <c r="H2573" s="37">
        <v>243</v>
      </c>
      <c r="I2573" s="49">
        <v>0.3125</v>
      </c>
    </row>
    <row r="2574" spans="1:9">
      <c r="A2574" s="28">
        <v>1329</v>
      </c>
      <c r="B2574" s="55">
        <v>45331</v>
      </c>
      <c r="C2574" s="46">
        <f t="shared" si="51"/>
        <v>5</v>
      </c>
      <c r="D2574" s="37" t="s">
        <v>551</v>
      </c>
      <c r="F2574" s="37" t="s">
        <v>314</v>
      </c>
      <c r="H2574" s="37">
        <v>216</v>
      </c>
      <c r="I2574" s="49">
        <v>0.33541666666666697</v>
      </c>
    </row>
    <row r="2575" spans="1:9">
      <c r="A2575" s="28">
        <v>1329</v>
      </c>
      <c r="B2575" s="55">
        <v>45332</v>
      </c>
      <c r="C2575" s="46">
        <f t="shared" si="51"/>
        <v>6</v>
      </c>
      <c r="D2575" s="37" t="s">
        <v>379</v>
      </c>
      <c r="F2575" s="37" t="s">
        <v>293</v>
      </c>
      <c r="H2575" s="37">
        <v>228</v>
      </c>
      <c r="I2575" s="49">
        <v>0.33611111111111103</v>
      </c>
    </row>
    <row r="2576" spans="1:9">
      <c r="A2576" s="28">
        <v>1329</v>
      </c>
      <c r="B2576" s="55">
        <v>45333</v>
      </c>
      <c r="C2576" s="46">
        <f t="shared" si="51"/>
        <v>7</v>
      </c>
      <c r="D2576" s="37" t="s">
        <v>310</v>
      </c>
      <c r="F2576" s="37" t="s">
        <v>439</v>
      </c>
      <c r="H2576" s="37">
        <v>244</v>
      </c>
      <c r="I2576" s="49">
        <v>0.29513888888888901</v>
      </c>
    </row>
    <row r="2577" spans="1:9">
      <c r="A2577" s="28">
        <v>1329</v>
      </c>
      <c r="B2577" s="55">
        <v>45334</v>
      </c>
      <c r="C2577" s="46">
        <f t="shared" si="51"/>
        <v>1</v>
      </c>
      <c r="D2577" s="37" t="s">
        <v>807</v>
      </c>
      <c r="F2577" s="37" t="s">
        <v>741</v>
      </c>
      <c r="H2577" s="37">
        <v>147</v>
      </c>
      <c r="I2577" s="49">
        <v>0.329166666666667</v>
      </c>
    </row>
    <row r="2578" spans="1:9">
      <c r="A2578" s="28">
        <v>1329</v>
      </c>
      <c r="B2578" s="55">
        <v>45335</v>
      </c>
      <c r="C2578" s="46">
        <f t="shared" si="51"/>
        <v>2</v>
      </c>
      <c r="D2578" s="37" t="s">
        <v>1304</v>
      </c>
      <c r="F2578" s="37" t="s">
        <v>1068</v>
      </c>
      <c r="H2578" s="37">
        <v>86</v>
      </c>
      <c r="I2578" s="49">
        <v>0.31458333333333299</v>
      </c>
    </row>
    <row r="2579" spans="1:9">
      <c r="A2579" s="28">
        <v>1329</v>
      </c>
      <c r="B2579" s="55">
        <v>45336</v>
      </c>
      <c r="C2579" s="46">
        <f t="shared" si="51"/>
        <v>3</v>
      </c>
      <c r="D2579" s="37"/>
      <c r="F2579" s="37"/>
      <c r="H2579" s="37"/>
      <c r="I2579" s="49"/>
    </row>
    <row r="2580" spans="1:9">
      <c r="A2580" s="28">
        <v>1329</v>
      </c>
      <c r="B2580" s="55">
        <v>45337</v>
      </c>
      <c r="C2580" s="46">
        <f t="shared" si="51"/>
        <v>4</v>
      </c>
      <c r="D2580" s="37"/>
      <c r="F2580" s="37"/>
      <c r="H2580" s="37"/>
      <c r="I2580" s="49"/>
    </row>
    <row r="2581" spans="1:9">
      <c r="A2581" s="28">
        <v>1329</v>
      </c>
      <c r="B2581" s="55">
        <v>45338</v>
      </c>
      <c r="C2581" s="46">
        <f t="shared" si="51"/>
        <v>5</v>
      </c>
      <c r="D2581" s="37"/>
      <c r="F2581" s="37"/>
      <c r="H2581" s="37"/>
      <c r="I2581" s="49"/>
    </row>
    <row r="2582" spans="1:9">
      <c r="A2582" s="28">
        <v>1329</v>
      </c>
      <c r="B2582" s="55">
        <v>45339</v>
      </c>
      <c r="C2582" s="46">
        <f t="shared" si="51"/>
        <v>6</v>
      </c>
      <c r="D2582" s="37"/>
      <c r="F2582" s="37"/>
      <c r="H2582" s="37"/>
      <c r="I2582" s="49"/>
    </row>
    <row r="2583" spans="1:9">
      <c r="A2583" s="28">
        <v>1329</v>
      </c>
      <c r="B2583" s="55">
        <v>45340</v>
      </c>
      <c r="C2583" s="46">
        <f t="shared" si="51"/>
        <v>7</v>
      </c>
      <c r="D2583" s="37"/>
      <c r="F2583" s="37"/>
      <c r="H2583" s="37"/>
      <c r="I2583" s="49"/>
    </row>
    <row r="2584" spans="1:9">
      <c r="A2584" s="28">
        <v>1329</v>
      </c>
      <c r="B2584" s="55">
        <v>45341</v>
      </c>
      <c r="C2584" s="46">
        <f t="shared" si="51"/>
        <v>1</v>
      </c>
      <c r="D2584" s="37"/>
      <c r="F2584" s="37"/>
      <c r="H2584" s="37"/>
      <c r="I2584" s="49"/>
    </row>
    <row r="2585" spans="1:9">
      <c r="A2585" s="28">
        <v>1329</v>
      </c>
      <c r="B2585" s="55">
        <v>45342</v>
      </c>
      <c r="C2585" s="46">
        <f t="shared" si="51"/>
        <v>2</v>
      </c>
      <c r="D2585" s="37"/>
      <c r="F2585" s="37"/>
      <c r="H2585" s="37"/>
      <c r="I2585" s="49"/>
    </row>
    <row r="2586" spans="1:9">
      <c r="A2586" s="28">
        <v>1329</v>
      </c>
      <c r="B2586" s="55">
        <v>45343</v>
      </c>
      <c r="C2586" s="46">
        <f t="shared" si="51"/>
        <v>3</v>
      </c>
      <c r="D2586" s="37"/>
      <c r="F2586" s="37"/>
      <c r="H2586" s="37"/>
      <c r="I2586" s="49"/>
    </row>
    <row r="2587" spans="1:9">
      <c r="A2587" s="28">
        <v>1329</v>
      </c>
      <c r="B2587" s="55">
        <v>45344</v>
      </c>
      <c r="C2587" s="46">
        <f t="shared" si="51"/>
        <v>4</v>
      </c>
      <c r="D2587" s="37"/>
      <c r="F2587" s="37"/>
      <c r="H2587" s="37"/>
      <c r="I2587" s="49"/>
    </row>
    <row r="2588" spans="1:9">
      <c r="A2588" s="28">
        <v>1329</v>
      </c>
      <c r="B2588" s="55">
        <v>45345</v>
      </c>
      <c r="C2588" s="46">
        <f t="shared" si="51"/>
        <v>5</v>
      </c>
      <c r="D2588" s="37"/>
      <c r="F2588" s="37"/>
      <c r="H2588" s="37"/>
      <c r="I2588" s="49"/>
    </row>
    <row r="2589" spans="1:9">
      <c r="A2589" s="28">
        <v>1329</v>
      </c>
      <c r="B2589" s="55">
        <v>45346</v>
      </c>
      <c r="C2589" s="46">
        <f t="shared" si="51"/>
        <v>6</v>
      </c>
      <c r="D2589" s="37"/>
      <c r="F2589" s="37"/>
      <c r="H2589" s="37"/>
      <c r="I2589" s="49"/>
    </row>
    <row r="2590" spans="1:9">
      <c r="A2590" s="28">
        <v>1329</v>
      </c>
      <c r="B2590" s="55">
        <v>45347</v>
      </c>
      <c r="C2590" s="46">
        <f t="shared" si="51"/>
        <v>7</v>
      </c>
      <c r="D2590" s="37" t="s">
        <v>1436</v>
      </c>
      <c r="F2590" s="37" t="s">
        <v>468</v>
      </c>
      <c r="H2590" s="37"/>
      <c r="I2590" s="49"/>
    </row>
    <row r="2591" spans="1:9">
      <c r="A2591" s="28">
        <v>1329</v>
      </c>
      <c r="B2591" s="55">
        <v>45348</v>
      </c>
      <c r="C2591" s="46">
        <f t="shared" si="51"/>
        <v>1</v>
      </c>
      <c r="D2591" s="37" t="s">
        <v>1437</v>
      </c>
      <c r="F2591" s="37" t="s">
        <v>585</v>
      </c>
      <c r="H2591" s="37">
        <v>127</v>
      </c>
      <c r="I2591" s="49">
        <v>0.32013888888888897</v>
      </c>
    </row>
    <row r="2592" spans="1:9">
      <c r="A2592" s="28">
        <v>1329</v>
      </c>
      <c r="B2592" s="55">
        <v>45349</v>
      </c>
      <c r="C2592" s="46">
        <f t="shared" si="51"/>
        <v>2</v>
      </c>
      <c r="D2592" s="37"/>
      <c r="F2592" s="37"/>
      <c r="H2592" s="37"/>
      <c r="I2592" s="49"/>
    </row>
    <row r="2593" spans="1:9">
      <c r="A2593" s="28">
        <v>1329</v>
      </c>
      <c r="B2593" s="55">
        <v>45350</v>
      </c>
      <c r="C2593" s="46">
        <f t="shared" si="51"/>
        <v>3</v>
      </c>
      <c r="D2593" s="37"/>
      <c r="F2593" s="37"/>
      <c r="H2593" s="37"/>
      <c r="I2593" s="49"/>
    </row>
    <row r="2594" spans="1:9">
      <c r="A2594" s="28">
        <v>1329</v>
      </c>
      <c r="B2594" s="55">
        <v>45351</v>
      </c>
      <c r="C2594" s="46">
        <f t="shared" si="51"/>
        <v>4</v>
      </c>
      <c r="D2594" s="37"/>
      <c r="F2594" s="37"/>
      <c r="H2594" s="37"/>
      <c r="I2594" s="49"/>
    </row>
    <row r="2595" spans="1:9">
      <c r="A2595" s="28">
        <v>1329</v>
      </c>
      <c r="B2595" s="55">
        <v>45352</v>
      </c>
      <c r="C2595" s="46">
        <f t="shared" si="51"/>
        <v>5</v>
      </c>
      <c r="D2595" s="37"/>
      <c r="F2595" s="37"/>
      <c r="H2595" s="37"/>
      <c r="I2595" s="49"/>
    </row>
    <row r="2596" spans="1:9">
      <c r="A2596" s="28">
        <v>1329</v>
      </c>
      <c r="B2596" s="55">
        <v>45353</v>
      </c>
      <c r="C2596" s="46">
        <f t="shared" si="51"/>
        <v>6</v>
      </c>
      <c r="D2596" s="37" t="s">
        <v>1006</v>
      </c>
      <c r="F2596" s="37" t="s">
        <v>283</v>
      </c>
      <c r="H2596" s="37">
        <v>46</v>
      </c>
      <c r="I2596" s="49">
        <v>0.31458333333333299</v>
      </c>
    </row>
    <row r="2597" spans="1:9">
      <c r="A2597" s="28">
        <v>1329</v>
      </c>
      <c r="B2597" s="55">
        <v>45354</v>
      </c>
      <c r="C2597" s="46">
        <f t="shared" si="51"/>
        <v>7</v>
      </c>
      <c r="D2597" s="37"/>
      <c r="F2597" s="37"/>
      <c r="H2597" s="37"/>
      <c r="I2597" s="49"/>
    </row>
    <row r="2598" spans="1:9">
      <c r="A2598" s="28">
        <v>1329</v>
      </c>
      <c r="B2598" s="55">
        <v>45355</v>
      </c>
      <c r="C2598" s="46">
        <f t="shared" si="51"/>
        <v>1</v>
      </c>
      <c r="D2598" s="37"/>
      <c r="F2598" s="37"/>
      <c r="H2598" s="37"/>
      <c r="I2598" s="49"/>
    </row>
    <row r="2599" spans="1:9">
      <c r="A2599" s="28">
        <v>1329</v>
      </c>
      <c r="B2599" s="55">
        <v>45356</v>
      </c>
      <c r="C2599" s="46">
        <f t="shared" si="51"/>
        <v>2</v>
      </c>
      <c r="D2599" s="37"/>
      <c r="F2599" s="37"/>
      <c r="H2599" s="37"/>
      <c r="I2599" s="49"/>
    </row>
    <row r="2600" spans="1:9">
      <c r="A2600" s="28">
        <v>1329</v>
      </c>
      <c r="B2600" s="55">
        <v>45357</v>
      </c>
      <c r="C2600" s="46">
        <f t="shared" si="51"/>
        <v>3</v>
      </c>
      <c r="D2600" s="37"/>
      <c r="F2600" s="37"/>
      <c r="H2600" s="37"/>
      <c r="I2600" s="49"/>
    </row>
    <row r="2601" spans="1:9">
      <c r="A2601" s="28">
        <v>1329</v>
      </c>
      <c r="B2601" s="55">
        <v>45358</v>
      </c>
      <c r="C2601" s="46">
        <f t="shared" si="51"/>
        <v>4</v>
      </c>
      <c r="D2601" s="37"/>
      <c r="F2601" s="37"/>
      <c r="H2601" s="37"/>
      <c r="I2601" s="49"/>
    </row>
    <row r="2602" spans="1:9">
      <c r="A2602" s="28">
        <v>1329</v>
      </c>
      <c r="B2602" s="55">
        <v>45359</v>
      </c>
      <c r="C2602" s="46">
        <f t="shared" si="51"/>
        <v>5</v>
      </c>
      <c r="D2602" s="37"/>
      <c r="F2602" s="37"/>
      <c r="H2602" s="37"/>
      <c r="I2602" s="49"/>
    </row>
    <row r="2603" spans="1:9">
      <c r="A2603" s="28">
        <v>1329</v>
      </c>
      <c r="B2603" s="55">
        <v>45360</v>
      </c>
      <c r="C2603" s="46">
        <f t="shared" si="51"/>
        <v>6</v>
      </c>
      <c r="D2603" s="37" t="s">
        <v>1409</v>
      </c>
      <c r="F2603" s="37" t="s">
        <v>367</v>
      </c>
      <c r="H2603" s="37">
        <v>56</v>
      </c>
      <c r="I2603" s="49">
        <v>0.33611111111111103</v>
      </c>
    </row>
    <row r="2604" spans="1:9">
      <c r="A2604" s="28">
        <v>1329</v>
      </c>
      <c r="B2604" s="55">
        <v>45361</v>
      </c>
      <c r="C2604" s="46">
        <f t="shared" si="51"/>
        <v>7</v>
      </c>
      <c r="D2604" s="37"/>
      <c r="F2604" s="37"/>
      <c r="H2604" s="37"/>
      <c r="I2604" s="49"/>
    </row>
    <row r="2605" spans="1:9">
      <c r="A2605" s="28">
        <v>1329</v>
      </c>
      <c r="B2605" s="55">
        <v>45362</v>
      </c>
      <c r="C2605" s="46">
        <f t="shared" si="51"/>
        <v>1</v>
      </c>
      <c r="D2605" s="37"/>
      <c r="F2605" s="37"/>
      <c r="H2605" s="37"/>
      <c r="I2605" s="49"/>
    </row>
    <row r="2606" spans="1:9">
      <c r="A2606" s="28">
        <v>1329</v>
      </c>
      <c r="B2606" s="55">
        <v>45363</v>
      </c>
      <c r="C2606" s="46">
        <f t="shared" si="51"/>
        <v>2</v>
      </c>
      <c r="D2606" s="37" t="s">
        <v>1438</v>
      </c>
      <c r="F2606" s="37" t="s">
        <v>1277</v>
      </c>
      <c r="H2606" s="37"/>
      <c r="I2606" s="49"/>
    </row>
    <row r="2607" spans="1:9">
      <c r="A2607" s="28">
        <v>1329</v>
      </c>
      <c r="B2607" s="55">
        <v>45364</v>
      </c>
      <c r="C2607" s="46">
        <f t="shared" si="51"/>
        <v>3</v>
      </c>
      <c r="D2607" s="37"/>
      <c r="F2607" s="37"/>
      <c r="H2607" s="37"/>
      <c r="I2607" s="49"/>
    </row>
    <row r="2608" spans="1:9">
      <c r="A2608" s="28">
        <v>1329</v>
      </c>
      <c r="B2608" s="55">
        <v>45365</v>
      </c>
      <c r="C2608" s="46">
        <f t="shared" si="51"/>
        <v>4</v>
      </c>
      <c r="D2608" s="37"/>
      <c r="F2608" s="37"/>
      <c r="H2608" s="37"/>
      <c r="I2608" s="49"/>
    </row>
    <row r="2609" spans="1:9">
      <c r="A2609" s="28">
        <v>1329</v>
      </c>
      <c r="B2609" s="55">
        <v>45366</v>
      </c>
      <c r="C2609" s="46">
        <f t="shared" si="51"/>
        <v>5</v>
      </c>
      <c r="D2609" s="37"/>
      <c r="F2609" s="37"/>
      <c r="H2609" s="37"/>
      <c r="I2609" s="49"/>
    </row>
    <row r="2610" spans="1:9">
      <c r="A2610" s="28">
        <v>1329</v>
      </c>
      <c r="B2610" s="55">
        <v>45367</v>
      </c>
      <c r="C2610" s="46">
        <f t="shared" si="51"/>
        <v>6</v>
      </c>
      <c r="D2610" s="37"/>
      <c r="F2610" s="37"/>
      <c r="H2610" s="37"/>
      <c r="I2610" s="49"/>
    </row>
    <row r="2611" spans="1:9">
      <c r="A2611" s="28">
        <v>1329</v>
      </c>
      <c r="B2611" s="55">
        <v>45368</v>
      </c>
      <c r="C2611" s="46">
        <f t="shared" si="51"/>
        <v>7</v>
      </c>
      <c r="D2611" s="37" t="s">
        <v>783</v>
      </c>
      <c r="F2611" s="37" t="s">
        <v>398</v>
      </c>
      <c r="H2611" s="37">
        <v>120</v>
      </c>
      <c r="I2611" s="49">
        <v>0.40972222222222199</v>
      </c>
    </row>
    <row r="2612" spans="1:9">
      <c r="A2612" s="28">
        <v>1329</v>
      </c>
      <c r="B2612" s="55">
        <v>45369</v>
      </c>
      <c r="C2612" s="46">
        <f t="shared" si="51"/>
        <v>1</v>
      </c>
      <c r="D2612" s="37"/>
      <c r="F2612" s="37"/>
      <c r="H2612" s="37"/>
      <c r="I2612" s="49"/>
    </row>
    <row r="2613" spans="1:9">
      <c r="A2613" s="28">
        <v>1329</v>
      </c>
      <c r="B2613" s="55">
        <v>45370</v>
      </c>
      <c r="C2613" s="46">
        <f t="shared" si="51"/>
        <v>2</v>
      </c>
      <c r="D2613" s="37"/>
      <c r="F2613" s="37"/>
      <c r="H2613" s="37"/>
      <c r="I2613" s="49"/>
    </row>
    <row r="2614" spans="1:9">
      <c r="A2614" s="28">
        <v>1329</v>
      </c>
      <c r="B2614" s="55">
        <v>45371</v>
      </c>
      <c r="C2614" s="46">
        <f t="shared" si="51"/>
        <v>3</v>
      </c>
      <c r="D2614" s="37" t="s">
        <v>800</v>
      </c>
      <c r="F2614" s="37" t="s">
        <v>283</v>
      </c>
      <c r="H2614" s="37">
        <v>58</v>
      </c>
      <c r="I2614" s="49">
        <v>0.38124999999999998</v>
      </c>
    </row>
    <row r="2615" spans="1:9">
      <c r="A2615" s="28">
        <v>1329</v>
      </c>
      <c r="B2615" s="55">
        <v>45372</v>
      </c>
      <c r="C2615" s="46">
        <f t="shared" si="51"/>
        <v>4</v>
      </c>
      <c r="D2615" s="37" t="s">
        <v>1439</v>
      </c>
      <c r="F2615" s="37" t="s">
        <v>527</v>
      </c>
      <c r="H2615" s="37">
        <v>36</v>
      </c>
      <c r="I2615" s="49">
        <v>0.34861111111111098</v>
      </c>
    </row>
    <row r="2616" spans="1:9">
      <c r="A2616" s="28">
        <v>1329</v>
      </c>
      <c r="B2616" s="55">
        <v>45373</v>
      </c>
      <c r="C2616" s="46">
        <f t="shared" si="51"/>
        <v>5</v>
      </c>
      <c r="D2616" s="37"/>
      <c r="F2616" s="37"/>
      <c r="H2616" s="37"/>
      <c r="I2616" s="49"/>
    </row>
    <row r="2617" spans="1:9">
      <c r="A2617" s="28">
        <v>1329</v>
      </c>
      <c r="B2617" s="55">
        <v>45374</v>
      </c>
      <c r="C2617" s="46">
        <f t="shared" si="51"/>
        <v>6</v>
      </c>
      <c r="D2617" s="37"/>
      <c r="F2617" s="37"/>
      <c r="H2617" s="37"/>
      <c r="I2617" s="49"/>
    </row>
    <row r="2618" spans="1:9">
      <c r="A2618" s="28">
        <v>1329</v>
      </c>
      <c r="B2618" s="55">
        <v>45375</v>
      </c>
      <c r="C2618" s="46">
        <f t="shared" si="51"/>
        <v>7</v>
      </c>
      <c r="D2618" s="37" t="s">
        <v>1440</v>
      </c>
      <c r="F2618" s="37" t="s">
        <v>289</v>
      </c>
      <c r="H2618" s="37">
        <v>51</v>
      </c>
      <c r="I2618" s="49">
        <v>0.35555555555555601</v>
      </c>
    </row>
    <row r="2619" spans="1:9">
      <c r="A2619" s="28">
        <v>1329</v>
      </c>
      <c r="B2619" s="55">
        <v>45376</v>
      </c>
      <c r="C2619" s="46">
        <f t="shared" si="51"/>
        <v>1</v>
      </c>
      <c r="D2619" s="37"/>
      <c r="F2619" s="37"/>
      <c r="H2619" s="37"/>
      <c r="I2619" s="49"/>
    </row>
    <row r="2620" spans="1:9">
      <c r="A2620" s="28">
        <v>1329</v>
      </c>
      <c r="B2620" s="55">
        <v>45377</v>
      </c>
      <c r="C2620" s="46">
        <f t="shared" si="51"/>
        <v>2</v>
      </c>
      <c r="D2620" s="37" t="s">
        <v>1441</v>
      </c>
      <c r="F2620" s="37" t="s">
        <v>419</v>
      </c>
      <c r="H2620" s="37">
        <v>113</v>
      </c>
      <c r="I2620" s="49">
        <v>0.29513888888888901</v>
      </c>
    </row>
    <row r="2621" spans="1:9">
      <c r="A2621" s="28">
        <v>1329</v>
      </c>
      <c r="B2621" s="55">
        <v>45378</v>
      </c>
      <c r="C2621" s="46">
        <f t="shared" si="51"/>
        <v>3</v>
      </c>
      <c r="D2621" s="37"/>
      <c r="F2621" s="37"/>
      <c r="H2621" s="37"/>
      <c r="I2621" s="49"/>
    </row>
    <row r="2622" spans="1:9">
      <c r="A2622" s="28">
        <v>1329</v>
      </c>
      <c r="B2622" s="55">
        <v>45379</v>
      </c>
      <c r="C2622" s="46">
        <f t="shared" si="51"/>
        <v>4</v>
      </c>
      <c r="D2622" s="37"/>
      <c r="F2622" s="37"/>
      <c r="H2622" s="37"/>
      <c r="I2622" s="49"/>
    </row>
    <row r="2623" spans="1:9">
      <c r="A2623" s="28">
        <v>1329</v>
      </c>
      <c r="B2623" s="55">
        <v>45380</v>
      </c>
      <c r="C2623" s="46">
        <f t="shared" si="51"/>
        <v>5</v>
      </c>
      <c r="D2623" s="37"/>
      <c r="F2623" s="37"/>
      <c r="H2623" s="37"/>
      <c r="I2623" s="49"/>
    </row>
    <row r="2624" spans="1:9">
      <c r="A2624" s="28">
        <v>1329</v>
      </c>
      <c r="B2624" s="55">
        <v>45381</v>
      </c>
      <c r="C2624" s="46">
        <f t="shared" si="51"/>
        <v>6</v>
      </c>
      <c r="D2624" s="37" t="s">
        <v>1408</v>
      </c>
      <c r="F2624" s="37" t="s">
        <v>1038</v>
      </c>
      <c r="H2624" s="37">
        <v>11</v>
      </c>
      <c r="I2624" s="49">
        <v>0.36597222222222198</v>
      </c>
    </row>
    <row r="2625" spans="1:11">
      <c r="A2625" s="28">
        <v>1329</v>
      </c>
      <c r="B2625" s="55">
        <v>45382</v>
      </c>
      <c r="C2625" s="46">
        <f t="shared" si="51"/>
        <v>7</v>
      </c>
      <c r="D2625" s="37"/>
      <c r="F2625" s="37"/>
      <c r="H2625" s="37"/>
      <c r="I2625" s="49"/>
    </row>
    <row r="2626" spans="1:11">
      <c r="A2626" s="28">
        <v>1329</v>
      </c>
      <c r="B2626" s="55">
        <v>45383</v>
      </c>
      <c r="C2626" s="46">
        <f t="shared" si="51"/>
        <v>1</v>
      </c>
      <c r="D2626" s="37" t="s">
        <v>1442</v>
      </c>
      <c r="F2626" s="37" t="s">
        <v>365</v>
      </c>
      <c r="H2626" s="37">
        <v>106</v>
      </c>
      <c r="I2626" s="49">
        <v>0.29861111111111099</v>
      </c>
    </row>
    <row r="2627" spans="1:11">
      <c r="A2627" s="28">
        <v>1329</v>
      </c>
      <c r="B2627" s="55">
        <v>45384</v>
      </c>
      <c r="C2627" s="46">
        <f t="shared" si="51"/>
        <v>2</v>
      </c>
      <c r="D2627" s="37" t="s">
        <v>469</v>
      </c>
      <c r="F2627" s="37" t="s">
        <v>430</v>
      </c>
      <c r="H2627" s="37">
        <v>98</v>
      </c>
      <c r="I2627" s="49">
        <v>0.25833333333333303</v>
      </c>
    </row>
    <row r="2628" spans="1:11">
      <c r="A2628" s="28">
        <v>1329</v>
      </c>
      <c r="B2628" s="55">
        <v>45385</v>
      </c>
      <c r="C2628" s="46">
        <f t="shared" si="51"/>
        <v>3</v>
      </c>
      <c r="D2628" s="37" t="s">
        <v>1443</v>
      </c>
      <c r="F2628" s="37" t="s">
        <v>475</v>
      </c>
      <c r="H2628" s="37"/>
      <c r="I2628" s="49"/>
    </row>
    <row r="2629" spans="1:11">
      <c r="A2629" s="28">
        <v>1329</v>
      </c>
      <c r="B2629" s="55">
        <v>45386</v>
      </c>
      <c r="C2629" s="46">
        <f t="shared" si="51"/>
        <v>4</v>
      </c>
      <c r="D2629" s="37" t="s">
        <v>1444</v>
      </c>
      <c r="F2629" s="37" t="s">
        <v>537</v>
      </c>
      <c r="H2629" s="37"/>
      <c r="I2629" s="49"/>
    </row>
    <row r="2630" spans="1:11">
      <c r="A2630" s="28">
        <v>1329</v>
      </c>
      <c r="B2630" s="55">
        <v>45387</v>
      </c>
      <c r="C2630" s="46">
        <f t="shared" si="51"/>
        <v>5</v>
      </c>
      <c r="D2630" s="37"/>
      <c r="F2630" s="37"/>
      <c r="H2630" s="37"/>
      <c r="I2630" s="49"/>
    </row>
    <row r="2631" spans="1:11">
      <c r="A2631" s="28">
        <v>2880</v>
      </c>
      <c r="B2631" s="55">
        <v>45307</v>
      </c>
      <c r="C2631" s="46">
        <f t="shared" si="51"/>
        <v>2</v>
      </c>
      <c r="D2631" s="123" t="s">
        <v>387</v>
      </c>
      <c r="E2631" s="123">
        <v>136</v>
      </c>
      <c r="F2631" s="123" t="s">
        <v>1445</v>
      </c>
      <c r="G2631" s="123">
        <v>20</v>
      </c>
      <c r="H2631" s="123">
        <v>31</v>
      </c>
      <c r="I2631" s="49">
        <v>0.48749999999999999</v>
      </c>
      <c r="J2631" s="124">
        <f t="shared" ref="J2631:J2659" si="52">G2631/E2631</f>
        <v>0.14705882352941177</v>
      </c>
      <c r="K2631" s="124">
        <f t="shared" ref="K2631:K2659" si="53">E2631/H2631</f>
        <v>4.387096774193548</v>
      </c>
    </row>
    <row r="2632" spans="1:11">
      <c r="A2632" s="28">
        <v>2880</v>
      </c>
      <c r="B2632" s="55">
        <v>45308</v>
      </c>
      <c r="C2632" s="46">
        <f t="shared" si="51"/>
        <v>3</v>
      </c>
      <c r="D2632" s="123" t="s">
        <v>473</v>
      </c>
      <c r="E2632" s="123">
        <v>256</v>
      </c>
      <c r="F2632" s="123" t="s">
        <v>505</v>
      </c>
      <c r="G2632" s="123">
        <v>64</v>
      </c>
      <c r="H2632" s="123">
        <v>62</v>
      </c>
      <c r="I2632" s="49">
        <v>6.2500000000000003E-3</v>
      </c>
      <c r="J2632" s="124">
        <f t="shared" si="52"/>
        <v>0.25</v>
      </c>
      <c r="K2632" s="124">
        <f t="shared" si="53"/>
        <v>4.129032258064516</v>
      </c>
    </row>
    <row r="2633" spans="1:11">
      <c r="A2633" s="28">
        <v>2880</v>
      </c>
      <c r="B2633" s="55">
        <v>45309</v>
      </c>
      <c r="C2633" s="46">
        <f t="shared" ref="C2633:C2659" si="54">WEEKDAY(B2633,2)</f>
        <v>4</v>
      </c>
      <c r="D2633" s="123" t="s">
        <v>312</v>
      </c>
      <c r="E2633" s="123">
        <v>204</v>
      </c>
      <c r="F2633" s="123" t="s">
        <v>303</v>
      </c>
      <c r="G2633" s="123">
        <v>109</v>
      </c>
      <c r="H2633" s="123">
        <v>39</v>
      </c>
      <c r="I2633" s="49">
        <v>1.38888888888889E-2</v>
      </c>
      <c r="J2633" s="124">
        <f t="shared" si="52"/>
        <v>0.53431372549019607</v>
      </c>
      <c r="K2633" s="124">
        <f t="shared" si="53"/>
        <v>5.2307692307692308</v>
      </c>
    </row>
    <row r="2634" spans="1:11">
      <c r="A2634" s="28">
        <v>2880</v>
      </c>
      <c r="B2634" s="55">
        <v>45310</v>
      </c>
      <c r="C2634" s="46">
        <f t="shared" si="54"/>
        <v>5</v>
      </c>
      <c r="D2634" s="123" t="s">
        <v>910</v>
      </c>
      <c r="E2634" s="123">
        <v>245</v>
      </c>
      <c r="F2634" s="123" t="s">
        <v>419</v>
      </c>
      <c r="G2634" s="123">
        <v>163</v>
      </c>
      <c r="H2634" s="123">
        <v>51</v>
      </c>
      <c r="I2634" s="49">
        <v>2.9166666666666698E-2</v>
      </c>
      <c r="J2634" s="124">
        <f t="shared" si="52"/>
        <v>0.66530612244897958</v>
      </c>
      <c r="K2634" s="124">
        <f t="shared" si="53"/>
        <v>4.8039215686274508</v>
      </c>
    </row>
    <row r="2635" spans="1:11">
      <c r="A2635" s="28">
        <v>2880</v>
      </c>
      <c r="B2635" s="55">
        <v>45311</v>
      </c>
      <c r="C2635" s="46">
        <f t="shared" si="54"/>
        <v>6</v>
      </c>
      <c r="D2635" s="123" t="s">
        <v>758</v>
      </c>
      <c r="E2635" s="123">
        <v>200</v>
      </c>
      <c r="F2635" s="123" t="s">
        <v>719</v>
      </c>
      <c r="G2635" s="123">
        <v>41</v>
      </c>
      <c r="H2635" s="123">
        <v>55</v>
      </c>
      <c r="I2635" s="49">
        <v>0.155555555555556</v>
      </c>
      <c r="J2635" s="124">
        <f t="shared" si="52"/>
        <v>0.20499999999999999</v>
      </c>
      <c r="K2635" s="124">
        <f t="shared" si="53"/>
        <v>3.6363636363636362</v>
      </c>
    </row>
    <row r="2636" spans="1:11">
      <c r="A2636" s="28">
        <v>2880</v>
      </c>
      <c r="B2636" s="55">
        <v>45312</v>
      </c>
      <c r="C2636" s="46">
        <f t="shared" si="54"/>
        <v>7</v>
      </c>
      <c r="D2636" s="123" t="s">
        <v>1021</v>
      </c>
      <c r="E2636" s="123">
        <v>184</v>
      </c>
      <c r="F2636" s="123" t="s">
        <v>951</v>
      </c>
      <c r="G2636" s="123">
        <v>160</v>
      </c>
      <c r="H2636" s="123">
        <v>43</v>
      </c>
      <c r="I2636" s="49">
        <v>0.14513888888888901</v>
      </c>
      <c r="J2636" s="124">
        <f t="shared" si="52"/>
        <v>0.86956521739130432</v>
      </c>
      <c r="K2636" s="124">
        <f t="shared" si="53"/>
        <v>4.2790697674418601</v>
      </c>
    </row>
    <row r="2637" spans="1:11">
      <c r="A2637" s="28">
        <v>2880</v>
      </c>
      <c r="B2637" s="55">
        <v>45313</v>
      </c>
      <c r="C2637" s="46">
        <f t="shared" si="54"/>
        <v>1</v>
      </c>
      <c r="D2637" s="123" t="s">
        <v>818</v>
      </c>
      <c r="E2637" s="123">
        <v>239</v>
      </c>
      <c r="F2637" s="123" t="s">
        <v>395</v>
      </c>
      <c r="G2637" s="123">
        <v>179</v>
      </c>
      <c r="H2637" s="123">
        <v>50</v>
      </c>
      <c r="I2637" s="49">
        <v>2.7777777777777801E-3</v>
      </c>
      <c r="J2637" s="124">
        <f t="shared" si="52"/>
        <v>0.7489539748953975</v>
      </c>
      <c r="K2637" s="124">
        <f t="shared" si="53"/>
        <v>4.78</v>
      </c>
    </row>
    <row r="2638" spans="1:11">
      <c r="A2638" s="28">
        <v>2880</v>
      </c>
      <c r="B2638" s="55">
        <v>45314</v>
      </c>
      <c r="C2638" s="46">
        <f t="shared" si="54"/>
        <v>2</v>
      </c>
      <c r="D2638" s="123" t="s">
        <v>477</v>
      </c>
      <c r="E2638" s="123">
        <v>234</v>
      </c>
      <c r="F2638" s="123" t="s">
        <v>250</v>
      </c>
      <c r="G2638" s="123">
        <v>77</v>
      </c>
      <c r="H2638" s="123">
        <v>52</v>
      </c>
      <c r="I2638" s="49">
        <v>1.38888888888889E-3</v>
      </c>
      <c r="J2638" s="124">
        <f t="shared" si="52"/>
        <v>0.32905982905982906</v>
      </c>
      <c r="K2638" s="124">
        <f t="shared" si="53"/>
        <v>4.5</v>
      </c>
    </row>
    <row r="2639" spans="1:11">
      <c r="A2639" s="28">
        <v>2880</v>
      </c>
      <c r="B2639" s="55">
        <v>45315</v>
      </c>
      <c r="C2639" s="46">
        <f t="shared" si="54"/>
        <v>3</v>
      </c>
      <c r="D2639" s="123" t="s">
        <v>497</v>
      </c>
      <c r="E2639" s="123">
        <v>185</v>
      </c>
      <c r="F2639" s="123" t="s">
        <v>920</v>
      </c>
      <c r="G2639" s="123">
        <v>80</v>
      </c>
      <c r="H2639" s="123">
        <v>57</v>
      </c>
      <c r="I2639" s="49">
        <v>4.3749999999999997E-2</v>
      </c>
      <c r="J2639" s="124">
        <f t="shared" si="52"/>
        <v>0.43243243243243246</v>
      </c>
      <c r="K2639" s="124">
        <f t="shared" si="53"/>
        <v>3.2456140350877192</v>
      </c>
    </row>
    <row r="2640" spans="1:11">
      <c r="A2640" s="28">
        <v>2880</v>
      </c>
      <c r="B2640" s="55">
        <v>45316</v>
      </c>
      <c r="C2640" s="46">
        <f t="shared" si="54"/>
        <v>4</v>
      </c>
      <c r="D2640" s="123" t="s">
        <v>305</v>
      </c>
      <c r="E2640" s="123">
        <v>243</v>
      </c>
      <c r="F2640" s="123" t="s">
        <v>576</v>
      </c>
      <c r="G2640" s="123">
        <v>68</v>
      </c>
      <c r="H2640" s="123">
        <v>71</v>
      </c>
      <c r="I2640" s="49">
        <v>2.0833333333333298E-3</v>
      </c>
      <c r="J2640" s="124">
        <f t="shared" si="52"/>
        <v>0.27983539094650206</v>
      </c>
      <c r="K2640" s="124">
        <f t="shared" si="53"/>
        <v>3.4225352112676055</v>
      </c>
    </row>
    <row r="2641" spans="1:11">
      <c r="A2641" s="28">
        <v>2880</v>
      </c>
      <c r="B2641" s="55">
        <v>45317</v>
      </c>
      <c r="C2641" s="46">
        <f t="shared" si="54"/>
        <v>5</v>
      </c>
      <c r="D2641" s="123" t="s">
        <v>514</v>
      </c>
      <c r="E2641" s="123">
        <v>335</v>
      </c>
      <c r="F2641" s="123" t="s">
        <v>655</v>
      </c>
      <c r="G2641" s="123">
        <v>196</v>
      </c>
      <c r="H2641" s="123">
        <v>63</v>
      </c>
      <c r="I2641" s="49">
        <v>8.3333333333333301E-2</v>
      </c>
      <c r="J2641" s="124">
        <f t="shared" si="52"/>
        <v>0.58507462686567169</v>
      </c>
      <c r="K2641" s="124">
        <f t="shared" si="53"/>
        <v>5.3174603174603172</v>
      </c>
    </row>
    <row r="2642" spans="1:11">
      <c r="A2642" s="28">
        <v>2880</v>
      </c>
      <c r="B2642" s="55">
        <v>45318</v>
      </c>
      <c r="C2642" s="46">
        <f t="shared" si="54"/>
        <v>6</v>
      </c>
      <c r="D2642" s="123" t="s">
        <v>392</v>
      </c>
      <c r="E2642" s="123">
        <v>370</v>
      </c>
      <c r="F2642" s="123" t="s">
        <v>271</v>
      </c>
      <c r="G2642" s="123">
        <v>135</v>
      </c>
      <c r="H2642" s="123">
        <v>67</v>
      </c>
      <c r="I2642" s="49">
        <v>1.1111111111111099E-2</v>
      </c>
      <c r="J2642" s="124">
        <f t="shared" si="52"/>
        <v>0.36486486486486486</v>
      </c>
      <c r="K2642" s="124">
        <f t="shared" si="53"/>
        <v>5.5223880597014929</v>
      </c>
    </row>
    <row r="2643" spans="1:11">
      <c r="A2643" s="28">
        <v>2880</v>
      </c>
      <c r="B2643" s="55">
        <v>45319</v>
      </c>
      <c r="C2643" s="46">
        <f t="shared" si="54"/>
        <v>7</v>
      </c>
      <c r="D2643" s="123" t="s">
        <v>939</v>
      </c>
      <c r="E2643" s="123">
        <v>330</v>
      </c>
      <c r="F2643" s="123" t="s">
        <v>399</v>
      </c>
      <c r="G2643" s="123">
        <v>145</v>
      </c>
      <c r="H2643" s="123">
        <v>57</v>
      </c>
      <c r="I2643" s="49">
        <v>1.38888888888889E-3</v>
      </c>
      <c r="J2643" s="124">
        <f t="shared" si="52"/>
        <v>0.43939393939393939</v>
      </c>
      <c r="K2643" s="124">
        <f t="shared" si="53"/>
        <v>5.7894736842105265</v>
      </c>
    </row>
    <row r="2644" spans="1:11">
      <c r="A2644" s="28">
        <v>2880</v>
      </c>
      <c r="B2644" s="55">
        <v>45320</v>
      </c>
      <c r="C2644" s="46">
        <f t="shared" si="54"/>
        <v>1</v>
      </c>
      <c r="D2644" s="123" t="s">
        <v>384</v>
      </c>
      <c r="E2644" s="123">
        <v>159</v>
      </c>
      <c r="F2644" s="123" t="s">
        <v>690</v>
      </c>
      <c r="G2644" s="123">
        <v>129</v>
      </c>
      <c r="H2644" s="123">
        <v>52</v>
      </c>
      <c r="I2644" s="49">
        <v>1.0416666666666701E-2</v>
      </c>
      <c r="J2644" s="124">
        <f t="shared" si="52"/>
        <v>0.81132075471698117</v>
      </c>
      <c r="K2644" s="124">
        <f t="shared" si="53"/>
        <v>3.0576923076923075</v>
      </c>
    </row>
    <row r="2645" spans="1:11">
      <c r="A2645" s="28">
        <v>2880</v>
      </c>
      <c r="B2645" s="55">
        <v>45321</v>
      </c>
      <c r="C2645" s="46">
        <f t="shared" si="54"/>
        <v>2</v>
      </c>
      <c r="D2645" s="123" t="s">
        <v>369</v>
      </c>
      <c r="E2645" s="123">
        <v>181</v>
      </c>
      <c r="F2645" s="123" t="s">
        <v>599</v>
      </c>
      <c r="G2645" s="123">
        <v>154</v>
      </c>
      <c r="H2645" s="123">
        <v>28</v>
      </c>
      <c r="I2645" s="49">
        <v>1.6666666666666701E-2</v>
      </c>
      <c r="J2645" s="124">
        <f t="shared" si="52"/>
        <v>0.850828729281768</v>
      </c>
      <c r="K2645" s="124">
        <f t="shared" si="53"/>
        <v>6.4642857142857144</v>
      </c>
    </row>
    <row r="2646" spans="1:11">
      <c r="A2646" s="28">
        <v>2880</v>
      </c>
      <c r="B2646" s="55">
        <v>45322</v>
      </c>
      <c r="C2646" s="46">
        <f t="shared" si="54"/>
        <v>3</v>
      </c>
      <c r="D2646" s="123" t="s">
        <v>905</v>
      </c>
      <c r="E2646" s="123">
        <v>289</v>
      </c>
      <c r="F2646" s="123" t="s">
        <v>260</v>
      </c>
      <c r="G2646" s="123">
        <v>223</v>
      </c>
      <c r="H2646" s="123">
        <v>69</v>
      </c>
      <c r="I2646" s="49">
        <v>3.05555555555556E-2</v>
      </c>
      <c r="J2646" s="124">
        <f t="shared" si="52"/>
        <v>0.77162629757785473</v>
      </c>
      <c r="K2646" s="124">
        <f t="shared" si="53"/>
        <v>4.1884057971014492</v>
      </c>
    </row>
    <row r="2647" spans="1:11">
      <c r="A2647" s="28">
        <v>2880</v>
      </c>
      <c r="B2647" s="55">
        <v>45323</v>
      </c>
      <c r="C2647" s="46">
        <f t="shared" si="54"/>
        <v>4</v>
      </c>
      <c r="D2647" s="123" t="s">
        <v>463</v>
      </c>
      <c r="E2647" s="123">
        <v>206</v>
      </c>
      <c r="F2647" s="123" t="s">
        <v>634</v>
      </c>
      <c r="G2647" s="123">
        <v>72</v>
      </c>
      <c r="H2647" s="123">
        <v>57</v>
      </c>
      <c r="I2647" s="49">
        <v>4.72222222222222E-2</v>
      </c>
      <c r="J2647" s="124">
        <f t="shared" si="52"/>
        <v>0.34951456310679613</v>
      </c>
      <c r="K2647" s="124">
        <f t="shared" si="53"/>
        <v>3.6140350877192984</v>
      </c>
    </row>
    <row r="2648" spans="1:11">
      <c r="A2648" s="28">
        <v>2880</v>
      </c>
      <c r="B2648" s="55">
        <v>45324</v>
      </c>
      <c r="C2648" s="46">
        <f t="shared" si="54"/>
        <v>5</v>
      </c>
      <c r="D2648" s="123" t="s">
        <v>277</v>
      </c>
      <c r="E2648" s="123">
        <v>292</v>
      </c>
      <c r="F2648" s="123" t="s">
        <v>404</v>
      </c>
      <c r="G2648" s="123">
        <v>113</v>
      </c>
      <c r="H2648" s="123">
        <v>127</v>
      </c>
      <c r="I2648" s="49">
        <v>2.2222222222222199E-2</v>
      </c>
      <c r="J2648" s="124">
        <f t="shared" si="52"/>
        <v>0.38698630136986301</v>
      </c>
      <c r="K2648" s="124">
        <f t="shared" si="53"/>
        <v>2.2992125984251968</v>
      </c>
    </row>
    <row r="2649" spans="1:11">
      <c r="A2649" s="28">
        <v>2880</v>
      </c>
      <c r="B2649" s="55">
        <v>45325</v>
      </c>
      <c r="C2649" s="46">
        <f t="shared" si="54"/>
        <v>6</v>
      </c>
      <c r="D2649" s="123" t="s">
        <v>379</v>
      </c>
      <c r="E2649" s="123">
        <v>244</v>
      </c>
      <c r="F2649" s="123" t="s">
        <v>285</v>
      </c>
      <c r="G2649" s="123">
        <v>192</v>
      </c>
      <c r="H2649" s="123">
        <v>75</v>
      </c>
      <c r="I2649" s="49">
        <v>3.54166666666667E-2</v>
      </c>
      <c r="J2649" s="124">
        <f t="shared" si="52"/>
        <v>0.78688524590163933</v>
      </c>
      <c r="K2649" s="124">
        <f t="shared" si="53"/>
        <v>3.2533333333333334</v>
      </c>
    </row>
    <row r="2650" spans="1:11">
      <c r="A2650" s="28">
        <v>2880</v>
      </c>
      <c r="B2650" s="55">
        <v>45326</v>
      </c>
      <c r="C2650" s="46">
        <f t="shared" si="54"/>
        <v>7</v>
      </c>
      <c r="D2650" s="123" t="s">
        <v>626</v>
      </c>
      <c r="E2650" s="123">
        <v>87</v>
      </c>
      <c r="F2650" s="123" t="s">
        <v>580</v>
      </c>
      <c r="G2650" s="123">
        <v>61</v>
      </c>
      <c r="H2650" s="123">
        <v>48</v>
      </c>
      <c r="I2650" s="49">
        <v>0.23263888888888901</v>
      </c>
      <c r="J2650" s="124">
        <f t="shared" si="52"/>
        <v>0.70114942528735635</v>
      </c>
      <c r="K2650" s="124">
        <f t="shared" si="53"/>
        <v>1.8125</v>
      </c>
    </row>
    <row r="2651" spans="1:11">
      <c r="A2651" s="28">
        <v>2880</v>
      </c>
      <c r="B2651" s="55">
        <v>45327</v>
      </c>
      <c r="C2651" s="46">
        <f t="shared" si="54"/>
        <v>1</v>
      </c>
      <c r="D2651" s="123" t="s">
        <v>574</v>
      </c>
      <c r="E2651" s="123">
        <v>157</v>
      </c>
      <c r="F2651" s="123" t="s">
        <v>915</v>
      </c>
      <c r="G2651" s="123">
        <v>114</v>
      </c>
      <c r="H2651" s="123">
        <v>55</v>
      </c>
      <c r="I2651" s="49">
        <v>0.116666666666667</v>
      </c>
      <c r="J2651" s="124">
        <f t="shared" si="52"/>
        <v>0.72611464968152861</v>
      </c>
      <c r="K2651" s="124">
        <f t="shared" si="53"/>
        <v>2.8545454545454545</v>
      </c>
    </row>
    <row r="2652" spans="1:11">
      <c r="A2652" s="28">
        <v>2880</v>
      </c>
      <c r="B2652" s="55">
        <v>45328</v>
      </c>
      <c r="C2652" s="46">
        <f t="shared" si="54"/>
        <v>2</v>
      </c>
      <c r="D2652" s="123" t="s">
        <v>564</v>
      </c>
      <c r="E2652" s="123">
        <v>194</v>
      </c>
      <c r="F2652" s="123" t="s">
        <v>544</v>
      </c>
      <c r="G2652" s="123">
        <v>62</v>
      </c>
      <c r="H2652" s="123">
        <v>34</v>
      </c>
      <c r="I2652" s="49">
        <v>9.7222222222222206E-3</v>
      </c>
      <c r="J2652" s="124">
        <f t="shared" si="52"/>
        <v>0.31958762886597936</v>
      </c>
      <c r="K2652" s="124">
        <f t="shared" si="53"/>
        <v>5.7058823529411766</v>
      </c>
    </row>
    <row r="2653" spans="1:11">
      <c r="A2653" s="28">
        <v>2880</v>
      </c>
      <c r="B2653" s="55">
        <v>45329</v>
      </c>
      <c r="C2653" s="46">
        <f t="shared" si="54"/>
        <v>3</v>
      </c>
      <c r="D2653" s="123" t="s">
        <v>275</v>
      </c>
      <c r="E2653" s="123">
        <v>219</v>
      </c>
      <c r="F2653" s="123" t="s">
        <v>920</v>
      </c>
      <c r="G2653" s="123">
        <v>80</v>
      </c>
      <c r="H2653" s="123">
        <v>36</v>
      </c>
      <c r="I2653" s="49">
        <v>3.3333333333333298E-2</v>
      </c>
      <c r="J2653" s="124">
        <f t="shared" si="52"/>
        <v>0.36529680365296802</v>
      </c>
      <c r="K2653" s="124">
        <f t="shared" si="53"/>
        <v>6.083333333333333</v>
      </c>
    </row>
    <row r="2654" spans="1:11">
      <c r="A2654" s="28">
        <v>2880</v>
      </c>
      <c r="B2654" s="55">
        <v>45330</v>
      </c>
      <c r="C2654" s="46">
        <f t="shared" si="54"/>
        <v>4</v>
      </c>
      <c r="D2654" s="123" t="s">
        <v>463</v>
      </c>
      <c r="E2654" s="123">
        <v>206</v>
      </c>
      <c r="F2654" s="123" t="s">
        <v>380</v>
      </c>
      <c r="G2654" s="123">
        <v>69</v>
      </c>
      <c r="H2654" s="123">
        <v>73</v>
      </c>
      <c r="I2654" s="49">
        <v>1.94444444444444E-2</v>
      </c>
      <c r="J2654" s="124">
        <f t="shared" si="52"/>
        <v>0.33495145631067963</v>
      </c>
      <c r="K2654" s="124">
        <f t="shared" si="53"/>
        <v>2.8219178082191783</v>
      </c>
    </row>
    <row r="2655" spans="1:11">
      <c r="A2655" s="28">
        <v>2880</v>
      </c>
      <c r="B2655" s="55">
        <v>45331</v>
      </c>
      <c r="C2655" s="46">
        <f t="shared" si="54"/>
        <v>5</v>
      </c>
      <c r="D2655" s="123" t="s">
        <v>298</v>
      </c>
      <c r="E2655" s="123">
        <v>339</v>
      </c>
      <c r="F2655" s="123" t="s">
        <v>917</v>
      </c>
      <c r="G2655" s="123">
        <v>220</v>
      </c>
      <c r="H2655" s="123">
        <v>67</v>
      </c>
      <c r="I2655" s="49">
        <v>1.18055555555556E-2</v>
      </c>
      <c r="J2655" s="124">
        <f t="shared" si="52"/>
        <v>0.64896755162241893</v>
      </c>
      <c r="K2655" s="124">
        <f t="shared" si="53"/>
        <v>5.0597014925373136</v>
      </c>
    </row>
    <row r="2656" spans="1:11">
      <c r="A2656" s="28">
        <v>2880</v>
      </c>
      <c r="B2656" s="55">
        <v>45332</v>
      </c>
      <c r="C2656" s="46">
        <f t="shared" si="54"/>
        <v>6</v>
      </c>
      <c r="D2656" s="123" t="s">
        <v>630</v>
      </c>
      <c r="E2656" s="123">
        <v>215</v>
      </c>
      <c r="F2656" s="123" t="s">
        <v>255</v>
      </c>
      <c r="G2656" s="123">
        <v>102</v>
      </c>
      <c r="H2656" s="123">
        <v>85</v>
      </c>
      <c r="I2656" s="49">
        <v>0.29444444444444401</v>
      </c>
      <c r="J2656" s="124">
        <f t="shared" si="52"/>
        <v>0.47441860465116281</v>
      </c>
      <c r="K2656" s="124">
        <f t="shared" si="53"/>
        <v>2.5294117647058822</v>
      </c>
    </row>
    <row r="2657" spans="1:11">
      <c r="A2657" s="28">
        <v>2880</v>
      </c>
      <c r="B2657" s="55">
        <v>45333</v>
      </c>
      <c r="C2657" s="46">
        <f t="shared" si="54"/>
        <v>7</v>
      </c>
      <c r="D2657" s="123" t="s">
        <v>528</v>
      </c>
      <c r="E2657" s="123">
        <v>257</v>
      </c>
      <c r="F2657" s="123" t="s">
        <v>911</v>
      </c>
      <c r="G2657" s="123">
        <v>232</v>
      </c>
      <c r="H2657" s="123">
        <v>73</v>
      </c>
      <c r="I2657" s="49">
        <v>6.2500000000000003E-3</v>
      </c>
      <c r="J2657" s="124">
        <f t="shared" si="52"/>
        <v>0.90272373540856032</v>
      </c>
      <c r="K2657" s="124">
        <f t="shared" si="53"/>
        <v>3.5205479452054793</v>
      </c>
    </row>
    <row r="2658" spans="1:11">
      <c r="A2658" s="28">
        <v>2880</v>
      </c>
      <c r="B2658" s="55">
        <v>45334</v>
      </c>
      <c r="C2658" s="46">
        <f t="shared" si="54"/>
        <v>1</v>
      </c>
      <c r="D2658" s="123" t="s">
        <v>276</v>
      </c>
      <c r="E2658" s="123">
        <v>106</v>
      </c>
      <c r="F2658" s="123" t="s">
        <v>74</v>
      </c>
      <c r="G2658" s="123">
        <v>60</v>
      </c>
      <c r="H2658" s="123">
        <v>46</v>
      </c>
      <c r="I2658" s="49">
        <v>9.375E-2</v>
      </c>
      <c r="J2658" s="124">
        <f t="shared" si="52"/>
        <v>0.56603773584905659</v>
      </c>
      <c r="K2658" s="124">
        <f t="shared" si="53"/>
        <v>2.3043478260869565</v>
      </c>
    </row>
    <row r="2659" spans="1:11">
      <c r="A2659" s="28">
        <v>2880</v>
      </c>
      <c r="B2659" s="55">
        <v>45335</v>
      </c>
      <c r="C2659" s="46">
        <f t="shared" si="54"/>
        <v>2</v>
      </c>
      <c r="D2659" s="123" t="s">
        <v>272</v>
      </c>
      <c r="E2659" s="123">
        <v>94</v>
      </c>
      <c r="F2659" s="123" t="s">
        <v>626</v>
      </c>
      <c r="G2659" s="123">
        <v>87</v>
      </c>
      <c r="H2659" s="123">
        <v>42</v>
      </c>
      <c r="I2659" s="49">
        <v>2.6388888888888899E-2</v>
      </c>
      <c r="J2659" s="124">
        <f t="shared" si="52"/>
        <v>0.92553191489361697</v>
      </c>
      <c r="K2659" s="124">
        <f t="shared" si="53"/>
        <v>2.2380952380952381</v>
      </c>
    </row>
  </sheetData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workbookViewId="0">
      <selection activeCell="C35" sqref="C35"/>
    </sheetView>
  </sheetViews>
  <sheetFormatPr defaultColWidth="9" defaultRowHeight="14.25"/>
  <cols>
    <col min="1" max="1" width="17.625" customWidth="1"/>
    <col min="2" max="2" width="14.25" customWidth="1"/>
    <col min="4" max="4" width="16.75" customWidth="1"/>
    <col min="5" max="5" width="14.625" customWidth="1"/>
    <col min="9" max="9" width="15.625" customWidth="1"/>
    <col min="10" max="10" width="15.375" customWidth="1"/>
    <col min="13" max="13" width="13.375" customWidth="1"/>
    <col min="14" max="14" width="14.375" customWidth="1"/>
    <col min="15" max="15" width="19.625" customWidth="1"/>
  </cols>
  <sheetData>
    <row r="1" spans="1:17">
      <c r="A1" s="15" t="s">
        <v>1446</v>
      </c>
      <c r="B1" s="15" t="s">
        <v>1447</v>
      </c>
      <c r="C1" s="15" t="s">
        <v>1448</v>
      </c>
      <c r="D1" s="15" t="s">
        <v>1449</v>
      </c>
      <c r="E1" s="15" t="s">
        <v>1450</v>
      </c>
      <c r="F1" s="15" t="s">
        <v>1451</v>
      </c>
      <c r="G1" s="15" t="s">
        <v>1452</v>
      </c>
      <c r="H1" s="15" t="s">
        <v>1453</v>
      </c>
      <c r="I1" s="15" t="s">
        <v>1454</v>
      </c>
      <c r="J1" s="15" t="s">
        <v>1455</v>
      </c>
      <c r="K1" s="15" t="s">
        <v>1456</v>
      </c>
      <c r="L1" s="15" t="s">
        <v>1457</v>
      </c>
      <c r="M1" s="15" t="s">
        <v>1458</v>
      </c>
      <c r="N1" s="15" t="s">
        <v>1459</v>
      </c>
      <c r="O1" s="15" t="s">
        <v>1460</v>
      </c>
      <c r="P1" s="15" t="s">
        <v>1461</v>
      </c>
      <c r="Q1" s="15" t="s">
        <v>1462</v>
      </c>
    </row>
    <row r="2" spans="1:17">
      <c r="A2" s="16">
        <v>6419</v>
      </c>
      <c r="B2" s="15" t="s">
        <v>1463</v>
      </c>
      <c r="C2" s="15">
        <v>0</v>
      </c>
      <c r="D2" s="15">
        <v>1</v>
      </c>
      <c r="F2" s="15">
        <v>0</v>
      </c>
      <c r="G2" s="15">
        <v>0</v>
      </c>
      <c r="H2" s="15">
        <v>22</v>
      </c>
      <c r="I2" s="15">
        <v>15</v>
      </c>
      <c r="J2" s="15">
        <v>1</v>
      </c>
      <c r="K2" s="15">
        <v>0</v>
      </c>
      <c r="L2" s="15">
        <v>0</v>
      </c>
      <c r="M2" s="15">
        <v>5</v>
      </c>
      <c r="N2" s="15">
        <v>3</v>
      </c>
      <c r="O2" s="15">
        <v>37</v>
      </c>
    </row>
    <row r="3" spans="1:17" ht="15.75">
      <c r="A3" s="17">
        <v>3128</v>
      </c>
      <c r="B3" s="18" t="s">
        <v>1463</v>
      </c>
      <c r="C3" s="18">
        <v>2</v>
      </c>
      <c r="D3">
        <v>2</v>
      </c>
      <c r="E3" s="18">
        <v>2</v>
      </c>
      <c r="F3">
        <v>0</v>
      </c>
      <c r="G3">
        <v>1</v>
      </c>
      <c r="H3">
        <v>23</v>
      </c>
      <c r="I3">
        <v>14.5</v>
      </c>
      <c r="J3">
        <v>0</v>
      </c>
      <c r="K3">
        <v>0</v>
      </c>
      <c r="L3" s="18">
        <v>0</v>
      </c>
      <c r="M3" s="18">
        <v>4</v>
      </c>
      <c r="N3" s="18">
        <v>5</v>
      </c>
      <c r="O3" s="18">
        <v>45</v>
      </c>
      <c r="P3" s="18" t="s">
        <v>1464</v>
      </c>
    </row>
    <row r="4" spans="1:17" ht="15.75">
      <c r="A4" s="19">
        <v>9285</v>
      </c>
      <c r="B4" t="s">
        <v>1463</v>
      </c>
      <c r="C4" s="20">
        <v>2</v>
      </c>
      <c r="D4">
        <v>0</v>
      </c>
      <c r="E4">
        <v>1</v>
      </c>
      <c r="F4">
        <v>0</v>
      </c>
      <c r="G4">
        <v>1</v>
      </c>
      <c r="H4">
        <v>26</v>
      </c>
      <c r="I4">
        <v>13</v>
      </c>
      <c r="J4">
        <v>0</v>
      </c>
      <c r="K4">
        <v>0</v>
      </c>
      <c r="L4">
        <v>0</v>
      </c>
      <c r="M4">
        <v>1</v>
      </c>
      <c r="N4">
        <v>1</v>
      </c>
      <c r="O4">
        <v>16</v>
      </c>
    </row>
    <row r="5" spans="1:17" ht="15.75">
      <c r="A5" s="21">
        <v>1019</v>
      </c>
      <c r="B5" t="s">
        <v>1465</v>
      </c>
      <c r="C5">
        <v>0</v>
      </c>
      <c r="D5">
        <v>0</v>
      </c>
      <c r="E5">
        <v>0</v>
      </c>
      <c r="F5">
        <v>1</v>
      </c>
      <c r="G5">
        <v>0</v>
      </c>
      <c r="H5">
        <v>25</v>
      </c>
      <c r="I5">
        <v>13</v>
      </c>
      <c r="J5">
        <v>1</v>
      </c>
      <c r="K5">
        <v>0</v>
      </c>
      <c r="L5">
        <v>0</v>
      </c>
      <c r="M5">
        <v>3</v>
      </c>
      <c r="N5">
        <v>3</v>
      </c>
      <c r="O5">
        <v>38</v>
      </c>
      <c r="P5" s="39" t="s">
        <v>1466</v>
      </c>
    </row>
    <row r="6" spans="1:17">
      <c r="A6" s="22">
        <v>2508</v>
      </c>
      <c r="B6" t="s">
        <v>1465</v>
      </c>
      <c r="C6">
        <v>1</v>
      </c>
      <c r="D6">
        <v>1</v>
      </c>
      <c r="E6">
        <v>2</v>
      </c>
      <c r="F6">
        <v>0</v>
      </c>
      <c r="G6">
        <v>1</v>
      </c>
      <c r="H6">
        <v>22</v>
      </c>
      <c r="I6">
        <v>14.5</v>
      </c>
      <c r="J6">
        <v>1</v>
      </c>
      <c r="K6">
        <v>1</v>
      </c>
      <c r="M6">
        <v>7</v>
      </c>
      <c r="N6">
        <v>3</v>
      </c>
      <c r="O6">
        <v>28</v>
      </c>
    </row>
    <row r="7" spans="1:17" ht="15.75">
      <c r="A7" s="23">
        <v>5773</v>
      </c>
      <c r="B7" t="s">
        <v>1463</v>
      </c>
      <c r="C7">
        <v>2</v>
      </c>
      <c r="D7">
        <v>1</v>
      </c>
      <c r="E7">
        <v>2</v>
      </c>
      <c r="F7">
        <v>0</v>
      </c>
      <c r="G7">
        <v>1</v>
      </c>
      <c r="H7">
        <v>23</v>
      </c>
      <c r="I7">
        <v>13</v>
      </c>
      <c r="J7">
        <v>0</v>
      </c>
      <c r="K7">
        <v>0</v>
      </c>
      <c r="L7">
        <v>0</v>
      </c>
      <c r="M7">
        <v>4</v>
      </c>
      <c r="N7">
        <v>3</v>
      </c>
      <c r="O7">
        <v>39</v>
      </c>
    </row>
    <row r="8" spans="1:17" ht="15.75">
      <c r="A8" s="24">
        <v>8622</v>
      </c>
      <c r="B8" t="s">
        <v>1463</v>
      </c>
      <c r="C8">
        <v>0</v>
      </c>
      <c r="D8">
        <v>2</v>
      </c>
      <c r="E8">
        <v>2</v>
      </c>
      <c r="F8">
        <v>0</v>
      </c>
      <c r="G8">
        <v>0</v>
      </c>
      <c r="H8">
        <v>23</v>
      </c>
      <c r="I8">
        <v>16</v>
      </c>
      <c r="J8">
        <v>0</v>
      </c>
      <c r="K8">
        <v>0</v>
      </c>
      <c r="L8">
        <v>0</v>
      </c>
      <c r="M8">
        <v>6</v>
      </c>
      <c r="N8">
        <v>3</v>
      </c>
      <c r="O8">
        <v>51</v>
      </c>
    </row>
    <row r="9" spans="1:17" s="3" customFormat="1">
      <c r="A9" s="25">
        <v>2520</v>
      </c>
      <c r="B9" s="3" t="s">
        <v>1463</v>
      </c>
    </row>
    <row r="10" spans="1:17">
      <c r="A10" s="19">
        <v>794</v>
      </c>
      <c r="B10" t="s">
        <v>1463</v>
      </c>
      <c r="C10">
        <v>1</v>
      </c>
      <c r="D10">
        <v>1</v>
      </c>
      <c r="E10">
        <v>2</v>
      </c>
      <c r="F10">
        <v>0</v>
      </c>
      <c r="G10">
        <v>1</v>
      </c>
      <c r="H10">
        <v>23</v>
      </c>
      <c r="I10">
        <v>16</v>
      </c>
      <c r="J10">
        <v>0</v>
      </c>
      <c r="K10">
        <v>0</v>
      </c>
      <c r="L10">
        <v>0</v>
      </c>
      <c r="M10">
        <v>3</v>
      </c>
      <c r="N10">
        <v>2</v>
      </c>
      <c r="O10">
        <v>44</v>
      </c>
      <c r="Q10">
        <v>19.600000000000001</v>
      </c>
    </row>
    <row r="11" spans="1:17">
      <c r="A11" s="26">
        <v>1929</v>
      </c>
      <c r="B11" t="s">
        <v>1463</v>
      </c>
      <c r="C11">
        <v>0</v>
      </c>
      <c r="D11" s="27">
        <v>2</v>
      </c>
      <c r="E11" s="27">
        <v>2</v>
      </c>
      <c r="F11" s="27">
        <v>0</v>
      </c>
      <c r="G11" s="27">
        <v>1</v>
      </c>
      <c r="H11" s="27">
        <v>23</v>
      </c>
      <c r="I11" s="27">
        <v>14.5</v>
      </c>
      <c r="J11" s="27">
        <v>0</v>
      </c>
      <c r="K11" s="27">
        <v>0</v>
      </c>
      <c r="L11" s="27">
        <v>0</v>
      </c>
      <c r="M11" s="27">
        <v>5</v>
      </c>
      <c r="N11" s="27">
        <v>3</v>
      </c>
      <c r="O11" s="27">
        <v>31</v>
      </c>
    </row>
    <row r="12" spans="1:17">
      <c r="A12" s="19">
        <v>9680</v>
      </c>
      <c r="B12" t="s">
        <v>1463</v>
      </c>
      <c r="C12">
        <v>0</v>
      </c>
      <c r="D12">
        <v>0</v>
      </c>
      <c r="E12">
        <v>0</v>
      </c>
      <c r="F12">
        <v>0</v>
      </c>
      <c r="G12">
        <v>1</v>
      </c>
      <c r="H12">
        <v>24</v>
      </c>
      <c r="I12">
        <v>10</v>
      </c>
      <c r="J12">
        <v>1</v>
      </c>
      <c r="K12">
        <v>0</v>
      </c>
      <c r="L12">
        <v>0</v>
      </c>
      <c r="M12">
        <v>2</v>
      </c>
      <c r="N12">
        <v>3</v>
      </c>
      <c r="O12">
        <v>16</v>
      </c>
      <c r="P12" t="s">
        <v>1467</v>
      </c>
    </row>
    <row r="13" spans="1:17">
      <c r="A13" s="28">
        <v>1689</v>
      </c>
      <c r="B13" t="s">
        <v>1465</v>
      </c>
      <c r="C13">
        <v>0</v>
      </c>
      <c r="D13" s="29">
        <v>0</v>
      </c>
      <c r="E13" s="29">
        <v>0</v>
      </c>
      <c r="F13" s="29">
        <v>0</v>
      </c>
      <c r="G13" s="29">
        <v>1</v>
      </c>
      <c r="H13" s="29">
        <v>24</v>
      </c>
      <c r="I13" s="29">
        <v>14.5</v>
      </c>
      <c r="J13" s="29">
        <v>0</v>
      </c>
      <c r="K13" s="29">
        <v>0</v>
      </c>
      <c r="L13" s="29">
        <v>0</v>
      </c>
      <c r="M13" s="29">
        <v>6</v>
      </c>
      <c r="N13" s="29">
        <v>5</v>
      </c>
      <c r="O13" s="29">
        <v>25</v>
      </c>
    </row>
    <row r="14" spans="1:17">
      <c r="A14" s="19">
        <v>9052</v>
      </c>
      <c r="B14" t="s">
        <v>1465</v>
      </c>
      <c r="C14">
        <v>0</v>
      </c>
      <c r="D14">
        <v>0</v>
      </c>
      <c r="E14">
        <v>0</v>
      </c>
      <c r="F14">
        <v>0</v>
      </c>
      <c r="G14">
        <v>1</v>
      </c>
      <c r="H14">
        <v>22</v>
      </c>
      <c r="I14">
        <v>14</v>
      </c>
      <c r="J14">
        <v>1</v>
      </c>
      <c r="K14">
        <v>1</v>
      </c>
      <c r="L14">
        <v>3</v>
      </c>
      <c r="M14">
        <v>3</v>
      </c>
      <c r="N14">
        <v>1</v>
      </c>
      <c r="O14">
        <v>51</v>
      </c>
    </row>
    <row r="15" spans="1:17">
      <c r="A15" s="30">
        <v>2793</v>
      </c>
      <c r="B15" t="s">
        <v>1465</v>
      </c>
      <c r="C15">
        <v>1</v>
      </c>
      <c r="D15">
        <v>1</v>
      </c>
      <c r="E15">
        <v>1</v>
      </c>
      <c r="F15">
        <v>0</v>
      </c>
      <c r="G15">
        <v>0</v>
      </c>
      <c r="H15">
        <v>22</v>
      </c>
      <c r="I15">
        <v>14</v>
      </c>
      <c r="J15">
        <v>0</v>
      </c>
      <c r="K15">
        <v>0</v>
      </c>
      <c r="L15">
        <v>0</v>
      </c>
      <c r="M15">
        <v>6</v>
      </c>
      <c r="N15">
        <v>3</v>
      </c>
      <c r="O15">
        <v>24</v>
      </c>
    </row>
    <row r="16" spans="1:17">
      <c r="A16" s="19">
        <v>4278</v>
      </c>
      <c r="B16" t="s">
        <v>1465</v>
      </c>
      <c r="C16">
        <v>1</v>
      </c>
      <c r="D16">
        <v>1</v>
      </c>
      <c r="E16">
        <v>1</v>
      </c>
      <c r="F16">
        <v>0</v>
      </c>
      <c r="G16">
        <v>1</v>
      </c>
      <c r="H16">
        <v>23</v>
      </c>
      <c r="I16">
        <v>17</v>
      </c>
      <c r="J16">
        <v>0</v>
      </c>
      <c r="K16">
        <v>0</v>
      </c>
      <c r="L16">
        <v>0</v>
      </c>
      <c r="M16">
        <v>4</v>
      </c>
      <c r="N16">
        <v>4</v>
      </c>
      <c r="O16">
        <v>35</v>
      </c>
    </row>
    <row r="17" spans="1:16" ht="15.75">
      <c r="A17" s="31">
        <v>7575</v>
      </c>
      <c r="B17" t="s">
        <v>1463</v>
      </c>
      <c r="C17">
        <v>1</v>
      </c>
      <c r="D17">
        <v>0</v>
      </c>
      <c r="E17">
        <v>0</v>
      </c>
      <c r="F17">
        <v>0</v>
      </c>
      <c r="G17">
        <v>1</v>
      </c>
      <c r="H17">
        <v>31</v>
      </c>
      <c r="I17">
        <v>0</v>
      </c>
      <c r="J17">
        <v>1</v>
      </c>
      <c r="K17">
        <v>0</v>
      </c>
      <c r="L17">
        <v>7</v>
      </c>
      <c r="M17">
        <v>2</v>
      </c>
      <c r="N17">
        <v>2</v>
      </c>
      <c r="O17">
        <v>23</v>
      </c>
    </row>
    <row r="18" spans="1:16" s="3" customFormat="1">
      <c r="A18" s="32">
        <v>604</v>
      </c>
      <c r="B18" s="3" t="s">
        <v>1465</v>
      </c>
    </row>
    <row r="19" spans="1:16">
      <c r="A19" s="28">
        <v>5257</v>
      </c>
      <c r="B19" t="s">
        <v>1465</v>
      </c>
      <c r="C19">
        <v>2</v>
      </c>
      <c r="D19">
        <v>2</v>
      </c>
      <c r="E19">
        <v>0</v>
      </c>
      <c r="F19">
        <v>0</v>
      </c>
      <c r="G19">
        <v>0</v>
      </c>
      <c r="H19">
        <v>23</v>
      </c>
      <c r="I19">
        <v>13</v>
      </c>
      <c r="J19">
        <v>0</v>
      </c>
      <c r="K19">
        <v>0</v>
      </c>
      <c r="L19">
        <v>0</v>
      </c>
      <c r="M19">
        <v>1</v>
      </c>
      <c r="N19">
        <v>1</v>
      </c>
      <c r="O19">
        <v>37</v>
      </c>
    </row>
    <row r="20" spans="1:16">
      <c r="A20" s="33">
        <v>373</v>
      </c>
      <c r="B20" t="s">
        <v>1465</v>
      </c>
      <c r="C20">
        <v>1</v>
      </c>
      <c r="D20">
        <v>1</v>
      </c>
      <c r="E20">
        <v>1</v>
      </c>
      <c r="F20">
        <v>0</v>
      </c>
      <c r="G20">
        <v>0</v>
      </c>
      <c r="H20">
        <v>22</v>
      </c>
      <c r="I20">
        <v>15</v>
      </c>
      <c r="J20">
        <v>0</v>
      </c>
      <c r="K20">
        <v>0</v>
      </c>
      <c r="L20">
        <v>2</v>
      </c>
      <c r="M20">
        <v>4</v>
      </c>
      <c r="N20">
        <v>2</v>
      </c>
      <c r="O20">
        <v>34</v>
      </c>
    </row>
    <row r="21" spans="1:16">
      <c r="A21" s="28">
        <v>2243</v>
      </c>
      <c r="B21" t="s">
        <v>1465</v>
      </c>
      <c r="C21">
        <v>3</v>
      </c>
      <c r="D21">
        <v>3</v>
      </c>
      <c r="E21">
        <v>8</v>
      </c>
      <c r="F21">
        <v>0</v>
      </c>
      <c r="G21">
        <v>0</v>
      </c>
      <c r="H21">
        <v>23</v>
      </c>
      <c r="I21">
        <v>14.5</v>
      </c>
      <c r="J21">
        <v>1</v>
      </c>
      <c r="K21">
        <v>0</v>
      </c>
      <c r="L21">
        <v>0</v>
      </c>
      <c r="M21">
        <v>6</v>
      </c>
      <c r="N21">
        <v>3</v>
      </c>
      <c r="O21">
        <v>58</v>
      </c>
    </row>
    <row r="22" spans="1:16">
      <c r="A22" s="30">
        <v>5427</v>
      </c>
      <c r="B22" t="s">
        <v>1465</v>
      </c>
      <c r="C22">
        <v>1</v>
      </c>
      <c r="D22">
        <v>1</v>
      </c>
      <c r="E22">
        <v>2</v>
      </c>
      <c r="F22">
        <v>0</v>
      </c>
      <c r="G22">
        <v>1</v>
      </c>
      <c r="H22">
        <v>23</v>
      </c>
      <c r="I22">
        <v>17.5</v>
      </c>
      <c r="J22">
        <v>1</v>
      </c>
      <c r="K22">
        <v>1</v>
      </c>
      <c r="N22">
        <v>3</v>
      </c>
      <c r="O22">
        <v>58</v>
      </c>
    </row>
    <row r="23" spans="1:16">
      <c r="A23" s="34">
        <v>5785</v>
      </c>
      <c r="B23" t="s">
        <v>1463</v>
      </c>
      <c r="C23">
        <v>2</v>
      </c>
      <c r="D23">
        <v>1</v>
      </c>
      <c r="E23">
        <v>0</v>
      </c>
      <c r="F23">
        <v>0</v>
      </c>
      <c r="G23">
        <v>1</v>
      </c>
      <c r="H23">
        <v>23</v>
      </c>
      <c r="I23">
        <v>14.5</v>
      </c>
      <c r="J23">
        <v>0</v>
      </c>
      <c r="K23">
        <v>0</v>
      </c>
      <c r="L23">
        <v>0</v>
      </c>
      <c r="M23">
        <v>3</v>
      </c>
      <c r="N23">
        <v>2</v>
      </c>
      <c r="O23">
        <v>37</v>
      </c>
      <c r="P23" t="s">
        <v>1464</v>
      </c>
    </row>
    <row r="24" spans="1:16">
      <c r="A24" s="28">
        <v>587</v>
      </c>
      <c r="B24" t="s">
        <v>1465</v>
      </c>
      <c r="C24">
        <v>1</v>
      </c>
      <c r="D24">
        <v>1</v>
      </c>
      <c r="E24">
        <v>1</v>
      </c>
      <c r="F24">
        <v>0</v>
      </c>
      <c r="G24">
        <v>1</v>
      </c>
      <c r="H24">
        <v>24</v>
      </c>
      <c r="I24">
        <v>13</v>
      </c>
      <c r="J24">
        <v>0</v>
      </c>
      <c r="K24">
        <v>0</v>
      </c>
      <c r="L24">
        <v>0</v>
      </c>
      <c r="M24">
        <v>3</v>
      </c>
      <c r="N24">
        <v>3</v>
      </c>
      <c r="O24">
        <v>50</v>
      </c>
      <c r="P24" t="s">
        <v>1467</v>
      </c>
    </row>
    <row r="25" spans="1:16">
      <c r="A25" s="28">
        <v>957</v>
      </c>
      <c r="B25" t="s">
        <v>1465</v>
      </c>
      <c r="C25">
        <v>2</v>
      </c>
      <c r="D25">
        <v>2</v>
      </c>
      <c r="E25">
        <v>5</v>
      </c>
      <c r="F25">
        <v>0</v>
      </c>
      <c r="G25">
        <v>0</v>
      </c>
      <c r="H25">
        <v>23</v>
      </c>
      <c r="I25">
        <v>16</v>
      </c>
      <c r="J25">
        <v>0</v>
      </c>
      <c r="K25">
        <v>0</v>
      </c>
      <c r="L25">
        <v>1</v>
      </c>
      <c r="M25">
        <v>5</v>
      </c>
      <c r="N25">
        <v>3</v>
      </c>
      <c r="O25">
        <v>41</v>
      </c>
    </row>
    <row r="26" spans="1:16">
      <c r="A26" s="28">
        <v>2059</v>
      </c>
      <c r="B26" t="s">
        <v>1463</v>
      </c>
      <c r="F26">
        <v>0</v>
      </c>
      <c r="G26">
        <v>1</v>
      </c>
      <c r="H26">
        <v>23</v>
      </c>
      <c r="L26">
        <v>1</v>
      </c>
    </row>
    <row r="27" spans="1:16">
      <c r="A27" s="28">
        <v>7869</v>
      </c>
      <c r="B27" t="s">
        <v>1465</v>
      </c>
      <c r="C27">
        <v>0</v>
      </c>
      <c r="D27">
        <v>0</v>
      </c>
      <c r="E27">
        <v>0</v>
      </c>
      <c r="F27">
        <v>0</v>
      </c>
      <c r="G27">
        <v>1</v>
      </c>
      <c r="H27">
        <v>21</v>
      </c>
      <c r="I27">
        <v>10</v>
      </c>
      <c r="J27">
        <v>1</v>
      </c>
      <c r="K27">
        <v>1</v>
      </c>
      <c r="L27">
        <v>1</v>
      </c>
      <c r="M27">
        <v>3</v>
      </c>
      <c r="N27">
        <v>2</v>
      </c>
      <c r="O27">
        <v>24</v>
      </c>
      <c r="P27">
        <v>7575</v>
      </c>
    </row>
    <row r="28" spans="1:16">
      <c r="A28" s="28">
        <v>304</v>
      </c>
      <c r="B28" t="s">
        <v>1463</v>
      </c>
      <c r="C28">
        <v>3</v>
      </c>
      <c r="D28">
        <v>3</v>
      </c>
      <c r="E28">
        <v>5</v>
      </c>
      <c r="F28">
        <v>0</v>
      </c>
      <c r="G28">
        <v>1</v>
      </c>
      <c r="H28">
        <v>24</v>
      </c>
      <c r="I28">
        <v>16</v>
      </c>
      <c r="J28">
        <v>1</v>
      </c>
      <c r="K28">
        <v>0</v>
      </c>
      <c r="L28">
        <v>0</v>
      </c>
      <c r="M28">
        <v>10</v>
      </c>
      <c r="N28">
        <v>4</v>
      </c>
      <c r="O28">
        <v>41</v>
      </c>
    </row>
    <row r="29" spans="1:16" ht="16.5">
      <c r="A29" s="35">
        <v>9040</v>
      </c>
      <c r="B29" t="s">
        <v>1463</v>
      </c>
      <c r="C29" s="20">
        <v>0</v>
      </c>
      <c r="D29" s="20">
        <v>0</v>
      </c>
      <c r="E29" s="20">
        <v>1</v>
      </c>
      <c r="F29" s="20">
        <v>0</v>
      </c>
      <c r="G29" s="20">
        <v>0</v>
      </c>
      <c r="H29" s="20">
        <v>22</v>
      </c>
      <c r="I29" s="20">
        <v>11.5</v>
      </c>
      <c r="J29" s="20">
        <v>1</v>
      </c>
      <c r="K29" s="20">
        <v>1</v>
      </c>
      <c r="L29" s="20">
        <v>1</v>
      </c>
      <c r="M29" s="20">
        <v>3</v>
      </c>
      <c r="N29" s="20">
        <v>4</v>
      </c>
      <c r="O29" s="20">
        <v>50</v>
      </c>
    </row>
    <row r="30" spans="1:16">
      <c r="A30" s="19">
        <v>8983</v>
      </c>
      <c r="B30" t="s">
        <v>1465</v>
      </c>
      <c r="C30">
        <v>2</v>
      </c>
      <c r="D30">
        <v>2</v>
      </c>
      <c r="F30">
        <v>0</v>
      </c>
      <c r="G30">
        <v>1</v>
      </c>
      <c r="H30">
        <v>24</v>
      </c>
      <c r="I30">
        <v>11</v>
      </c>
      <c r="J30">
        <v>0</v>
      </c>
      <c r="L30">
        <v>0</v>
      </c>
      <c r="M30">
        <v>2</v>
      </c>
      <c r="N30">
        <v>4</v>
      </c>
      <c r="O30">
        <v>46</v>
      </c>
      <c r="P30" t="s">
        <v>1467</v>
      </c>
    </row>
    <row r="31" spans="1:16" ht="15">
      <c r="A31" s="36">
        <v>5094</v>
      </c>
      <c r="B31" t="s">
        <v>1463</v>
      </c>
      <c r="C31">
        <v>0</v>
      </c>
      <c r="D31">
        <v>0</v>
      </c>
      <c r="E31">
        <v>0</v>
      </c>
      <c r="F31">
        <v>1</v>
      </c>
      <c r="H31">
        <v>23</v>
      </c>
      <c r="I31">
        <v>13</v>
      </c>
      <c r="J31">
        <v>1</v>
      </c>
      <c r="K31">
        <v>1</v>
      </c>
      <c r="L31">
        <v>1</v>
      </c>
      <c r="M31">
        <v>3</v>
      </c>
      <c r="N31">
        <v>2</v>
      </c>
      <c r="O31">
        <v>37</v>
      </c>
      <c r="P31" t="s">
        <v>1466</v>
      </c>
    </row>
    <row r="32" spans="1:16">
      <c r="A32" s="28">
        <v>2307</v>
      </c>
      <c r="B32" t="s">
        <v>1465</v>
      </c>
      <c r="C32">
        <v>0</v>
      </c>
      <c r="D32">
        <v>1</v>
      </c>
      <c r="E32">
        <v>1</v>
      </c>
      <c r="F32">
        <v>0</v>
      </c>
      <c r="H32">
        <v>23</v>
      </c>
      <c r="I32">
        <v>8</v>
      </c>
      <c r="J32">
        <v>0</v>
      </c>
      <c r="K32">
        <v>1</v>
      </c>
      <c r="L32">
        <v>0</v>
      </c>
      <c r="M32">
        <v>5</v>
      </c>
      <c r="N32">
        <v>4</v>
      </c>
      <c r="O32">
        <v>39</v>
      </c>
      <c r="P32" s="40" t="s">
        <v>1468</v>
      </c>
    </row>
    <row r="33" spans="1:15">
      <c r="A33" s="28">
        <v>6759</v>
      </c>
      <c r="B33" t="s">
        <v>1463</v>
      </c>
      <c r="C33" s="37">
        <v>3</v>
      </c>
      <c r="D33" s="37">
        <v>0</v>
      </c>
      <c r="E33" s="37">
        <v>1</v>
      </c>
      <c r="F33" s="37">
        <v>0</v>
      </c>
      <c r="G33" s="37">
        <v>0</v>
      </c>
      <c r="H33" s="37">
        <v>24</v>
      </c>
      <c r="I33" s="37">
        <v>13</v>
      </c>
      <c r="J33" s="37">
        <v>0</v>
      </c>
      <c r="K33" s="37">
        <v>1</v>
      </c>
      <c r="L33" s="37">
        <v>6</v>
      </c>
      <c r="M33" s="37">
        <v>2</v>
      </c>
      <c r="N33" s="37">
        <v>2</v>
      </c>
      <c r="O33" s="37">
        <v>22</v>
      </c>
    </row>
    <row r="34" spans="1:15" s="3" customFormat="1">
      <c r="A34" s="38">
        <v>1329</v>
      </c>
      <c r="B34" s="3" t="s">
        <v>1463</v>
      </c>
    </row>
    <row r="35" spans="1:15" s="3" customFormat="1">
      <c r="A35" s="38">
        <v>2880</v>
      </c>
      <c r="B35" s="3" t="s">
        <v>1465</v>
      </c>
    </row>
  </sheetData>
  <phoneticPr fontId="3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topLeftCell="A13" workbookViewId="0">
      <selection activeCell="A35" sqref="A35"/>
    </sheetView>
  </sheetViews>
  <sheetFormatPr defaultColWidth="9" defaultRowHeight="14.25"/>
  <cols>
    <col min="1" max="1" width="8.875"/>
    <col min="2" max="2" width="14.375"/>
    <col min="3" max="3" width="18.375"/>
    <col min="4" max="4" width="15.125"/>
    <col min="5" max="5" width="19.125"/>
    <col min="6" max="6" width="14.125"/>
    <col min="7" max="7" width="16.5"/>
  </cols>
  <sheetData>
    <row r="1" spans="1:7">
      <c r="A1" t="s">
        <v>1469</v>
      </c>
      <c r="B1" t="s">
        <v>1470</v>
      </c>
      <c r="C1" t="s">
        <v>1471</v>
      </c>
      <c r="D1" t="s">
        <v>1472</v>
      </c>
      <c r="E1" t="s">
        <v>1473</v>
      </c>
      <c r="F1" t="s">
        <v>1474</v>
      </c>
      <c r="G1" t="s">
        <v>1475</v>
      </c>
    </row>
    <row r="2" spans="1:7">
      <c r="A2" s="7">
        <v>304</v>
      </c>
      <c r="B2">
        <v>92</v>
      </c>
      <c r="C2">
        <v>92</v>
      </c>
      <c r="D2">
        <v>92</v>
      </c>
      <c r="E2">
        <v>92</v>
      </c>
      <c r="F2">
        <v>92</v>
      </c>
      <c r="G2">
        <v>92</v>
      </c>
    </row>
    <row r="3" spans="1:7">
      <c r="A3" s="7">
        <v>373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</row>
    <row r="4" spans="1:7">
      <c r="A4" s="7">
        <v>587</v>
      </c>
      <c r="C4">
        <v>84</v>
      </c>
      <c r="E4">
        <v>84</v>
      </c>
      <c r="F4">
        <v>84</v>
      </c>
      <c r="G4">
        <v>84</v>
      </c>
    </row>
    <row r="5" spans="1:7">
      <c r="A5" s="8">
        <v>604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</row>
    <row r="6" spans="1:7">
      <c r="A6" s="7">
        <v>794</v>
      </c>
      <c r="B6">
        <v>82</v>
      </c>
      <c r="D6">
        <v>82</v>
      </c>
      <c r="F6">
        <v>82</v>
      </c>
      <c r="G6">
        <v>82</v>
      </c>
    </row>
    <row r="7" spans="1:7">
      <c r="A7" s="7">
        <v>957</v>
      </c>
      <c r="B7">
        <v>88</v>
      </c>
      <c r="C7">
        <v>88</v>
      </c>
      <c r="D7">
        <v>88</v>
      </c>
      <c r="E7">
        <v>88</v>
      </c>
      <c r="F7">
        <v>95</v>
      </c>
      <c r="G7">
        <v>88</v>
      </c>
    </row>
    <row r="8" spans="1:7">
      <c r="A8" s="7">
        <v>1019</v>
      </c>
      <c r="B8">
        <v>93</v>
      </c>
      <c r="C8">
        <v>93</v>
      </c>
      <c r="D8">
        <v>93</v>
      </c>
      <c r="E8">
        <v>93</v>
      </c>
      <c r="F8">
        <v>93</v>
      </c>
      <c r="G8">
        <v>93</v>
      </c>
    </row>
    <row r="9" spans="1:7" s="1" customFormat="1">
      <c r="A9" s="9">
        <v>1329</v>
      </c>
      <c r="B9" s="3">
        <v>45</v>
      </c>
      <c r="C9" s="3"/>
      <c r="D9" s="3">
        <v>44</v>
      </c>
      <c r="E9" s="3"/>
      <c r="F9" s="3">
        <v>38</v>
      </c>
      <c r="G9" s="3">
        <v>36</v>
      </c>
    </row>
    <row r="10" spans="1:7">
      <c r="A10" s="7">
        <v>1689</v>
      </c>
      <c r="B10">
        <v>97</v>
      </c>
      <c r="C10">
        <v>97</v>
      </c>
      <c r="D10">
        <v>97</v>
      </c>
      <c r="E10">
        <v>97</v>
      </c>
      <c r="F10">
        <v>97</v>
      </c>
      <c r="G10">
        <v>97</v>
      </c>
    </row>
    <row r="11" spans="1:7">
      <c r="A11" s="7">
        <v>1929</v>
      </c>
      <c r="B11">
        <v>93</v>
      </c>
      <c r="C11">
        <v>93</v>
      </c>
      <c r="D11">
        <v>93</v>
      </c>
      <c r="E11">
        <v>93</v>
      </c>
      <c r="F11">
        <v>93</v>
      </c>
      <c r="G11">
        <v>93</v>
      </c>
    </row>
    <row r="12" spans="1:7" s="2" customFormat="1">
      <c r="A12" s="10">
        <v>2059</v>
      </c>
      <c r="C12" s="2">
        <v>82</v>
      </c>
      <c r="E12" s="2">
        <v>82</v>
      </c>
      <c r="F12" s="2">
        <v>82</v>
      </c>
    </row>
    <row r="13" spans="1:7">
      <c r="A13" s="7">
        <v>2243</v>
      </c>
      <c r="B13">
        <v>93</v>
      </c>
      <c r="C13">
        <v>93</v>
      </c>
      <c r="D13">
        <v>93</v>
      </c>
      <c r="E13">
        <v>93</v>
      </c>
      <c r="F13">
        <v>100</v>
      </c>
      <c r="G13">
        <v>93</v>
      </c>
    </row>
    <row r="14" spans="1:7">
      <c r="A14" s="7">
        <v>2307</v>
      </c>
      <c r="B14">
        <v>101</v>
      </c>
      <c r="C14">
        <v>101</v>
      </c>
      <c r="D14">
        <v>101</v>
      </c>
      <c r="E14">
        <v>101</v>
      </c>
      <c r="F14">
        <v>101</v>
      </c>
      <c r="G14">
        <v>101</v>
      </c>
    </row>
    <row r="15" spans="1:7">
      <c r="A15" s="7">
        <v>2508</v>
      </c>
      <c r="B15">
        <v>78</v>
      </c>
      <c r="C15">
        <v>78</v>
      </c>
      <c r="D15">
        <v>78</v>
      </c>
      <c r="E15">
        <v>78</v>
      </c>
      <c r="F15">
        <v>78</v>
      </c>
      <c r="G15">
        <v>78</v>
      </c>
    </row>
    <row r="16" spans="1:7" s="3" customFormat="1">
      <c r="A16" s="8">
        <v>2520</v>
      </c>
      <c r="B16" s="3">
        <v>7</v>
      </c>
      <c r="C16" s="3">
        <v>7</v>
      </c>
      <c r="D16" s="3">
        <v>7</v>
      </c>
      <c r="E16" s="3">
        <v>7</v>
      </c>
      <c r="F16" s="3">
        <v>7</v>
      </c>
      <c r="G16" s="3">
        <v>7</v>
      </c>
    </row>
    <row r="17" spans="1:7">
      <c r="A17" s="7">
        <v>2793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90</v>
      </c>
    </row>
    <row r="18" spans="1:7" s="3" customFormat="1">
      <c r="A18" s="9">
        <v>2880</v>
      </c>
      <c r="B18" s="3">
        <v>29</v>
      </c>
      <c r="C18" s="3">
        <v>29</v>
      </c>
      <c r="D18" s="3">
        <v>29</v>
      </c>
      <c r="E18" s="3">
        <v>29</v>
      </c>
      <c r="F18" s="3">
        <v>29</v>
      </c>
      <c r="G18" s="3">
        <v>29</v>
      </c>
    </row>
    <row r="19" spans="1:7">
      <c r="A19" s="7">
        <v>3128</v>
      </c>
      <c r="B19">
        <v>93</v>
      </c>
      <c r="C19">
        <v>93</v>
      </c>
      <c r="D19">
        <v>93</v>
      </c>
      <c r="E19">
        <v>93</v>
      </c>
      <c r="F19">
        <v>93</v>
      </c>
      <c r="G19">
        <v>93</v>
      </c>
    </row>
    <row r="20" spans="1:7">
      <c r="A20" s="7">
        <v>4278</v>
      </c>
      <c r="B20">
        <v>83</v>
      </c>
      <c r="C20">
        <v>83</v>
      </c>
      <c r="D20">
        <v>83</v>
      </c>
      <c r="E20">
        <v>83</v>
      </c>
      <c r="F20">
        <v>82</v>
      </c>
      <c r="G20">
        <v>82</v>
      </c>
    </row>
    <row r="21" spans="1:7">
      <c r="A21" s="7">
        <v>5094</v>
      </c>
      <c r="B21">
        <v>94</v>
      </c>
      <c r="C21">
        <v>94</v>
      </c>
      <c r="D21">
        <v>94</v>
      </c>
      <c r="E21">
        <v>94</v>
      </c>
      <c r="F21">
        <v>94</v>
      </c>
      <c r="G21">
        <v>94</v>
      </c>
    </row>
    <row r="22" spans="1:7">
      <c r="A22" s="7">
        <v>5257</v>
      </c>
      <c r="C22">
        <v>95</v>
      </c>
      <c r="E22">
        <v>95</v>
      </c>
      <c r="F22">
        <v>95</v>
      </c>
      <c r="G22">
        <v>95</v>
      </c>
    </row>
    <row r="23" spans="1:7" s="4" customFormat="1">
      <c r="A23" s="11">
        <v>5427</v>
      </c>
      <c r="B23" s="4">
        <v>78</v>
      </c>
      <c r="C23" s="4">
        <v>78</v>
      </c>
      <c r="D23" s="4">
        <v>78</v>
      </c>
      <c r="E23" s="4">
        <v>78</v>
      </c>
      <c r="F23" s="4">
        <v>78</v>
      </c>
      <c r="G23" s="4">
        <v>78</v>
      </c>
    </row>
    <row r="24" spans="1:7">
      <c r="A24" s="7">
        <v>5773</v>
      </c>
      <c r="B24">
        <v>104</v>
      </c>
      <c r="C24">
        <v>104</v>
      </c>
      <c r="D24">
        <v>104</v>
      </c>
      <c r="E24">
        <v>104</v>
      </c>
      <c r="F24">
        <v>104</v>
      </c>
      <c r="G24">
        <v>104</v>
      </c>
    </row>
    <row r="25" spans="1:7">
      <c r="A25" s="7">
        <v>5785</v>
      </c>
      <c r="B25">
        <v>93</v>
      </c>
      <c r="C25">
        <v>93</v>
      </c>
      <c r="D25">
        <v>93</v>
      </c>
      <c r="E25">
        <v>93</v>
      </c>
      <c r="F25">
        <v>93</v>
      </c>
      <c r="G25">
        <v>93</v>
      </c>
    </row>
    <row r="26" spans="1:7" s="4" customFormat="1">
      <c r="A26" s="11">
        <v>6419</v>
      </c>
      <c r="B26" s="4">
        <v>42</v>
      </c>
      <c r="C26" s="4">
        <v>91</v>
      </c>
      <c r="D26" s="4">
        <v>42</v>
      </c>
      <c r="E26" s="4">
        <v>91</v>
      </c>
      <c r="F26" s="4">
        <v>91</v>
      </c>
      <c r="G26" s="4">
        <v>91</v>
      </c>
    </row>
    <row r="27" spans="1:7" s="3" customFormat="1">
      <c r="A27" s="9">
        <v>6759</v>
      </c>
      <c r="B27" s="3">
        <v>27</v>
      </c>
      <c r="C27" s="3">
        <v>27</v>
      </c>
      <c r="D27" s="3">
        <v>27</v>
      </c>
      <c r="E27" s="3">
        <v>27</v>
      </c>
      <c r="F27" s="3">
        <v>27</v>
      </c>
      <c r="G27" s="3">
        <v>27</v>
      </c>
    </row>
    <row r="28" spans="1:7" s="5" customFormat="1">
      <c r="A28" s="12">
        <v>7575</v>
      </c>
      <c r="B28" s="5">
        <v>101</v>
      </c>
      <c r="C28" s="5">
        <v>101</v>
      </c>
      <c r="D28" s="5">
        <v>101</v>
      </c>
      <c r="E28" s="5">
        <v>101</v>
      </c>
      <c r="F28" s="5">
        <v>101</v>
      </c>
      <c r="G28" s="5">
        <v>101</v>
      </c>
    </row>
    <row r="29" spans="1:7" s="5" customFormat="1">
      <c r="A29" s="12">
        <v>7869</v>
      </c>
      <c r="B29" s="5">
        <v>101</v>
      </c>
      <c r="C29" s="5">
        <v>101</v>
      </c>
      <c r="D29" s="5">
        <v>101</v>
      </c>
      <c r="E29" s="5">
        <v>101</v>
      </c>
      <c r="F29" s="5">
        <v>101</v>
      </c>
    </row>
    <row r="30" spans="1:7" s="3" customFormat="1">
      <c r="A30" s="9">
        <v>8622</v>
      </c>
      <c r="B30" s="3">
        <v>7</v>
      </c>
      <c r="C30" s="3">
        <v>7</v>
      </c>
      <c r="D30" s="3">
        <v>7</v>
      </c>
      <c r="E30" s="3">
        <v>7</v>
      </c>
      <c r="F30" s="3">
        <v>7</v>
      </c>
      <c r="G30" s="3">
        <v>7</v>
      </c>
    </row>
    <row r="31" spans="1:7">
      <c r="A31" s="7">
        <v>8983</v>
      </c>
      <c r="B31">
        <v>87</v>
      </c>
      <c r="C31">
        <v>87</v>
      </c>
      <c r="D31">
        <v>87</v>
      </c>
      <c r="E31">
        <v>87</v>
      </c>
      <c r="F31">
        <v>87</v>
      </c>
      <c r="G31">
        <v>87</v>
      </c>
    </row>
    <row r="32" spans="1:7">
      <c r="A32" s="7">
        <v>9040</v>
      </c>
      <c r="B32">
        <v>96</v>
      </c>
      <c r="C32">
        <v>96</v>
      </c>
      <c r="D32">
        <v>96</v>
      </c>
      <c r="E32">
        <v>96</v>
      </c>
      <c r="F32">
        <v>96</v>
      </c>
      <c r="G32">
        <v>96</v>
      </c>
    </row>
    <row r="33" spans="1:7">
      <c r="A33" s="7">
        <v>9052</v>
      </c>
      <c r="B33">
        <v>102</v>
      </c>
      <c r="C33">
        <v>102</v>
      </c>
      <c r="D33">
        <v>102</v>
      </c>
      <c r="E33">
        <v>102</v>
      </c>
      <c r="F33">
        <v>102</v>
      </c>
      <c r="G33">
        <v>102</v>
      </c>
    </row>
    <row r="34" spans="1:7" s="6" customFormat="1">
      <c r="A34" s="13">
        <v>9285</v>
      </c>
      <c r="B34" s="6">
        <v>29</v>
      </c>
      <c r="C34" s="6">
        <v>29</v>
      </c>
      <c r="D34" s="6">
        <v>29</v>
      </c>
      <c r="E34" s="6">
        <v>29</v>
      </c>
      <c r="F34" s="6">
        <v>29</v>
      </c>
      <c r="G34" s="6">
        <v>29</v>
      </c>
    </row>
    <row r="35" spans="1:7" s="3" customFormat="1">
      <c r="A35" s="9">
        <v>9680</v>
      </c>
      <c r="B35" s="3">
        <v>7</v>
      </c>
      <c r="C35" s="3">
        <v>7</v>
      </c>
      <c r="D35" s="3">
        <v>7</v>
      </c>
      <c r="E35" s="3">
        <v>7</v>
      </c>
      <c r="F35" s="3">
        <v>7</v>
      </c>
    </row>
    <row r="36" spans="1:7">
      <c r="A36" s="14" t="s">
        <v>1476</v>
      </c>
      <c r="B36">
        <v>2302</v>
      </c>
      <c r="C36">
        <v>2485</v>
      </c>
      <c r="D36">
        <v>2301</v>
      </c>
      <c r="E36">
        <v>2485</v>
      </c>
      <c r="F36">
        <v>2618</v>
      </c>
      <c r="G36">
        <v>2412</v>
      </c>
    </row>
  </sheetData>
  <phoneticPr fontId="3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screentime</vt:lpstr>
      <vt:lpstr>baseline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Li</dc:creator>
  <cp:lastModifiedBy>Peter King</cp:lastModifiedBy>
  <dcterms:created xsi:type="dcterms:W3CDTF">2024-04-08T09:26:00Z</dcterms:created>
  <dcterms:modified xsi:type="dcterms:W3CDTF">2024-04-15T02:03:28Z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8C5960B63083440386450611C399515D_13</vt:lpwstr>
  </property>
  <property fmtid="{D5CDD505-2E9C-101B-9397-08002B2CF9AE}" pid="3" name="KSOProductBuildVer">
    <vt:lpwstr>2052-12.1.0.16729</vt:lpwstr>
  </property>
</Properties>
</file>