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Dropbox\Chiara\Oyvind analysis\"/>
    </mc:Choice>
  </mc:AlternateContent>
  <xr:revisionPtr revIDLastSave="0" documentId="13_ncr:1_{357481CB-D462-4AB3-A3E9-C8EA7497F702}" xr6:coauthVersionLast="47" xr6:coauthVersionMax="47" xr10:uidLastSave="{00000000-0000-0000-0000-000000000000}"/>
  <bookViews>
    <workbookView xWindow="1185" yWindow="1635" windowWidth="21600" windowHeight="11835" activeTab="2" xr2:uid="{00000000-000D-0000-FFFF-FFFF00000000}"/>
  </bookViews>
  <sheets>
    <sheet name="DUST" sheetId="1" r:id="rId1"/>
    <sheet name="AIR 0 h" sheetId="2" r:id="rId2"/>
    <sheet name="AIR day after" sheetId="3" r:id="rId3"/>
    <sheet name="DUST further analysis" sheetId="4" r:id="rId4"/>
    <sheet name="Harmean" sheetId="7" r:id="rId5"/>
    <sheet name="ave pr detection" sheetId="6" r:id="rId6"/>
    <sheet name="AIR further analysis" sheetId="5" r:id="rId7"/>
    <sheet name="Dust Oyvind model 1" sheetId="8" r:id="rId8"/>
  </sheets>
  <definedNames>
    <definedName name="solver_adj" localSheetId="6" hidden="1">'AIR further analysis'!$O$17</definedName>
    <definedName name="solver_adj" localSheetId="3" hidden="1">'DUST further analysis'!$O$17</definedName>
    <definedName name="solver_cvg" localSheetId="6" hidden="1">0.0001</definedName>
    <definedName name="solver_cvg" localSheetId="3" hidden="1">0.0001</definedName>
    <definedName name="solver_drv" localSheetId="6" hidden="1">1</definedName>
    <definedName name="solver_drv" localSheetId="3" hidden="1">1</definedName>
    <definedName name="solver_eng" localSheetId="6" hidden="1">1</definedName>
    <definedName name="solver_eng" localSheetId="3" hidden="1">1</definedName>
    <definedName name="solver_est" localSheetId="6" hidden="1">1</definedName>
    <definedName name="solver_est" localSheetId="3" hidden="1">1</definedName>
    <definedName name="solver_itr" localSheetId="6" hidden="1">2147483647</definedName>
    <definedName name="solver_itr" localSheetId="3" hidden="1">2147483647</definedName>
    <definedName name="solver_mip" localSheetId="6" hidden="1">2147483647</definedName>
    <definedName name="solver_mip" localSheetId="3" hidden="1">2147483647</definedName>
    <definedName name="solver_mni" localSheetId="6" hidden="1">30</definedName>
    <definedName name="solver_mni" localSheetId="3" hidden="1">30</definedName>
    <definedName name="solver_mrt" localSheetId="6" hidden="1">0.075</definedName>
    <definedName name="solver_mrt" localSheetId="3" hidden="1">0.075</definedName>
    <definedName name="solver_msl" localSheetId="6" hidden="1">2</definedName>
    <definedName name="solver_msl" localSheetId="3" hidden="1">2</definedName>
    <definedName name="solver_neg" localSheetId="6" hidden="1">1</definedName>
    <definedName name="solver_neg" localSheetId="3" hidden="1">1</definedName>
    <definedName name="solver_nod" localSheetId="6" hidden="1">2147483647</definedName>
    <definedName name="solver_nod" localSheetId="3" hidden="1">2147483647</definedName>
    <definedName name="solver_num" localSheetId="6" hidden="1">0</definedName>
    <definedName name="solver_num" localSheetId="3" hidden="1">0</definedName>
    <definedName name="solver_nwt" localSheetId="6" hidden="1">1</definedName>
    <definedName name="solver_nwt" localSheetId="3" hidden="1">1</definedName>
    <definedName name="solver_opt" localSheetId="6" hidden="1">'AIR further analysis'!$T$14</definedName>
    <definedName name="solver_opt" localSheetId="3" hidden="1">'DUST further analysis'!$T$16</definedName>
    <definedName name="solver_pre" localSheetId="6" hidden="1">0.000001</definedName>
    <definedName name="solver_pre" localSheetId="3" hidden="1">0.000001</definedName>
    <definedName name="solver_rbv" localSheetId="6" hidden="1">1</definedName>
    <definedName name="solver_rbv" localSheetId="3" hidden="1">1</definedName>
    <definedName name="solver_rlx" localSheetId="6" hidden="1">2</definedName>
    <definedName name="solver_rlx" localSheetId="3" hidden="1">2</definedName>
    <definedName name="solver_rsd" localSheetId="6" hidden="1">0</definedName>
    <definedName name="solver_rsd" localSheetId="3" hidden="1">0</definedName>
    <definedName name="solver_scl" localSheetId="6" hidden="1">1</definedName>
    <definedName name="solver_scl" localSheetId="3" hidden="1">1</definedName>
    <definedName name="solver_sho" localSheetId="6" hidden="1">2</definedName>
    <definedName name="solver_sho" localSheetId="3" hidden="1">2</definedName>
    <definedName name="solver_ssz" localSheetId="6" hidden="1">100</definedName>
    <definedName name="solver_ssz" localSheetId="3" hidden="1">100</definedName>
    <definedName name="solver_tim" localSheetId="6" hidden="1">2147483647</definedName>
    <definedName name="solver_tim" localSheetId="3" hidden="1">2147483647</definedName>
    <definedName name="solver_tol" localSheetId="6" hidden="1">0.01</definedName>
    <definedName name="solver_tol" localSheetId="3" hidden="1">0.01</definedName>
    <definedName name="solver_typ" localSheetId="6" hidden="1">2</definedName>
    <definedName name="solver_typ" localSheetId="3" hidden="1">2</definedName>
    <definedName name="solver_val" localSheetId="6" hidden="1">0</definedName>
    <definedName name="solver_val" localSheetId="3" hidden="1">0</definedName>
    <definedName name="solver_ver" localSheetId="6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8" l="1"/>
  <c r="N14" i="8"/>
  <c r="O14" i="8"/>
  <c r="P14" i="8"/>
  <c r="N13" i="8"/>
  <c r="N12" i="8"/>
  <c r="O12" i="8"/>
  <c r="P12" i="8"/>
  <c r="Q12" i="8"/>
  <c r="R12" i="8"/>
  <c r="S12" i="8"/>
  <c r="N11" i="8"/>
  <c r="N10" i="8"/>
  <c r="O10" i="8"/>
  <c r="N9" i="8"/>
  <c r="O9" i="8"/>
  <c r="N8" i="8"/>
  <c r="O8" i="8"/>
  <c r="N6" i="8"/>
  <c r="O6" i="8"/>
  <c r="P6" i="8"/>
  <c r="N4" i="8"/>
  <c r="O4" i="8"/>
  <c r="P4" i="8"/>
  <c r="Q4" i="8"/>
  <c r="M4" i="8"/>
  <c r="M5" i="8"/>
  <c r="M6" i="8"/>
  <c r="M7" i="8"/>
  <c r="T7" i="8" s="1"/>
  <c r="M8" i="8"/>
  <c r="M9" i="8"/>
  <c r="M10" i="8"/>
  <c r="M11" i="8"/>
  <c r="M12" i="8"/>
  <c r="M13" i="8"/>
  <c r="M14" i="8"/>
  <c r="M15" i="8"/>
  <c r="M16" i="8"/>
  <c r="T16" i="8" s="1"/>
  <c r="N3" i="8"/>
  <c r="O3" i="8"/>
  <c r="P3" i="8"/>
  <c r="M3" i="8"/>
  <c r="T5" i="8"/>
  <c r="U18" i="8"/>
  <c r="K23" i="8"/>
  <c r="E21" i="8"/>
  <c r="E20" i="8"/>
  <c r="L17" i="8"/>
  <c r="C17" i="8"/>
  <c r="B17" i="8"/>
  <c r="T8" i="8" l="1"/>
  <c r="T15" i="8"/>
  <c r="T9" i="8"/>
  <c r="T4" i="8"/>
  <c r="T6" i="8"/>
  <c r="T11" i="8"/>
  <c r="T10" i="8"/>
  <c r="T14" i="8"/>
  <c r="T3" i="8"/>
  <c r="T12" i="8"/>
  <c r="T13" i="8"/>
  <c r="R2" i="4"/>
  <c r="Q19" i="7"/>
  <c r="U15" i="7"/>
  <c r="U2" i="7"/>
  <c r="L16" i="7"/>
  <c r="C16" i="7"/>
  <c r="B16" i="7"/>
  <c r="W15" i="7"/>
  <c r="V15" i="7"/>
  <c r="X15" i="7" s="1"/>
  <c r="M15" i="7"/>
  <c r="W14" i="7"/>
  <c r="V14" i="7"/>
  <c r="X14" i="7" s="1"/>
  <c r="N14" i="7"/>
  <c r="M14" i="7"/>
  <c r="U14" i="7" s="1"/>
  <c r="W13" i="7"/>
  <c r="V13" i="7"/>
  <c r="O13" i="7"/>
  <c r="N13" i="7"/>
  <c r="M13" i="7"/>
  <c r="U13" i="7" s="1"/>
  <c r="W12" i="7"/>
  <c r="V12" i="7"/>
  <c r="N12" i="7"/>
  <c r="M12" i="7"/>
  <c r="U12" i="7" s="1"/>
  <c r="W11" i="7"/>
  <c r="V11" i="7"/>
  <c r="O11" i="7"/>
  <c r="N11" i="7"/>
  <c r="M11" i="7"/>
  <c r="U11" i="7" s="1"/>
  <c r="W10" i="7"/>
  <c r="V10" i="7"/>
  <c r="N10" i="7"/>
  <c r="M10" i="7"/>
  <c r="U10" i="7" s="1"/>
  <c r="W9" i="7"/>
  <c r="V9" i="7"/>
  <c r="O9" i="7"/>
  <c r="N9" i="7"/>
  <c r="M9" i="7"/>
  <c r="U9" i="7" s="1"/>
  <c r="W8" i="7"/>
  <c r="V8" i="7"/>
  <c r="O8" i="7"/>
  <c r="N8" i="7"/>
  <c r="M8" i="7"/>
  <c r="U8" i="7" s="1"/>
  <c r="W7" i="7"/>
  <c r="V7" i="7"/>
  <c r="X7" i="7" s="1"/>
  <c r="O7" i="7"/>
  <c r="N7" i="7"/>
  <c r="M7" i="7"/>
  <c r="U7" i="7" s="1"/>
  <c r="W6" i="7"/>
  <c r="V6" i="7"/>
  <c r="X6" i="7" s="1"/>
  <c r="M6" i="7"/>
  <c r="U6" i="7" s="1"/>
  <c r="W5" i="7"/>
  <c r="V5" i="7"/>
  <c r="X5" i="7" s="1"/>
  <c r="O5" i="7"/>
  <c r="N5" i="7"/>
  <c r="M5" i="7"/>
  <c r="U5" i="7" s="1"/>
  <c r="W4" i="7"/>
  <c r="V4" i="7"/>
  <c r="M4" i="7"/>
  <c r="U4" i="7" s="1"/>
  <c r="W3" i="7"/>
  <c r="V3" i="7"/>
  <c r="P3" i="7"/>
  <c r="O3" i="7"/>
  <c r="N3" i="7"/>
  <c r="M3" i="7"/>
  <c r="U3" i="7" s="1"/>
  <c r="W2" i="7"/>
  <c r="V2" i="7"/>
  <c r="P2" i="7"/>
  <c r="O2" i="7"/>
  <c r="N2" i="7"/>
  <c r="M2" i="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2" i="6"/>
  <c r="M1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2" i="6"/>
  <c r="P15" i="6" s="1"/>
  <c r="L12" i="6"/>
  <c r="E20" i="6"/>
  <c r="E19" i="6"/>
  <c r="C16" i="6"/>
  <c r="B16" i="6"/>
  <c r="I19" i="4"/>
  <c r="R3" i="5"/>
  <c r="R4" i="5"/>
  <c r="T4" i="5" s="1"/>
  <c r="R5" i="5"/>
  <c r="R6" i="5"/>
  <c r="R7" i="5"/>
  <c r="T7" i="5" s="1"/>
  <c r="R8" i="5"/>
  <c r="T8" i="5" s="1"/>
  <c r="R9" i="5"/>
  <c r="R10" i="5"/>
  <c r="R11" i="5"/>
  <c r="R12" i="5"/>
  <c r="R13" i="5"/>
  <c r="R2" i="5"/>
  <c r="L14" i="5"/>
  <c r="R3" i="4"/>
  <c r="R4" i="4"/>
  <c r="R5" i="4"/>
  <c r="R6" i="4"/>
  <c r="R7" i="4"/>
  <c r="R8" i="4"/>
  <c r="R9" i="4"/>
  <c r="R10" i="4"/>
  <c r="R11" i="4"/>
  <c r="R12" i="4"/>
  <c r="R13" i="4"/>
  <c r="R14" i="4"/>
  <c r="R15" i="4"/>
  <c r="S13" i="5"/>
  <c r="M13" i="5"/>
  <c r="Q13" i="5" s="1"/>
  <c r="S12" i="5"/>
  <c r="N12" i="5"/>
  <c r="Q12" i="5" s="1"/>
  <c r="M12" i="5"/>
  <c r="S11" i="5"/>
  <c r="O11" i="5"/>
  <c r="N11" i="5"/>
  <c r="M11" i="5"/>
  <c r="S10" i="5"/>
  <c r="N10" i="5"/>
  <c r="M10" i="5"/>
  <c r="Q10" i="5" s="1"/>
  <c r="S9" i="5"/>
  <c r="N9" i="5"/>
  <c r="Q9" i="5" s="1"/>
  <c r="M9" i="5"/>
  <c r="S8" i="5"/>
  <c r="O8" i="5"/>
  <c r="N8" i="5"/>
  <c r="M8" i="5"/>
  <c r="Q8" i="5" s="1"/>
  <c r="S7" i="5"/>
  <c r="O7" i="5"/>
  <c r="N7" i="5"/>
  <c r="M7" i="5"/>
  <c r="Q7" i="5" s="1"/>
  <c r="S6" i="5"/>
  <c r="M6" i="5"/>
  <c r="Q6" i="5" s="1"/>
  <c r="S5" i="5"/>
  <c r="M5" i="5"/>
  <c r="Q5" i="5" s="1"/>
  <c r="S4" i="5"/>
  <c r="M4" i="5"/>
  <c r="Q4" i="5" s="1"/>
  <c r="S3" i="5"/>
  <c r="P3" i="5"/>
  <c r="O3" i="5"/>
  <c r="N3" i="5"/>
  <c r="M3" i="5"/>
  <c r="Q3" i="5" s="1"/>
  <c r="S2" i="5"/>
  <c r="S14" i="5" s="1"/>
  <c r="P2" i="5"/>
  <c r="O2" i="5"/>
  <c r="N2" i="5"/>
  <c r="M2" i="5"/>
  <c r="D14" i="5"/>
  <c r="C14" i="5"/>
  <c r="D16" i="5" s="1"/>
  <c r="B14" i="5"/>
  <c r="D14" i="2"/>
  <c r="B14" i="2"/>
  <c r="C14" i="2"/>
  <c r="D16" i="2" s="1"/>
  <c r="T3" i="5" l="1"/>
  <c r="Q11" i="5"/>
  <c r="T2" i="5"/>
  <c r="T13" i="5"/>
  <c r="T12" i="5"/>
  <c r="M17" i="5"/>
  <c r="T10" i="5"/>
  <c r="X10" i="7"/>
  <c r="T5" i="5"/>
  <c r="X4" i="7"/>
  <c r="X9" i="7"/>
  <c r="X2" i="7"/>
  <c r="X11" i="7"/>
  <c r="X12" i="7"/>
  <c r="X3" i="7"/>
  <c r="X8" i="7"/>
  <c r="X13" i="7"/>
  <c r="T6" i="5"/>
  <c r="T11" i="5"/>
  <c r="T9" i="5"/>
  <c r="R14" i="5"/>
  <c r="Q2" i="5"/>
  <c r="X16" i="7" l="1"/>
  <c r="T14" i="5"/>
  <c r="T13" i="4" l="1"/>
  <c r="T14" i="4"/>
  <c r="S3" i="4"/>
  <c r="T3" i="4" s="1"/>
  <c r="S4" i="4"/>
  <c r="S5" i="4"/>
  <c r="S6" i="4"/>
  <c r="T6" i="4" s="1"/>
  <c r="S7" i="4"/>
  <c r="S8" i="4"/>
  <c r="T8" i="4" s="1"/>
  <c r="S9" i="4"/>
  <c r="T9" i="4" s="1"/>
  <c r="S10" i="4"/>
  <c r="T10" i="4" s="1"/>
  <c r="S11" i="4"/>
  <c r="T11" i="4" s="1"/>
  <c r="S12" i="4"/>
  <c r="T12" i="4" s="1"/>
  <c r="S13" i="4"/>
  <c r="S14" i="4"/>
  <c r="S15" i="4"/>
  <c r="S2" i="4"/>
  <c r="Q21" i="4"/>
  <c r="Q23" i="4" s="1"/>
  <c r="I21" i="4"/>
  <c r="O21" i="4"/>
  <c r="N21" i="4"/>
  <c r="M3" i="4"/>
  <c r="Q3" i="4" s="1"/>
  <c r="N3" i="4"/>
  <c r="O3" i="4"/>
  <c r="P3" i="4"/>
  <c r="M4" i="4"/>
  <c r="Q4" i="4" s="1"/>
  <c r="M5" i="4"/>
  <c r="N5" i="4"/>
  <c r="O5" i="4"/>
  <c r="Q5" i="4" s="1"/>
  <c r="M6" i="4"/>
  <c r="Q6" i="4" s="1"/>
  <c r="M7" i="4"/>
  <c r="N7" i="4"/>
  <c r="O7" i="4"/>
  <c r="M8" i="4"/>
  <c r="N8" i="4"/>
  <c r="O8" i="4"/>
  <c r="M9" i="4"/>
  <c r="N9" i="4"/>
  <c r="O9" i="4"/>
  <c r="M10" i="4"/>
  <c r="N10" i="4"/>
  <c r="M11" i="4"/>
  <c r="N11" i="4"/>
  <c r="O11" i="4"/>
  <c r="M12" i="4"/>
  <c r="N12" i="4"/>
  <c r="M13" i="4"/>
  <c r="Q13" i="4" s="1"/>
  <c r="N13" i="4"/>
  <c r="O13" i="4"/>
  <c r="M14" i="4"/>
  <c r="Q14" i="4" s="1"/>
  <c r="N14" i="4"/>
  <c r="M15" i="4"/>
  <c r="Q15" i="4" s="1"/>
  <c r="N2" i="4"/>
  <c r="O2" i="4"/>
  <c r="P2" i="4"/>
  <c r="M2" i="4"/>
  <c r="E20" i="4"/>
  <c r="E19" i="4"/>
  <c r="L16" i="4"/>
  <c r="C16" i="4"/>
  <c r="B16" i="4"/>
  <c r="E20" i="1"/>
  <c r="E19" i="1"/>
  <c r="C16" i="1"/>
  <c r="B16" i="1"/>
  <c r="L16" i="1"/>
  <c r="Q8" i="4" l="1"/>
  <c r="Q9" i="4"/>
  <c r="Q12" i="4"/>
  <c r="M17" i="4"/>
  <c r="Q7" i="4"/>
  <c r="Q11" i="4"/>
  <c r="Q10" i="4"/>
  <c r="T7" i="4"/>
  <c r="T5" i="4"/>
  <c r="T2" i="4"/>
  <c r="T4" i="4"/>
  <c r="T15" i="4"/>
  <c r="Q2" i="4"/>
  <c r="T16" i="4" l="1"/>
</calcChain>
</file>

<file path=xl/sharedStrings.xml><?xml version="1.0" encoding="utf-8"?>
<sst xmlns="http://schemas.openxmlformats.org/spreadsheetml/2006/main" count="578" uniqueCount="64">
  <si>
    <t>Office</t>
  </si>
  <si>
    <t>N samples</t>
  </si>
  <si>
    <t>P1</t>
  </si>
  <si>
    <t>P2</t>
  </si>
  <si>
    <t>P3</t>
  </si>
  <si>
    <t>P4</t>
  </si>
  <si>
    <t>P5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</si>
  <si>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</si>
  <si>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</si>
  <si>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</si>
  <si>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</si>
  <si>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</si>
  <si>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</si>
  <si>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</si>
  <si>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</si>
  <si>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</si>
  <si>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</si>
  <si>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</si>
  <si>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</si>
  <si>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</si>
  <si>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</si>
  <si>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Room</t>
  </si>
  <si>
    <t>N occupants</t>
  </si>
  <si>
    <t>NA</t>
  </si>
  <si>
    <t>4 occupants, one unknown</t>
  </si>
  <si>
    <t>P6</t>
  </si>
  <si>
    <t>P7</t>
  </si>
  <si>
    <t xml:space="preserve">Two-person office, shared between 7 individuals. </t>
  </si>
  <si>
    <t>N samples no results</t>
  </si>
  <si>
    <t>N samples with no results</t>
  </si>
  <si>
    <t>No unique occupants detected</t>
  </si>
  <si>
    <t>in 96 samples</t>
  </si>
  <si>
    <t>Pr of detecting one or more occupants across all samples</t>
  </si>
  <si>
    <t xml:space="preserve">proportion of occupants detected in total </t>
  </si>
  <si>
    <t>prior Pr=1/n</t>
  </si>
  <si>
    <t>ave</t>
  </si>
  <si>
    <t>Pr success</t>
  </si>
  <si>
    <t>Pr of one or more =Pr=1-(1-p)^8</t>
  </si>
  <si>
    <t>binomial expectation</t>
  </si>
  <si>
    <t>observed Pr of 1 or more success</t>
  </si>
  <si>
    <t>The binom factor</t>
  </si>
  <si>
    <t>Difs obs-exp</t>
  </si>
  <si>
    <t>succes rate=</t>
  </si>
  <si>
    <t>binomial constant</t>
  </si>
  <si>
    <t>Totals</t>
  </si>
  <si>
    <t xml:space="preserve"> D|PoI_obs) P1</t>
  </si>
  <si>
    <t xml:space="preserve"> D|PoI_obs) P2</t>
  </si>
  <si>
    <t xml:space="preserve"> D|PoI_obs) P3</t>
  </si>
  <si>
    <t xml:space="preserve"> D|PoI_obs) P4</t>
  </si>
  <si>
    <t>D ave (obs)</t>
  </si>
  <si>
    <t>SUM=</t>
  </si>
  <si>
    <t>D_obs</t>
  </si>
  <si>
    <t>D_binomial expectation</t>
  </si>
  <si>
    <t>n POI obs</t>
  </si>
  <si>
    <t>The Harmonic mean</t>
  </si>
  <si>
    <t>Harmonic mean=</t>
  </si>
  <si>
    <t>multiply k=1..k P1</t>
  </si>
  <si>
    <t>p3</t>
  </si>
  <si>
    <t>p4</t>
  </si>
  <si>
    <t>p5</t>
  </si>
  <si>
    <t>p6</t>
  </si>
  <si>
    <t>p7</t>
  </si>
  <si>
    <t>1-Product</t>
  </si>
  <si>
    <t>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</si>
</sst>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22777777777777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'DUST further analysis'!$S$1</c:f>
              <c:strCache>
                <c:ptCount val="1"/>
                <c:pt idx="0">
                  <c:v>D_obs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'DUST further analysis'!$R$2:$R$16</c:f>
              <c:numCache>
                <c:formatCode>0.00</c:formatCode>
                <c:ptCount val="15"/>
                <c:pt idx="0">
                  <c:v>0.9555176229296185</c:v>
                </c:pt>
                <c:pt idx="1">
                  <c:v>0.91127239927308656</c:v>
                </c:pt>
                <c:pt idx="2">
                  <c:v>0.99999999698187503</c:v>
                </c:pt>
                <c:pt idx="3">
                  <c:v>0.87445714769863891</c:v>
                </c:pt>
                <c:pt idx="4">
                  <c:v>0.99999999999983424</c:v>
                </c:pt>
                <c:pt idx="5">
                  <c:v>0.94533629535504993</c:v>
                </c:pt>
                <c:pt idx="6">
                  <c:v>0.94533629535504993</c:v>
                </c:pt>
                <c:pt idx="7">
                  <c:v>0.76619729547126691</c:v>
                </c:pt>
                <c:pt idx="8">
                  <c:v>0.91303432792989869</c:v>
                </c:pt>
                <c:pt idx="9">
                  <c:v>0.42857118209592582</c:v>
                </c:pt>
                <c:pt idx="10">
                  <c:v>0.91303432792989869</c:v>
                </c:pt>
                <c:pt idx="11">
                  <c:v>0.64567973202008178</c:v>
                </c:pt>
                <c:pt idx="12">
                  <c:v>0.91303432792989869</c:v>
                </c:pt>
                <c:pt idx="13">
                  <c:v>0.99994506253546733</c:v>
                </c:pt>
              </c:numCache>
            </c:numRef>
          </c:xVal>
          <c:yVal>
            <c:numRef>
              <c:f>'DUST further analysis'!$S$2:$S$16</c:f>
              <c:numCache>
                <c:formatCode>0.00</c:formatCode>
                <c:ptCount val="15"/>
                <c:pt idx="0">
                  <c:v>1</c:v>
                </c:pt>
                <c:pt idx="1">
                  <c:v>0.6</c:v>
                </c:pt>
                <c:pt idx="2">
                  <c:v>1</c:v>
                </c:pt>
                <c:pt idx="3">
                  <c:v>0.75</c:v>
                </c:pt>
                <c:pt idx="4">
                  <c:v>1</c:v>
                </c:pt>
                <c:pt idx="5">
                  <c:v>0.66666666666666663</c:v>
                </c:pt>
                <c:pt idx="6">
                  <c:v>1</c:v>
                </c:pt>
                <c:pt idx="7">
                  <c:v>0.66666666666666663</c:v>
                </c:pt>
                <c:pt idx="8">
                  <c:v>1</c:v>
                </c:pt>
                <c:pt idx="9">
                  <c:v>0.42857142857142855</c:v>
                </c:pt>
                <c:pt idx="10">
                  <c:v>1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8-4CC7-A998-2344935BA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20384"/>
        <c:axId val="265130752"/>
      </c:scatterChart>
      <c:valAx>
        <c:axId val="26512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Expectation (calculated using binomial)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30752"/>
        <c:crosses val="autoZero"/>
        <c:crossBetween val="midCat"/>
      </c:valAx>
      <c:valAx>
        <c:axId val="2651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 pr detection'!$R$2:$R$15</c:f>
              <c:numCache>
                <c:formatCode>General</c:formatCode>
                <c:ptCount val="14"/>
                <c:pt idx="0">
                  <c:v>0.25</c:v>
                </c:pt>
                <c:pt idx="1">
                  <c:v>0.2</c:v>
                </c:pt>
                <c:pt idx="2">
                  <c:v>1</c:v>
                </c:pt>
                <c:pt idx="3">
                  <c:v>0.25</c:v>
                </c:pt>
                <c:pt idx="4">
                  <c:v>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0.5</c:v>
                </c:pt>
                <c:pt idx="11">
                  <c:v>0.25</c:v>
                </c:pt>
                <c:pt idx="12">
                  <c:v>0.5</c:v>
                </c:pt>
                <c:pt idx="13">
                  <c:v>1</c:v>
                </c:pt>
              </c:numCache>
            </c:numRef>
          </c:xVal>
          <c:yVal>
            <c:numRef>
              <c:f>'ave pr detection'!$S$2:$S$15</c:f>
              <c:numCache>
                <c:formatCode>0.00</c:formatCode>
                <c:ptCount val="14"/>
                <c:pt idx="0">
                  <c:v>0.54166666666666674</c:v>
                </c:pt>
                <c:pt idx="1">
                  <c:v>0.33333333333333337</c:v>
                </c:pt>
                <c:pt idx="2">
                  <c:v>1</c:v>
                </c:pt>
                <c:pt idx="3">
                  <c:v>0.53125</c:v>
                </c:pt>
                <c:pt idx="4">
                  <c:v>1</c:v>
                </c:pt>
                <c:pt idx="5">
                  <c:v>0.33333333333333331</c:v>
                </c:pt>
                <c:pt idx="6">
                  <c:v>0.75</c:v>
                </c:pt>
                <c:pt idx="7">
                  <c:v>0.58333333333333337</c:v>
                </c:pt>
                <c:pt idx="8">
                  <c:v>1</c:v>
                </c:pt>
                <c:pt idx="9">
                  <c:v>0.17857142857142858</c:v>
                </c:pt>
                <c:pt idx="10">
                  <c:v>0.5</c:v>
                </c:pt>
                <c:pt idx="11">
                  <c:v>0.4375</c:v>
                </c:pt>
                <c:pt idx="12">
                  <c:v>0.625</c:v>
                </c:pt>
                <c:pt idx="1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6-4726-8687-065F543C2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07872"/>
        <c:axId val="265409664"/>
      </c:scatterChart>
      <c:valAx>
        <c:axId val="265407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09664"/>
        <c:crosses val="autoZero"/>
        <c:crossBetween val="midCat"/>
      </c:valAx>
      <c:valAx>
        <c:axId val="2654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'AIR further analysis'!$S$1</c:f>
              <c:strCache>
                <c:ptCount val="1"/>
                <c:pt idx="0">
                  <c:v>observed Pr of 1 or more success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'AIR further analysis'!$R$2:$R$14</c:f>
              <c:numCache>
                <c:formatCode>0.00</c:formatCode>
                <c:ptCount val="13"/>
                <c:pt idx="0">
                  <c:v>0.32143593749999999</c:v>
                </c:pt>
                <c:pt idx="1">
                  <c:v>0.26211899999999999</c:v>
                </c:pt>
                <c:pt idx="2">
                  <c:v>0.32143593749999999</c:v>
                </c:pt>
                <c:pt idx="3">
                  <c:v>0.70499999999999996</c:v>
                </c:pt>
                <c:pt idx="4">
                  <c:v>0.414775</c:v>
                </c:pt>
                <c:pt idx="5">
                  <c:v>0.414775</c:v>
                </c:pt>
                <c:pt idx="6">
                  <c:v>0.23499999999999999</c:v>
                </c:pt>
                <c:pt idx="7">
                  <c:v>0.35250000000000004</c:v>
                </c:pt>
                <c:pt idx="8">
                  <c:v>0.10071428571428576</c:v>
                </c:pt>
                <c:pt idx="9">
                  <c:v>0.17625000000000002</c:v>
                </c:pt>
                <c:pt idx="10">
                  <c:v>0.35250000000000004</c:v>
                </c:pt>
                <c:pt idx="11">
                  <c:v>0.70499999999999996</c:v>
                </c:pt>
                <c:pt idx="12">
                  <c:v>0.36345876339285715</c:v>
                </c:pt>
              </c:numCache>
            </c:numRef>
          </c:xVal>
          <c:yVal>
            <c:numRef>
              <c:f>'AIR further analysis'!$S$2:$S$14</c:f>
              <c:numCache>
                <c:formatCode>General</c:formatCode>
                <c:ptCount val="13"/>
                <c:pt idx="0">
                  <c:v>0.25</c:v>
                </c:pt>
                <c:pt idx="1">
                  <c:v>0.2</c:v>
                </c:pt>
                <c:pt idx="2">
                  <c:v>0.25</c:v>
                </c:pt>
                <c:pt idx="3">
                  <c:v>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0.25</c:v>
                </c:pt>
                <c:pt idx="10">
                  <c:v>0</c:v>
                </c:pt>
                <c:pt idx="11">
                  <c:v>1</c:v>
                </c:pt>
                <c:pt idx="12" formatCode="0.00">
                  <c:v>0.34305555555555561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8-46B5-A0E4-5E14E5F0E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72640"/>
        <c:axId val="265483008"/>
      </c:scatterChart>
      <c:valAx>
        <c:axId val="26547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Expectation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83008"/>
        <c:crosses val="autoZero"/>
        <c:crossBetween val="midCat"/>
      </c:valAx>
      <c:valAx>
        <c:axId val="2654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7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1587501</xdr:colOff>
      <xdr:row>0</xdr:row>
      <xdr:rowOff>184355</xdr:rowOff>
    </xdr:from>
    <xdr:to>
      <xdr:col>22</xdr:col>
      <xdr:colOff>1144024</xdr:colOff>
      <xdr:row>19</xdr:row>
      <xdr:rowOff>30726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0CA53-FCD0-53D0-98EC-A23AC4B5D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4</xdr:row>
      <xdr:rowOff>14287</xdr:rowOff>
    </xdr:from>
    <xdr:to>
      <xdr:col>13</xdr:col>
      <xdr:colOff>128587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FBF6B-1535-64EB-8B0D-D068C3A7C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16</xdr:row>
      <xdr:rowOff>33337</xdr:rowOff>
    </xdr:from>
    <xdr:to>
      <xdr:col>22</xdr:col>
      <xdr:colOff>352425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145B7-F720-8010-69A5-A0C4340C7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workbookViewId="0">
      <selection sqref="A1:K15"/>
    </sheetView>
  </sheetViews>
  <sheetFormatPr defaultColWidth="11.42578125" defaultRowHeight="15" x14ac:dyDescent="0.25"/>
  <cols>
    <col min="4" max="4" width="29.85546875" customWidth="1"/>
    <col min="12" max="12" width="26.5703125" bestFit="1" customWidth="1"/>
  </cols>
  <sheetData>
    <row r="1" spans="1:13" x14ac:dyDescent="0.25">
      <c r="A1" s="1" t="s">
        <v>0</v>
      </c>
      <c r="B1" s="1" t="s">
        <v>22</v>
      </c>
      <c r="C1" s="1" t="s">
        <v>1</v>
      </c>
      <c r="D1" s="1" t="s">
        <v>29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25</v>
      </c>
      <c r="K1" s="1" t="s">
        <v>26</v>
      </c>
      <c r="L1" s="1" t="s">
        <v>30</v>
      </c>
    </row>
    <row r="2" spans="1:13" x14ac:dyDescent="0.25">
      <c r="A2" t="s">
        <v>7</v>
      </c>
      <c r="B2" s="2">
        <v>4</v>
      </c>
      <c r="C2" s="2">
        <v>12</v>
      </c>
      <c r="D2" s="2">
        <v>0</v>
      </c>
      <c r="E2" s="2">
        <v>5</v>
      </c>
      <c r="F2" s="2">
        <v>9</v>
      </c>
      <c r="G2" s="2">
        <v>6</v>
      </c>
      <c r="H2" s="2">
        <v>6</v>
      </c>
      <c r="I2" s="2" t="s">
        <v>23</v>
      </c>
      <c r="J2" s="2" t="s">
        <v>23</v>
      </c>
      <c r="K2" s="2" t="s">
        <v>23</v>
      </c>
      <c r="L2" s="2">
        <v>4</v>
      </c>
    </row>
    <row r="3" spans="1:13" x14ac:dyDescent="0.25">
      <c r="A3" t="s">
        <v>8</v>
      </c>
      <c r="B3" s="2">
        <v>5</v>
      </c>
      <c r="C3" s="2">
        <v>12</v>
      </c>
      <c r="D3" s="2">
        <v>0</v>
      </c>
      <c r="E3" s="2">
        <v>11</v>
      </c>
      <c r="F3" s="2">
        <v>7</v>
      </c>
      <c r="G3" s="2">
        <v>2</v>
      </c>
      <c r="H3" s="2">
        <v>0</v>
      </c>
      <c r="I3" s="2">
        <v>0</v>
      </c>
      <c r="J3" s="2" t="s">
        <v>23</v>
      </c>
      <c r="K3" s="2" t="s">
        <v>23</v>
      </c>
      <c r="L3" s="2">
        <v>3</v>
      </c>
    </row>
    <row r="4" spans="1:13" x14ac:dyDescent="0.25">
      <c r="A4" t="s">
        <v>9</v>
      </c>
      <c r="B4" s="2">
        <v>1</v>
      </c>
      <c r="C4" s="2">
        <v>8</v>
      </c>
      <c r="D4" s="2">
        <v>0</v>
      </c>
      <c r="E4" s="2">
        <v>8</v>
      </c>
      <c r="F4" s="2" t="s">
        <v>23</v>
      </c>
      <c r="G4" s="2" t="s">
        <v>23</v>
      </c>
      <c r="H4" s="2" t="s">
        <v>23</v>
      </c>
      <c r="I4" s="2" t="s">
        <v>23</v>
      </c>
      <c r="J4" s="2" t="s">
        <v>23</v>
      </c>
      <c r="K4" s="2" t="s">
        <v>23</v>
      </c>
      <c r="L4" s="2">
        <v>1</v>
      </c>
    </row>
    <row r="5" spans="1:13" x14ac:dyDescent="0.25">
      <c r="A5" s="5" t="s">
        <v>10</v>
      </c>
      <c r="B5" s="4">
        <v>4</v>
      </c>
      <c r="C5" s="2">
        <v>8</v>
      </c>
      <c r="D5" s="2">
        <v>0</v>
      </c>
      <c r="E5" s="2">
        <v>8</v>
      </c>
      <c r="F5" s="2">
        <v>7</v>
      </c>
      <c r="G5" s="2">
        <v>2</v>
      </c>
      <c r="H5" s="4">
        <v>0</v>
      </c>
      <c r="I5" s="2" t="s">
        <v>23</v>
      </c>
      <c r="J5" s="2" t="s">
        <v>23</v>
      </c>
      <c r="K5" s="2" t="s">
        <v>23</v>
      </c>
      <c r="L5" s="2">
        <v>3</v>
      </c>
      <c r="M5" t="s">
        <v>24</v>
      </c>
    </row>
    <row r="6" spans="1:13" x14ac:dyDescent="0.25">
      <c r="A6" t="s">
        <v>11</v>
      </c>
      <c r="B6" s="2">
        <v>1</v>
      </c>
      <c r="C6" s="2">
        <v>12</v>
      </c>
      <c r="D6" s="2">
        <v>0</v>
      </c>
      <c r="E6" s="2">
        <v>12</v>
      </c>
      <c r="F6" s="2" t="s">
        <v>23</v>
      </c>
      <c r="G6" s="2" t="s">
        <v>23</v>
      </c>
      <c r="H6" s="2" t="s">
        <v>23</v>
      </c>
      <c r="I6" s="2" t="s">
        <v>23</v>
      </c>
      <c r="J6" s="2" t="s">
        <v>23</v>
      </c>
      <c r="K6" s="2" t="s">
        <v>23</v>
      </c>
      <c r="L6" s="2">
        <v>1</v>
      </c>
    </row>
    <row r="7" spans="1:13" x14ac:dyDescent="0.25">
      <c r="A7" t="s">
        <v>12</v>
      </c>
      <c r="B7" s="2">
        <v>3</v>
      </c>
      <c r="C7" s="2">
        <v>8</v>
      </c>
      <c r="D7" s="6">
        <v>1</v>
      </c>
      <c r="E7" s="2">
        <v>7</v>
      </c>
      <c r="F7" s="2">
        <v>1</v>
      </c>
      <c r="G7" s="2">
        <v>0</v>
      </c>
      <c r="H7" s="2" t="s">
        <v>23</v>
      </c>
      <c r="I7" s="2" t="s">
        <v>23</v>
      </c>
      <c r="J7" s="2" t="s">
        <v>23</v>
      </c>
      <c r="K7" s="2" t="s">
        <v>23</v>
      </c>
      <c r="L7" s="2">
        <v>2</v>
      </c>
    </row>
    <row r="8" spans="1:13" x14ac:dyDescent="0.25">
      <c r="A8" t="s">
        <v>13</v>
      </c>
      <c r="B8" s="2">
        <v>3</v>
      </c>
      <c r="C8" s="2">
        <v>8</v>
      </c>
      <c r="D8" s="2">
        <v>0</v>
      </c>
      <c r="E8" s="2">
        <v>8</v>
      </c>
      <c r="F8" s="2">
        <v>8</v>
      </c>
      <c r="G8" s="2">
        <v>2</v>
      </c>
      <c r="H8" s="2" t="s">
        <v>23</v>
      </c>
      <c r="I8" s="2" t="s">
        <v>23</v>
      </c>
      <c r="J8" s="2" t="s">
        <v>23</v>
      </c>
      <c r="K8" s="2" t="s">
        <v>23</v>
      </c>
      <c r="L8" s="2">
        <v>3</v>
      </c>
    </row>
    <row r="9" spans="1:13" x14ac:dyDescent="0.25">
      <c r="A9" t="s">
        <v>14</v>
      </c>
      <c r="B9" s="2">
        <v>3</v>
      </c>
      <c r="C9" s="2">
        <v>4</v>
      </c>
      <c r="D9" s="2">
        <v>0</v>
      </c>
      <c r="E9" s="2">
        <v>4</v>
      </c>
      <c r="F9" s="2">
        <v>3</v>
      </c>
      <c r="G9" s="2">
        <v>0</v>
      </c>
      <c r="H9" s="2" t="s">
        <v>23</v>
      </c>
      <c r="I9" s="2" t="s">
        <v>23</v>
      </c>
      <c r="J9" s="2" t="s">
        <v>23</v>
      </c>
      <c r="K9" s="2" t="s">
        <v>23</v>
      </c>
      <c r="L9" s="2">
        <v>2</v>
      </c>
    </row>
    <row r="10" spans="1:13" x14ac:dyDescent="0.25">
      <c r="A10" t="s">
        <v>15</v>
      </c>
      <c r="B10" s="2">
        <v>2</v>
      </c>
      <c r="C10" s="2">
        <v>4</v>
      </c>
      <c r="D10" s="2">
        <v>0</v>
      </c>
      <c r="E10" s="2">
        <v>4</v>
      </c>
      <c r="F10" s="2">
        <v>4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>
        <v>2</v>
      </c>
    </row>
    <row r="11" spans="1:13" x14ac:dyDescent="0.25">
      <c r="A11" t="s">
        <v>16</v>
      </c>
      <c r="B11" s="2">
        <v>7</v>
      </c>
      <c r="C11" s="2">
        <v>4</v>
      </c>
      <c r="D11" s="2">
        <v>0</v>
      </c>
      <c r="E11" s="2">
        <v>3</v>
      </c>
      <c r="F11" s="2">
        <v>1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3</v>
      </c>
      <c r="M11" t="s">
        <v>27</v>
      </c>
    </row>
    <row r="12" spans="1:13" x14ac:dyDescent="0.25">
      <c r="A12" t="s">
        <v>17</v>
      </c>
      <c r="B12" s="2">
        <v>2</v>
      </c>
      <c r="C12" s="2">
        <v>4</v>
      </c>
      <c r="D12" s="2">
        <v>0</v>
      </c>
      <c r="E12" s="2">
        <v>3</v>
      </c>
      <c r="F12" s="2">
        <v>1</v>
      </c>
      <c r="G12" s="2" t="s">
        <v>23</v>
      </c>
      <c r="H12" s="2" t="s">
        <v>23</v>
      </c>
      <c r="I12" s="2" t="s">
        <v>23</v>
      </c>
      <c r="J12" s="2" t="s">
        <v>23</v>
      </c>
      <c r="K12" s="2" t="s">
        <v>23</v>
      </c>
      <c r="L12" s="2">
        <v>2</v>
      </c>
    </row>
    <row r="13" spans="1:13" x14ac:dyDescent="0.25">
      <c r="A13" s="5" t="s">
        <v>18</v>
      </c>
      <c r="B13" s="4">
        <v>4</v>
      </c>
      <c r="C13" s="2">
        <v>4</v>
      </c>
      <c r="D13" s="2">
        <v>0</v>
      </c>
      <c r="E13" s="2">
        <v>4</v>
      </c>
      <c r="F13" s="2">
        <v>3</v>
      </c>
      <c r="G13" s="2">
        <v>0</v>
      </c>
      <c r="H13" s="4">
        <v>0</v>
      </c>
      <c r="I13" s="2" t="s">
        <v>23</v>
      </c>
      <c r="J13" s="2" t="s">
        <v>23</v>
      </c>
      <c r="K13" s="2" t="s">
        <v>23</v>
      </c>
      <c r="L13" s="2">
        <v>2</v>
      </c>
      <c r="M13" t="s">
        <v>24</v>
      </c>
    </row>
    <row r="14" spans="1:13" x14ac:dyDescent="0.25">
      <c r="A14" t="s">
        <v>19</v>
      </c>
      <c r="B14" s="2">
        <v>2</v>
      </c>
      <c r="C14" s="2">
        <v>4</v>
      </c>
      <c r="D14" s="2">
        <v>0</v>
      </c>
      <c r="E14" s="2">
        <v>4</v>
      </c>
      <c r="F14" s="2">
        <v>1</v>
      </c>
      <c r="G14" s="2" t="s">
        <v>23</v>
      </c>
      <c r="H14" s="2" t="s">
        <v>23</v>
      </c>
      <c r="I14" s="2" t="s">
        <v>23</v>
      </c>
      <c r="J14" s="2" t="s">
        <v>23</v>
      </c>
      <c r="K14" s="2" t="s">
        <v>23</v>
      </c>
      <c r="L14" s="2">
        <v>2</v>
      </c>
    </row>
    <row r="15" spans="1:13" x14ac:dyDescent="0.25">
      <c r="A15" t="s">
        <v>20</v>
      </c>
      <c r="B15" s="2">
        <v>1</v>
      </c>
      <c r="C15" s="2">
        <v>4</v>
      </c>
      <c r="D15" s="6">
        <v>2</v>
      </c>
      <c r="E15" s="2">
        <v>2</v>
      </c>
      <c r="F15" s="2" t="s">
        <v>23</v>
      </c>
      <c r="G15" s="2" t="s">
        <v>23</v>
      </c>
      <c r="H15" s="2" t="s">
        <v>23</v>
      </c>
      <c r="I15" s="2" t="s">
        <v>23</v>
      </c>
      <c r="J15" s="2" t="s">
        <v>23</v>
      </c>
      <c r="K15" s="2" t="s">
        <v>23</v>
      </c>
      <c r="L15" s="2">
        <v>1</v>
      </c>
    </row>
    <row r="16" spans="1:13" x14ac:dyDescent="0.25">
      <c r="B16">
        <f>B2+B3+B4+B5+B6+B7+B8+B9+B10+B11+B12+B13+B14+B15</f>
        <v>42</v>
      </c>
      <c r="C16">
        <f>C2+C3+C4+C5+C6+C7+C8+C9+C10+C11+C12+C13+C14+C15</f>
        <v>96</v>
      </c>
      <c r="L16" s="2">
        <f>L2+L3+L4+L5+L6+L7+L8+L9+L10+L11+L12+L13+L14+L15</f>
        <v>31</v>
      </c>
    </row>
    <row r="19" spans="3:6" x14ac:dyDescent="0.25">
      <c r="C19" t="s">
        <v>33</v>
      </c>
      <c r="E19">
        <f>31/42</f>
        <v>0.73809523809523814</v>
      </c>
      <c r="F19" t="s">
        <v>31</v>
      </c>
    </row>
    <row r="20" spans="3:6" x14ac:dyDescent="0.25">
      <c r="C20" t="s">
        <v>32</v>
      </c>
      <c r="E20">
        <f>93/96</f>
        <v>0.96875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8"/>
  <sheetViews>
    <sheetView workbookViewId="0">
      <selection sqref="A1:K13"/>
    </sheetView>
  </sheetViews>
  <sheetFormatPr defaultColWidth="11.42578125" defaultRowHeight="15" x14ac:dyDescent="0.25"/>
  <cols>
    <col min="2" max="2" width="15.140625" bestFit="1" customWidth="1"/>
    <col min="4" max="4" width="19.85546875" customWidth="1"/>
  </cols>
  <sheetData>
    <row r="1" spans="1:22" x14ac:dyDescent="0.25">
      <c r="A1" s="3" t="s">
        <v>21</v>
      </c>
      <c r="B1" s="3" t="s">
        <v>22</v>
      </c>
      <c r="C1" s="1" t="s">
        <v>1</v>
      </c>
      <c r="D1" s="1" t="s">
        <v>28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25</v>
      </c>
      <c r="K1" s="1" t="s">
        <v>26</v>
      </c>
    </row>
    <row r="2" spans="1:22" x14ac:dyDescent="0.25">
      <c r="A2" s="2" t="s">
        <v>7</v>
      </c>
      <c r="B2" s="2">
        <v>4</v>
      </c>
      <c r="C2" s="2">
        <v>2</v>
      </c>
      <c r="D2" s="6">
        <v>1</v>
      </c>
      <c r="E2" s="2">
        <v>1</v>
      </c>
      <c r="F2" s="2">
        <v>0</v>
      </c>
      <c r="G2" s="2">
        <v>0</v>
      </c>
      <c r="H2" s="2">
        <v>0</v>
      </c>
      <c r="I2" s="2" t="s">
        <v>23</v>
      </c>
      <c r="J2" s="2" t="s">
        <v>23</v>
      </c>
      <c r="K2" s="2" t="s">
        <v>23</v>
      </c>
    </row>
    <row r="3" spans="1:22" x14ac:dyDescent="0.25">
      <c r="A3" s="2" t="s">
        <v>8</v>
      </c>
      <c r="B3" s="2">
        <v>5</v>
      </c>
      <c r="C3" s="2">
        <v>2</v>
      </c>
      <c r="D3" s="2">
        <v>0</v>
      </c>
      <c r="E3" s="2">
        <v>2</v>
      </c>
      <c r="F3" s="2">
        <v>0</v>
      </c>
      <c r="G3" s="2">
        <v>0</v>
      </c>
      <c r="H3" s="2">
        <v>0</v>
      </c>
      <c r="I3" s="2">
        <v>0</v>
      </c>
      <c r="J3" s="2" t="s">
        <v>23</v>
      </c>
      <c r="K3" s="2" t="s">
        <v>23</v>
      </c>
    </row>
    <row r="4" spans="1:22" x14ac:dyDescent="0.25">
      <c r="A4" s="4" t="s">
        <v>10</v>
      </c>
      <c r="B4" s="2">
        <v>4</v>
      </c>
      <c r="C4" s="2">
        <v>2</v>
      </c>
      <c r="D4" s="6">
        <v>1</v>
      </c>
      <c r="E4" s="2">
        <v>1</v>
      </c>
      <c r="F4" s="2">
        <v>0</v>
      </c>
      <c r="G4" s="2">
        <v>0</v>
      </c>
      <c r="H4" s="4">
        <v>0</v>
      </c>
      <c r="I4" s="2" t="s">
        <v>23</v>
      </c>
      <c r="J4" s="2" t="s">
        <v>23</v>
      </c>
      <c r="K4" s="2" t="s">
        <v>23</v>
      </c>
      <c r="V4" t="s">
        <v>24</v>
      </c>
    </row>
    <row r="5" spans="1:22" x14ac:dyDescent="0.25">
      <c r="A5" s="2" t="s">
        <v>11</v>
      </c>
      <c r="B5" s="2">
        <v>1</v>
      </c>
      <c r="C5" s="2">
        <v>1</v>
      </c>
      <c r="D5" s="2">
        <v>0</v>
      </c>
      <c r="E5" s="2">
        <v>1</v>
      </c>
      <c r="F5" s="2" t="s">
        <v>23</v>
      </c>
      <c r="G5" s="2" t="s">
        <v>23</v>
      </c>
      <c r="H5" s="2" t="s">
        <v>23</v>
      </c>
      <c r="I5" s="2" t="s">
        <v>23</v>
      </c>
      <c r="J5" s="2" t="s">
        <v>23</v>
      </c>
      <c r="K5" s="2" t="s">
        <v>23</v>
      </c>
    </row>
    <row r="6" spans="1:22" x14ac:dyDescent="0.25">
      <c r="A6" s="2" t="s">
        <v>12</v>
      </c>
      <c r="B6" s="2">
        <v>3</v>
      </c>
      <c r="C6" s="2">
        <v>2</v>
      </c>
      <c r="D6" s="2">
        <v>0</v>
      </c>
      <c r="E6" s="2">
        <v>2</v>
      </c>
      <c r="F6" s="2">
        <v>0</v>
      </c>
      <c r="G6" s="2">
        <v>0</v>
      </c>
      <c r="H6" s="2" t="s">
        <v>23</v>
      </c>
      <c r="I6" s="2" t="s">
        <v>23</v>
      </c>
      <c r="J6" s="2" t="s">
        <v>23</v>
      </c>
      <c r="K6" s="2" t="s">
        <v>23</v>
      </c>
    </row>
    <row r="7" spans="1:22" x14ac:dyDescent="0.25">
      <c r="A7" s="2" t="s">
        <v>13</v>
      </c>
      <c r="B7" s="2">
        <v>3</v>
      </c>
      <c r="C7" s="2">
        <v>2</v>
      </c>
      <c r="D7" s="2">
        <v>0</v>
      </c>
      <c r="E7" s="2">
        <v>2</v>
      </c>
      <c r="F7" s="2">
        <v>2</v>
      </c>
      <c r="G7" s="2">
        <v>0</v>
      </c>
      <c r="H7" s="2" t="s">
        <v>23</v>
      </c>
      <c r="I7" s="2" t="s">
        <v>23</v>
      </c>
      <c r="J7" s="2" t="s">
        <v>23</v>
      </c>
      <c r="K7" s="2" t="s">
        <v>23</v>
      </c>
    </row>
    <row r="8" spans="1:22" x14ac:dyDescent="0.25">
      <c r="A8" s="2" t="s">
        <v>14</v>
      </c>
      <c r="B8" s="2">
        <v>3</v>
      </c>
      <c r="C8" s="2">
        <v>1</v>
      </c>
      <c r="D8" s="6">
        <v>1</v>
      </c>
      <c r="E8" s="2">
        <v>0</v>
      </c>
      <c r="F8" s="2">
        <v>0</v>
      </c>
      <c r="G8" s="2">
        <v>0</v>
      </c>
      <c r="H8" s="2" t="s">
        <v>23</v>
      </c>
      <c r="I8" s="2" t="s">
        <v>23</v>
      </c>
      <c r="J8" s="2" t="s">
        <v>23</v>
      </c>
      <c r="K8" s="2" t="s">
        <v>23</v>
      </c>
    </row>
    <row r="9" spans="1:22" x14ac:dyDescent="0.25">
      <c r="A9" s="2" t="s">
        <v>15</v>
      </c>
      <c r="B9" s="2">
        <v>2</v>
      </c>
      <c r="C9" s="2">
        <v>1</v>
      </c>
      <c r="D9" s="2">
        <v>0</v>
      </c>
      <c r="E9" s="2">
        <v>1</v>
      </c>
      <c r="F9" s="2">
        <v>0</v>
      </c>
      <c r="G9" s="2" t="s">
        <v>23</v>
      </c>
      <c r="H9" s="2" t="s">
        <v>23</v>
      </c>
      <c r="I9" s="2" t="s">
        <v>23</v>
      </c>
      <c r="J9" s="2" t="s">
        <v>23</v>
      </c>
      <c r="K9" s="2" t="s">
        <v>23</v>
      </c>
    </row>
    <row r="10" spans="1:22" x14ac:dyDescent="0.25">
      <c r="A10" s="2" t="s">
        <v>16</v>
      </c>
      <c r="B10" s="2">
        <v>7</v>
      </c>
      <c r="C10" s="2">
        <v>1</v>
      </c>
      <c r="D10" s="6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V10" t="s">
        <v>27</v>
      </c>
    </row>
    <row r="11" spans="1:22" x14ac:dyDescent="0.25">
      <c r="A11" s="4" t="s">
        <v>18</v>
      </c>
      <c r="B11" s="2">
        <v>4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4">
        <v>0</v>
      </c>
      <c r="I11" s="2" t="s">
        <v>23</v>
      </c>
      <c r="J11" s="2" t="s">
        <v>23</v>
      </c>
      <c r="K11" s="2" t="s">
        <v>23</v>
      </c>
      <c r="V11" t="s">
        <v>24</v>
      </c>
    </row>
    <row r="12" spans="1:22" x14ac:dyDescent="0.25">
      <c r="A12" s="2" t="s">
        <v>19</v>
      </c>
      <c r="B12" s="2">
        <v>2</v>
      </c>
      <c r="C12" s="2">
        <v>1</v>
      </c>
      <c r="D12" s="6">
        <v>1</v>
      </c>
      <c r="E12" s="2">
        <v>0</v>
      </c>
      <c r="F12" s="2">
        <v>0</v>
      </c>
      <c r="G12" s="2" t="s">
        <v>23</v>
      </c>
      <c r="H12" s="2" t="s">
        <v>23</v>
      </c>
      <c r="I12" s="2" t="s">
        <v>23</v>
      </c>
      <c r="J12" s="2" t="s">
        <v>23</v>
      </c>
      <c r="K12" s="2" t="s">
        <v>23</v>
      </c>
    </row>
    <row r="13" spans="1:22" x14ac:dyDescent="0.25">
      <c r="A13" s="2" t="s">
        <v>20</v>
      </c>
      <c r="B13" s="2">
        <v>1</v>
      </c>
      <c r="C13" s="2">
        <v>1</v>
      </c>
      <c r="D13" s="2">
        <v>0</v>
      </c>
      <c r="E13" s="2">
        <v>1</v>
      </c>
      <c r="F13" s="2" t="s">
        <v>23</v>
      </c>
      <c r="G13" s="2" t="s">
        <v>23</v>
      </c>
      <c r="H13" s="2" t="s">
        <v>23</v>
      </c>
      <c r="I13" s="2" t="s">
        <v>23</v>
      </c>
      <c r="J13" s="2" t="s">
        <v>23</v>
      </c>
      <c r="K13" s="2" t="s">
        <v>23</v>
      </c>
    </row>
    <row r="14" spans="1:22" x14ac:dyDescent="0.25">
      <c r="B14" s="2">
        <f>SUM(B2:B13)</f>
        <v>39</v>
      </c>
      <c r="C14" s="2">
        <f>SUM(C2:C13)</f>
        <v>17</v>
      </c>
      <c r="D14" s="2">
        <f>SUM(D2:D13)</f>
        <v>5</v>
      </c>
    </row>
    <row r="16" spans="1:22" x14ac:dyDescent="0.25">
      <c r="C16" t="s">
        <v>42</v>
      </c>
      <c r="D16">
        <f>(17-5)/C14</f>
        <v>0.70588235294117652</v>
      </c>
    </row>
    <row r="18" spans="3:3" x14ac:dyDescent="0.25">
      <c r="C18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"/>
  <sheetViews>
    <sheetView tabSelected="1" workbookViewId="0">
      <selection activeCell="H8" sqref="H8"/>
    </sheetView>
  </sheetViews>
  <sheetFormatPr defaultColWidth="11.42578125" defaultRowHeight="15" x14ac:dyDescent="0.25"/>
  <cols>
    <col min="2" max="2" width="15.140625" bestFit="1" customWidth="1"/>
    <col min="4" max="4" width="18.140625" bestFit="1" customWidth="1"/>
  </cols>
  <sheetData>
    <row r="1" spans="1:11" x14ac:dyDescent="0.25">
      <c r="A1" s="3" t="s">
        <v>21</v>
      </c>
      <c r="B1" s="3" t="s">
        <v>22</v>
      </c>
      <c r="C1" s="1" t="s">
        <v>1</v>
      </c>
      <c r="D1" s="1" t="s">
        <v>28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/>
      <c r="K1" s="1"/>
    </row>
    <row r="2" spans="1:11" x14ac:dyDescent="0.25">
      <c r="A2" s="2" t="s">
        <v>7</v>
      </c>
      <c r="B2" s="2">
        <v>4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 t="s">
        <v>23</v>
      </c>
    </row>
    <row r="3" spans="1:11" x14ac:dyDescent="0.25">
      <c r="A3" s="2" t="s">
        <v>8</v>
      </c>
      <c r="B3" s="2">
        <v>5</v>
      </c>
      <c r="C3" s="2">
        <v>1</v>
      </c>
      <c r="D3" s="6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</row>
    <row r="4" spans="1:11" x14ac:dyDescent="0.25">
      <c r="A4" s="2" t="s">
        <v>9</v>
      </c>
      <c r="B4" s="2">
        <v>1</v>
      </c>
      <c r="C4" s="2">
        <v>2</v>
      </c>
      <c r="D4" s="2">
        <v>0</v>
      </c>
      <c r="E4" s="2">
        <v>2</v>
      </c>
      <c r="F4" s="2" t="s">
        <v>23</v>
      </c>
      <c r="G4" s="2" t="s">
        <v>23</v>
      </c>
      <c r="H4" s="2" t="s">
        <v>23</v>
      </c>
      <c r="I4" s="2" t="s">
        <v>23</v>
      </c>
    </row>
    <row r="5" spans="1:11" x14ac:dyDescent="0.25">
      <c r="A5" s="2" t="s">
        <v>11</v>
      </c>
      <c r="B5" s="2">
        <v>1</v>
      </c>
      <c r="C5" s="2">
        <v>1</v>
      </c>
      <c r="D5" s="2">
        <v>0</v>
      </c>
      <c r="E5" s="2">
        <v>0</v>
      </c>
      <c r="F5" s="2" t="s">
        <v>23</v>
      </c>
      <c r="G5" s="2" t="s">
        <v>23</v>
      </c>
      <c r="H5" s="2" t="s">
        <v>23</v>
      </c>
      <c r="I5" s="2" t="s">
        <v>23</v>
      </c>
    </row>
    <row r="6" spans="1:11" x14ac:dyDescent="0.25">
      <c r="A6" s="2" t="s">
        <v>12</v>
      </c>
      <c r="B6" s="2">
        <v>3</v>
      </c>
      <c r="C6" s="2">
        <v>1</v>
      </c>
      <c r="D6" s="6">
        <v>1</v>
      </c>
      <c r="E6" s="2">
        <v>0</v>
      </c>
      <c r="F6" s="2">
        <v>0</v>
      </c>
      <c r="G6" s="2">
        <v>0</v>
      </c>
      <c r="H6" s="2" t="s">
        <v>23</v>
      </c>
      <c r="I6" s="2" t="s">
        <v>23</v>
      </c>
    </row>
    <row r="7" spans="1:11" x14ac:dyDescent="0.25">
      <c r="A7" s="2" t="s">
        <v>17</v>
      </c>
      <c r="B7" s="2">
        <v>2</v>
      </c>
      <c r="C7" s="2">
        <v>1</v>
      </c>
      <c r="D7" s="6">
        <v>1</v>
      </c>
      <c r="E7" s="2">
        <v>0</v>
      </c>
      <c r="F7" s="2">
        <v>0</v>
      </c>
      <c r="G7" s="2" t="s">
        <v>23</v>
      </c>
      <c r="H7" s="2" t="s">
        <v>23</v>
      </c>
      <c r="I7" s="2" t="s">
        <v>23</v>
      </c>
    </row>
    <row r="8" spans="1:11" x14ac:dyDescent="0.25">
      <c r="A8" s="7" t="s">
        <v>18</v>
      </c>
      <c r="B8" s="2">
        <v>4</v>
      </c>
      <c r="C8" s="2">
        <v>1</v>
      </c>
      <c r="D8" s="6">
        <v>1</v>
      </c>
      <c r="E8" s="2">
        <v>0</v>
      </c>
      <c r="F8" s="2">
        <v>0</v>
      </c>
      <c r="G8" s="2">
        <v>0</v>
      </c>
      <c r="H8" s="2">
        <v>0</v>
      </c>
      <c r="I8" s="2" t="s">
        <v>23</v>
      </c>
      <c r="K8" t="s">
        <v>24</v>
      </c>
    </row>
    <row r="11" spans="1:11" x14ac:dyDescent="0.25">
      <c r="D11" s="2"/>
    </row>
    <row r="12" spans="1:11" x14ac:dyDescent="0.25">
      <c r="D12" s="2"/>
    </row>
    <row r="13" spans="1:11" x14ac:dyDescent="0.25">
      <c r="D13" s="2"/>
    </row>
    <row r="14" spans="1:11" x14ac:dyDescent="0.25">
      <c r="D14" s="2"/>
    </row>
    <row r="15" spans="1:11" x14ac:dyDescent="0.25">
      <c r="D15" s="2"/>
    </row>
    <row r="16" spans="1:11" x14ac:dyDescent="0.25">
      <c r="D16" s="2"/>
    </row>
    <row r="17" spans="4:4" x14ac:dyDescent="0.25">
      <c r="D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3"/>
  <sheetViews>
    <sheetView topLeftCell="R1" zoomScale="93" zoomScaleNormal="93" workbookViewId="0">
      <selection activeCell="O18" sqref="O18"/>
    </sheetView>
  </sheetViews>
  <sheetFormatPr defaultColWidth="11.42578125" defaultRowHeight="15" x14ac:dyDescent="0.25"/>
  <cols>
    <col min="2" max="2" width="15.140625" customWidth="1"/>
    <col min="4" max="4" width="29.85546875" customWidth="1"/>
    <col min="9" max="9" width="32.5703125" customWidth="1"/>
    <col min="12" max="12" width="26.5703125" bestFit="1" customWidth="1"/>
    <col min="13" max="15" width="26.5703125" customWidth="1"/>
    <col min="16" max="16" width="16" customWidth="1"/>
    <col min="17" max="17" width="13.42578125" customWidth="1"/>
    <col min="18" max="18" width="26.5703125" customWidth="1"/>
    <col min="19" max="19" width="29.42578125" customWidth="1"/>
    <col min="20" max="25" width="26.5703125" customWidth="1"/>
  </cols>
  <sheetData>
    <row r="1" spans="1:26" x14ac:dyDescent="0.25">
      <c r="A1" s="1" t="s">
        <v>0</v>
      </c>
      <c r="B1" s="1" t="s">
        <v>22</v>
      </c>
      <c r="C1" s="1" t="s">
        <v>1</v>
      </c>
      <c r="D1" s="1" t="s">
        <v>29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30</v>
      </c>
      <c r="J1" s="1" t="s">
        <v>25</v>
      </c>
      <c r="K1" s="1" t="s">
        <v>26</v>
      </c>
      <c r="L1" s="9" t="s">
        <v>53</v>
      </c>
      <c r="M1" s="9" t="s">
        <v>45</v>
      </c>
      <c r="N1" s="9" t="s">
        <v>46</v>
      </c>
      <c r="O1" s="9" t="s">
        <v>47</v>
      </c>
      <c r="P1" s="9" t="s">
        <v>48</v>
      </c>
      <c r="Q1" s="1" t="s">
        <v>49</v>
      </c>
      <c r="R1" s="1" t="s">
        <v>52</v>
      </c>
      <c r="S1" s="1" t="s">
        <v>51</v>
      </c>
      <c r="T1" s="1" t="s">
        <v>41</v>
      </c>
      <c r="U1" s="1"/>
      <c r="V1" s="1"/>
      <c r="W1" s="1"/>
      <c r="X1" s="1"/>
      <c r="Y1" s="1"/>
    </row>
    <row r="2" spans="1:26" x14ac:dyDescent="0.25">
      <c r="A2" t="s">
        <v>7</v>
      </c>
      <c r="B2" s="2">
        <v>4</v>
      </c>
      <c r="C2" s="2">
        <v>12</v>
      </c>
      <c r="D2" s="2">
        <v>0</v>
      </c>
      <c r="E2" s="2">
        <v>5</v>
      </c>
      <c r="F2" s="2">
        <v>9</v>
      </c>
      <c r="G2" s="2">
        <v>6</v>
      </c>
      <c r="H2" s="2">
        <v>6</v>
      </c>
      <c r="I2" s="2">
        <v>4</v>
      </c>
      <c r="J2" s="2" t="s">
        <v>23</v>
      </c>
      <c r="K2" s="2" t="s">
        <v>23</v>
      </c>
      <c r="L2" s="2">
        <v>4</v>
      </c>
      <c r="M2" s="2">
        <f>E2/$C2</f>
        <v>0.41666666666666669</v>
      </c>
      <c r="N2" s="2">
        <f t="shared" ref="N2:P2" si="0">F2/$C2</f>
        <v>0.75</v>
      </c>
      <c r="O2" s="2">
        <f t="shared" si="0"/>
        <v>0.5</v>
      </c>
      <c r="P2" s="2">
        <f t="shared" si="0"/>
        <v>0.5</v>
      </c>
      <c r="Q2" s="8">
        <f>SUM(M2:P2)/B2</f>
        <v>0.54166666666666674</v>
      </c>
      <c r="R2" s="8">
        <f>1-(1-($O$17/B2))^C2</f>
        <v>0.9555176229296185</v>
      </c>
      <c r="S2" s="8">
        <f>L2/B2</f>
        <v>1</v>
      </c>
      <c r="T2" s="8">
        <f>ABS(R2-S2)</f>
        <v>4.4482377070381496E-2</v>
      </c>
      <c r="U2" s="2"/>
      <c r="V2" s="2"/>
      <c r="W2" s="2"/>
      <c r="X2" s="2"/>
      <c r="Y2" s="2"/>
    </row>
    <row r="3" spans="1:26" x14ac:dyDescent="0.25">
      <c r="A3" t="s">
        <v>8</v>
      </c>
      <c r="B3" s="2">
        <v>5</v>
      </c>
      <c r="C3" s="2">
        <v>12</v>
      </c>
      <c r="D3" s="2">
        <v>0</v>
      </c>
      <c r="E3" s="2">
        <v>11</v>
      </c>
      <c r="F3" s="2">
        <v>7</v>
      </c>
      <c r="G3" s="2">
        <v>2</v>
      </c>
      <c r="H3" s="2">
        <v>0</v>
      </c>
      <c r="I3" s="2">
        <v>3</v>
      </c>
      <c r="J3" s="2" t="s">
        <v>23</v>
      </c>
      <c r="K3" s="2" t="s">
        <v>23</v>
      </c>
      <c r="L3" s="2">
        <v>3</v>
      </c>
      <c r="M3" s="2">
        <f t="shared" ref="M3:M15" si="1">E3/$C3</f>
        <v>0.91666666666666663</v>
      </c>
      <c r="N3" s="2">
        <f t="shared" ref="N3:N14" si="2">F3/$C3</f>
        <v>0.58333333333333337</v>
      </c>
      <c r="O3" s="2">
        <f t="shared" ref="O3:O13" si="3">G3/$C3</f>
        <v>0.16666666666666666</v>
      </c>
      <c r="P3" s="2">
        <f t="shared" ref="P3" si="4">H3/$C3</f>
        <v>0</v>
      </c>
      <c r="Q3" s="8">
        <f t="shared" ref="Q3:Q15" si="5">SUM(M3:P3)/B3</f>
        <v>0.33333333333333337</v>
      </c>
      <c r="R3" s="8">
        <f t="shared" ref="R3:R15" si="6">1-(1-($O$17/B3))^C3</f>
        <v>0.91127239927308656</v>
      </c>
      <c r="S3" s="8">
        <f t="shared" ref="S3:S15" si="7">L3/B3</f>
        <v>0.6</v>
      </c>
      <c r="T3" s="8">
        <f t="shared" ref="T3:T15" si="8">ABS(R3-S3)</f>
        <v>0.31127239927308659</v>
      </c>
      <c r="U3" s="2"/>
      <c r="V3" s="2"/>
      <c r="W3" s="2"/>
      <c r="X3" s="2"/>
      <c r="Y3" s="2"/>
    </row>
    <row r="4" spans="1:26" x14ac:dyDescent="0.25">
      <c r="A4" t="s">
        <v>9</v>
      </c>
      <c r="B4" s="2">
        <v>1</v>
      </c>
      <c r="C4" s="2">
        <v>8</v>
      </c>
      <c r="D4" s="2">
        <v>0</v>
      </c>
      <c r="E4" s="2">
        <v>8</v>
      </c>
      <c r="F4" s="2" t="s">
        <v>23</v>
      </c>
      <c r="G4" s="2" t="s">
        <v>23</v>
      </c>
      <c r="H4" s="2" t="s">
        <v>23</v>
      </c>
      <c r="I4" s="2">
        <v>1</v>
      </c>
      <c r="J4" s="2" t="s">
        <v>23</v>
      </c>
      <c r="K4" s="2" t="s">
        <v>23</v>
      </c>
      <c r="L4" s="2">
        <v>1</v>
      </c>
      <c r="M4" s="2">
        <f t="shared" si="1"/>
        <v>1</v>
      </c>
      <c r="N4" s="2">
        <v>0</v>
      </c>
      <c r="O4" s="2">
        <v>0</v>
      </c>
      <c r="P4" s="2">
        <v>0</v>
      </c>
      <c r="Q4" s="8">
        <f t="shared" si="5"/>
        <v>1</v>
      </c>
      <c r="R4" s="8">
        <f t="shared" si="6"/>
        <v>0.99999999698187503</v>
      </c>
      <c r="S4" s="8">
        <f t="shared" si="7"/>
        <v>1</v>
      </c>
      <c r="T4" s="8">
        <f t="shared" si="8"/>
        <v>3.0181249721650261E-9</v>
      </c>
      <c r="U4" s="2"/>
      <c r="V4" s="2"/>
      <c r="W4" s="2"/>
      <c r="X4" s="2"/>
      <c r="Y4" s="2"/>
    </row>
    <row r="5" spans="1:26" x14ac:dyDescent="0.25">
      <c r="A5" s="5" t="s">
        <v>10</v>
      </c>
      <c r="B5" s="4">
        <v>4</v>
      </c>
      <c r="C5" s="2">
        <v>8</v>
      </c>
      <c r="D5" s="2">
        <v>0</v>
      </c>
      <c r="E5" s="2">
        <v>8</v>
      </c>
      <c r="F5" s="2">
        <v>7</v>
      </c>
      <c r="G5" s="2">
        <v>2</v>
      </c>
      <c r="H5" s="4" t="s">
        <v>23</v>
      </c>
      <c r="I5" s="2">
        <v>3</v>
      </c>
      <c r="J5" s="2" t="s">
        <v>23</v>
      </c>
      <c r="K5" s="2" t="s">
        <v>23</v>
      </c>
      <c r="L5" s="2">
        <v>3</v>
      </c>
      <c r="M5" s="2">
        <f t="shared" si="1"/>
        <v>1</v>
      </c>
      <c r="N5" s="2">
        <f t="shared" si="2"/>
        <v>0.875</v>
      </c>
      <c r="O5" s="2">
        <f t="shared" si="3"/>
        <v>0.25</v>
      </c>
      <c r="P5" s="2">
        <v>0</v>
      </c>
      <c r="Q5" s="8">
        <f t="shared" si="5"/>
        <v>0.53125</v>
      </c>
      <c r="R5" s="8">
        <f t="shared" si="6"/>
        <v>0.87445714769863891</v>
      </c>
      <c r="S5" s="8">
        <f t="shared" si="7"/>
        <v>0.75</v>
      </c>
      <c r="T5" s="8">
        <f t="shared" si="8"/>
        <v>0.12445714769863891</v>
      </c>
      <c r="U5" s="2"/>
      <c r="V5" s="2"/>
      <c r="W5" s="2"/>
      <c r="X5" s="2"/>
      <c r="Y5" s="2"/>
      <c r="Z5" t="s">
        <v>24</v>
      </c>
    </row>
    <row r="6" spans="1:26" x14ac:dyDescent="0.25">
      <c r="A6" t="s">
        <v>11</v>
      </c>
      <c r="B6" s="2">
        <v>1</v>
      </c>
      <c r="C6" s="2">
        <v>12</v>
      </c>
      <c r="D6" s="2">
        <v>0</v>
      </c>
      <c r="E6" s="2">
        <v>12</v>
      </c>
      <c r="F6" s="2" t="s">
        <v>23</v>
      </c>
      <c r="G6" s="2" t="s">
        <v>23</v>
      </c>
      <c r="H6" s="2" t="s">
        <v>23</v>
      </c>
      <c r="I6" s="2">
        <v>1</v>
      </c>
      <c r="J6" s="2" t="s">
        <v>23</v>
      </c>
      <c r="K6" s="2" t="s">
        <v>23</v>
      </c>
      <c r="L6" s="2">
        <v>1</v>
      </c>
      <c r="M6" s="2">
        <f t="shared" si="1"/>
        <v>1</v>
      </c>
      <c r="N6" s="2">
        <v>0</v>
      </c>
      <c r="O6" s="2">
        <v>0</v>
      </c>
      <c r="P6" s="2">
        <v>0</v>
      </c>
      <c r="Q6" s="8">
        <f t="shared" si="5"/>
        <v>1</v>
      </c>
      <c r="R6" s="8">
        <f t="shared" si="6"/>
        <v>0.99999999999983424</v>
      </c>
      <c r="S6" s="8">
        <f t="shared" si="7"/>
        <v>1</v>
      </c>
      <c r="T6" s="8">
        <f t="shared" si="8"/>
        <v>1.6575629757653587E-13</v>
      </c>
      <c r="U6" s="2"/>
      <c r="V6" s="2"/>
      <c r="W6" s="2"/>
      <c r="X6" s="2"/>
      <c r="Y6" s="2"/>
    </row>
    <row r="7" spans="1:26" x14ac:dyDescent="0.25">
      <c r="A7" t="s">
        <v>12</v>
      </c>
      <c r="B7" s="2">
        <v>3</v>
      </c>
      <c r="C7" s="2">
        <v>8</v>
      </c>
      <c r="D7" s="6">
        <v>1</v>
      </c>
      <c r="E7" s="2">
        <v>7</v>
      </c>
      <c r="F7" s="2">
        <v>1</v>
      </c>
      <c r="G7" s="2">
        <v>0</v>
      </c>
      <c r="H7" s="2" t="s">
        <v>23</v>
      </c>
      <c r="I7" s="2">
        <v>2</v>
      </c>
      <c r="J7" s="2" t="s">
        <v>23</v>
      </c>
      <c r="K7" s="2" t="s">
        <v>23</v>
      </c>
      <c r="L7" s="2">
        <v>2</v>
      </c>
      <c r="M7" s="2">
        <f t="shared" si="1"/>
        <v>0.875</v>
      </c>
      <c r="N7" s="2">
        <f t="shared" si="2"/>
        <v>0.125</v>
      </c>
      <c r="O7" s="2">
        <f t="shared" si="3"/>
        <v>0</v>
      </c>
      <c r="P7" s="2">
        <v>0</v>
      </c>
      <c r="Q7" s="8">
        <f t="shared" si="5"/>
        <v>0.33333333333333331</v>
      </c>
      <c r="R7" s="8">
        <f t="shared" si="6"/>
        <v>0.94533629535504993</v>
      </c>
      <c r="S7" s="8">
        <f t="shared" si="7"/>
        <v>0.66666666666666663</v>
      </c>
      <c r="T7" s="8">
        <f t="shared" si="8"/>
        <v>0.2786696286883833</v>
      </c>
      <c r="U7" s="2"/>
      <c r="V7" s="2"/>
      <c r="W7" s="2"/>
      <c r="X7" s="2"/>
      <c r="Y7" s="2"/>
    </row>
    <row r="8" spans="1:26" x14ac:dyDescent="0.25">
      <c r="A8" t="s">
        <v>13</v>
      </c>
      <c r="B8" s="2">
        <v>3</v>
      </c>
      <c r="C8" s="2">
        <v>8</v>
      </c>
      <c r="D8" s="2">
        <v>0</v>
      </c>
      <c r="E8" s="2">
        <v>8</v>
      </c>
      <c r="F8" s="2">
        <v>8</v>
      </c>
      <c r="G8" s="2">
        <v>2</v>
      </c>
      <c r="H8" s="2" t="s">
        <v>23</v>
      </c>
      <c r="I8" s="2">
        <v>3</v>
      </c>
      <c r="J8" s="2" t="s">
        <v>23</v>
      </c>
      <c r="K8" s="2" t="s">
        <v>23</v>
      </c>
      <c r="L8" s="2">
        <v>3</v>
      </c>
      <c r="M8" s="2">
        <f t="shared" si="1"/>
        <v>1</v>
      </c>
      <c r="N8" s="2">
        <f t="shared" si="2"/>
        <v>1</v>
      </c>
      <c r="O8" s="2">
        <f t="shared" si="3"/>
        <v>0.25</v>
      </c>
      <c r="P8" s="2">
        <v>0</v>
      </c>
      <c r="Q8" s="8">
        <f t="shared" si="5"/>
        <v>0.75</v>
      </c>
      <c r="R8" s="8">
        <f t="shared" si="6"/>
        <v>0.94533629535504993</v>
      </c>
      <c r="S8" s="8">
        <f t="shared" si="7"/>
        <v>1</v>
      </c>
      <c r="T8" s="8">
        <f t="shared" si="8"/>
        <v>5.4663704644950073E-2</v>
      </c>
      <c r="U8" s="2"/>
      <c r="V8" s="2"/>
      <c r="W8" s="2"/>
      <c r="X8" s="2"/>
      <c r="Y8" s="2"/>
    </row>
    <row r="9" spans="1:26" x14ac:dyDescent="0.25">
      <c r="A9" t="s">
        <v>14</v>
      </c>
      <c r="B9" s="2">
        <v>3</v>
      </c>
      <c r="C9" s="2">
        <v>4</v>
      </c>
      <c r="D9" s="2">
        <v>0</v>
      </c>
      <c r="E9" s="2">
        <v>4</v>
      </c>
      <c r="F9" s="2">
        <v>3</v>
      </c>
      <c r="G9" s="2">
        <v>0</v>
      </c>
      <c r="H9" s="2" t="s">
        <v>23</v>
      </c>
      <c r="I9" s="2">
        <v>2</v>
      </c>
      <c r="J9" s="2" t="s">
        <v>23</v>
      </c>
      <c r="K9" s="2" t="s">
        <v>23</v>
      </c>
      <c r="L9" s="2">
        <v>2</v>
      </c>
      <c r="M9" s="2">
        <f t="shared" si="1"/>
        <v>1</v>
      </c>
      <c r="N9" s="2">
        <f t="shared" si="2"/>
        <v>0.75</v>
      </c>
      <c r="O9" s="2">
        <f t="shared" si="3"/>
        <v>0</v>
      </c>
      <c r="P9" s="2">
        <v>0</v>
      </c>
      <c r="Q9" s="8">
        <f t="shared" si="5"/>
        <v>0.58333333333333337</v>
      </c>
      <c r="R9" s="8">
        <f t="shared" si="6"/>
        <v>0.76619729547126691</v>
      </c>
      <c r="S9" s="8">
        <f t="shared" si="7"/>
        <v>0.66666666666666663</v>
      </c>
      <c r="T9" s="8">
        <f t="shared" si="8"/>
        <v>9.9530628804600285E-2</v>
      </c>
      <c r="U9" s="2"/>
      <c r="V9" s="2"/>
      <c r="W9" s="2"/>
      <c r="X9" s="2"/>
      <c r="Y9" s="2"/>
    </row>
    <row r="10" spans="1:26" x14ac:dyDescent="0.25">
      <c r="A10" t="s">
        <v>15</v>
      </c>
      <c r="B10" s="2">
        <v>2</v>
      </c>
      <c r="C10" s="2">
        <v>4</v>
      </c>
      <c r="D10" s="2">
        <v>0</v>
      </c>
      <c r="E10" s="2">
        <v>4</v>
      </c>
      <c r="F10" s="2">
        <v>4</v>
      </c>
      <c r="G10" s="2" t="s">
        <v>23</v>
      </c>
      <c r="H10" s="2" t="s">
        <v>23</v>
      </c>
      <c r="I10" s="2">
        <v>2</v>
      </c>
      <c r="J10" s="2" t="s">
        <v>23</v>
      </c>
      <c r="K10" s="2" t="s">
        <v>23</v>
      </c>
      <c r="L10" s="2">
        <v>2</v>
      </c>
      <c r="M10" s="2">
        <f t="shared" si="1"/>
        <v>1</v>
      </c>
      <c r="N10" s="2">
        <f t="shared" si="2"/>
        <v>1</v>
      </c>
      <c r="O10" s="2">
        <v>0</v>
      </c>
      <c r="P10" s="2">
        <v>0</v>
      </c>
      <c r="Q10" s="8">
        <f t="shared" si="5"/>
        <v>1</v>
      </c>
      <c r="R10" s="8">
        <f t="shared" si="6"/>
        <v>0.91303432792989869</v>
      </c>
      <c r="S10" s="8">
        <f t="shared" si="7"/>
        <v>1</v>
      </c>
      <c r="T10" s="8">
        <f t="shared" si="8"/>
        <v>8.6965672070101308E-2</v>
      </c>
      <c r="U10" s="2"/>
      <c r="V10" s="2"/>
      <c r="W10" s="2"/>
      <c r="X10" s="2"/>
      <c r="Y10" s="2"/>
    </row>
    <row r="11" spans="1:26" x14ac:dyDescent="0.25">
      <c r="A11" t="s">
        <v>16</v>
      </c>
      <c r="B11" s="2">
        <v>7</v>
      </c>
      <c r="C11" s="2">
        <v>4</v>
      </c>
      <c r="D11" s="2">
        <v>0</v>
      </c>
      <c r="E11" s="2">
        <v>3</v>
      </c>
      <c r="F11" s="2">
        <v>1</v>
      </c>
      <c r="G11" s="2">
        <v>1</v>
      </c>
      <c r="H11" s="2">
        <v>0</v>
      </c>
      <c r="I11" s="2">
        <v>3</v>
      </c>
      <c r="J11" s="2">
        <v>0</v>
      </c>
      <c r="K11" s="2">
        <v>0</v>
      </c>
      <c r="L11" s="2">
        <v>3</v>
      </c>
      <c r="M11" s="2">
        <f t="shared" si="1"/>
        <v>0.75</v>
      </c>
      <c r="N11" s="2">
        <f t="shared" si="2"/>
        <v>0.25</v>
      </c>
      <c r="O11" s="2">
        <f t="shared" si="3"/>
        <v>0.25</v>
      </c>
      <c r="P11" s="2">
        <v>0</v>
      </c>
      <c r="Q11" s="8">
        <f t="shared" si="5"/>
        <v>0.17857142857142858</v>
      </c>
      <c r="R11" s="8">
        <f t="shared" si="6"/>
        <v>0.42857118209592582</v>
      </c>
      <c r="S11" s="8">
        <f t="shared" si="7"/>
        <v>0.42857142857142855</v>
      </c>
      <c r="T11" s="8">
        <f t="shared" si="8"/>
        <v>2.4647550272982599E-7</v>
      </c>
      <c r="U11" s="2"/>
      <c r="V11" s="2"/>
      <c r="W11" s="2"/>
      <c r="X11" s="2"/>
      <c r="Y11" s="2"/>
      <c r="Z11" t="s">
        <v>27</v>
      </c>
    </row>
    <row r="12" spans="1:26" x14ac:dyDescent="0.25">
      <c r="A12" t="s">
        <v>17</v>
      </c>
      <c r="B12" s="2">
        <v>2</v>
      </c>
      <c r="C12" s="2">
        <v>4</v>
      </c>
      <c r="D12" s="2">
        <v>0</v>
      </c>
      <c r="E12" s="2">
        <v>3</v>
      </c>
      <c r="F12" s="2">
        <v>1</v>
      </c>
      <c r="G12" s="2" t="s">
        <v>23</v>
      </c>
      <c r="H12" s="2" t="s">
        <v>23</v>
      </c>
      <c r="I12" s="2">
        <v>2</v>
      </c>
      <c r="J12" s="2" t="s">
        <v>23</v>
      </c>
      <c r="K12" s="2" t="s">
        <v>23</v>
      </c>
      <c r="L12" s="2">
        <v>2</v>
      </c>
      <c r="M12" s="2">
        <f t="shared" si="1"/>
        <v>0.75</v>
      </c>
      <c r="N12" s="2">
        <f t="shared" si="2"/>
        <v>0.25</v>
      </c>
      <c r="O12" s="2">
        <v>0</v>
      </c>
      <c r="P12" s="2">
        <v>0</v>
      </c>
      <c r="Q12" s="8">
        <f t="shared" si="5"/>
        <v>0.5</v>
      </c>
      <c r="R12" s="8">
        <f t="shared" si="6"/>
        <v>0.91303432792989869</v>
      </c>
      <c r="S12" s="8">
        <f t="shared" si="7"/>
        <v>1</v>
      </c>
      <c r="T12" s="8">
        <f t="shared" si="8"/>
        <v>8.6965672070101308E-2</v>
      </c>
      <c r="U12" s="2"/>
      <c r="V12" s="2"/>
      <c r="W12" s="2"/>
      <c r="X12" s="2"/>
      <c r="Y12" s="2"/>
    </row>
    <row r="13" spans="1:26" x14ac:dyDescent="0.25">
      <c r="A13" s="5" t="s">
        <v>18</v>
      </c>
      <c r="B13" s="4">
        <v>4</v>
      </c>
      <c r="C13" s="2">
        <v>4</v>
      </c>
      <c r="D13" s="2">
        <v>0</v>
      </c>
      <c r="E13" s="2">
        <v>4</v>
      </c>
      <c r="F13" s="2">
        <v>3</v>
      </c>
      <c r="G13" s="2">
        <v>0</v>
      </c>
      <c r="H13" s="4" t="s">
        <v>23</v>
      </c>
      <c r="I13" s="2">
        <v>2</v>
      </c>
      <c r="J13" s="2" t="s">
        <v>23</v>
      </c>
      <c r="K13" s="2" t="s">
        <v>23</v>
      </c>
      <c r="L13" s="2">
        <v>2</v>
      </c>
      <c r="M13" s="2">
        <f t="shared" si="1"/>
        <v>1</v>
      </c>
      <c r="N13" s="2">
        <f t="shared" si="2"/>
        <v>0.75</v>
      </c>
      <c r="O13" s="2">
        <f t="shared" si="3"/>
        <v>0</v>
      </c>
      <c r="P13" s="2">
        <v>0</v>
      </c>
      <c r="Q13" s="8">
        <f t="shared" si="5"/>
        <v>0.4375</v>
      </c>
      <c r="R13" s="8">
        <f t="shared" si="6"/>
        <v>0.64567973202008178</v>
      </c>
      <c r="S13" s="8">
        <f t="shared" si="7"/>
        <v>0.5</v>
      </c>
      <c r="T13" s="8">
        <f t="shared" si="8"/>
        <v>0.14567973202008178</v>
      </c>
      <c r="U13" s="2"/>
      <c r="V13" s="2"/>
      <c r="W13" s="2"/>
      <c r="X13" s="2"/>
      <c r="Y13" s="2"/>
      <c r="Z13" t="s">
        <v>24</v>
      </c>
    </row>
    <row r="14" spans="1:26" x14ac:dyDescent="0.25">
      <c r="A14" t="s">
        <v>19</v>
      </c>
      <c r="B14" s="2">
        <v>2</v>
      </c>
      <c r="C14" s="2">
        <v>4</v>
      </c>
      <c r="D14" s="2">
        <v>0</v>
      </c>
      <c r="E14" s="2">
        <v>4</v>
      </c>
      <c r="F14" s="2">
        <v>1</v>
      </c>
      <c r="G14" s="2" t="s">
        <v>23</v>
      </c>
      <c r="H14" s="2" t="s">
        <v>23</v>
      </c>
      <c r="I14" s="2">
        <v>2</v>
      </c>
      <c r="J14" s="2" t="s">
        <v>23</v>
      </c>
      <c r="K14" s="2" t="s">
        <v>23</v>
      </c>
      <c r="L14" s="2">
        <v>2</v>
      </c>
      <c r="M14" s="2">
        <f t="shared" si="1"/>
        <v>1</v>
      </c>
      <c r="N14" s="2">
        <f t="shared" si="2"/>
        <v>0.25</v>
      </c>
      <c r="O14" s="2">
        <v>0</v>
      </c>
      <c r="P14" s="2">
        <v>0</v>
      </c>
      <c r="Q14" s="8">
        <f t="shared" si="5"/>
        <v>0.625</v>
      </c>
      <c r="R14" s="8">
        <f t="shared" si="6"/>
        <v>0.91303432792989869</v>
      </c>
      <c r="S14" s="8">
        <f t="shared" si="7"/>
        <v>1</v>
      </c>
      <c r="T14" s="8">
        <f t="shared" si="8"/>
        <v>8.6965672070101308E-2</v>
      </c>
      <c r="U14" s="2"/>
      <c r="V14" s="2"/>
      <c r="W14" s="2"/>
      <c r="X14" s="2"/>
      <c r="Y14" s="2"/>
    </row>
    <row r="15" spans="1:26" x14ac:dyDescent="0.25">
      <c r="A15" t="s">
        <v>20</v>
      </c>
      <c r="B15" s="2">
        <v>1</v>
      </c>
      <c r="C15" s="2">
        <v>4</v>
      </c>
      <c r="D15" s="6">
        <v>2</v>
      </c>
      <c r="E15" s="2">
        <v>2</v>
      </c>
      <c r="F15" s="2" t="s">
        <v>23</v>
      </c>
      <c r="G15" s="2" t="s">
        <v>23</v>
      </c>
      <c r="H15" s="2" t="s">
        <v>23</v>
      </c>
      <c r="I15" s="2">
        <v>1</v>
      </c>
      <c r="J15" s="2" t="s">
        <v>23</v>
      </c>
      <c r="K15" s="2" t="s">
        <v>23</v>
      </c>
      <c r="L15" s="2">
        <v>1</v>
      </c>
      <c r="M15" s="2">
        <f t="shared" si="1"/>
        <v>0.5</v>
      </c>
      <c r="N15" s="2">
        <v>0</v>
      </c>
      <c r="O15" s="2">
        <v>0</v>
      </c>
      <c r="P15" s="2">
        <v>0</v>
      </c>
      <c r="Q15" s="8">
        <f t="shared" si="5"/>
        <v>0.5</v>
      </c>
      <c r="R15" s="8">
        <f t="shared" si="6"/>
        <v>0.99994506253546733</v>
      </c>
      <c r="S15" s="8">
        <f t="shared" si="7"/>
        <v>1</v>
      </c>
      <c r="T15" s="8">
        <f t="shared" si="8"/>
        <v>5.4937464532667235E-5</v>
      </c>
      <c r="U15" s="2"/>
      <c r="V15" s="2"/>
      <c r="W15" s="2"/>
      <c r="X15" s="2"/>
      <c r="Y15" s="2"/>
    </row>
    <row r="16" spans="1:26" x14ac:dyDescent="0.25">
      <c r="A16" t="s">
        <v>44</v>
      </c>
      <c r="B16" s="2">
        <f>B2+B3+B4+B5+B6+B7+B8+B9+B10+B11+B12+B13+B14+B15</f>
        <v>42</v>
      </c>
      <c r="C16" s="2">
        <f>C2+C3+C4+C5+C6+C7+C8+C9+C10+C11+C12+C13+C14+C15</f>
        <v>96</v>
      </c>
      <c r="I16" s="2">
        <v>31</v>
      </c>
      <c r="L16" s="2">
        <f>L2+L3+L4+L5+L6+L7+L8+L9+L10+L11+L12+L13+L14+L15</f>
        <v>31</v>
      </c>
      <c r="M16" s="2"/>
      <c r="N16" s="2"/>
      <c r="O16" s="2"/>
      <c r="P16" s="2"/>
      <c r="Q16" s="8"/>
      <c r="R16" s="8"/>
      <c r="S16" s="10" t="s">
        <v>50</v>
      </c>
      <c r="T16" s="8">
        <f>SUM(T2:T15)</f>
        <v>1.3197078213687523</v>
      </c>
      <c r="U16" s="8"/>
      <c r="V16" s="8"/>
      <c r="W16" s="8"/>
      <c r="X16" s="8"/>
      <c r="Y16" s="8"/>
    </row>
    <row r="17" spans="3:19" x14ac:dyDescent="0.25">
      <c r="M17" s="2">
        <f>SUM(M2:P15)/B16</f>
        <v>0.49305555555555564</v>
      </c>
      <c r="N17" t="s">
        <v>40</v>
      </c>
      <c r="O17" s="9">
        <v>0.91390713648844835</v>
      </c>
    </row>
    <row r="18" spans="3:19" x14ac:dyDescent="0.25">
      <c r="N18" t="s">
        <v>54</v>
      </c>
      <c r="O18" s="9">
        <v>0.92</v>
      </c>
    </row>
    <row r="19" spans="3:19" x14ac:dyDescent="0.25">
      <c r="C19" t="s">
        <v>33</v>
      </c>
      <c r="E19">
        <f>31/42</f>
        <v>0.73809523809523814</v>
      </c>
      <c r="F19" t="s">
        <v>31</v>
      </c>
      <c r="I19">
        <f>0.92/7</f>
        <v>0.13142857142857142</v>
      </c>
      <c r="M19" t="s">
        <v>34</v>
      </c>
      <c r="N19" t="s">
        <v>37</v>
      </c>
    </row>
    <row r="20" spans="3:19" x14ac:dyDescent="0.25">
      <c r="C20" t="s">
        <v>32</v>
      </c>
      <c r="E20">
        <f>93/96</f>
        <v>0.96875</v>
      </c>
      <c r="S20">
        <v>0.96875</v>
      </c>
    </row>
    <row r="21" spans="3:19" x14ac:dyDescent="0.25">
      <c r="I21">
        <f>1^0.96</f>
        <v>1</v>
      </c>
      <c r="L21" t="s">
        <v>36</v>
      </c>
      <c r="N21">
        <f>1-(1-O21)^12</f>
        <v>0.96286673752680452</v>
      </c>
      <c r="O21">
        <f>0.96*0.25</f>
        <v>0.24</v>
      </c>
      <c r="Q21">
        <f>(0.96/B4)^C4</f>
        <v>0.7213895789838336</v>
      </c>
    </row>
    <row r="23" spans="3:19" x14ac:dyDescent="0.25">
      <c r="Q23">
        <f>0.96^Q21</f>
        <v>0.97098082221168702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9"/>
  <sheetViews>
    <sheetView workbookViewId="0">
      <selection activeCell="Q20" sqref="Q20"/>
    </sheetView>
  </sheetViews>
  <sheetFormatPr defaultRowHeight="15" x14ac:dyDescent="0.25"/>
  <sheetData>
    <row r="1" spans="1:24" x14ac:dyDescent="0.25">
      <c r="A1" s="1" t="s">
        <v>0</v>
      </c>
      <c r="B1" s="1" t="s">
        <v>22</v>
      </c>
      <c r="C1" s="1" t="s">
        <v>1</v>
      </c>
      <c r="D1" s="1" t="s">
        <v>29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30</v>
      </c>
      <c r="J1" s="1" t="s">
        <v>25</v>
      </c>
      <c r="K1" s="1" t="s">
        <v>26</v>
      </c>
      <c r="L1" s="9" t="s">
        <v>53</v>
      </c>
      <c r="M1" s="9" t="s">
        <v>45</v>
      </c>
      <c r="N1" s="9" t="s">
        <v>46</v>
      </c>
      <c r="O1" s="9" t="s">
        <v>47</v>
      </c>
      <c r="P1" s="9" t="s">
        <v>48</v>
      </c>
      <c r="Q1" s="9" t="s">
        <v>6</v>
      </c>
      <c r="R1" s="9" t="s">
        <v>25</v>
      </c>
      <c r="S1" s="9" t="s">
        <v>26</v>
      </c>
      <c r="T1" s="9"/>
      <c r="U1" s="1" t="s">
        <v>49</v>
      </c>
      <c r="V1" s="1" t="s">
        <v>52</v>
      </c>
      <c r="W1" s="1" t="s">
        <v>51</v>
      </c>
      <c r="X1" s="1" t="s">
        <v>41</v>
      </c>
    </row>
    <row r="2" spans="1:24" x14ac:dyDescent="0.25">
      <c r="A2" t="s">
        <v>7</v>
      </c>
      <c r="B2" s="2">
        <v>4</v>
      </c>
      <c r="C2" s="2">
        <v>12</v>
      </c>
      <c r="D2" s="2">
        <v>0</v>
      </c>
      <c r="E2" s="2">
        <v>5</v>
      </c>
      <c r="F2" s="2">
        <v>9</v>
      </c>
      <c r="G2" s="2">
        <v>6</v>
      </c>
      <c r="H2" s="2">
        <v>6</v>
      </c>
      <c r="I2" s="2">
        <v>4</v>
      </c>
      <c r="J2" s="2" t="s">
        <v>23</v>
      </c>
      <c r="K2" s="2" t="s">
        <v>23</v>
      </c>
      <c r="L2" s="2">
        <v>4</v>
      </c>
      <c r="M2" s="2">
        <f>E2/$C2</f>
        <v>0.41666666666666669</v>
      </c>
      <c r="N2" s="2">
        <f t="shared" ref="N2:P14" si="0">F2/$C2</f>
        <v>0.75</v>
      </c>
      <c r="O2" s="2">
        <f t="shared" si="0"/>
        <v>0.5</v>
      </c>
      <c r="P2" s="2">
        <f t="shared" si="0"/>
        <v>0.5</v>
      </c>
      <c r="Q2" s="2"/>
      <c r="R2" s="2"/>
      <c r="S2" s="2"/>
      <c r="T2" s="2"/>
      <c r="U2" s="8">
        <f>HARMEAN(M2:S2)</f>
        <v>0.51724137931034486</v>
      </c>
      <c r="V2" s="8">
        <f>1-(1-($O$17/B2))^C2</f>
        <v>0</v>
      </c>
      <c r="W2" s="8">
        <f>L2/B2</f>
        <v>1</v>
      </c>
      <c r="X2" s="8">
        <f>ABS(V2-W2)</f>
        <v>1</v>
      </c>
    </row>
    <row r="3" spans="1:24" x14ac:dyDescent="0.25">
      <c r="A3" t="s">
        <v>8</v>
      </c>
      <c r="B3" s="2">
        <v>5</v>
      </c>
      <c r="C3" s="2">
        <v>12</v>
      </c>
      <c r="D3" s="2">
        <v>0</v>
      </c>
      <c r="E3" s="2">
        <v>11</v>
      </c>
      <c r="F3" s="2">
        <v>7</v>
      </c>
      <c r="G3" s="2">
        <v>2</v>
      </c>
      <c r="H3" s="2">
        <v>0</v>
      </c>
      <c r="I3" s="2">
        <v>3</v>
      </c>
      <c r="J3" s="2" t="s">
        <v>23</v>
      </c>
      <c r="K3" s="2" t="s">
        <v>23</v>
      </c>
      <c r="L3" s="2">
        <v>3</v>
      </c>
      <c r="M3" s="2">
        <f t="shared" ref="M3:M15" si="1">E3/$C3</f>
        <v>0.91666666666666663</v>
      </c>
      <c r="N3" s="2">
        <f t="shared" si="0"/>
        <v>0.58333333333333337</v>
      </c>
      <c r="O3" s="2">
        <f t="shared" si="0"/>
        <v>0.16666666666666666</v>
      </c>
      <c r="P3" s="2">
        <f t="shared" si="0"/>
        <v>0</v>
      </c>
      <c r="Q3" s="2">
        <v>0</v>
      </c>
      <c r="R3" s="2"/>
      <c r="S3" s="2"/>
      <c r="T3" s="2"/>
      <c r="U3" s="8" t="e">
        <f>HARMEAN(M3:Q3)</f>
        <v>#NUM!</v>
      </c>
      <c r="V3" s="8">
        <f t="shared" ref="V3:V15" si="2">1-(1-($O$17/B3))^C3</f>
        <v>0</v>
      </c>
      <c r="W3" s="8">
        <f t="shared" ref="W3:W15" si="3">L3/B3</f>
        <v>0.6</v>
      </c>
      <c r="X3" s="8">
        <f t="shared" ref="X3:X15" si="4">ABS(V3-W3)</f>
        <v>0.6</v>
      </c>
    </row>
    <row r="4" spans="1:24" x14ac:dyDescent="0.25">
      <c r="A4" t="s">
        <v>9</v>
      </c>
      <c r="B4" s="2">
        <v>1</v>
      </c>
      <c r="C4" s="2">
        <v>8</v>
      </c>
      <c r="D4" s="2">
        <v>0</v>
      </c>
      <c r="E4" s="2">
        <v>8</v>
      </c>
      <c r="F4" s="2" t="s">
        <v>23</v>
      </c>
      <c r="G4" s="2" t="s">
        <v>23</v>
      </c>
      <c r="H4" s="2" t="s">
        <v>23</v>
      </c>
      <c r="I4" s="2">
        <v>1</v>
      </c>
      <c r="J4" s="2" t="s">
        <v>23</v>
      </c>
      <c r="K4" s="2" t="s">
        <v>23</v>
      </c>
      <c r="L4" s="2">
        <v>1</v>
      </c>
      <c r="M4" s="2">
        <f t="shared" si="1"/>
        <v>1</v>
      </c>
      <c r="N4" s="2"/>
      <c r="O4" s="2"/>
      <c r="P4" s="2"/>
      <c r="Q4" s="2"/>
      <c r="R4" s="2"/>
      <c r="S4" s="2"/>
      <c r="T4" s="2"/>
      <c r="U4" s="8">
        <f t="shared" ref="U4:U15" si="5">HARMEAN(M4:S4)</f>
        <v>1</v>
      </c>
      <c r="V4" s="8">
        <f t="shared" si="2"/>
        <v>0</v>
      </c>
      <c r="W4" s="8">
        <f t="shared" si="3"/>
        <v>1</v>
      </c>
      <c r="X4" s="8">
        <f t="shared" si="4"/>
        <v>1</v>
      </c>
    </row>
    <row r="5" spans="1:24" x14ac:dyDescent="0.25">
      <c r="A5" s="5" t="s">
        <v>10</v>
      </c>
      <c r="B5" s="4">
        <v>4</v>
      </c>
      <c r="C5" s="2">
        <v>8</v>
      </c>
      <c r="D5" s="2">
        <v>0</v>
      </c>
      <c r="E5" s="2">
        <v>8</v>
      </c>
      <c r="F5" s="2">
        <v>7</v>
      </c>
      <c r="G5" s="2">
        <v>2</v>
      </c>
      <c r="H5" s="4" t="s">
        <v>23</v>
      </c>
      <c r="I5" s="2">
        <v>3</v>
      </c>
      <c r="J5" s="2" t="s">
        <v>23</v>
      </c>
      <c r="K5" s="2" t="s">
        <v>23</v>
      </c>
      <c r="L5" s="2">
        <v>3</v>
      </c>
      <c r="M5" s="2">
        <f t="shared" si="1"/>
        <v>1</v>
      </c>
      <c r="N5" s="2">
        <f t="shared" si="0"/>
        <v>0.875</v>
      </c>
      <c r="O5" s="2">
        <f t="shared" si="0"/>
        <v>0.25</v>
      </c>
      <c r="P5" s="2">
        <v>0</v>
      </c>
      <c r="Q5" s="2"/>
      <c r="R5" s="2"/>
      <c r="S5" s="2"/>
      <c r="T5" s="2"/>
      <c r="U5" s="8" t="e">
        <f t="shared" si="5"/>
        <v>#NUM!</v>
      </c>
      <c r="V5" s="8">
        <f t="shared" si="2"/>
        <v>0</v>
      </c>
      <c r="W5" s="8">
        <f t="shared" si="3"/>
        <v>0.75</v>
      </c>
      <c r="X5" s="8">
        <f t="shared" si="4"/>
        <v>0.75</v>
      </c>
    </row>
    <row r="6" spans="1:24" x14ac:dyDescent="0.25">
      <c r="A6" t="s">
        <v>11</v>
      </c>
      <c r="B6" s="2">
        <v>1</v>
      </c>
      <c r="C6" s="2">
        <v>12</v>
      </c>
      <c r="D6" s="2">
        <v>0</v>
      </c>
      <c r="E6" s="2">
        <v>12</v>
      </c>
      <c r="F6" s="2" t="s">
        <v>23</v>
      </c>
      <c r="G6" s="2" t="s">
        <v>23</v>
      </c>
      <c r="H6" s="2" t="s">
        <v>23</v>
      </c>
      <c r="I6" s="2">
        <v>1</v>
      </c>
      <c r="J6" s="2" t="s">
        <v>23</v>
      </c>
      <c r="K6" s="2" t="s">
        <v>23</v>
      </c>
      <c r="L6" s="2">
        <v>1</v>
      </c>
      <c r="M6" s="2">
        <f t="shared" si="1"/>
        <v>1</v>
      </c>
      <c r="N6" s="2"/>
      <c r="O6" s="2"/>
      <c r="P6" s="2"/>
      <c r="Q6" s="2"/>
      <c r="R6" s="2"/>
      <c r="S6" s="2"/>
      <c r="T6" s="2"/>
      <c r="U6" s="8">
        <f t="shared" si="5"/>
        <v>1</v>
      </c>
      <c r="V6" s="8">
        <f t="shared" si="2"/>
        <v>0</v>
      </c>
      <c r="W6" s="8">
        <f t="shared" si="3"/>
        <v>1</v>
      </c>
      <c r="X6" s="8">
        <f t="shared" si="4"/>
        <v>1</v>
      </c>
    </row>
    <row r="7" spans="1:24" x14ac:dyDescent="0.25">
      <c r="A7" t="s">
        <v>12</v>
      </c>
      <c r="B7" s="2">
        <v>3</v>
      </c>
      <c r="C7" s="2">
        <v>8</v>
      </c>
      <c r="D7" s="6">
        <v>1</v>
      </c>
      <c r="E7" s="2">
        <v>7</v>
      </c>
      <c r="F7" s="2">
        <v>1</v>
      </c>
      <c r="G7" s="2">
        <v>0</v>
      </c>
      <c r="H7" s="2" t="s">
        <v>23</v>
      </c>
      <c r="I7" s="2">
        <v>2</v>
      </c>
      <c r="J7" s="2" t="s">
        <v>23</v>
      </c>
      <c r="K7" s="2" t="s">
        <v>23</v>
      </c>
      <c r="L7" s="2">
        <v>2</v>
      </c>
      <c r="M7" s="2">
        <f t="shared" si="1"/>
        <v>0.875</v>
      </c>
      <c r="N7" s="2">
        <f t="shared" si="0"/>
        <v>0.125</v>
      </c>
      <c r="O7" s="2">
        <f t="shared" si="0"/>
        <v>0</v>
      </c>
      <c r="P7" s="2"/>
      <c r="Q7" s="2"/>
      <c r="R7" s="2"/>
      <c r="S7" s="2"/>
      <c r="T7" s="2"/>
      <c r="U7" s="8" t="e">
        <f t="shared" si="5"/>
        <v>#NUM!</v>
      </c>
      <c r="V7" s="8">
        <f t="shared" si="2"/>
        <v>0</v>
      </c>
      <c r="W7" s="8">
        <f t="shared" si="3"/>
        <v>0.66666666666666663</v>
      </c>
      <c r="X7" s="8">
        <f t="shared" si="4"/>
        <v>0.66666666666666663</v>
      </c>
    </row>
    <row r="8" spans="1:24" x14ac:dyDescent="0.25">
      <c r="A8" t="s">
        <v>13</v>
      </c>
      <c r="B8" s="2">
        <v>3</v>
      </c>
      <c r="C8" s="2">
        <v>8</v>
      </c>
      <c r="D8" s="2">
        <v>0</v>
      </c>
      <c r="E8" s="2">
        <v>8</v>
      </c>
      <c r="F8" s="2">
        <v>8</v>
      </c>
      <c r="G8" s="2">
        <v>2</v>
      </c>
      <c r="H8" s="2" t="s">
        <v>23</v>
      </c>
      <c r="I8" s="2">
        <v>3</v>
      </c>
      <c r="J8" s="2" t="s">
        <v>23</v>
      </c>
      <c r="K8" s="2" t="s">
        <v>23</v>
      </c>
      <c r="L8" s="2">
        <v>3</v>
      </c>
      <c r="M8" s="2">
        <f t="shared" si="1"/>
        <v>1</v>
      </c>
      <c r="N8" s="2">
        <f t="shared" si="0"/>
        <v>1</v>
      </c>
      <c r="O8" s="2">
        <f t="shared" si="0"/>
        <v>0.25</v>
      </c>
      <c r="P8" s="2"/>
      <c r="Q8" s="2"/>
      <c r="R8" s="2"/>
      <c r="S8" s="2"/>
      <c r="T8" s="2"/>
      <c r="U8" s="8">
        <f t="shared" si="5"/>
        <v>0.5</v>
      </c>
      <c r="V8" s="8">
        <f t="shared" si="2"/>
        <v>0</v>
      </c>
      <c r="W8" s="8">
        <f t="shared" si="3"/>
        <v>1</v>
      </c>
      <c r="X8" s="8">
        <f t="shared" si="4"/>
        <v>1</v>
      </c>
    </row>
    <row r="9" spans="1:24" x14ac:dyDescent="0.25">
      <c r="A9" t="s">
        <v>14</v>
      </c>
      <c r="B9" s="2">
        <v>3</v>
      </c>
      <c r="C9" s="2">
        <v>4</v>
      </c>
      <c r="D9" s="2">
        <v>0</v>
      </c>
      <c r="E9" s="2">
        <v>4</v>
      </c>
      <c r="F9" s="2">
        <v>3</v>
      </c>
      <c r="G9" s="2">
        <v>0</v>
      </c>
      <c r="H9" s="2" t="s">
        <v>23</v>
      </c>
      <c r="I9" s="2">
        <v>2</v>
      </c>
      <c r="J9" s="2" t="s">
        <v>23</v>
      </c>
      <c r="K9" s="2" t="s">
        <v>23</v>
      </c>
      <c r="L9" s="2">
        <v>2</v>
      </c>
      <c r="M9" s="2">
        <f t="shared" si="1"/>
        <v>1</v>
      </c>
      <c r="N9" s="2">
        <f t="shared" si="0"/>
        <v>0.75</v>
      </c>
      <c r="O9" s="2">
        <f t="shared" si="0"/>
        <v>0</v>
      </c>
      <c r="P9" s="2"/>
      <c r="Q9" s="2"/>
      <c r="R9" s="2"/>
      <c r="S9" s="2"/>
      <c r="T9" s="2"/>
      <c r="U9" s="8" t="e">
        <f t="shared" si="5"/>
        <v>#NUM!</v>
      </c>
      <c r="V9" s="8">
        <f t="shared" si="2"/>
        <v>0</v>
      </c>
      <c r="W9" s="8">
        <f t="shared" si="3"/>
        <v>0.66666666666666663</v>
      </c>
      <c r="X9" s="8">
        <f t="shared" si="4"/>
        <v>0.66666666666666663</v>
      </c>
    </row>
    <row r="10" spans="1:24" x14ac:dyDescent="0.25">
      <c r="A10" t="s">
        <v>15</v>
      </c>
      <c r="B10" s="2">
        <v>2</v>
      </c>
      <c r="C10" s="2">
        <v>4</v>
      </c>
      <c r="D10" s="2">
        <v>0</v>
      </c>
      <c r="E10" s="2">
        <v>4</v>
      </c>
      <c r="F10" s="2">
        <v>4</v>
      </c>
      <c r="G10" s="2" t="s">
        <v>23</v>
      </c>
      <c r="H10" s="2" t="s">
        <v>23</v>
      </c>
      <c r="I10" s="2">
        <v>2</v>
      </c>
      <c r="J10" s="2" t="s">
        <v>23</v>
      </c>
      <c r="K10" s="2" t="s">
        <v>23</v>
      </c>
      <c r="L10" s="2">
        <v>2</v>
      </c>
      <c r="M10" s="2">
        <f t="shared" si="1"/>
        <v>1</v>
      </c>
      <c r="N10" s="2">
        <f t="shared" si="0"/>
        <v>1</v>
      </c>
      <c r="O10" s="2"/>
      <c r="P10" s="2"/>
      <c r="Q10" s="2"/>
      <c r="R10" s="2"/>
      <c r="S10" s="2"/>
      <c r="T10" s="2"/>
      <c r="U10" s="8">
        <f t="shared" si="5"/>
        <v>1</v>
      </c>
      <c r="V10" s="8">
        <f t="shared" si="2"/>
        <v>0</v>
      </c>
      <c r="W10" s="8">
        <f t="shared" si="3"/>
        <v>1</v>
      </c>
      <c r="X10" s="8">
        <f t="shared" si="4"/>
        <v>1</v>
      </c>
    </row>
    <row r="11" spans="1:24" x14ac:dyDescent="0.25">
      <c r="A11" t="s">
        <v>16</v>
      </c>
      <c r="B11" s="2">
        <v>7</v>
      </c>
      <c r="C11" s="2">
        <v>4</v>
      </c>
      <c r="D11" s="2">
        <v>0</v>
      </c>
      <c r="E11" s="2">
        <v>3</v>
      </c>
      <c r="F11" s="2">
        <v>1</v>
      </c>
      <c r="G11" s="2">
        <v>1</v>
      </c>
      <c r="H11" s="2">
        <v>0</v>
      </c>
      <c r="I11" s="2">
        <v>3</v>
      </c>
      <c r="J11" s="2">
        <v>0</v>
      </c>
      <c r="K11" s="2">
        <v>0</v>
      </c>
      <c r="L11" s="2">
        <v>3</v>
      </c>
      <c r="M11" s="2">
        <f t="shared" si="1"/>
        <v>0.75</v>
      </c>
      <c r="N11" s="2">
        <f t="shared" si="0"/>
        <v>0.25</v>
      </c>
      <c r="O11" s="2">
        <f t="shared" si="0"/>
        <v>0.25</v>
      </c>
      <c r="P11" s="2">
        <v>0</v>
      </c>
      <c r="Q11" s="2">
        <v>0</v>
      </c>
      <c r="R11" s="2">
        <v>0</v>
      </c>
      <c r="S11" s="2">
        <v>0</v>
      </c>
      <c r="T11" s="2"/>
      <c r="U11" s="8" t="e">
        <f t="shared" si="5"/>
        <v>#NUM!</v>
      </c>
      <c r="V11" s="8">
        <f t="shared" si="2"/>
        <v>0</v>
      </c>
      <c r="W11" s="8">
        <f t="shared" si="3"/>
        <v>0.42857142857142855</v>
      </c>
      <c r="X11" s="8">
        <f t="shared" si="4"/>
        <v>0.42857142857142855</v>
      </c>
    </row>
    <row r="12" spans="1:24" x14ac:dyDescent="0.25">
      <c r="A12" t="s">
        <v>17</v>
      </c>
      <c r="B12" s="2">
        <v>2</v>
      </c>
      <c r="C12" s="2">
        <v>4</v>
      </c>
      <c r="D12" s="2">
        <v>0</v>
      </c>
      <c r="E12" s="2">
        <v>3</v>
      </c>
      <c r="F12" s="2">
        <v>1</v>
      </c>
      <c r="G12" s="2" t="s">
        <v>23</v>
      </c>
      <c r="H12" s="2" t="s">
        <v>23</v>
      </c>
      <c r="I12" s="2">
        <v>2</v>
      </c>
      <c r="J12" s="2" t="s">
        <v>23</v>
      </c>
      <c r="K12" s="2" t="s">
        <v>23</v>
      </c>
      <c r="L12" s="2">
        <v>2</v>
      </c>
      <c r="M12" s="2">
        <f t="shared" si="1"/>
        <v>0.75</v>
      </c>
      <c r="N12" s="2">
        <f t="shared" si="0"/>
        <v>0.25</v>
      </c>
      <c r="O12" s="2"/>
      <c r="P12" s="2"/>
      <c r="Q12" s="2"/>
      <c r="R12" s="2"/>
      <c r="S12" s="2"/>
      <c r="T12" s="2"/>
      <c r="U12" s="8">
        <f t="shared" si="5"/>
        <v>0.375</v>
      </c>
      <c r="V12" s="8">
        <f t="shared" si="2"/>
        <v>0</v>
      </c>
      <c r="W12" s="8">
        <f t="shared" si="3"/>
        <v>1</v>
      </c>
      <c r="X12" s="8">
        <f t="shared" si="4"/>
        <v>1</v>
      </c>
    </row>
    <row r="13" spans="1:24" x14ac:dyDescent="0.25">
      <c r="A13" s="5" t="s">
        <v>18</v>
      </c>
      <c r="B13" s="4">
        <v>4</v>
      </c>
      <c r="C13" s="2">
        <v>4</v>
      </c>
      <c r="D13" s="2">
        <v>0</v>
      </c>
      <c r="E13" s="2">
        <v>4</v>
      </c>
      <c r="F13" s="2">
        <v>3</v>
      </c>
      <c r="G13" s="2">
        <v>0</v>
      </c>
      <c r="H13" s="4" t="s">
        <v>23</v>
      </c>
      <c r="I13" s="2">
        <v>2</v>
      </c>
      <c r="J13" s="2" t="s">
        <v>23</v>
      </c>
      <c r="K13" s="2" t="s">
        <v>23</v>
      </c>
      <c r="L13" s="2">
        <v>2</v>
      </c>
      <c r="M13" s="2">
        <f t="shared" si="1"/>
        <v>1</v>
      </c>
      <c r="N13" s="2">
        <f t="shared" si="0"/>
        <v>0.75</v>
      </c>
      <c r="O13" s="2">
        <f t="shared" si="0"/>
        <v>0</v>
      </c>
      <c r="P13" s="2">
        <v>0</v>
      </c>
      <c r="Q13" s="2"/>
      <c r="R13" s="2"/>
      <c r="S13" s="2"/>
      <c r="T13" s="2"/>
      <c r="U13" s="8" t="e">
        <f t="shared" si="5"/>
        <v>#NUM!</v>
      </c>
      <c r="V13" s="8">
        <f t="shared" si="2"/>
        <v>0</v>
      </c>
      <c r="W13" s="8">
        <f t="shared" si="3"/>
        <v>0.5</v>
      </c>
      <c r="X13" s="8">
        <f t="shared" si="4"/>
        <v>0.5</v>
      </c>
    </row>
    <row r="14" spans="1:24" x14ac:dyDescent="0.25">
      <c r="A14" t="s">
        <v>19</v>
      </c>
      <c r="B14" s="2">
        <v>2</v>
      </c>
      <c r="C14" s="2">
        <v>4</v>
      </c>
      <c r="D14" s="2">
        <v>0</v>
      </c>
      <c r="E14" s="2">
        <v>4</v>
      </c>
      <c r="F14" s="2">
        <v>1</v>
      </c>
      <c r="G14" s="2" t="s">
        <v>23</v>
      </c>
      <c r="H14" s="2" t="s">
        <v>23</v>
      </c>
      <c r="I14" s="2">
        <v>2</v>
      </c>
      <c r="J14" s="2" t="s">
        <v>23</v>
      </c>
      <c r="K14" s="2" t="s">
        <v>23</v>
      </c>
      <c r="L14" s="2">
        <v>2</v>
      </c>
      <c r="M14" s="2">
        <f t="shared" si="1"/>
        <v>1</v>
      </c>
      <c r="N14" s="2">
        <f t="shared" si="0"/>
        <v>0.25</v>
      </c>
      <c r="O14" s="2"/>
      <c r="P14" s="2"/>
      <c r="Q14" s="2"/>
      <c r="R14" s="2"/>
      <c r="S14" s="2"/>
      <c r="T14" s="2"/>
      <c r="U14" s="8">
        <f t="shared" si="5"/>
        <v>0.4</v>
      </c>
      <c r="V14" s="8">
        <f t="shared" si="2"/>
        <v>0</v>
      </c>
      <c r="W14" s="8">
        <f t="shared" si="3"/>
        <v>1</v>
      </c>
      <c r="X14" s="8">
        <f t="shared" si="4"/>
        <v>1</v>
      </c>
    </row>
    <row r="15" spans="1:24" x14ac:dyDescent="0.25">
      <c r="A15" t="s">
        <v>20</v>
      </c>
      <c r="B15" s="2">
        <v>1</v>
      </c>
      <c r="C15" s="2">
        <v>4</v>
      </c>
      <c r="D15" s="6">
        <v>2</v>
      </c>
      <c r="E15" s="2">
        <v>2</v>
      </c>
      <c r="F15" s="2" t="s">
        <v>23</v>
      </c>
      <c r="G15" s="2" t="s">
        <v>23</v>
      </c>
      <c r="H15" s="2" t="s">
        <v>23</v>
      </c>
      <c r="I15" s="2">
        <v>1</v>
      </c>
      <c r="J15" s="2" t="s">
        <v>23</v>
      </c>
      <c r="K15" s="2" t="s">
        <v>23</v>
      </c>
      <c r="L15" s="2">
        <v>1</v>
      </c>
      <c r="M15" s="2">
        <f t="shared" si="1"/>
        <v>0.5</v>
      </c>
      <c r="N15" s="2"/>
      <c r="O15" s="2"/>
      <c r="P15" s="2"/>
      <c r="Q15" s="2"/>
      <c r="R15" s="2"/>
      <c r="S15" s="2"/>
      <c r="T15" s="2"/>
      <c r="U15" s="8">
        <f t="shared" si="5"/>
        <v>0.5</v>
      </c>
      <c r="V15" s="8">
        <f t="shared" si="2"/>
        <v>0</v>
      </c>
      <c r="W15" s="8">
        <f t="shared" si="3"/>
        <v>1</v>
      </c>
      <c r="X15" s="8">
        <f t="shared" si="4"/>
        <v>1</v>
      </c>
    </row>
    <row r="16" spans="1:24" x14ac:dyDescent="0.25">
      <c r="A16" t="s">
        <v>44</v>
      </c>
      <c r="B16" s="2">
        <f>B2+B3+B4+B5+B6+B7+B8+B9+B10+B11+B12+B13+B14+B15</f>
        <v>42</v>
      </c>
      <c r="C16" s="2">
        <f>C2+C3+C4+C5+C6+C7+C8+C9+C10+C11+C12+C13+C14+C15</f>
        <v>96</v>
      </c>
      <c r="I16" s="2">
        <v>31</v>
      </c>
      <c r="L16" s="2">
        <f>L2+L3+L4+L5+L6+L7+L8+L9+L10+L11+L12+L13+L14+L15</f>
        <v>31</v>
      </c>
      <c r="M16" s="2"/>
      <c r="N16" s="2"/>
      <c r="O16" s="2"/>
      <c r="P16" s="2"/>
      <c r="Q16" s="2"/>
      <c r="R16" s="2"/>
      <c r="S16" s="2"/>
      <c r="T16" s="2"/>
      <c r="U16" s="8"/>
      <c r="V16" s="8"/>
      <c r="W16" s="10" t="s">
        <v>50</v>
      </c>
      <c r="X16" s="8">
        <f>SUM(X2:X15)</f>
        <v>11.611904761904762</v>
      </c>
    </row>
    <row r="19" spans="17:17" x14ac:dyDescent="0.25">
      <c r="Q19" t="e">
        <f>1/0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0"/>
  <sheetViews>
    <sheetView workbookViewId="0">
      <selection activeCell="R2" sqref="R2:S15"/>
    </sheetView>
  </sheetViews>
  <sheetFormatPr defaultRowHeight="15" x14ac:dyDescent="0.25"/>
  <cols>
    <col min="2" max="2" width="15.140625" customWidth="1"/>
    <col min="3" max="3" width="11.42578125"/>
    <col min="4" max="4" width="29.85546875" customWidth="1"/>
    <col min="5" max="8" width="11.42578125"/>
  </cols>
  <sheetData>
    <row r="1" spans="1:19" x14ac:dyDescent="0.25">
      <c r="A1" s="1" t="s">
        <v>6</v>
      </c>
      <c r="B1" s="1" t="s">
        <v>22</v>
      </c>
      <c r="C1" s="1" t="s">
        <v>1</v>
      </c>
      <c r="D1" s="1" t="s">
        <v>29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25</v>
      </c>
      <c r="K1" s="1" t="s">
        <v>26</v>
      </c>
    </row>
    <row r="2" spans="1:19" x14ac:dyDescent="0.25">
      <c r="A2" t="s">
        <v>7</v>
      </c>
      <c r="B2" s="2">
        <v>4</v>
      </c>
      <c r="C2" s="2">
        <v>12</v>
      </c>
      <c r="D2" s="2">
        <v>0</v>
      </c>
      <c r="E2" s="2">
        <v>5</v>
      </c>
      <c r="F2" s="2">
        <v>9</v>
      </c>
      <c r="G2" s="2">
        <v>6</v>
      </c>
      <c r="H2" s="2">
        <v>6</v>
      </c>
      <c r="O2">
        <f>B2*C2</f>
        <v>48</v>
      </c>
      <c r="R2">
        <f>1/B2</f>
        <v>0.25</v>
      </c>
      <c r="S2" s="8">
        <v>0.54166666666666674</v>
      </c>
    </row>
    <row r="3" spans="1:19" x14ac:dyDescent="0.25">
      <c r="A3" t="s">
        <v>8</v>
      </c>
      <c r="B3" s="2">
        <v>5</v>
      </c>
      <c r="C3" s="2">
        <v>12</v>
      </c>
      <c r="D3" s="2">
        <v>0</v>
      </c>
      <c r="E3" s="2">
        <v>11</v>
      </c>
      <c r="F3" s="2">
        <v>7</v>
      </c>
      <c r="G3" s="2">
        <v>2</v>
      </c>
      <c r="H3" s="2">
        <v>0</v>
      </c>
      <c r="I3" s="2">
        <v>0</v>
      </c>
      <c r="O3">
        <f t="shared" ref="O3:O16" si="0">B3*C3</f>
        <v>60</v>
      </c>
      <c r="R3">
        <f t="shared" ref="R3:R15" si="1">1/B3</f>
        <v>0.2</v>
      </c>
      <c r="S3" s="8">
        <v>0.33333333333333337</v>
      </c>
    </row>
    <row r="4" spans="1:19" x14ac:dyDescent="0.25">
      <c r="A4" t="s">
        <v>9</v>
      </c>
      <c r="B4" s="2">
        <v>1</v>
      </c>
      <c r="C4" s="2">
        <v>8</v>
      </c>
      <c r="D4" s="2">
        <v>0</v>
      </c>
      <c r="E4" s="2">
        <v>8</v>
      </c>
      <c r="F4" s="2"/>
      <c r="G4" s="2"/>
      <c r="H4" s="2"/>
      <c r="O4">
        <f t="shared" si="0"/>
        <v>8</v>
      </c>
      <c r="R4">
        <f t="shared" si="1"/>
        <v>1</v>
      </c>
      <c r="S4" s="8">
        <v>1</v>
      </c>
    </row>
    <row r="5" spans="1:19" x14ac:dyDescent="0.25">
      <c r="A5" s="5" t="s">
        <v>10</v>
      </c>
      <c r="B5" s="4">
        <v>4</v>
      </c>
      <c r="C5" s="2">
        <v>8</v>
      </c>
      <c r="D5" s="2">
        <v>0</v>
      </c>
      <c r="E5" s="2">
        <v>8</v>
      </c>
      <c r="F5" s="2">
        <v>7</v>
      </c>
      <c r="G5" s="2">
        <v>2</v>
      </c>
      <c r="H5" s="4">
        <v>0</v>
      </c>
      <c r="O5">
        <f t="shared" si="0"/>
        <v>32</v>
      </c>
      <c r="R5">
        <f t="shared" si="1"/>
        <v>0.25</v>
      </c>
      <c r="S5" s="8">
        <v>0.53125</v>
      </c>
    </row>
    <row r="6" spans="1:19" x14ac:dyDescent="0.25">
      <c r="A6" t="s">
        <v>11</v>
      </c>
      <c r="B6" s="2">
        <v>1</v>
      </c>
      <c r="C6" s="2">
        <v>12</v>
      </c>
      <c r="D6" s="2">
        <v>0</v>
      </c>
      <c r="E6" s="2">
        <v>12</v>
      </c>
      <c r="F6" s="2"/>
      <c r="G6" s="2"/>
      <c r="H6" s="2"/>
      <c r="O6">
        <f t="shared" si="0"/>
        <v>12</v>
      </c>
      <c r="R6">
        <f t="shared" si="1"/>
        <v>1</v>
      </c>
      <c r="S6" s="8">
        <v>1</v>
      </c>
    </row>
    <row r="7" spans="1:19" x14ac:dyDescent="0.25">
      <c r="A7" t="s">
        <v>12</v>
      </c>
      <c r="B7" s="2">
        <v>3</v>
      </c>
      <c r="C7" s="2">
        <v>8</v>
      </c>
      <c r="D7" s="6">
        <v>1</v>
      </c>
      <c r="E7" s="2">
        <v>7</v>
      </c>
      <c r="F7" s="2">
        <v>1</v>
      </c>
      <c r="G7" s="2">
        <v>0</v>
      </c>
      <c r="H7" s="2"/>
      <c r="O7">
        <f t="shared" si="0"/>
        <v>24</v>
      </c>
      <c r="R7">
        <f t="shared" si="1"/>
        <v>0.33333333333333331</v>
      </c>
      <c r="S7" s="8">
        <v>0.33333333333333331</v>
      </c>
    </row>
    <row r="8" spans="1:19" x14ac:dyDescent="0.25">
      <c r="A8" t="s">
        <v>13</v>
      </c>
      <c r="B8" s="2">
        <v>3</v>
      </c>
      <c r="C8" s="2">
        <v>8</v>
      </c>
      <c r="D8" s="2">
        <v>0</v>
      </c>
      <c r="E8" s="2">
        <v>8</v>
      </c>
      <c r="F8" s="2">
        <v>8</v>
      </c>
      <c r="G8" s="2">
        <v>2</v>
      </c>
      <c r="H8" s="2"/>
      <c r="O8">
        <f t="shared" si="0"/>
        <v>24</v>
      </c>
      <c r="R8">
        <f t="shared" si="1"/>
        <v>0.33333333333333331</v>
      </c>
      <c r="S8" s="8">
        <v>0.75</v>
      </c>
    </row>
    <row r="9" spans="1:19" x14ac:dyDescent="0.25">
      <c r="A9" t="s">
        <v>14</v>
      </c>
      <c r="B9" s="2">
        <v>3</v>
      </c>
      <c r="C9" s="2">
        <v>4</v>
      </c>
      <c r="D9" s="2">
        <v>0</v>
      </c>
      <c r="E9" s="2">
        <v>4</v>
      </c>
      <c r="F9" s="2">
        <v>3</v>
      </c>
      <c r="G9" s="2">
        <v>0</v>
      </c>
      <c r="H9" s="2"/>
      <c r="O9">
        <f t="shared" si="0"/>
        <v>12</v>
      </c>
      <c r="R9">
        <f t="shared" si="1"/>
        <v>0.33333333333333331</v>
      </c>
      <c r="S9" s="8">
        <v>0.58333333333333337</v>
      </c>
    </row>
    <row r="10" spans="1:19" x14ac:dyDescent="0.25">
      <c r="A10" t="s">
        <v>15</v>
      </c>
      <c r="B10" s="2">
        <v>2</v>
      </c>
      <c r="C10" s="2">
        <v>4</v>
      </c>
      <c r="D10" s="2">
        <v>0</v>
      </c>
      <c r="E10" s="2">
        <v>4</v>
      </c>
      <c r="F10" s="2">
        <v>4</v>
      </c>
      <c r="G10" s="2"/>
      <c r="H10" s="2"/>
      <c r="O10">
        <f t="shared" si="0"/>
        <v>8</v>
      </c>
      <c r="R10">
        <f t="shared" si="1"/>
        <v>0.5</v>
      </c>
      <c r="S10" s="8">
        <v>1</v>
      </c>
    </row>
    <row r="11" spans="1:19" x14ac:dyDescent="0.25">
      <c r="A11" t="s">
        <v>16</v>
      </c>
      <c r="B11" s="2">
        <v>7</v>
      </c>
      <c r="C11" s="2">
        <v>4</v>
      </c>
      <c r="D11" s="2">
        <v>0</v>
      </c>
      <c r="E11" s="2">
        <v>3</v>
      </c>
      <c r="F11" s="2">
        <v>1</v>
      </c>
      <c r="G11" s="2">
        <v>1</v>
      </c>
      <c r="H11" s="2">
        <v>0</v>
      </c>
      <c r="O11">
        <f t="shared" si="0"/>
        <v>28</v>
      </c>
      <c r="R11">
        <f t="shared" si="1"/>
        <v>0.14285714285714285</v>
      </c>
      <c r="S11" s="8">
        <v>0.17857142857142858</v>
      </c>
    </row>
    <row r="12" spans="1:19" x14ac:dyDescent="0.25">
      <c r="A12" t="s">
        <v>17</v>
      </c>
      <c r="B12" s="2">
        <v>2</v>
      </c>
      <c r="C12" s="2">
        <v>4</v>
      </c>
      <c r="D12" s="2">
        <v>0</v>
      </c>
      <c r="E12" s="2">
        <v>3</v>
      </c>
      <c r="F12" s="2">
        <v>1</v>
      </c>
      <c r="G12" s="2"/>
      <c r="H12" s="2"/>
      <c r="L12">
        <f>SUM(E2:I15)</f>
        <v>147</v>
      </c>
      <c r="M12">
        <f>L12/292</f>
        <v>0.50342465753424659</v>
      </c>
      <c r="O12">
        <f t="shared" si="0"/>
        <v>8</v>
      </c>
      <c r="R12">
        <f t="shared" si="1"/>
        <v>0.5</v>
      </c>
      <c r="S12" s="8">
        <v>0.5</v>
      </c>
    </row>
    <row r="13" spans="1:19" x14ac:dyDescent="0.25">
      <c r="A13" s="5" t="s">
        <v>18</v>
      </c>
      <c r="B13" s="4">
        <v>4</v>
      </c>
      <c r="C13" s="2">
        <v>4</v>
      </c>
      <c r="D13" s="2">
        <v>0</v>
      </c>
      <c r="E13" s="2">
        <v>4</v>
      </c>
      <c r="F13" s="2">
        <v>3</v>
      </c>
      <c r="G13" s="2">
        <v>0</v>
      </c>
      <c r="H13" s="4">
        <v>0</v>
      </c>
      <c r="O13">
        <f t="shared" si="0"/>
        <v>16</v>
      </c>
      <c r="R13">
        <f t="shared" si="1"/>
        <v>0.25</v>
      </c>
      <c r="S13" s="8">
        <v>0.4375</v>
      </c>
    </row>
    <row r="14" spans="1:19" x14ac:dyDescent="0.25">
      <c r="A14" t="s">
        <v>19</v>
      </c>
      <c r="B14" s="2">
        <v>2</v>
      </c>
      <c r="C14" s="2">
        <v>4</v>
      </c>
      <c r="D14" s="2">
        <v>0</v>
      </c>
      <c r="E14" s="2">
        <v>4</v>
      </c>
      <c r="F14" s="2">
        <v>1</v>
      </c>
      <c r="G14" s="2"/>
      <c r="H14" s="2"/>
      <c r="O14">
        <f t="shared" si="0"/>
        <v>8</v>
      </c>
      <c r="R14">
        <f t="shared" si="1"/>
        <v>0.5</v>
      </c>
      <c r="S14" s="8">
        <v>0.625</v>
      </c>
    </row>
    <row r="15" spans="1:19" x14ac:dyDescent="0.25">
      <c r="A15" t="s">
        <v>20</v>
      </c>
      <c r="B15" s="2">
        <v>1</v>
      </c>
      <c r="C15" s="2">
        <v>4</v>
      </c>
      <c r="D15" s="6">
        <v>2</v>
      </c>
      <c r="E15" s="2">
        <v>2</v>
      </c>
      <c r="F15" s="2"/>
      <c r="G15" s="2"/>
      <c r="H15" s="2"/>
      <c r="O15">
        <f t="shared" si="0"/>
        <v>4</v>
      </c>
      <c r="P15">
        <f>SUM(O2:O15)</f>
        <v>292</v>
      </c>
      <c r="R15">
        <f t="shared" si="1"/>
        <v>1</v>
      </c>
      <c r="S15" s="8">
        <v>0.5</v>
      </c>
    </row>
    <row r="16" spans="1:19" x14ac:dyDescent="0.25">
      <c r="A16" t="s">
        <v>44</v>
      </c>
      <c r="B16" s="2">
        <f>B2+B3+B4+B5+B6+B7+B8+B9+B10+B11+B12+B13+B14+B15</f>
        <v>42</v>
      </c>
      <c r="C16" s="2">
        <f>C2+C3+C4+C5+C6+C7+C8+C9+C10+C11+C12+C13+C14+C15</f>
        <v>96</v>
      </c>
      <c r="O16">
        <f t="shared" si="0"/>
        <v>4032</v>
      </c>
    </row>
    <row r="19" spans="3:6" x14ac:dyDescent="0.25">
      <c r="C19" t="s">
        <v>33</v>
      </c>
      <c r="E19">
        <f>31/42</f>
        <v>0.73809523809523814</v>
      </c>
      <c r="F19" t="s">
        <v>31</v>
      </c>
    </row>
    <row r="20" spans="3:6" x14ac:dyDescent="0.25">
      <c r="C20" t="s">
        <v>32</v>
      </c>
      <c r="E20">
        <f>93/96</f>
        <v>0.96875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9"/>
  <sheetViews>
    <sheetView workbookViewId="0">
      <selection activeCell="K25" sqref="K25"/>
    </sheetView>
  </sheetViews>
  <sheetFormatPr defaultRowHeight="15" x14ac:dyDescent="0.25"/>
  <cols>
    <col min="3" max="3" width="12.85546875" customWidth="1"/>
  </cols>
  <sheetData>
    <row r="1" spans="1:20" x14ac:dyDescent="0.25">
      <c r="A1" s="3" t="s">
        <v>21</v>
      </c>
      <c r="B1" s="3" t="s">
        <v>22</v>
      </c>
      <c r="C1" s="1" t="s">
        <v>1</v>
      </c>
      <c r="D1" s="1" t="s">
        <v>28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25</v>
      </c>
      <c r="K1" s="1" t="s">
        <v>26</v>
      </c>
      <c r="L1" s="1" t="s">
        <v>30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35</v>
      </c>
      <c r="R1" s="1" t="s">
        <v>38</v>
      </c>
      <c r="S1" s="1" t="s">
        <v>39</v>
      </c>
      <c r="T1" s="1" t="s">
        <v>41</v>
      </c>
    </row>
    <row r="2" spans="1:20" x14ac:dyDescent="0.25">
      <c r="A2" s="2" t="s">
        <v>7</v>
      </c>
      <c r="B2" s="2">
        <v>4</v>
      </c>
      <c r="C2" s="2">
        <v>2</v>
      </c>
      <c r="D2" s="6">
        <v>1</v>
      </c>
      <c r="E2" s="2">
        <v>1</v>
      </c>
      <c r="F2" s="2">
        <v>0</v>
      </c>
      <c r="G2" s="2">
        <v>0</v>
      </c>
      <c r="H2" s="2">
        <v>0</v>
      </c>
      <c r="I2" s="2" t="s">
        <v>23</v>
      </c>
      <c r="J2" s="2" t="s">
        <v>23</v>
      </c>
      <c r="K2" s="2" t="s">
        <v>23</v>
      </c>
      <c r="L2">
        <v>1</v>
      </c>
      <c r="M2" s="2">
        <f>E2/$C2</f>
        <v>0.5</v>
      </c>
      <c r="N2" s="2">
        <f t="shared" ref="N2:P12" si="0">F2/$C2</f>
        <v>0</v>
      </c>
      <c r="O2" s="2">
        <f t="shared" si="0"/>
        <v>0</v>
      </c>
      <c r="P2" s="2">
        <f t="shared" si="0"/>
        <v>0</v>
      </c>
      <c r="Q2" s="2">
        <f>SUM(M2:P2)/B2</f>
        <v>0.125</v>
      </c>
      <c r="R2" s="8">
        <f>1-(1-($O$17/B2))^C2</f>
        <v>0.32143593749999999</v>
      </c>
      <c r="S2" s="2">
        <f>L2/B2</f>
        <v>0.25</v>
      </c>
      <c r="T2" s="2">
        <f>ABS(R2-S2)</f>
        <v>7.1435937499999991E-2</v>
      </c>
    </row>
    <row r="3" spans="1:20" x14ac:dyDescent="0.25">
      <c r="A3" s="2" t="s">
        <v>8</v>
      </c>
      <c r="B3" s="2">
        <v>5</v>
      </c>
      <c r="C3" s="2">
        <v>2</v>
      </c>
      <c r="D3" s="2">
        <v>0</v>
      </c>
      <c r="E3" s="2">
        <v>2</v>
      </c>
      <c r="F3" s="2">
        <v>0</v>
      </c>
      <c r="G3" s="2">
        <v>0</v>
      </c>
      <c r="H3" s="2">
        <v>0</v>
      </c>
      <c r="I3" s="2">
        <v>0</v>
      </c>
      <c r="J3" s="2" t="s">
        <v>23</v>
      </c>
      <c r="K3" s="2" t="s">
        <v>23</v>
      </c>
      <c r="L3" s="2">
        <v>1</v>
      </c>
      <c r="M3" s="2">
        <f t="shared" ref="M3:M13" si="1">E3/$C3</f>
        <v>1</v>
      </c>
      <c r="N3" s="2">
        <f t="shared" si="0"/>
        <v>0</v>
      </c>
      <c r="O3" s="2">
        <f t="shared" si="0"/>
        <v>0</v>
      </c>
      <c r="P3" s="2">
        <f t="shared" si="0"/>
        <v>0</v>
      </c>
      <c r="Q3" s="2">
        <f t="shared" ref="Q3:Q13" si="2">SUM(M3:P3)/B3</f>
        <v>0.2</v>
      </c>
      <c r="R3" s="8">
        <f t="shared" ref="R3:R13" si="3">1-(1-($O$17/B3))^C3</f>
        <v>0.26211899999999999</v>
      </c>
      <c r="S3" s="2">
        <f t="shared" ref="S3:S13" si="4">L3/B3</f>
        <v>0.2</v>
      </c>
      <c r="T3" s="2">
        <f t="shared" ref="T3:T13" si="5">ABS(R3-S3)</f>
        <v>6.211899999999998E-2</v>
      </c>
    </row>
    <row r="4" spans="1:20" x14ac:dyDescent="0.25">
      <c r="A4" s="4" t="s">
        <v>10</v>
      </c>
      <c r="B4" s="2">
        <v>4</v>
      </c>
      <c r="C4" s="2">
        <v>2</v>
      </c>
      <c r="D4" s="6">
        <v>1</v>
      </c>
      <c r="E4" s="2">
        <v>1</v>
      </c>
      <c r="F4" s="2">
        <v>0</v>
      </c>
      <c r="G4" s="2">
        <v>0</v>
      </c>
      <c r="H4" s="4" t="s">
        <v>23</v>
      </c>
      <c r="I4" s="2" t="s">
        <v>23</v>
      </c>
      <c r="J4" s="2" t="s">
        <v>23</v>
      </c>
      <c r="K4" s="2" t="s">
        <v>23</v>
      </c>
      <c r="L4">
        <v>1</v>
      </c>
      <c r="M4" s="2">
        <f t="shared" si="1"/>
        <v>0.5</v>
      </c>
      <c r="N4" s="2">
        <v>0</v>
      </c>
      <c r="O4" s="2">
        <v>0</v>
      </c>
      <c r="P4" s="2">
        <v>0</v>
      </c>
      <c r="Q4" s="2">
        <f t="shared" si="2"/>
        <v>0.125</v>
      </c>
      <c r="R4" s="8">
        <f t="shared" si="3"/>
        <v>0.32143593749999999</v>
      </c>
      <c r="S4" s="2">
        <f t="shared" si="4"/>
        <v>0.25</v>
      </c>
      <c r="T4" s="2">
        <f t="shared" si="5"/>
        <v>7.1435937499999991E-2</v>
      </c>
    </row>
    <row r="5" spans="1:20" x14ac:dyDescent="0.25">
      <c r="A5" s="2" t="s">
        <v>11</v>
      </c>
      <c r="B5" s="2">
        <v>1</v>
      </c>
      <c r="C5" s="2">
        <v>1</v>
      </c>
      <c r="D5" s="2">
        <v>0</v>
      </c>
      <c r="E5" s="2">
        <v>1</v>
      </c>
      <c r="F5" s="2" t="s">
        <v>23</v>
      </c>
      <c r="G5" s="2" t="s">
        <v>23</v>
      </c>
      <c r="H5" s="2" t="s">
        <v>23</v>
      </c>
      <c r="I5" s="2" t="s">
        <v>23</v>
      </c>
      <c r="J5" s="2" t="s">
        <v>23</v>
      </c>
      <c r="K5" s="2" t="s">
        <v>23</v>
      </c>
      <c r="L5">
        <v>1</v>
      </c>
      <c r="M5" s="2">
        <f t="shared" si="1"/>
        <v>1</v>
      </c>
      <c r="N5" s="2">
        <v>0</v>
      </c>
      <c r="O5" s="2">
        <v>0</v>
      </c>
      <c r="P5" s="2">
        <v>0</v>
      </c>
      <c r="Q5" s="2">
        <f t="shared" si="2"/>
        <v>1</v>
      </c>
      <c r="R5" s="8">
        <f t="shared" si="3"/>
        <v>0.70499999999999996</v>
      </c>
      <c r="S5" s="2">
        <f t="shared" si="4"/>
        <v>1</v>
      </c>
      <c r="T5" s="2">
        <f t="shared" si="5"/>
        <v>0.29500000000000004</v>
      </c>
    </row>
    <row r="6" spans="1:20" x14ac:dyDescent="0.25">
      <c r="A6" s="2" t="s">
        <v>12</v>
      </c>
      <c r="B6" s="2">
        <v>3</v>
      </c>
      <c r="C6" s="2">
        <v>2</v>
      </c>
      <c r="D6" s="2">
        <v>0</v>
      </c>
      <c r="E6" s="2">
        <v>2</v>
      </c>
      <c r="F6" s="2">
        <v>0</v>
      </c>
      <c r="G6" s="2">
        <v>0</v>
      </c>
      <c r="H6" s="2" t="s">
        <v>23</v>
      </c>
      <c r="I6" s="2" t="s">
        <v>23</v>
      </c>
      <c r="J6" s="2" t="s">
        <v>23</v>
      </c>
      <c r="K6" s="2" t="s">
        <v>23</v>
      </c>
      <c r="L6">
        <v>1</v>
      </c>
      <c r="M6" s="2">
        <f t="shared" si="1"/>
        <v>1</v>
      </c>
      <c r="N6" s="2">
        <v>0</v>
      </c>
      <c r="O6" s="2">
        <v>0</v>
      </c>
      <c r="P6" s="2">
        <v>0</v>
      </c>
      <c r="Q6" s="2">
        <f t="shared" si="2"/>
        <v>0.33333333333333331</v>
      </c>
      <c r="R6" s="8">
        <f t="shared" si="3"/>
        <v>0.414775</v>
      </c>
      <c r="S6" s="2">
        <f t="shared" si="4"/>
        <v>0.33333333333333331</v>
      </c>
      <c r="T6" s="2">
        <f t="shared" si="5"/>
        <v>8.144166666666669E-2</v>
      </c>
    </row>
    <row r="7" spans="1:20" x14ac:dyDescent="0.25">
      <c r="A7" s="2" t="s">
        <v>13</v>
      </c>
      <c r="B7" s="2">
        <v>3</v>
      </c>
      <c r="C7" s="2">
        <v>2</v>
      </c>
      <c r="D7" s="2">
        <v>0</v>
      </c>
      <c r="E7" s="2">
        <v>2</v>
      </c>
      <c r="F7" s="2">
        <v>2</v>
      </c>
      <c r="G7" s="2">
        <v>0</v>
      </c>
      <c r="H7" s="2" t="s">
        <v>23</v>
      </c>
      <c r="I7" s="2" t="s">
        <v>23</v>
      </c>
      <c r="J7" s="2" t="s">
        <v>23</v>
      </c>
      <c r="K7" s="2" t="s">
        <v>23</v>
      </c>
      <c r="L7">
        <v>1</v>
      </c>
      <c r="M7" s="2">
        <f t="shared" si="1"/>
        <v>1</v>
      </c>
      <c r="N7" s="2">
        <f t="shared" si="0"/>
        <v>1</v>
      </c>
      <c r="O7" s="2">
        <f t="shared" si="0"/>
        <v>0</v>
      </c>
      <c r="P7" s="2">
        <v>0</v>
      </c>
      <c r="Q7" s="2">
        <f t="shared" si="2"/>
        <v>0.66666666666666663</v>
      </c>
      <c r="R7" s="8">
        <f t="shared" si="3"/>
        <v>0.414775</v>
      </c>
      <c r="S7" s="2">
        <f t="shared" si="4"/>
        <v>0.33333333333333331</v>
      </c>
      <c r="T7" s="2">
        <f t="shared" si="5"/>
        <v>8.144166666666669E-2</v>
      </c>
    </row>
    <row r="8" spans="1:20" x14ac:dyDescent="0.25">
      <c r="A8" s="2" t="s">
        <v>14</v>
      </c>
      <c r="B8" s="2">
        <v>3</v>
      </c>
      <c r="C8" s="2">
        <v>1</v>
      </c>
      <c r="D8" s="6">
        <v>1</v>
      </c>
      <c r="E8" s="2">
        <v>0</v>
      </c>
      <c r="F8" s="2">
        <v>0</v>
      </c>
      <c r="G8" s="2">
        <v>0</v>
      </c>
      <c r="H8" s="2" t="s">
        <v>23</v>
      </c>
      <c r="I8" s="2" t="s">
        <v>23</v>
      </c>
      <c r="J8" s="2" t="s">
        <v>23</v>
      </c>
      <c r="K8" s="2" t="s">
        <v>23</v>
      </c>
      <c r="L8">
        <v>0</v>
      </c>
      <c r="M8" s="2">
        <f t="shared" si="1"/>
        <v>0</v>
      </c>
      <c r="N8" s="2">
        <f t="shared" si="0"/>
        <v>0</v>
      </c>
      <c r="O8" s="2">
        <f t="shared" si="0"/>
        <v>0</v>
      </c>
      <c r="P8" s="2">
        <v>0</v>
      </c>
      <c r="Q8" s="2">
        <f t="shared" si="2"/>
        <v>0</v>
      </c>
      <c r="R8" s="8">
        <f t="shared" si="3"/>
        <v>0.23499999999999999</v>
      </c>
      <c r="S8" s="2">
        <f t="shared" si="4"/>
        <v>0</v>
      </c>
      <c r="T8" s="2">
        <f t="shared" si="5"/>
        <v>0.23499999999999999</v>
      </c>
    </row>
    <row r="9" spans="1:20" x14ac:dyDescent="0.25">
      <c r="A9" s="2" t="s">
        <v>15</v>
      </c>
      <c r="B9" s="2">
        <v>2</v>
      </c>
      <c r="C9" s="2">
        <v>1</v>
      </c>
      <c r="D9" s="2">
        <v>0</v>
      </c>
      <c r="E9" s="2">
        <v>1</v>
      </c>
      <c r="F9" s="2">
        <v>0</v>
      </c>
      <c r="G9" s="2" t="s">
        <v>23</v>
      </c>
      <c r="H9" s="2" t="s">
        <v>23</v>
      </c>
      <c r="I9" s="2" t="s">
        <v>23</v>
      </c>
      <c r="J9" s="2" t="s">
        <v>23</v>
      </c>
      <c r="K9" s="2" t="s">
        <v>23</v>
      </c>
      <c r="L9">
        <v>1</v>
      </c>
      <c r="M9" s="2">
        <f t="shared" si="1"/>
        <v>1</v>
      </c>
      <c r="N9" s="2">
        <f t="shared" si="0"/>
        <v>0</v>
      </c>
      <c r="O9" s="2">
        <v>0</v>
      </c>
      <c r="P9" s="2">
        <v>0</v>
      </c>
      <c r="Q9" s="2">
        <f t="shared" si="2"/>
        <v>0.5</v>
      </c>
      <c r="R9" s="8">
        <f t="shared" si="3"/>
        <v>0.35250000000000004</v>
      </c>
      <c r="S9" s="2">
        <f t="shared" si="4"/>
        <v>0.5</v>
      </c>
      <c r="T9" s="2">
        <f t="shared" si="5"/>
        <v>0.14749999999999996</v>
      </c>
    </row>
    <row r="10" spans="1:20" x14ac:dyDescent="0.25">
      <c r="A10" s="2" t="s">
        <v>16</v>
      </c>
      <c r="B10" s="2">
        <v>7</v>
      </c>
      <c r="C10" s="2">
        <v>1</v>
      </c>
      <c r="D10" s="6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f t="shared" si="1"/>
        <v>0</v>
      </c>
      <c r="N10" s="2">
        <f t="shared" si="0"/>
        <v>0</v>
      </c>
      <c r="O10" s="2">
        <v>0</v>
      </c>
      <c r="P10" s="2">
        <v>0</v>
      </c>
      <c r="Q10" s="2">
        <f t="shared" si="2"/>
        <v>0</v>
      </c>
      <c r="R10" s="8">
        <f t="shared" si="3"/>
        <v>0.10071428571428576</v>
      </c>
      <c r="S10" s="2">
        <f t="shared" si="4"/>
        <v>0</v>
      </c>
      <c r="T10" s="2">
        <f t="shared" si="5"/>
        <v>0.10071428571428576</v>
      </c>
    </row>
    <row r="11" spans="1:20" x14ac:dyDescent="0.25">
      <c r="A11" s="4" t="s">
        <v>18</v>
      </c>
      <c r="B11" s="2">
        <v>4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4" t="s">
        <v>23</v>
      </c>
      <c r="I11" s="2" t="s">
        <v>23</v>
      </c>
      <c r="J11" s="2" t="s">
        <v>23</v>
      </c>
      <c r="K11" s="2" t="s">
        <v>23</v>
      </c>
      <c r="L11">
        <v>1</v>
      </c>
      <c r="M11" s="2">
        <f t="shared" si="1"/>
        <v>1</v>
      </c>
      <c r="N11" s="2">
        <f t="shared" si="0"/>
        <v>0</v>
      </c>
      <c r="O11" s="2">
        <f t="shared" si="0"/>
        <v>0</v>
      </c>
      <c r="P11" s="2">
        <v>0</v>
      </c>
      <c r="Q11" s="2">
        <f t="shared" si="2"/>
        <v>0.25</v>
      </c>
      <c r="R11" s="8">
        <f t="shared" si="3"/>
        <v>0.17625000000000002</v>
      </c>
      <c r="S11" s="2">
        <f t="shared" si="4"/>
        <v>0.25</v>
      </c>
      <c r="T11" s="2">
        <f t="shared" si="5"/>
        <v>7.3749999999999982E-2</v>
      </c>
    </row>
    <row r="12" spans="1:20" x14ac:dyDescent="0.25">
      <c r="A12" s="2" t="s">
        <v>19</v>
      </c>
      <c r="B12" s="2">
        <v>2</v>
      </c>
      <c r="C12" s="2">
        <v>1</v>
      </c>
      <c r="D12" s="6">
        <v>1</v>
      </c>
      <c r="E12" s="2">
        <v>0</v>
      </c>
      <c r="F12" s="2">
        <v>0</v>
      </c>
      <c r="G12" s="2" t="s">
        <v>23</v>
      </c>
      <c r="H12" s="2" t="s">
        <v>23</v>
      </c>
      <c r="I12" s="2" t="s">
        <v>23</v>
      </c>
      <c r="J12" s="2" t="s">
        <v>23</v>
      </c>
      <c r="K12" s="2" t="s">
        <v>23</v>
      </c>
      <c r="L12">
        <v>0</v>
      </c>
      <c r="M12" s="2">
        <f t="shared" si="1"/>
        <v>0</v>
      </c>
      <c r="N12" s="2">
        <f t="shared" si="0"/>
        <v>0</v>
      </c>
      <c r="O12" s="2">
        <v>0</v>
      </c>
      <c r="P12" s="2">
        <v>0</v>
      </c>
      <c r="Q12" s="2">
        <f t="shared" si="2"/>
        <v>0</v>
      </c>
      <c r="R12" s="8">
        <f t="shared" si="3"/>
        <v>0.35250000000000004</v>
      </c>
      <c r="S12" s="2">
        <f t="shared" si="4"/>
        <v>0</v>
      </c>
      <c r="T12" s="2">
        <f t="shared" si="5"/>
        <v>0.35250000000000004</v>
      </c>
    </row>
    <row r="13" spans="1:20" x14ac:dyDescent="0.25">
      <c r="A13" s="2" t="s">
        <v>20</v>
      </c>
      <c r="B13" s="2">
        <v>1</v>
      </c>
      <c r="C13" s="2">
        <v>1</v>
      </c>
      <c r="D13" s="2">
        <v>0</v>
      </c>
      <c r="E13" s="2">
        <v>1</v>
      </c>
      <c r="F13" s="2" t="s">
        <v>23</v>
      </c>
      <c r="G13" s="2" t="s">
        <v>23</v>
      </c>
      <c r="H13" s="2" t="s">
        <v>23</v>
      </c>
      <c r="I13" s="2" t="s">
        <v>23</v>
      </c>
      <c r="J13" s="2" t="s">
        <v>23</v>
      </c>
      <c r="K13" s="2" t="s">
        <v>23</v>
      </c>
      <c r="L13">
        <v>1</v>
      </c>
      <c r="M13" s="2">
        <f t="shared" si="1"/>
        <v>1</v>
      </c>
      <c r="N13" s="2">
        <v>0</v>
      </c>
      <c r="O13" s="2">
        <v>0</v>
      </c>
      <c r="P13" s="2">
        <v>0</v>
      </c>
      <c r="Q13" s="2">
        <f t="shared" si="2"/>
        <v>1</v>
      </c>
      <c r="R13" s="8">
        <f t="shared" si="3"/>
        <v>0.70499999999999996</v>
      </c>
      <c r="S13" s="2">
        <f t="shared" si="4"/>
        <v>1</v>
      </c>
      <c r="T13" s="2">
        <f t="shared" si="5"/>
        <v>0.29500000000000004</v>
      </c>
    </row>
    <row r="14" spans="1:20" x14ac:dyDescent="0.25">
      <c r="B14" s="2">
        <f>SUM(B2:B13)</f>
        <v>39</v>
      </c>
      <c r="C14" s="2">
        <f>SUM(C2:C13)</f>
        <v>17</v>
      </c>
      <c r="D14" s="2">
        <f>SUM(D2:D13)</f>
        <v>5</v>
      </c>
      <c r="L14">
        <f>SUM(L2:L13)</f>
        <v>9</v>
      </c>
      <c r="M14" s="2"/>
      <c r="N14" s="2"/>
      <c r="O14" s="2"/>
      <c r="P14" s="2"/>
      <c r="Q14" s="2"/>
      <c r="R14" s="8">
        <f>AVERAGE(R2:R13)</f>
        <v>0.36345876339285715</v>
      </c>
      <c r="S14" s="8">
        <f>AVERAGE(S2:S13)</f>
        <v>0.34305555555555561</v>
      </c>
      <c r="T14" s="2">
        <f>ABS(SUM(T2:T13))</f>
        <v>1.8673384940476194</v>
      </c>
    </row>
    <row r="15" spans="1:20" x14ac:dyDescent="0.25">
      <c r="M15" s="2"/>
      <c r="N15" s="2"/>
      <c r="O15" s="2"/>
      <c r="P15" s="2"/>
      <c r="Q15" s="2"/>
      <c r="R15" s="8"/>
      <c r="S15" s="2"/>
      <c r="T15" s="2"/>
    </row>
    <row r="16" spans="1:20" x14ac:dyDescent="0.25">
      <c r="C16" t="s">
        <v>42</v>
      </c>
      <c r="D16">
        <f>(17-5)/C14</f>
        <v>0.70588235294117652</v>
      </c>
      <c r="M16" s="2"/>
      <c r="N16" s="2"/>
      <c r="O16" s="2"/>
      <c r="P16" s="2"/>
      <c r="Q16" s="2"/>
      <c r="R16" s="8"/>
      <c r="S16" s="8"/>
      <c r="T16" s="8"/>
    </row>
    <row r="17" spans="13:15" x14ac:dyDescent="0.25">
      <c r="M17" s="2" t="e">
        <f>SUM(M2:P15)/B16</f>
        <v>#DIV/0!</v>
      </c>
      <c r="N17" t="s">
        <v>40</v>
      </c>
      <c r="O17" s="9">
        <v>0.70499999999999996</v>
      </c>
    </row>
    <row r="18" spans="13:15" x14ac:dyDescent="0.25">
      <c r="N18" t="s">
        <v>43</v>
      </c>
      <c r="O18" s="1">
        <v>0.29166666666666669</v>
      </c>
    </row>
    <row r="19" spans="13:15" x14ac:dyDescent="0.25">
      <c r="M19" t="s">
        <v>34</v>
      </c>
      <c r="N19" t="s">
        <v>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U23"/>
  <sheetViews>
    <sheetView topLeftCell="E1" zoomScale="71" zoomScaleNormal="71" workbookViewId="0">
      <selection activeCell="N20" sqref="N20"/>
    </sheetView>
  </sheetViews>
  <sheetFormatPr defaultColWidth="11.42578125" defaultRowHeight="15" x14ac:dyDescent="0.25"/>
  <cols>
    <col min="4" max="4" width="29.85546875" customWidth="1"/>
    <col min="12" max="12" width="26.5703125" bestFit="1" customWidth="1"/>
  </cols>
  <sheetData>
    <row r="2" spans="1:20" x14ac:dyDescent="0.25">
      <c r="A2" s="1" t="s">
        <v>0</v>
      </c>
      <c r="B2" s="1" t="s">
        <v>22</v>
      </c>
      <c r="C2" s="1" t="s">
        <v>1</v>
      </c>
      <c r="D2" s="1" t="s">
        <v>29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25</v>
      </c>
      <c r="K2" s="1" t="s">
        <v>26</v>
      </c>
      <c r="L2" s="1" t="s">
        <v>30</v>
      </c>
      <c r="M2" s="1" t="s">
        <v>56</v>
      </c>
      <c r="N2" s="1" t="s">
        <v>3</v>
      </c>
      <c r="O2" s="1" t="s">
        <v>57</v>
      </c>
      <c r="P2" s="1" t="s">
        <v>58</v>
      </c>
      <c r="Q2" s="1" t="s">
        <v>59</v>
      </c>
      <c r="R2" s="1" t="s">
        <v>60</v>
      </c>
      <c r="S2" s="1" t="s">
        <v>61</v>
      </c>
      <c r="T2" s="1" t="s">
        <v>62</v>
      </c>
    </row>
    <row r="3" spans="1:20" x14ac:dyDescent="0.25">
      <c r="A3" t="s">
        <v>7</v>
      </c>
      <c r="B3" s="2">
        <v>4</v>
      </c>
      <c r="C3" s="2">
        <v>12</v>
      </c>
      <c r="D3" s="2">
        <v>0</v>
      </c>
      <c r="E3" s="2">
        <v>5</v>
      </c>
      <c r="F3" s="2">
        <v>9</v>
      </c>
      <c r="G3" s="2">
        <v>6</v>
      </c>
      <c r="H3" s="2">
        <v>6</v>
      </c>
      <c r="I3" s="2" t="s">
        <v>23</v>
      </c>
      <c r="J3" s="2" t="s">
        <v>23</v>
      </c>
      <c r="K3" s="2" t="s">
        <v>23</v>
      </c>
      <c r="L3" s="2">
        <v>4</v>
      </c>
      <c r="M3" s="2">
        <f>(1-(E3+1)/($C3+2))^$N$20</f>
        <v>0.5714285714285714</v>
      </c>
      <c r="N3" s="2">
        <f t="shared" ref="N3:P4" si="0">(1-(F3+1)/($C3+2))^$N$20</f>
        <v>0.2857142857142857</v>
      </c>
      <c r="O3" s="2">
        <f t="shared" si="0"/>
        <v>0.5</v>
      </c>
      <c r="P3" s="2">
        <f t="shared" si="0"/>
        <v>0.5</v>
      </c>
      <c r="Q3" s="2"/>
      <c r="R3" s="2"/>
      <c r="S3" s="2"/>
      <c r="T3" s="2">
        <f>1-PRODUCT(M3:S3)</f>
        <v>0.95918367346938771</v>
      </c>
    </row>
    <row r="4" spans="1:20" x14ac:dyDescent="0.25">
      <c r="A4" t="s">
        <v>8</v>
      </c>
      <c r="B4" s="2">
        <v>5</v>
      </c>
      <c r="C4" s="2">
        <v>12</v>
      </c>
      <c r="D4" s="2">
        <v>0</v>
      </c>
      <c r="E4" s="2">
        <v>11</v>
      </c>
      <c r="F4" s="2">
        <v>7</v>
      </c>
      <c r="G4" s="2">
        <v>2</v>
      </c>
      <c r="H4" s="2">
        <v>0</v>
      </c>
      <c r="I4" s="2">
        <v>0</v>
      </c>
      <c r="J4" s="2" t="s">
        <v>23</v>
      </c>
      <c r="K4" s="2" t="s">
        <v>23</v>
      </c>
      <c r="L4" s="2">
        <v>3</v>
      </c>
      <c r="M4" s="2">
        <f t="shared" ref="M4:N16" si="1">(1-(E4+1)/($C4+2))^$N$20</f>
        <v>0.1428571428571429</v>
      </c>
      <c r="N4" s="2">
        <f t="shared" si="0"/>
        <v>0.4285714285714286</v>
      </c>
      <c r="O4" s="2">
        <f t="shared" si="0"/>
        <v>0.7857142857142857</v>
      </c>
      <c r="P4" s="2">
        <f t="shared" si="0"/>
        <v>0.9285714285714286</v>
      </c>
      <c r="Q4" s="2">
        <f t="shared" ref="Q4" si="2">(1-(I4+1)/($C4+2))^$N$20</f>
        <v>0.9285714285714286</v>
      </c>
      <c r="R4" s="2"/>
      <c r="S4" s="2"/>
      <c r="T4" s="2">
        <f t="shared" ref="T4:T16" si="3">1-PRODUCT(M4:S4)</f>
        <v>0.95852174689117631</v>
      </c>
    </row>
    <row r="5" spans="1:20" x14ac:dyDescent="0.25">
      <c r="A5" t="s">
        <v>9</v>
      </c>
      <c r="B5" s="2">
        <v>1</v>
      </c>
      <c r="C5" s="2">
        <v>8</v>
      </c>
      <c r="D5" s="2">
        <v>0</v>
      </c>
      <c r="E5" s="2">
        <v>8</v>
      </c>
      <c r="F5" s="2" t="s">
        <v>23</v>
      </c>
      <c r="G5" s="2" t="s">
        <v>23</v>
      </c>
      <c r="H5" s="2" t="s">
        <v>23</v>
      </c>
      <c r="I5" s="2" t="s">
        <v>23</v>
      </c>
      <c r="J5" s="2" t="s">
        <v>23</v>
      </c>
      <c r="K5" s="2" t="s">
        <v>23</v>
      </c>
      <c r="L5" s="2">
        <v>1</v>
      </c>
      <c r="M5" s="2">
        <f t="shared" si="1"/>
        <v>9.9999999999999978E-2</v>
      </c>
      <c r="N5" s="2"/>
      <c r="O5" s="2"/>
      <c r="P5" s="2"/>
      <c r="Q5" s="2"/>
      <c r="R5" s="2"/>
      <c r="S5" s="2"/>
      <c r="T5" s="2">
        <f t="shared" si="3"/>
        <v>0.9</v>
      </c>
    </row>
    <row r="6" spans="1:20" x14ac:dyDescent="0.25">
      <c r="A6" s="5" t="s">
        <v>10</v>
      </c>
      <c r="B6" s="4">
        <v>4</v>
      </c>
      <c r="C6" s="2">
        <v>8</v>
      </c>
      <c r="D6" s="2">
        <v>0</v>
      </c>
      <c r="E6" s="2">
        <v>8</v>
      </c>
      <c r="F6" s="2">
        <v>7</v>
      </c>
      <c r="G6" s="2">
        <v>2</v>
      </c>
      <c r="H6" s="4">
        <v>0</v>
      </c>
      <c r="I6" s="2" t="s">
        <v>23</v>
      </c>
      <c r="J6" s="2" t="s">
        <v>23</v>
      </c>
      <c r="K6" s="2" t="s">
        <v>23</v>
      </c>
      <c r="L6" s="2">
        <v>3</v>
      </c>
      <c r="M6" s="2">
        <f t="shared" si="1"/>
        <v>9.9999999999999978E-2</v>
      </c>
      <c r="N6" s="2">
        <f t="shared" ref="N6" si="4">(1-(F6+1)/($C6+2))^$N$20</f>
        <v>0.19999999999999996</v>
      </c>
      <c r="O6" s="2">
        <f t="shared" ref="O6" si="5">(1-(G6+1)/($C6+2))^$N$20</f>
        <v>0.7</v>
      </c>
      <c r="P6" s="2">
        <f t="shared" ref="P6" si="6">(1-(H6+1)/($C6+2))^$N$20</f>
        <v>0.9</v>
      </c>
      <c r="Q6" s="2"/>
      <c r="R6" s="2"/>
      <c r="S6" s="2"/>
      <c r="T6" s="2">
        <f t="shared" si="3"/>
        <v>0.98740000000000006</v>
      </c>
    </row>
    <row r="7" spans="1:20" x14ac:dyDescent="0.25">
      <c r="A7" t="s">
        <v>11</v>
      </c>
      <c r="B7" s="2">
        <v>1</v>
      </c>
      <c r="C7" s="2">
        <v>12</v>
      </c>
      <c r="D7" s="2">
        <v>0</v>
      </c>
      <c r="E7" s="2">
        <v>12</v>
      </c>
      <c r="F7" s="2" t="s">
        <v>23</v>
      </c>
      <c r="G7" s="2" t="s">
        <v>23</v>
      </c>
      <c r="H7" s="2" t="s">
        <v>23</v>
      </c>
      <c r="I7" s="2" t="s">
        <v>23</v>
      </c>
      <c r="J7" s="2" t="s">
        <v>23</v>
      </c>
      <c r="K7" s="2" t="s">
        <v>23</v>
      </c>
      <c r="L7" s="2">
        <v>1</v>
      </c>
      <c r="M7" s="2">
        <f t="shared" si="1"/>
        <v>7.1428571428571397E-2</v>
      </c>
      <c r="N7" s="2"/>
      <c r="O7" s="2"/>
      <c r="P7" s="2"/>
      <c r="Q7" s="2"/>
      <c r="R7" s="2"/>
      <c r="S7" s="2"/>
      <c r="T7" s="2">
        <f t="shared" si="3"/>
        <v>0.9285714285714286</v>
      </c>
    </row>
    <row r="8" spans="1:20" x14ac:dyDescent="0.25">
      <c r="A8" t="s">
        <v>12</v>
      </c>
      <c r="B8" s="2">
        <v>3</v>
      </c>
      <c r="C8" s="2">
        <v>8</v>
      </c>
      <c r="D8" s="6">
        <v>1</v>
      </c>
      <c r="E8" s="2">
        <v>7</v>
      </c>
      <c r="F8" s="2">
        <v>1</v>
      </c>
      <c r="G8" s="2">
        <v>0</v>
      </c>
      <c r="H8" s="2" t="s">
        <v>23</v>
      </c>
      <c r="I8" s="2" t="s">
        <v>23</v>
      </c>
      <c r="J8" s="2" t="s">
        <v>23</v>
      </c>
      <c r="K8" s="2" t="s">
        <v>23</v>
      </c>
      <c r="L8" s="2">
        <v>2</v>
      </c>
      <c r="M8" s="2">
        <f t="shared" si="1"/>
        <v>0.19999999999999996</v>
      </c>
      <c r="N8" s="2">
        <f t="shared" ref="N8:N10" si="7">(1-(F8+1)/($C8+2))^$N$20</f>
        <v>0.8</v>
      </c>
      <c r="O8" s="2">
        <f t="shared" ref="O8:O10" si="8">(1-(G8+1)/($C8+2))^$N$20</f>
        <v>0.9</v>
      </c>
      <c r="P8" s="2"/>
      <c r="Q8" s="2"/>
      <c r="R8" s="2"/>
      <c r="S8" s="2"/>
      <c r="T8" s="2">
        <f t="shared" si="3"/>
        <v>0.85599999999999998</v>
      </c>
    </row>
    <row r="9" spans="1:20" x14ac:dyDescent="0.25">
      <c r="A9" t="s">
        <v>13</v>
      </c>
      <c r="B9" s="2">
        <v>3</v>
      </c>
      <c r="C9" s="2">
        <v>8</v>
      </c>
      <c r="D9" s="2">
        <v>0</v>
      </c>
      <c r="E9" s="2">
        <v>8</v>
      </c>
      <c r="F9" s="2">
        <v>8</v>
      </c>
      <c r="G9" s="2">
        <v>2</v>
      </c>
      <c r="H9" s="2" t="s">
        <v>23</v>
      </c>
      <c r="I9" s="2" t="s">
        <v>23</v>
      </c>
      <c r="J9" s="2" t="s">
        <v>23</v>
      </c>
      <c r="K9" s="2" t="s">
        <v>23</v>
      </c>
      <c r="L9" s="2">
        <v>3</v>
      </c>
      <c r="M9" s="2">
        <f t="shared" si="1"/>
        <v>9.9999999999999978E-2</v>
      </c>
      <c r="N9" s="2">
        <f t="shared" si="7"/>
        <v>9.9999999999999978E-2</v>
      </c>
      <c r="O9" s="2">
        <f t="shared" si="8"/>
        <v>0.7</v>
      </c>
      <c r="P9" s="2"/>
      <c r="Q9" s="2"/>
      <c r="R9" s="2"/>
      <c r="S9" s="2"/>
      <c r="T9" s="2">
        <f t="shared" si="3"/>
        <v>0.99299999999999999</v>
      </c>
    </row>
    <row r="10" spans="1:20" x14ac:dyDescent="0.25">
      <c r="A10" t="s">
        <v>14</v>
      </c>
      <c r="B10" s="2">
        <v>3</v>
      </c>
      <c r="C10" s="2">
        <v>4</v>
      </c>
      <c r="D10" s="2">
        <v>0</v>
      </c>
      <c r="E10" s="2">
        <v>4</v>
      </c>
      <c r="F10" s="2">
        <v>3</v>
      </c>
      <c r="G10" s="2">
        <v>0</v>
      </c>
      <c r="H10" s="2" t="s">
        <v>23</v>
      </c>
      <c r="I10" s="2" t="s">
        <v>23</v>
      </c>
      <c r="J10" s="2" t="s">
        <v>23</v>
      </c>
      <c r="K10" s="2" t="s">
        <v>23</v>
      </c>
      <c r="L10" s="2">
        <v>2</v>
      </c>
      <c r="M10" s="2">
        <f t="shared" si="1"/>
        <v>0.16666666666666663</v>
      </c>
      <c r="N10" s="2">
        <f t="shared" si="7"/>
        <v>0.33333333333333337</v>
      </c>
      <c r="O10" s="2">
        <f t="shared" si="8"/>
        <v>0.83333333333333337</v>
      </c>
      <c r="P10" s="2"/>
      <c r="Q10" s="2"/>
      <c r="R10" s="2"/>
      <c r="S10" s="2"/>
      <c r="T10" s="2">
        <f t="shared" si="3"/>
        <v>0.95370370370370372</v>
      </c>
    </row>
    <row r="11" spans="1:20" x14ac:dyDescent="0.25">
      <c r="A11" t="s">
        <v>15</v>
      </c>
      <c r="B11" s="2">
        <v>2</v>
      </c>
      <c r="C11" s="2">
        <v>4</v>
      </c>
      <c r="D11" s="2">
        <v>0</v>
      </c>
      <c r="E11" s="2">
        <v>4</v>
      </c>
      <c r="F11" s="2">
        <v>4</v>
      </c>
      <c r="G11" s="2" t="s">
        <v>23</v>
      </c>
      <c r="H11" s="2" t="s">
        <v>23</v>
      </c>
      <c r="I11" s="2" t="s">
        <v>23</v>
      </c>
      <c r="J11" s="2" t="s">
        <v>23</v>
      </c>
      <c r="K11" s="2" t="s">
        <v>23</v>
      </c>
      <c r="L11" s="2">
        <v>2</v>
      </c>
      <c r="M11" s="2">
        <f t="shared" si="1"/>
        <v>0.16666666666666663</v>
      </c>
      <c r="N11" s="2">
        <f t="shared" si="1"/>
        <v>0.16666666666666663</v>
      </c>
      <c r="O11" s="2"/>
      <c r="P11" s="2"/>
      <c r="Q11" s="2"/>
      <c r="R11" s="2"/>
      <c r="S11" s="2"/>
      <c r="T11" s="2">
        <f t="shared" si="3"/>
        <v>0.97222222222222221</v>
      </c>
    </row>
    <row r="12" spans="1:20" x14ac:dyDescent="0.25">
      <c r="A12" t="s">
        <v>16</v>
      </c>
      <c r="B12" s="2">
        <v>7</v>
      </c>
      <c r="C12" s="2">
        <v>4</v>
      </c>
      <c r="D12" s="2">
        <v>0</v>
      </c>
      <c r="E12" s="2">
        <v>3</v>
      </c>
      <c r="F12" s="2">
        <v>1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3</v>
      </c>
      <c r="M12" s="2">
        <f t="shared" si="1"/>
        <v>0.33333333333333337</v>
      </c>
      <c r="N12" s="2">
        <f t="shared" ref="N12" si="9">(1-(F12+1)/($C12+2))^$N$20</f>
        <v>0.66666666666666674</v>
      </c>
      <c r="O12" s="2">
        <f t="shared" ref="O12" si="10">(1-(G12+1)/($C12+2))^$N$20</f>
        <v>0.66666666666666674</v>
      </c>
      <c r="P12" s="2">
        <f t="shared" ref="P12" si="11">(1-(H12+1)/($C12+2))^$N$20</f>
        <v>0.83333333333333337</v>
      </c>
      <c r="Q12" s="2">
        <f t="shared" ref="Q12" si="12">(1-(I12+1)/($C12+2))^$N$20</f>
        <v>0.83333333333333337</v>
      </c>
      <c r="R12" s="2">
        <f t="shared" ref="R12" si="13">(1-(J12+1)/($C12+2))^$N$20</f>
        <v>0.83333333333333337</v>
      </c>
      <c r="S12" s="2">
        <f t="shared" ref="S12" si="14">(1-(K12+1)/($C12+2))^$N$20</f>
        <v>0.83333333333333337</v>
      </c>
      <c r="T12" s="2">
        <f t="shared" si="3"/>
        <v>0.92855509830818472</v>
      </c>
    </row>
    <row r="13" spans="1:20" x14ac:dyDescent="0.25">
      <c r="A13" t="s">
        <v>17</v>
      </c>
      <c r="B13" s="2">
        <v>2</v>
      </c>
      <c r="C13" s="2">
        <v>4</v>
      </c>
      <c r="D13" s="2">
        <v>0</v>
      </c>
      <c r="E13" s="2">
        <v>3</v>
      </c>
      <c r="F13" s="2">
        <v>1</v>
      </c>
      <c r="G13" s="2" t="s">
        <v>23</v>
      </c>
      <c r="H13" s="2" t="s">
        <v>23</v>
      </c>
      <c r="I13" s="2" t="s">
        <v>23</v>
      </c>
      <c r="J13" s="2" t="s">
        <v>23</v>
      </c>
      <c r="K13" s="2" t="s">
        <v>23</v>
      </c>
      <c r="L13" s="2">
        <v>2</v>
      </c>
      <c r="M13" s="2">
        <f t="shared" si="1"/>
        <v>0.33333333333333337</v>
      </c>
      <c r="N13" s="2">
        <f t="shared" si="1"/>
        <v>0.66666666666666674</v>
      </c>
      <c r="O13" s="2"/>
      <c r="P13" s="2"/>
      <c r="Q13" s="2"/>
      <c r="R13" s="2"/>
      <c r="S13" s="2"/>
      <c r="T13" s="2">
        <f t="shared" si="3"/>
        <v>0.77777777777777768</v>
      </c>
    </row>
    <row r="14" spans="1:20" x14ac:dyDescent="0.25">
      <c r="A14" s="5" t="s">
        <v>18</v>
      </c>
      <c r="B14" s="4">
        <v>4</v>
      </c>
      <c r="C14" s="2">
        <v>4</v>
      </c>
      <c r="D14" s="2">
        <v>0</v>
      </c>
      <c r="E14" s="2">
        <v>4</v>
      </c>
      <c r="F14" s="2">
        <v>3</v>
      </c>
      <c r="G14" s="2">
        <v>0</v>
      </c>
      <c r="H14" s="4">
        <v>0</v>
      </c>
      <c r="I14" s="2" t="s">
        <v>23</v>
      </c>
      <c r="J14" s="2" t="s">
        <v>23</v>
      </c>
      <c r="K14" s="2" t="s">
        <v>23</v>
      </c>
      <c r="L14" s="2">
        <v>2</v>
      </c>
      <c r="M14" s="2">
        <f t="shared" si="1"/>
        <v>0.16666666666666663</v>
      </c>
      <c r="N14" s="2">
        <f t="shared" ref="N14" si="15">(1-(F14+1)/($C14+2))^$N$20</f>
        <v>0.33333333333333337</v>
      </c>
      <c r="O14" s="2">
        <f t="shared" ref="O14" si="16">(1-(G14+1)/($C14+2))^$N$20</f>
        <v>0.83333333333333337</v>
      </c>
      <c r="P14" s="2">
        <f t="shared" ref="P14" si="17">(1-(H14+1)/($C14+2))^$N$20</f>
        <v>0.83333333333333337</v>
      </c>
      <c r="Q14" s="2"/>
      <c r="R14" s="2"/>
      <c r="S14" s="2"/>
      <c r="T14" s="2">
        <f t="shared" si="3"/>
        <v>0.9614197530864198</v>
      </c>
    </row>
    <row r="15" spans="1:20" x14ac:dyDescent="0.25">
      <c r="A15" t="s">
        <v>19</v>
      </c>
      <c r="B15" s="2">
        <v>2</v>
      </c>
      <c r="C15" s="2">
        <v>4</v>
      </c>
      <c r="D15" s="2">
        <v>0</v>
      </c>
      <c r="E15" s="2">
        <v>4</v>
      </c>
      <c r="F15" s="2">
        <v>1</v>
      </c>
      <c r="G15" s="2" t="s">
        <v>23</v>
      </c>
      <c r="H15" s="2" t="s">
        <v>23</v>
      </c>
      <c r="I15" s="2" t="s">
        <v>23</v>
      </c>
      <c r="J15" s="2" t="s">
        <v>23</v>
      </c>
      <c r="K15" s="2" t="s">
        <v>23</v>
      </c>
      <c r="L15" s="2">
        <v>2</v>
      </c>
      <c r="M15" s="2">
        <f t="shared" si="1"/>
        <v>0.16666666666666663</v>
      </c>
      <c r="N15" s="2">
        <f t="shared" si="1"/>
        <v>0.66666666666666674</v>
      </c>
      <c r="O15" s="2"/>
      <c r="P15" s="2"/>
      <c r="Q15" s="2"/>
      <c r="R15" s="2"/>
      <c r="S15" s="2"/>
      <c r="T15" s="2">
        <f t="shared" si="3"/>
        <v>0.88888888888888884</v>
      </c>
    </row>
    <row r="16" spans="1:20" x14ac:dyDescent="0.25">
      <c r="A16" t="s">
        <v>20</v>
      </c>
      <c r="B16" s="2">
        <v>1</v>
      </c>
      <c r="C16" s="2">
        <v>4</v>
      </c>
      <c r="D16" s="6">
        <v>2</v>
      </c>
      <c r="E16" s="2">
        <v>2</v>
      </c>
      <c r="F16" s="2" t="s">
        <v>23</v>
      </c>
      <c r="G16" s="2" t="s">
        <v>23</v>
      </c>
      <c r="H16" s="2" t="s">
        <v>23</v>
      </c>
      <c r="I16" s="2" t="s">
        <v>23</v>
      </c>
      <c r="J16" s="2" t="s">
        <v>23</v>
      </c>
      <c r="K16" s="2" t="s">
        <v>23</v>
      </c>
      <c r="L16" s="2">
        <v>1</v>
      </c>
      <c r="M16" s="2">
        <f t="shared" si="1"/>
        <v>0.5</v>
      </c>
      <c r="N16" s="2"/>
      <c r="O16" s="2"/>
      <c r="P16" s="2"/>
      <c r="Q16" s="2"/>
      <c r="R16" s="2"/>
      <c r="S16" s="2"/>
      <c r="T16" s="2">
        <f t="shared" si="3"/>
        <v>0.5</v>
      </c>
    </row>
    <row r="17" spans="2:21" x14ac:dyDescent="0.25">
      <c r="B17">
        <f>B3+B4+B5+B6+B7+B8+B9+B10+B11+B12+B13+B14+B15+B16</f>
        <v>42</v>
      </c>
      <c r="C17">
        <f>C3+C4+C5+C6+C7+C8+C9+C10+C11+C12+C13+C14+C15+C16</f>
        <v>96</v>
      </c>
      <c r="L17" s="2">
        <f>L3+L4+L5+L6+L7+L8+L9+L10+L11+L12+L13+L14+L15+L16</f>
        <v>31</v>
      </c>
      <c r="M17" s="2"/>
      <c r="N17" s="2"/>
      <c r="O17" s="2"/>
      <c r="P17" s="2"/>
      <c r="Q17" s="2"/>
      <c r="R17" s="2"/>
      <c r="S17" s="2"/>
    </row>
    <row r="18" spans="2:21" x14ac:dyDescent="0.25">
      <c r="U18">
        <f>0^1</f>
        <v>0</v>
      </c>
    </row>
    <row r="20" spans="2:21" x14ac:dyDescent="0.25">
      <c r="C20" t="s">
        <v>33</v>
      </c>
      <c r="E20">
        <f>31/42</f>
        <v>0.73809523809523814</v>
      </c>
      <c r="F20" t="s">
        <v>31</v>
      </c>
      <c r="M20" t="s">
        <v>63</v>
      </c>
      <c r="N20">
        <v>1</v>
      </c>
    </row>
    <row r="21" spans="2:21" x14ac:dyDescent="0.25">
      <c r="C21" t="s">
        <v>32</v>
      </c>
      <c r="E21">
        <f>93/96</f>
        <v>0.96875</v>
      </c>
    </row>
    <row r="23" spans="2:21" x14ac:dyDescent="0.25">
      <c r="K23">
        <f>(5/12)^12</f>
        <v>2.7381995797025192E-5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DUST</vt:lpstr>
      <vt:lpstr>AIR 0 h</vt:lpstr>
      <vt:lpstr>AIR day after</vt:lpstr>
      <vt:lpstr>DUST further analysis</vt:lpstr>
      <vt:lpstr>Harmean</vt:lpstr>
      <vt:lpstr>ave pr detection</vt:lpstr>
      <vt:lpstr>AIR further analysis</vt:lpstr>
      <vt:lpstr>Dust Oyvind model 1</vt:lpstr>
    </vt:vector>
  </TitlesOfParts>
  <Company>Helse Sør-Øst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Fantinato</dc:creator>
  <cp:lastModifiedBy>Peter Gill</cp:lastModifiedBy>
  <dcterms:created xsi:type="dcterms:W3CDTF">2023-02-01T12:55:02Z</dcterms:created>
  <dcterms:modified xsi:type="dcterms:W3CDTF">2023-03-28T16:10:51Z</dcterms:modified>
</cp:coreProperties>
</file>