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LUTE INSANITY\Documents\circuits2\"/>
    </mc:Choice>
  </mc:AlternateContent>
  <xr:revisionPtr revIDLastSave="0" documentId="13_ncr:1_{6158153B-84D0-4954-A1DD-CD9DDABEF970}" xr6:coauthVersionLast="45" xr6:coauthVersionMax="45" xr10:uidLastSave="{00000000-0000-0000-0000-000000000000}"/>
  <bookViews>
    <workbookView xWindow="9315" yWindow="4680" windowWidth="28770" windowHeight="15570" xr2:uid="{1E1238DF-7603-43C2-A4F7-CE79B420D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8" i="1"/>
  <c r="B6" i="1"/>
  <c r="H22" i="1"/>
  <c r="H21" i="1"/>
  <c r="H19" i="1"/>
  <c r="H18" i="1"/>
  <c r="H17" i="1"/>
  <c r="H23" i="1"/>
  <c r="J24" i="1" s="1"/>
  <c r="B4" i="1"/>
  <c r="B3" i="1"/>
  <c r="D3" i="1"/>
  <c r="L14" i="1"/>
  <c r="L10" i="1"/>
  <c r="J14" i="1"/>
  <c r="J10" i="1"/>
  <c r="H14" i="1"/>
  <c r="H10" i="1"/>
  <c r="H13" i="1"/>
  <c r="H9" i="1"/>
  <c r="H12" i="1"/>
  <c r="H11" i="1"/>
  <c r="H7" i="1"/>
  <c r="H8" i="1"/>
  <c r="K3" i="1"/>
  <c r="K4" i="1"/>
  <c r="K5" i="1"/>
  <c r="J5" i="1"/>
  <c r="J4" i="1"/>
  <c r="J3" i="1"/>
  <c r="K2" i="1"/>
  <c r="J2" i="1"/>
  <c r="I3" i="1"/>
  <c r="H3" i="1"/>
  <c r="I2" i="1"/>
  <c r="H2" i="1"/>
  <c r="B13" i="1"/>
  <c r="B9" i="1"/>
  <c r="B5" i="1"/>
  <c r="E12" i="1"/>
  <c r="E11" i="1"/>
  <c r="E10" i="1"/>
  <c r="D4" i="1"/>
  <c r="D6" i="1"/>
  <c r="D7" i="1"/>
  <c r="D8" i="1"/>
  <c r="D10" i="1"/>
  <c r="D11" i="1"/>
  <c r="D12" i="1"/>
  <c r="D2" i="1"/>
  <c r="J20" i="1" l="1"/>
  <c r="H20" i="1"/>
  <c r="L20" i="1" s="1"/>
  <c r="H24" i="1"/>
  <c r="L24" i="1" s="1"/>
</calcChain>
</file>

<file path=xl/sharedStrings.xml><?xml version="1.0" encoding="utf-8"?>
<sst xmlns="http://schemas.openxmlformats.org/spreadsheetml/2006/main" count="51" uniqueCount="27">
  <si>
    <t>act</t>
  </si>
  <si>
    <t>c</t>
  </si>
  <si>
    <t>L</t>
  </si>
  <si>
    <t>R</t>
  </si>
  <si>
    <t>R_L</t>
  </si>
  <si>
    <t>E1</t>
  </si>
  <si>
    <t>E2</t>
  </si>
  <si>
    <t>Vr</t>
  </si>
  <si>
    <t>theory</t>
  </si>
  <si>
    <t>exp</t>
  </si>
  <si>
    <t>%dev</t>
  </si>
  <si>
    <t>om-ga</t>
  </si>
  <si>
    <t>hz</t>
  </si>
  <si>
    <t>omga</t>
  </si>
  <si>
    <t>1k</t>
  </si>
  <si>
    <t>10k</t>
  </si>
  <si>
    <t>c1k</t>
  </si>
  <si>
    <t>c10k</t>
  </si>
  <si>
    <t>z1</t>
  </si>
  <si>
    <t>z2</t>
  </si>
  <si>
    <t>Vdiv</t>
  </si>
  <si>
    <t>z2_2</t>
  </si>
  <si>
    <t>z2_1</t>
  </si>
  <si>
    <t>v2div</t>
  </si>
  <si>
    <t>vmag</t>
  </si>
  <si>
    <t>vpha</t>
  </si>
  <si>
    <t>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</si>
</sst>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9A4C-8A75-45DD-BF05-AF820AFE74F6}">
  <dimension ref="A1:L24"/>
  <sheetViews>
    <sheetView tabSelected="1" workbookViewId="0">
      <selection activeCell="B14" sqref="B14"/>
    </sheetView>
  </sheetViews>
  <sheetFormatPr defaultRowHeight="15" x14ac:dyDescent="0.25"/>
  <cols>
    <col min="10" max="11" width="18.140625" bestFit="1" customWidth="1"/>
  </cols>
  <sheetData>
    <row r="1" spans="1:12" x14ac:dyDescent="0.25">
      <c r="B1" t="s">
        <v>8</v>
      </c>
      <c r="C1" t="s">
        <v>9</v>
      </c>
      <c r="D1" t="s">
        <v>10</v>
      </c>
      <c r="G1" t="s">
        <v>0</v>
      </c>
      <c r="H1" t="s">
        <v>14</v>
      </c>
      <c r="I1" t="s">
        <v>15</v>
      </c>
      <c r="J1" t="s">
        <v>16</v>
      </c>
      <c r="K1" t="s">
        <v>17</v>
      </c>
    </row>
    <row r="2" spans="1:12" x14ac:dyDescent="0.25">
      <c r="A2" t="s">
        <v>5</v>
      </c>
      <c r="B2">
        <v>2</v>
      </c>
      <c r="C2">
        <v>1.925</v>
      </c>
      <c r="D2" s="2">
        <f>ABS(C2-B2)/B2</f>
        <v>3.7499999999999978E-2</v>
      </c>
      <c r="F2" t="s">
        <v>1</v>
      </c>
      <c r="G2" s="1">
        <v>9.4419999999999994E-8</v>
      </c>
      <c r="H2" s="1">
        <f>-1/($B$5*$G$2)</f>
        <v>-1685.6062602403658</v>
      </c>
      <c r="I2" s="1">
        <f>-1/($B$9*$G$2)</f>
        <v>-168.56062602403659</v>
      </c>
      <c r="J2" t="str">
        <f>COMPLEX(0,H2)</f>
        <v>-1685.60626024037i</v>
      </c>
      <c r="K2" t="str">
        <f>COMPLEX(0,I2)</f>
        <v>-168.560626024037i</v>
      </c>
    </row>
    <row r="3" spans="1:12" x14ac:dyDescent="0.25">
      <c r="A3" t="s">
        <v>6</v>
      </c>
      <c r="B3">
        <f>$L$14</f>
        <v>6.300992015063811E-2</v>
      </c>
      <c r="C3">
        <v>5.9459999999999999E-2</v>
      </c>
      <c r="D3" s="2">
        <f t="shared" ref="D3:D12" si="0">ABS(C3-B3)/B3</f>
        <v>5.6339067596837142E-2</v>
      </c>
      <c r="F3" t="s">
        <v>2</v>
      </c>
      <c r="G3" s="1">
        <v>9.3869999999999995E-3</v>
      </c>
      <c r="H3" s="1">
        <f>$B$5*$G$3</f>
        <v>58.98026047849477</v>
      </c>
      <c r="I3" s="1">
        <f>$B$9*$G$3</f>
        <v>589.80260478494779</v>
      </c>
      <c r="J3" t="str">
        <f t="shared" ref="J3:J5" si="1">COMPLEX(0,H3)</f>
        <v>58.9802604784948i</v>
      </c>
      <c r="K3" t="str">
        <f>COMPLEX(0,I3)</f>
        <v>589.802604784948i</v>
      </c>
    </row>
    <row r="4" spans="1:12" x14ac:dyDescent="0.25">
      <c r="A4" t="s">
        <v>7</v>
      </c>
      <c r="B4">
        <f>$L$10</f>
        <v>2.0683062998671446</v>
      </c>
      <c r="C4">
        <v>1.9750000000000001</v>
      </c>
      <c r="D4" s="2">
        <f t="shared" si="0"/>
        <v>4.5112418732727345E-2</v>
      </c>
      <c r="F4" t="s">
        <v>3</v>
      </c>
      <c r="G4">
        <v>982.3</v>
      </c>
      <c r="H4">
        <v>982.3</v>
      </c>
      <c r="I4">
        <v>982.3</v>
      </c>
      <c r="J4" t="str">
        <f>COMPLEX(H4,0)</f>
        <v>982.3</v>
      </c>
      <c r="K4" t="str">
        <f>COMPLEX(I4,0)</f>
        <v>982.3</v>
      </c>
    </row>
    <row r="5" spans="1:12" x14ac:dyDescent="0.25">
      <c r="A5" t="s">
        <v>11</v>
      </c>
      <c r="B5">
        <f>2*PI()*E5</f>
        <v>6283.1853071795858</v>
      </c>
      <c r="D5" s="3" t="s">
        <v>12</v>
      </c>
      <c r="E5">
        <v>1000</v>
      </c>
      <c r="F5" t="s">
        <v>4</v>
      </c>
      <c r="G5">
        <v>51.375</v>
      </c>
      <c r="H5">
        <v>51.375</v>
      </c>
      <c r="I5">
        <v>51.375</v>
      </c>
      <c r="J5" t="str">
        <f>COMPLEX(H5,0)</f>
        <v>51.375</v>
      </c>
      <c r="K5" t="str">
        <f>COMPLEX(I5,0)</f>
        <v>51.375</v>
      </c>
    </row>
    <row r="6" spans="1:12" x14ac:dyDescent="0.25">
      <c r="A6" t="s">
        <v>5</v>
      </c>
      <c r="B6">
        <f>$L$24</f>
        <v>0.17355366547094428</v>
      </c>
      <c r="C6">
        <v>0.2243</v>
      </c>
      <c r="D6" s="2">
        <f t="shared" si="0"/>
        <v>0.29239563676948954</v>
      </c>
    </row>
    <row r="7" spans="1:12" x14ac:dyDescent="0.25">
      <c r="A7" t="s">
        <v>6</v>
      </c>
      <c r="B7">
        <v>2</v>
      </c>
      <c r="C7">
        <v>1.8560000000000001</v>
      </c>
      <c r="D7" s="2">
        <f t="shared" si="0"/>
        <v>7.1999999999999953E-2</v>
      </c>
      <c r="G7" t="s">
        <v>18</v>
      </c>
      <c r="H7" t="str">
        <f>$J$3</f>
        <v>58.9802604784948i</v>
      </c>
    </row>
    <row r="8" spans="1:12" x14ac:dyDescent="0.25">
      <c r="A8" t="s">
        <v>7</v>
      </c>
      <c r="B8">
        <f>$L$20</f>
        <v>2.6926223366456159</v>
      </c>
      <c r="C8">
        <v>2.5259999999999998</v>
      </c>
      <c r="D8" s="2">
        <f t="shared" si="0"/>
        <v>6.1881064558496145E-2</v>
      </c>
      <c r="G8" t="s">
        <v>19</v>
      </c>
      <c r="H8" t="str">
        <f>IMDIV(COMPLEX(1,0),IMSUM(COMPLEX(1/$G$4,0),IMDIV(COMPLEX(1,0),COMPLEX($H$5,$H$2))))</f>
        <v>727.192610811967-416.001753209595i</v>
      </c>
    </row>
    <row r="9" spans="1:12" x14ac:dyDescent="0.25">
      <c r="A9" t="s">
        <v>11</v>
      </c>
      <c r="B9">
        <f>2*PI()*E9</f>
        <v>62831.853071795864</v>
      </c>
      <c r="D9" s="2" t="s">
        <v>12</v>
      </c>
      <c r="E9">
        <v>10000</v>
      </c>
      <c r="G9" t="s">
        <v>20</v>
      </c>
      <c r="H9" t="str">
        <f>IMPRODUCT(IMDIV($H8,IMSUM($H8,$H7)),COMPLEX(1,0))</f>
        <v>1.03208604732506-0.0653538708453007i</v>
      </c>
    </row>
    <row r="10" spans="1:12" x14ac:dyDescent="0.25">
      <c r="A10" t="s">
        <v>5</v>
      </c>
      <c r="B10">
        <v>2</v>
      </c>
      <c r="C10">
        <v>1.8979999999999999</v>
      </c>
      <c r="D10" s="2">
        <f t="shared" si="0"/>
        <v>5.1000000000000045E-2</v>
      </c>
      <c r="E10">
        <f>2*1.1188</f>
        <v>2.2376</v>
      </c>
      <c r="G10" t="s">
        <v>24</v>
      </c>
      <c r="H10">
        <f>IMABS($H9)</f>
        <v>1.0341531499335723</v>
      </c>
      <c r="I10" t="s">
        <v>25</v>
      </c>
      <c r="J10">
        <f>DEGREES(IMARGUMENT($H9))</f>
        <v>-3.6232523704691122</v>
      </c>
      <c r="K10" t="s">
        <v>26</v>
      </c>
      <c r="L10">
        <f>2*$H10</f>
        <v>2.0683062998671446</v>
      </c>
    </row>
    <row r="11" spans="1:12" x14ac:dyDescent="0.25">
      <c r="A11" t="s">
        <v>6</v>
      </c>
      <c r="B11">
        <v>2</v>
      </c>
      <c r="C11">
        <v>2</v>
      </c>
      <c r="D11" s="2">
        <f t="shared" si="0"/>
        <v>0</v>
      </c>
      <c r="E11">
        <f>2*1.0546</f>
        <v>2.1092</v>
      </c>
      <c r="G11" t="s">
        <v>22</v>
      </c>
      <c r="H11" t="str">
        <f>$J$2</f>
        <v>-1685.60626024037i</v>
      </c>
    </row>
    <row r="12" spans="1:12" x14ac:dyDescent="0.25">
      <c r="A12" t="s">
        <v>7</v>
      </c>
      <c r="B12">
        <f>AVERAGE($B$4,$B$8)</f>
        <v>2.3804643182563803</v>
      </c>
      <c r="C12">
        <v>1.9450000000000001</v>
      </c>
      <c r="D12" s="2">
        <f t="shared" si="0"/>
        <v>0.18293251233244484</v>
      </c>
      <c r="E12">
        <f>2*1.117</f>
        <v>2.234</v>
      </c>
      <c r="G12" t="s">
        <v>21</v>
      </c>
      <c r="H12" t="str">
        <f>$J$5</f>
        <v>51.375</v>
      </c>
    </row>
    <row r="13" spans="1:12" x14ac:dyDescent="0.25">
      <c r="A13" t="s">
        <v>13</v>
      </c>
      <c r="B13">
        <f>2*PI()*E13</f>
        <v>6283.1853071795858</v>
      </c>
      <c r="D13" t="s">
        <v>12</v>
      </c>
      <c r="E13">
        <v>1000</v>
      </c>
      <c r="G13" t="s">
        <v>23</v>
      </c>
      <c r="H13" t="str">
        <f>IMPRODUCT(IMDIV($H12,IMSUM($H12,$H11)),$H$9)</f>
        <v>0.00294791342926804+0.031366739004254i</v>
      </c>
    </row>
    <row r="14" spans="1:12" x14ac:dyDescent="0.25">
      <c r="G14" t="s">
        <v>24</v>
      </c>
      <c r="H14">
        <f>IMABS($H13)</f>
        <v>3.1504960075319055E-2</v>
      </c>
      <c r="I14" t="s">
        <v>25</v>
      </c>
      <c r="J14">
        <f>DEGREES(IMARGUMENT($H13))</f>
        <v>84.630990168313005</v>
      </c>
      <c r="K14" t="s">
        <v>26</v>
      </c>
      <c r="L14">
        <f>2*$H14</f>
        <v>6.300992015063811E-2</v>
      </c>
    </row>
    <row r="17" spans="7:12" x14ac:dyDescent="0.25">
      <c r="G17" t="s">
        <v>18</v>
      </c>
      <c r="H17" t="str">
        <f>$K$2</f>
        <v>-168.560626024037i</v>
      </c>
    </row>
    <row r="18" spans="7:12" x14ac:dyDescent="0.25">
      <c r="G18" t="s">
        <v>19</v>
      </c>
      <c r="H18" t="str">
        <f>IMDIV(COMPLEX(1,0),IMSUM(COMPLEX(1/$G$4,0),IMDIV(COMPLEX(1,0),COMPLEX($I$5,$I$3))))</f>
        <v>278.091324482523+401.813056456205i</v>
      </c>
    </row>
    <row r="19" spans="7:12" x14ac:dyDescent="0.25">
      <c r="G19" t="s">
        <v>20</v>
      </c>
      <c r="H19" t="str">
        <f>IMPRODUCT(IMDIV($H18,IMSUM($H18,$H17)),COMPLEX(1,0))</f>
        <v>1.298441883152+0.35581236351118i</v>
      </c>
    </row>
    <row r="20" spans="7:12" x14ac:dyDescent="0.25">
      <c r="G20" t="s">
        <v>24</v>
      </c>
      <c r="H20">
        <f>IMABS($H19)</f>
        <v>1.3463111683228079</v>
      </c>
      <c r="I20" t="s">
        <v>25</v>
      </c>
      <c r="J20">
        <f>DEGREES(IMARGUMENT($H19))</f>
        <v>15.32458275865009</v>
      </c>
      <c r="K20" t="s">
        <v>26</v>
      </c>
      <c r="L20">
        <f>2*$H20</f>
        <v>2.6926223366456159</v>
      </c>
    </row>
    <row r="21" spans="7:12" x14ac:dyDescent="0.25">
      <c r="G21" t="s">
        <v>22</v>
      </c>
      <c r="H21" t="str">
        <f>$K$3</f>
        <v>589.802604784948i</v>
      </c>
    </row>
    <row r="22" spans="7:12" x14ac:dyDescent="0.25">
      <c r="G22" t="s">
        <v>21</v>
      </c>
      <c r="H22" t="str">
        <f>$K$5</f>
        <v>51.375</v>
      </c>
    </row>
    <row r="23" spans="7:12" x14ac:dyDescent="0.25">
      <c r="G23" t="s">
        <v>23</v>
      </c>
      <c r="H23" t="str">
        <f>IMPRODUCT(IMDIV($H22,IMSUM($H22,$H21)),COMPLEX(1,0))</f>
        <v>0.00753021869960011-0.0864494910681162i</v>
      </c>
    </row>
    <row r="24" spans="7:12" x14ac:dyDescent="0.25">
      <c r="G24" t="s">
        <v>24</v>
      </c>
      <c r="H24">
        <f>IMABS($H23)</f>
        <v>8.677683273547214E-2</v>
      </c>
      <c r="I24" t="s">
        <v>25</v>
      </c>
      <c r="J24">
        <f>DEGREES(IMARGUMENT($H23))</f>
        <v>-85.021792510911851</v>
      </c>
      <c r="K24" t="s">
        <v>26</v>
      </c>
      <c r="L24">
        <f>2*$H24</f>
        <v>0.17355366547094428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ABSOLUTE INSANITY</dc:creator>
  <cp:lastModifiedBy>ABSOLUTE INSANITY</cp:lastModifiedBy>
  <dcterms:created xsi:type="dcterms:W3CDTF">2019-10-28T14:56:43Z</dcterms:created>
  <dcterms:modified xsi:type="dcterms:W3CDTF">2019-10-28T17:45:27Z</dcterms:modified>
</cp:coreProperties>
</file>