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DISK_IMG/往来款/9月往来款/"/>
    </mc:Choice>
  </mc:AlternateContent>
  <bookViews>
    <workbookView xWindow="0" yWindow="460" windowWidth="25600" windowHeight="12440" tabRatio="696" firstSheet="3" activeTab="3"/>
  </bookViews>
  <sheets>
    <sheet name="应收款项账龄分析表-应收账款" sheetId="1" r:id="rId1"/>
    <sheet name="应收款项账龄分析表-其他应收款 " sheetId="2" r:id="rId2"/>
    <sheet name="应收款项账龄分析表-预付账款" sheetId="3" r:id="rId3"/>
    <sheet name="Sheet1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Print_Area" localSheetId="3">Sheet1!$A$1:$V$52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7" i="4" l="1"/>
  <c r="F59" i="4"/>
  <c r="E57" i="4"/>
  <c r="E59" i="4"/>
  <c r="O31" i="3"/>
  <c r="O57" i="3"/>
  <c r="O58" i="3"/>
  <c r="Q57" i="3"/>
  <c r="P57" i="3"/>
  <c r="N57" i="3"/>
  <c r="M57" i="3"/>
  <c r="K57" i="3"/>
  <c r="J57" i="3"/>
  <c r="I57" i="3"/>
  <c r="G57" i="3"/>
  <c r="F57" i="3"/>
  <c r="E57" i="3"/>
  <c r="C57" i="3"/>
  <c r="L56" i="3"/>
  <c r="W56" i="3"/>
  <c r="L55" i="3"/>
  <c r="W55" i="3"/>
  <c r="L54" i="3"/>
  <c r="W54" i="3"/>
  <c r="L53" i="3"/>
  <c r="W53" i="3"/>
  <c r="L52" i="3"/>
  <c r="W52" i="3"/>
  <c r="L51" i="3"/>
  <c r="W51" i="3"/>
  <c r="L50" i="3"/>
  <c r="W50" i="3"/>
  <c r="L49" i="3"/>
  <c r="W49" i="3"/>
  <c r="L48" i="3"/>
  <c r="L47" i="3"/>
  <c r="W47" i="3"/>
  <c r="L46" i="3"/>
  <c r="W46" i="3"/>
  <c r="L45" i="3"/>
  <c r="W45" i="3"/>
  <c r="L44" i="3"/>
  <c r="W44" i="3"/>
  <c r="L43" i="3"/>
  <c r="W43" i="3"/>
  <c r="L42" i="3"/>
  <c r="W42" i="3"/>
  <c r="H41" i="3"/>
  <c r="H57" i="3"/>
  <c r="H31" i="3"/>
  <c r="H58" i="3"/>
  <c r="D41" i="3"/>
  <c r="D57" i="3"/>
  <c r="D31" i="3"/>
  <c r="D58" i="3"/>
  <c r="L40" i="3"/>
  <c r="W40" i="3"/>
  <c r="L39" i="3"/>
  <c r="W39" i="3"/>
  <c r="L38" i="3"/>
  <c r="W38" i="3"/>
  <c r="L37" i="3"/>
  <c r="W37" i="3"/>
  <c r="L36" i="3"/>
  <c r="W36" i="3"/>
  <c r="L35" i="3"/>
  <c r="W35" i="3"/>
  <c r="L34" i="3"/>
  <c r="W34" i="3"/>
  <c r="L33" i="3"/>
  <c r="W33" i="3"/>
  <c r="L32" i="3"/>
  <c r="Q31" i="3"/>
  <c r="Q58" i="3"/>
  <c r="P31" i="3"/>
  <c r="P58" i="3"/>
  <c r="N31" i="3"/>
  <c r="N58" i="3"/>
  <c r="M31" i="3"/>
  <c r="M58" i="3"/>
  <c r="K31" i="3"/>
  <c r="K58" i="3"/>
  <c r="J31" i="3"/>
  <c r="J58" i="3"/>
  <c r="I31" i="3"/>
  <c r="I58" i="3"/>
  <c r="G31" i="3"/>
  <c r="G58" i="3"/>
  <c r="F31" i="3"/>
  <c r="F58" i="3"/>
  <c r="E31" i="3"/>
  <c r="E58" i="3"/>
  <c r="C31" i="3"/>
  <c r="C58" i="3"/>
  <c r="L30" i="3"/>
  <c r="W30" i="3"/>
  <c r="L29" i="3"/>
  <c r="W29" i="3"/>
  <c r="L28" i="3"/>
  <c r="W28" i="3"/>
  <c r="L27" i="3"/>
  <c r="W27" i="3"/>
  <c r="L26" i="3"/>
  <c r="W26" i="3"/>
  <c r="L25" i="3"/>
  <c r="W25" i="3"/>
  <c r="L24" i="3"/>
  <c r="W24" i="3"/>
  <c r="L23" i="3"/>
  <c r="W23" i="3"/>
  <c r="L22" i="3"/>
  <c r="L21" i="3"/>
  <c r="W21" i="3"/>
  <c r="L20" i="3"/>
  <c r="W20" i="3"/>
  <c r="L19" i="3"/>
  <c r="W19" i="3"/>
  <c r="L18" i="3"/>
  <c r="W18" i="3"/>
  <c r="L17" i="3"/>
  <c r="W17" i="3"/>
  <c r="L16" i="3"/>
  <c r="W16" i="3"/>
  <c r="L15" i="3"/>
  <c r="W15" i="3"/>
  <c r="L14" i="3"/>
  <c r="W14" i="3"/>
  <c r="L13" i="3"/>
  <c r="W13" i="3"/>
  <c r="L12" i="3"/>
  <c r="W12" i="3"/>
  <c r="L11" i="3"/>
  <c r="W11" i="3"/>
  <c r="L10" i="3"/>
  <c r="W10" i="3"/>
  <c r="L9" i="3"/>
  <c r="W9" i="3"/>
  <c r="L8" i="3"/>
  <c r="W8" i="3"/>
  <c r="L7" i="3"/>
  <c r="W7" i="3"/>
  <c r="L6" i="3"/>
  <c r="W6" i="3"/>
  <c r="F64" i="2"/>
  <c r="F66" i="2"/>
  <c r="E64" i="2"/>
  <c r="E66" i="2"/>
  <c r="Q57" i="2"/>
  <c r="O57" i="2"/>
  <c r="N57" i="2"/>
  <c r="K57" i="2"/>
  <c r="J57" i="2"/>
  <c r="I57" i="2"/>
  <c r="G57" i="2"/>
  <c r="F57" i="2"/>
  <c r="E57" i="2"/>
  <c r="L56" i="2"/>
  <c r="W56" i="2"/>
  <c r="L55" i="2"/>
  <c r="W55" i="2"/>
  <c r="M54" i="2"/>
  <c r="L54" i="2"/>
  <c r="L53" i="2"/>
  <c r="W53" i="2"/>
  <c r="M52" i="2"/>
  <c r="D52" i="2"/>
  <c r="L52" i="2"/>
  <c r="L51" i="2"/>
  <c r="W51" i="2"/>
  <c r="L50" i="2"/>
  <c r="W50" i="2"/>
  <c r="C49" i="2"/>
  <c r="C57" i="2"/>
  <c r="L48" i="2"/>
  <c r="L47" i="2"/>
  <c r="W47" i="2"/>
  <c r="L46" i="2"/>
  <c r="W46" i="2"/>
  <c r="L45" i="2"/>
  <c r="W45" i="2"/>
  <c r="L44" i="2"/>
  <c r="W44" i="2"/>
  <c r="L43" i="2"/>
  <c r="W43" i="2"/>
  <c r="L42" i="2"/>
  <c r="W42" i="2"/>
  <c r="H41" i="2"/>
  <c r="D41" i="2"/>
  <c r="L41" i="2"/>
  <c r="W41" i="2"/>
  <c r="L40" i="2"/>
  <c r="W40" i="2"/>
  <c r="L39" i="2"/>
  <c r="W39" i="2"/>
  <c r="L38" i="2"/>
  <c r="W38" i="2"/>
  <c r="L37" i="2"/>
  <c r="W37" i="2"/>
  <c r="M36" i="2"/>
  <c r="H36" i="2"/>
  <c r="D36" i="2"/>
  <c r="M35" i="2"/>
  <c r="H35" i="2"/>
  <c r="H57" i="2"/>
  <c r="D35" i="2"/>
  <c r="L34" i="2"/>
  <c r="W34" i="2"/>
  <c r="L33" i="2"/>
  <c r="W33" i="2"/>
  <c r="L32" i="2"/>
  <c r="Q31" i="2"/>
  <c r="Q58" i="2"/>
  <c r="N31" i="2"/>
  <c r="N58" i="2"/>
  <c r="K31" i="2"/>
  <c r="K58" i="2"/>
  <c r="J31" i="2"/>
  <c r="J58" i="2"/>
  <c r="I31" i="2"/>
  <c r="I58" i="2"/>
  <c r="G31" i="2"/>
  <c r="G58" i="2"/>
  <c r="F31" i="2"/>
  <c r="F58" i="2"/>
  <c r="E31" i="2"/>
  <c r="E58" i="2"/>
  <c r="L30" i="2"/>
  <c r="W30" i="2"/>
  <c r="L29" i="2"/>
  <c r="W29" i="2"/>
  <c r="M28" i="2"/>
  <c r="C28" i="2"/>
  <c r="L28" i="2"/>
  <c r="L27" i="2"/>
  <c r="W27" i="2"/>
  <c r="L26" i="2"/>
  <c r="W26" i="2"/>
  <c r="L25" i="2"/>
  <c r="W25" i="2"/>
  <c r="L24" i="2"/>
  <c r="W24" i="2"/>
  <c r="L23" i="2"/>
  <c r="W23" i="2"/>
  <c r="L22" i="2"/>
  <c r="O21" i="2"/>
  <c r="O31" i="2"/>
  <c r="O58" i="2"/>
  <c r="C21" i="2"/>
  <c r="L21" i="2"/>
  <c r="M20" i="2"/>
  <c r="L20" i="2"/>
  <c r="L19" i="2"/>
  <c r="W19" i="2"/>
  <c r="H18" i="2"/>
  <c r="D18" i="2"/>
  <c r="L18" i="2"/>
  <c r="W18" i="2"/>
  <c r="L17" i="2"/>
  <c r="W17" i="2"/>
  <c r="L16" i="2"/>
  <c r="W16" i="2"/>
  <c r="H15" i="2"/>
  <c r="H10" i="2"/>
  <c r="H12" i="2"/>
  <c r="H31" i="2"/>
  <c r="H58" i="2"/>
  <c r="D15" i="2"/>
  <c r="L14" i="2"/>
  <c r="W14" i="2"/>
  <c r="L13" i="2"/>
  <c r="W13" i="2"/>
  <c r="D12" i="2"/>
  <c r="L12" i="2"/>
  <c r="W12" i="2"/>
  <c r="L11" i="2"/>
  <c r="W11" i="2"/>
  <c r="D10" i="2"/>
  <c r="C9" i="2"/>
  <c r="L9" i="2"/>
  <c r="W9" i="2"/>
  <c r="L8" i="2"/>
  <c r="W8" i="2"/>
  <c r="L7" i="2"/>
  <c r="W7" i="2"/>
  <c r="L6" i="2"/>
  <c r="P6" i="2"/>
  <c r="P31" i="2"/>
  <c r="F63" i="1"/>
  <c r="F65" i="1"/>
  <c r="E63" i="1"/>
  <c r="E65" i="1"/>
  <c r="Q57" i="1"/>
  <c r="P57" i="1"/>
  <c r="O57" i="1"/>
  <c r="N57" i="1"/>
  <c r="K57" i="1"/>
  <c r="J57" i="1"/>
  <c r="I57" i="1"/>
  <c r="G57" i="1"/>
  <c r="F57" i="1"/>
  <c r="E57" i="1"/>
  <c r="C57" i="1"/>
  <c r="L56" i="1"/>
  <c r="W56" i="1"/>
  <c r="L55" i="1"/>
  <c r="W55" i="1"/>
  <c r="M54" i="1"/>
  <c r="L54" i="1"/>
  <c r="W54" i="1"/>
  <c r="L53" i="1"/>
  <c r="W53" i="1"/>
  <c r="M52" i="1"/>
  <c r="L52" i="1"/>
  <c r="W52" i="1"/>
  <c r="L51" i="1"/>
  <c r="W51" i="1"/>
  <c r="L50" i="1"/>
  <c r="W50" i="1"/>
  <c r="L49" i="1"/>
  <c r="W49" i="1"/>
  <c r="L48" i="1"/>
  <c r="H47" i="1"/>
  <c r="H57" i="1"/>
  <c r="D47" i="1"/>
  <c r="D57" i="1"/>
  <c r="L46" i="1"/>
  <c r="W46" i="1"/>
  <c r="L45" i="1"/>
  <c r="W45" i="1"/>
  <c r="L44" i="1"/>
  <c r="W44" i="1"/>
  <c r="L43" i="1"/>
  <c r="W43" i="1"/>
  <c r="L42" i="1"/>
  <c r="W42" i="1"/>
  <c r="L41" i="1"/>
  <c r="W41" i="1"/>
  <c r="L40" i="1"/>
  <c r="W40" i="1"/>
  <c r="L39" i="1"/>
  <c r="W39" i="1"/>
  <c r="L38" i="1"/>
  <c r="W38" i="1"/>
  <c r="L37" i="1"/>
  <c r="W37" i="1"/>
  <c r="L36" i="1"/>
  <c r="W36" i="1"/>
  <c r="L35" i="1"/>
  <c r="W35" i="1"/>
  <c r="L34" i="1"/>
  <c r="W34" i="1"/>
  <c r="L33" i="1"/>
  <c r="W33" i="1"/>
  <c r="L32" i="1"/>
  <c r="W32" i="1"/>
  <c r="Q31" i="1"/>
  <c r="Q58" i="1"/>
  <c r="P31" i="1"/>
  <c r="P58" i="1"/>
  <c r="O31" i="1"/>
  <c r="O58" i="1"/>
  <c r="K31" i="1"/>
  <c r="K58" i="1"/>
  <c r="J31" i="1"/>
  <c r="J58" i="1"/>
  <c r="G31" i="1"/>
  <c r="G58" i="1"/>
  <c r="F31" i="1"/>
  <c r="F58" i="1"/>
  <c r="E31" i="1"/>
  <c r="E58" i="1"/>
  <c r="L30" i="1"/>
  <c r="W30" i="1"/>
  <c r="L29" i="1"/>
  <c r="W29" i="1"/>
  <c r="N28" i="1"/>
  <c r="N31" i="1"/>
  <c r="N58" i="1"/>
  <c r="M28" i="1"/>
  <c r="H28" i="1"/>
  <c r="D28" i="1"/>
  <c r="C28" i="1"/>
  <c r="L27" i="1"/>
  <c r="W27" i="1"/>
  <c r="M26" i="1"/>
  <c r="H26" i="1"/>
  <c r="D26" i="1"/>
  <c r="C26" i="1"/>
  <c r="L25" i="1"/>
  <c r="W25" i="1"/>
  <c r="L24" i="1"/>
  <c r="W24" i="1"/>
  <c r="L23" i="1"/>
  <c r="W23" i="1"/>
  <c r="L22" i="1"/>
  <c r="W22" i="1"/>
  <c r="H21" i="1"/>
  <c r="C21" i="1"/>
  <c r="D21" i="1"/>
  <c r="L21" i="1"/>
  <c r="W21" i="1"/>
  <c r="L20" i="1"/>
  <c r="W20" i="1"/>
  <c r="L19" i="1"/>
  <c r="W19" i="1"/>
  <c r="L18" i="1"/>
  <c r="W18" i="1"/>
  <c r="L17" i="1"/>
  <c r="W17" i="1"/>
  <c r="L16" i="1"/>
  <c r="W16" i="1"/>
  <c r="H15" i="1"/>
  <c r="D15" i="1"/>
  <c r="M14" i="1"/>
  <c r="I14" i="1"/>
  <c r="I31" i="1"/>
  <c r="I58" i="1"/>
  <c r="H14" i="1"/>
  <c r="D14" i="1"/>
  <c r="C14" i="1"/>
  <c r="L13" i="1"/>
  <c r="W13" i="1"/>
  <c r="L12" i="1"/>
  <c r="W12" i="1"/>
  <c r="L11" i="1"/>
  <c r="W11" i="1"/>
  <c r="M10" i="1"/>
  <c r="H10" i="1"/>
  <c r="D10" i="1"/>
  <c r="L9" i="1"/>
  <c r="W9" i="1"/>
  <c r="L8" i="1"/>
  <c r="W8" i="1"/>
  <c r="L7" i="1"/>
  <c r="W7" i="1"/>
  <c r="D6" i="1"/>
  <c r="H6" i="1"/>
  <c r="L6" i="1"/>
  <c r="W54" i="2"/>
  <c r="W6" i="1"/>
  <c r="P32" i="2"/>
  <c r="P57" i="2"/>
  <c r="P58" i="2"/>
  <c r="W32" i="3"/>
  <c r="L31" i="3"/>
  <c r="L10" i="2"/>
  <c r="W10" i="2"/>
  <c r="W20" i="2"/>
  <c r="W6" i="2"/>
  <c r="W32" i="2"/>
  <c r="X32" i="3"/>
  <c r="W31" i="3"/>
  <c r="L14" i="1"/>
  <c r="W14" i="1"/>
  <c r="W28" i="2"/>
  <c r="D31" i="1"/>
  <c r="D58" i="1"/>
  <c r="C31" i="1"/>
  <c r="C58" i="1"/>
  <c r="L26" i="1"/>
  <c r="W26" i="1"/>
  <c r="M21" i="2"/>
  <c r="M31" i="2"/>
  <c r="L35" i="2"/>
  <c r="W35" i="2"/>
  <c r="L15" i="1"/>
  <c r="W15" i="1"/>
  <c r="L36" i="2"/>
  <c r="W36" i="2"/>
  <c r="W52" i="2"/>
  <c r="M57" i="2"/>
  <c r="M58" i="2"/>
  <c r="C31" i="2"/>
  <c r="C58" i="2"/>
  <c r="L49" i="2"/>
  <c r="W49" i="2"/>
  <c r="L10" i="1"/>
  <c r="H31" i="1"/>
  <c r="H58" i="1"/>
  <c r="M31" i="1"/>
  <c r="L28" i="1"/>
  <c r="W28" i="1"/>
  <c r="L15" i="2"/>
  <c r="W15" i="2"/>
  <c r="W10" i="1"/>
  <c r="W21" i="2"/>
  <c r="M57" i="1"/>
  <c r="L47" i="1"/>
  <c r="D57" i="2"/>
  <c r="D31" i="2"/>
  <c r="L41" i="3"/>
  <c r="L31" i="2"/>
  <c r="M58" i="1"/>
  <c r="D58" i="2"/>
  <c r="L31" i="1"/>
  <c r="L57" i="2"/>
  <c r="W57" i="2"/>
  <c r="W47" i="1"/>
  <c r="L57" i="1"/>
  <c r="W57" i="1"/>
  <c r="L57" i="3"/>
  <c r="W41" i="3"/>
  <c r="X32" i="2"/>
  <c r="W31" i="2"/>
  <c r="X32" i="1"/>
  <c r="L58" i="1"/>
  <c r="W58" i="1"/>
  <c r="W31" i="1"/>
  <c r="L58" i="2"/>
  <c r="W58" i="2"/>
  <c r="W57" i="3"/>
  <c r="L58" i="3"/>
  <c r="W58" i="3"/>
</calcChain>
</file>

<file path=xl/sharedStrings.xml><?xml version="1.0" encoding="utf-8"?>
<sst xmlns="http://schemas.openxmlformats.org/spreadsheetml/2006/main" count="348" uniqueCount="60">
  <si>
    <r>
      <rPr>
        <b/>
        <sz val="16"/>
        <rFont val="Times New Roman"/>
        <family val="1"/>
      </rPr>
      <t>2017</t>
    </r>
    <r>
      <rPr>
        <b/>
        <sz val="16"/>
        <rFont val="楷体_GB2312"/>
        <charset val="134"/>
      </rPr>
      <t>年</t>
    </r>
    <r>
      <rPr>
        <b/>
        <sz val="16"/>
        <rFont val="Times New Roman"/>
        <family val="1"/>
      </rPr>
      <t>12</t>
    </r>
    <r>
      <rPr>
        <b/>
        <sz val="16"/>
        <rFont val="楷体_GB2312"/>
        <charset val="134"/>
      </rPr>
      <t>月</t>
    </r>
    <r>
      <rPr>
        <b/>
        <sz val="16"/>
        <rFont val="Times New Roman"/>
        <family val="1"/>
      </rPr>
      <t xml:space="preserve"> </t>
    </r>
    <r>
      <rPr>
        <b/>
        <sz val="16"/>
        <rFont val="楷体_GB2312"/>
        <charset val="134"/>
      </rPr>
      <t>应收款项账龄分析表</t>
    </r>
  </si>
  <si>
    <t>编制单位：</t>
  </si>
  <si>
    <r>
      <rPr>
        <b/>
        <sz val="10"/>
        <rFont val="Times New Roman"/>
        <family val="1"/>
      </rPr>
      <t xml:space="preserve">   </t>
    </r>
    <r>
      <rPr>
        <b/>
        <sz val="10"/>
        <rFont val="楷体_GB2312"/>
        <charset val="134"/>
      </rPr>
      <t>会计期：</t>
    </r>
    <r>
      <rPr>
        <b/>
        <sz val="10"/>
        <rFont val="Times New Roman"/>
        <family val="1"/>
      </rPr>
      <t>2017</t>
    </r>
    <r>
      <rPr>
        <b/>
        <sz val="10"/>
        <rFont val="楷体_GB2312"/>
        <charset val="134"/>
      </rPr>
      <t>年</t>
    </r>
    <r>
      <rPr>
        <b/>
        <sz val="10"/>
        <rFont val="Times New Roman"/>
        <family val="1"/>
      </rPr>
      <t>12</t>
    </r>
    <r>
      <rPr>
        <b/>
        <sz val="10"/>
        <rFont val="楷体_GB2312"/>
        <charset val="134"/>
      </rPr>
      <t>月</t>
    </r>
    <r>
      <rPr>
        <b/>
        <sz val="10"/>
        <rFont val="Times New Roman"/>
        <family val="1"/>
      </rPr>
      <t>31</t>
    </r>
    <r>
      <rPr>
        <b/>
        <sz val="10"/>
        <rFont val="楷体_GB2312"/>
        <charset val="134"/>
      </rPr>
      <t>日</t>
    </r>
  </si>
  <si>
    <t>单位：元</t>
  </si>
  <si>
    <t>债务人名称</t>
  </si>
  <si>
    <r>
      <rPr>
        <b/>
        <sz val="10"/>
        <rFont val="Times New Roman"/>
        <family val="1"/>
      </rPr>
      <t>2017</t>
    </r>
    <r>
      <rPr>
        <b/>
        <sz val="10"/>
        <rFont val="楷体_GB2312"/>
        <charset val="134"/>
      </rPr>
      <t>年年初</t>
    </r>
    <r>
      <rPr>
        <b/>
        <sz val="10"/>
        <rFont val="Times New Roman"/>
        <family val="1"/>
      </rPr>
      <t xml:space="preserve">  
   </t>
    </r>
    <r>
      <rPr>
        <b/>
        <sz val="10"/>
        <rFont val="楷体_GB2312"/>
        <charset val="134"/>
      </rPr>
      <t>余额</t>
    </r>
  </si>
  <si>
    <t>本期增加</t>
  </si>
  <si>
    <t>本期减少</t>
  </si>
  <si>
    <r>
      <rPr>
        <b/>
        <sz val="10"/>
        <rFont val="Times New Roman"/>
        <family val="1"/>
      </rPr>
      <t>2017</t>
    </r>
    <r>
      <rPr>
        <b/>
        <sz val="10"/>
        <rFont val="楷体_GB2312"/>
        <charset val="134"/>
      </rPr>
      <t>年</t>
    </r>
    <r>
      <rPr>
        <b/>
        <sz val="10"/>
        <rFont val="Times New Roman"/>
        <family val="1"/>
      </rPr>
      <t>12</t>
    </r>
    <r>
      <rPr>
        <b/>
        <sz val="10"/>
        <rFont val="楷体_GB2312"/>
        <charset val="134"/>
      </rPr>
      <t>月末余额</t>
    </r>
  </si>
  <si>
    <r>
      <rPr>
        <b/>
        <sz val="10"/>
        <color indexed="8"/>
        <rFont val="Times New Roman"/>
        <family val="1"/>
      </rPr>
      <t>2017</t>
    </r>
    <r>
      <rPr>
        <b/>
        <sz val="10"/>
        <color indexed="8"/>
        <rFont val="楷体_GB2312"/>
        <charset val="134"/>
      </rPr>
      <t>年</t>
    </r>
    <r>
      <rPr>
        <b/>
        <sz val="10"/>
        <color indexed="8"/>
        <rFont val="Times New Roman"/>
        <family val="1"/>
      </rPr>
      <t>12</t>
    </r>
    <r>
      <rPr>
        <b/>
        <sz val="10"/>
        <color indexed="8"/>
        <rFont val="楷体_GB2312"/>
        <charset val="134"/>
      </rPr>
      <t>月余额分类</t>
    </r>
  </si>
  <si>
    <t>未收回原因</t>
  </si>
  <si>
    <t>计划收回时间</t>
  </si>
  <si>
    <t>分管领导</t>
  </si>
  <si>
    <t>具体业务收账人</t>
  </si>
  <si>
    <t>财务负责人</t>
  </si>
  <si>
    <r>
      <rPr>
        <b/>
        <sz val="10"/>
        <color indexed="8"/>
        <rFont val="Times New Roman"/>
        <family val="1"/>
      </rPr>
      <t>1</t>
    </r>
    <r>
      <rPr>
        <b/>
        <sz val="10"/>
        <color indexed="8"/>
        <rFont val="楷体_GB2312"/>
        <charset val="134"/>
      </rPr>
      <t>年以内</t>
    </r>
  </si>
  <si>
    <r>
      <rPr>
        <b/>
        <sz val="10"/>
        <color indexed="8"/>
        <rFont val="Times New Roman"/>
        <family val="1"/>
      </rPr>
      <t>1-2</t>
    </r>
    <r>
      <rPr>
        <b/>
        <sz val="10"/>
        <color indexed="8"/>
        <rFont val="楷体_GB2312"/>
        <charset val="134"/>
      </rPr>
      <t>年</t>
    </r>
  </si>
  <si>
    <r>
      <rPr>
        <b/>
        <sz val="10"/>
        <color indexed="8"/>
        <rFont val="Times New Roman"/>
        <family val="1"/>
      </rPr>
      <t>2-3</t>
    </r>
    <r>
      <rPr>
        <b/>
        <sz val="10"/>
        <color indexed="8"/>
        <rFont val="楷体_GB2312"/>
        <charset val="134"/>
      </rPr>
      <t>年</t>
    </r>
  </si>
  <si>
    <r>
      <rPr>
        <b/>
        <sz val="10"/>
        <color indexed="8"/>
        <rFont val="Times New Roman"/>
        <family val="1"/>
      </rPr>
      <t>3</t>
    </r>
    <r>
      <rPr>
        <b/>
        <sz val="10"/>
        <color indexed="8"/>
        <rFont val="楷体_GB2312"/>
        <charset val="134"/>
      </rPr>
      <t>年以上</t>
    </r>
  </si>
  <si>
    <t>特殊事项</t>
  </si>
  <si>
    <t>关联单位</t>
  </si>
  <si>
    <t>本部</t>
  </si>
  <si>
    <t>巡查大队</t>
  </si>
  <si>
    <t>航服</t>
  </si>
  <si>
    <t>物流</t>
  </si>
  <si>
    <t>航管</t>
  </si>
  <si>
    <t>安检</t>
  </si>
  <si>
    <t>运控</t>
  </si>
  <si>
    <t>消防</t>
  </si>
  <si>
    <t>旅客</t>
  </si>
  <si>
    <t>动力</t>
  </si>
  <si>
    <t>综合区</t>
  </si>
  <si>
    <t>车场</t>
  </si>
  <si>
    <t>飞管</t>
  </si>
  <si>
    <t>广告</t>
  </si>
  <si>
    <t>T2</t>
  </si>
  <si>
    <t>地勤</t>
  </si>
  <si>
    <t>洁卫</t>
  </si>
  <si>
    <t>商旅</t>
  </si>
  <si>
    <t>空港之旅</t>
  </si>
  <si>
    <t>信息</t>
  </si>
  <si>
    <t>汉莎</t>
  </si>
  <si>
    <t>空港设备</t>
  </si>
  <si>
    <t>快线</t>
  </si>
  <si>
    <t>翔龙</t>
  </si>
  <si>
    <t>宏利</t>
  </si>
  <si>
    <r>
      <rPr>
        <b/>
        <sz val="10"/>
        <rFont val="Times New Roman"/>
        <family val="1"/>
      </rPr>
      <t>关联单位小计</t>
    </r>
    <r>
      <rPr>
        <b/>
        <sz val="10"/>
        <rFont val="Times New Roman"/>
        <family val="1"/>
      </rPr>
      <t xml:space="preserve"> </t>
    </r>
  </si>
  <si>
    <t>非关联单位</t>
  </si>
  <si>
    <t>非关联单位小计</t>
  </si>
  <si>
    <t>合计</t>
  </si>
  <si>
    <t>自报</t>
  </si>
  <si>
    <t>调整</t>
  </si>
  <si>
    <t>重分类</t>
  </si>
  <si>
    <t>关联</t>
  </si>
  <si>
    <t>非关联</t>
  </si>
  <si>
    <r>
      <t>2018</t>
    </r>
    <r>
      <rPr>
        <b/>
        <sz val="16"/>
        <rFont val="楷体_GB2312"/>
        <charset val="134"/>
      </rPr>
      <t>年</t>
    </r>
    <r>
      <rPr>
        <b/>
        <sz val="16"/>
        <rFont val="Times New Roman"/>
        <family val="1"/>
      </rPr>
      <t>9</t>
    </r>
    <r>
      <rPr>
        <b/>
        <sz val="16"/>
        <rFont val="楷体_GB2312"/>
        <charset val="134"/>
      </rPr>
      <t>月</t>
    </r>
    <r>
      <rPr>
        <b/>
        <sz val="16"/>
        <rFont val="Times New Roman"/>
        <family val="1"/>
      </rPr>
      <t xml:space="preserve"> </t>
    </r>
    <r>
      <rPr>
        <b/>
        <sz val="16"/>
        <rFont val="楷体_GB2312"/>
        <charset val="134"/>
      </rPr>
      <t>往来款项账龄分析表</t>
    </r>
    <phoneticPr fontId="23" type="noConversion"/>
  </si>
  <si>
    <r>
      <t xml:space="preserve">   </t>
    </r>
    <r>
      <rPr>
        <b/>
        <sz val="10"/>
        <rFont val="宋体"/>
        <family val="3"/>
        <charset val="134"/>
      </rPr>
      <t>会计期：</t>
    </r>
    <r>
      <rPr>
        <b/>
        <sz val="10"/>
        <rFont val="Times New Roman"/>
        <family val="1"/>
      </rPr>
      <t>2018</t>
    </r>
    <r>
      <rPr>
        <b/>
        <sz val="10"/>
        <rFont val="宋体"/>
        <family val="3"/>
        <charset val="134"/>
      </rPr>
      <t>年</t>
    </r>
    <r>
      <rPr>
        <b/>
        <sz val="10"/>
        <rFont val="Times New Roman"/>
        <family val="1"/>
      </rPr>
      <t>9</t>
    </r>
    <r>
      <rPr>
        <b/>
        <sz val="10"/>
        <rFont val="宋体"/>
        <family val="3"/>
        <charset val="134"/>
      </rPr>
      <t>月</t>
    </r>
    <r>
      <rPr>
        <b/>
        <sz val="10"/>
        <rFont val="Times New Roman"/>
        <family val="1"/>
      </rPr>
      <t>30</t>
    </r>
    <r>
      <rPr>
        <b/>
        <sz val="10"/>
        <rFont val="宋体"/>
        <family val="3"/>
        <charset val="134"/>
      </rPr>
      <t>日</t>
    </r>
    <phoneticPr fontId="23" type="noConversion"/>
  </si>
  <si>
    <r>
      <t>2018</t>
    </r>
    <r>
      <rPr>
        <b/>
        <sz val="10"/>
        <rFont val="宋体"/>
        <family val="3"/>
        <charset val="134"/>
      </rPr>
      <t>年年初</t>
    </r>
    <r>
      <rPr>
        <b/>
        <sz val="10"/>
        <rFont val="Times New Roman"/>
        <family val="1"/>
      </rPr>
      <t xml:space="preserve">  
   </t>
    </r>
    <r>
      <rPr>
        <b/>
        <sz val="10"/>
        <rFont val="宋体"/>
        <family val="3"/>
        <charset val="134"/>
      </rPr>
      <t>余额</t>
    </r>
    <phoneticPr fontId="23" type="noConversion"/>
  </si>
  <si>
    <r>
      <t>2018</t>
    </r>
    <r>
      <rPr>
        <b/>
        <sz val="10"/>
        <rFont val="宋体"/>
        <family val="3"/>
        <charset val="134"/>
      </rPr>
      <t>年</t>
    </r>
    <r>
      <rPr>
        <b/>
        <sz val="10"/>
        <rFont val="Times New Roman"/>
        <family val="1"/>
      </rPr>
      <t>9</t>
    </r>
    <r>
      <rPr>
        <b/>
        <sz val="10"/>
        <rFont val="宋体"/>
        <family val="3"/>
        <charset val="134"/>
      </rPr>
      <t>月末余额</t>
    </r>
    <phoneticPr fontId="23" type="noConversion"/>
  </si>
  <si>
    <r>
      <t>2018</t>
    </r>
    <r>
      <rPr>
        <b/>
        <sz val="10"/>
        <color indexed="8"/>
        <rFont val="宋体"/>
        <family val="3"/>
        <charset val="134"/>
      </rPr>
      <t>年</t>
    </r>
    <r>
      <rPr>
        <b/>
        <sz val="10"/>
        <color indexed="8"/>
        <rFont val="Times New Roman"/>
        <family val="1"/>
      </rPr>
      <t>9</t>
    </r>
    <r>
      <rPr>
        <b/>
        <sz val="10"/>
        <color indexed="8"/>
        <rFont val="宋体"/>
        <family val="3"/>
        <charset val="134"/>
      </rPr>
      <t>月余额分类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</si>
</sst>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* #,##0.00_ ;_ * \-#,##0.00_ ;_ * &quot;-&quot;??_ ;_ @_ "/>
    <numFmt numFmtId="177" formatCode="#,##0.00_ "/>
  </numFmts>
  <fonts count="26" x14ac:knownFonts="1">
    <font>
      <sz val="12"/>
      <name val="宋体"/>
      <charset val="134"/>
    </font>
    <font>
      <sz val="9"/>
      <color indexed="8"/>
      <name val="Times New Roman"/>
      <family val="1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rgb="FFFF0000"/>
      <name val="Times New Roman"/>
      <family val="1"/>
    </font>
    <font>
      <b/>
      <sz val="9"/>
      <color indexed="8"/>
      <name val="Times New Roman"/>
      <family val="1"/>
    </font>
    <font>
      <sz val="10"/>
      <color rgb="FFFF0000"/>
      <name val="宋体"/>
      <family val="3"/>
      <charset val="134"/>
    </font>
    <font>
      <sz val="10"/>
      <color indexed="8"/>
      <name val="Times New Roman"/>
      <family val="1"/>
    </font>
    <font>
      <sz val="11"/>
      <color indexed="8"/>
      <name val="宋体"/>
      <family val="3"/>
      <charset val="134"/>
    </font>
    <font>
      <b/>
      <sz val="12"/>
      <color indexed="8"/>
      <name val="Times New Roman"/>
      <family val="1"/>
    </font>
    <font>
      <sz val="9"/>
      <name val="Times New Roman"/>
      <family val="1"/>
    </font>
    <font>
      <sz val="10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2"/>
      <name val="宋体"/>
      <family val="3"/>
      <charset val="134"/>
    </font>
    <font>
      <b/>
      <sz val="16"/>
      <name val="楷体_GB2312"/>
      <charset val="134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楷体_GB2312"/>
      <charset val="134"/>
    </font>
    <font>
      <b/>
      <sz val="10"/>
      <name val="楷体_GB2312"/>
      <charset val="134"/>
    </font>
    <font>
      <sz val="9"/>
      <name val="宋体"/>
      <family val="3"/>
      <charset val="134"/>
    </font>
    <font>
      <sz val="11"/>
      <color theme="1"/>
      <name val="Times New Roman"/>
      <family val="1"/>
    </font>
    <font>
      <sz val="16"/>
      <color theme="1"/>
      <name val="DengXian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9">
    <xf numFmtId="0" fontId="0" fillId="0" borderId="0">
      <alignment vertical="center"/>
    </xf>
    <xf numFmtId="176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 applyProtection="0">
      <alignment vertical="center"/>
    </xf>
    <xf numFmtId="0" fontId="17" fillId="0" borderId="0"/>
    <xf numFmtId="0" fontId="17" fillId="0" borderId="0">
      <alignment vertical="center"/>
    </xf>
    <xf numFmtId="0" fontId="12" fillId="0" borderId="0">
      <alignment vertical="center"/>
    </xf>
    <xf numFmtId="0" fontId="17" fillId="0" borderId="0" applyProtection="0">
      <alignment vertical="center"/>
    </xf>
    <xf numFmtId="0" fontId="16" fillId="0" borderId="0">
      <alignment vertical="center"/>
    </xf>
  </cellStyleXfs>
  <cellXfs count="160">
    <xf numFmtId="0" fontId="0" fillId="0" borderId="0" xfId="0">
      <alignment vertical="center"/>
    </xf>
    <xf numFmtId="0" fontId="1" fillId="0" borderId="0" xfId="6" applyNumberFormat="1" applyFont="1" applyFill="1" applyBorder="1" applyAlignment="1">
      <alignment vertical="center"/>
    </xf>
    <xf numFmtId="0" fontId="2" fillId="0" borderId="0" xfId="6" applyNumberFormat="1" applyFont="1" applyFill="1" applyBorder="1" applyAlignment="1">
      <alignment vertical="center"/>
    </xf>
    <xf numFmtId="0" fontId="2" fillId="0" borderId="0" xfId="6" applyNumberFormat="1" applyFont="1" applyFill="1" applyBorder="1" applyAlignment="1">
      <alignment vertical="center" wrapText="1"/>
    </xf>
    <xf numFmtId="0" fontId="2" fillId="0" borderId="0" xfId="6" applyNumberFormat="1" applyFont="1" applyFill="1" applyBorder="1" applyAlignment="1">
      <alignment horizontal="center" vertical="center"/>
    </xf>
    <xf numFmtId="0" fontId="3" fillId="2" borderId="0" xfId="3" applyNumberFormat="1" applyFont="1" applyFill="1" applyBorder="1" applyAlignment="1">
      <alignment horizontal="left" vertical="center"/>
    </xf>
    <xf numFmtId="0" fontId="3" fillId="2" borderId="0" xfId="3" applyNumberFormat="1" applyFont="1" applyFill="1" applyBorder="1" applyAlignment="1">
      <alignment vertical="center"/>
    </xf>
    <xf numFmtId="177" fontId="3" fillId="2" borderId="0" xfId="3" applyNumberFormat="1" applyFont="1" applyFill="1" applyBorder="1" applyAlignment="1">
      <alignment vertical="center"/>
    </xf>
    <xf numFmtId="177" fontId="5" fillId="2" borderId="0" xfId="3" applyNumberFormat="1" applyFont="1" applyFill="1" applyBorder="1" applyAlignment="1">
      <alignment vertical="center"/>
    </xf>
    <xf numFmtId="0" fontId="6" fillId="2" borderId="5" xfId="3" applyNumberFormat="1" applyFont="1" applyFill="1" applyBorder="1" applyAlignment="1">
      <alignment horizontal="center" vertical="center"/>
    </xf>
    <xf numFmtId="14" fontId="6" fillId="2" borderId="6" xfId="3" applyNumberFormat="1" applyFont="1" applyFill="1" applyBorder="1" applyAlignment="1">
      <alignment horizontal="center" vertical="center"/>
    </xf>
    <xf numFmtId="0" fontId="6" fillId="2" borderId="7" xfId="3" applyNumberFormat="1" applyFont="1" applyFill="1" applyBorder="1" applyAlignment="1">
      <alignment horizontal="center" vertical="center"/>
    </xf>
    <xf numFmtId="0" fontId="6" fillId="2" borderId="11" xfId="3" applyNumberFormat="1" applyFont="1" applyFill="1" applyBorder="1" applyAlignment="1">
      <alignment horizontal="center" vertical="center"/>
    </xf>
    <xf numFmtId="177" fontId="8" fillId="0" borderId="13" xfId="4" applyNumberFormat="1" applyFont="1" applyFill="1" applyBorder="1" applyAlignment="1">
      <alignment horizontal="center" vertical="center"/>
    </xf>
    <xf numFmtId="177" fontId="3" fillId="3" borderId="14" xfId="3" applyNumberFormat="1" applyFont="1" applyFill="1" applyBorder="1" applyAlignment="1">
      <alignment horizontal="right" vertical="center" wrapText="1"/>
    </xf>
    <xf numFmtId="177" fontId="8" fillId="0" borderId="15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40" fontId="11" fillId="3" borderId="16" xfId="3" applyNumberFormat="1" applyFont="1" applyFill="1" applyBorder="1" applyAlignment="1">
      <alignment horizontal="right" vertical="center"/>
    </xf>
    <xf numFmtId="0" fontId="5" fillId="2" borderId="4" xfId="3" applyNumberFormat="1" applyFont="1" applyFill="1" applyBorder="1" applyAlignment="1">
      <alignment horizontal="center" vertical="center"/>
    </xf>
    <xf numFmtId="40" fontId="5" fillId="2" borderId="17" xfId="3" applyNumberFormat="1" applyFont="1" applyFill="1" applyBorder="1" applyAlignment="1">
      <alignment vertical="center"/>
    </xf>
    <xf numFmtId="40" fontId="11" fillId="0" borderId="14" xfId="6" applyNumberFormat="1" applyFont="1" applyFill="1" applyBorder="1" applyAlignment="1">
      <alignment horizontal="right" vertical="center" wrapText="1"/>
    </xf>
    <xf numFmtId="40" fontId="6" fillId="2" borderId="4" xfId="6" applyNumberFormat="1" applyFont="1" applyFill="1" applyBorder="1" applyAlignment="1">
      <alignment vertical="center"/>
    </xf>
    <xf numFmtId="0" fontId="7" fillId="0" borderId="0" xfId="6" applyNumberFormat="1" applyFont="1" applyFill="1" applyBorder="1" applyAlignment="1">
      <alignment vertical="center"/>
    </xf>
    <xf numFmtId="0" fontId="12" fillId="0" borderId="0" xfId="6" applyNumberFormat="1" applyFont="1" applyFill="1" applyBorder="1" applyAlignment="1">
      <alignment vertical="center"/>
    </xf>
    <xf numFmtId="176" fontId="2" fillId="0" borderId="0" xfId="1" applyFont="1" applyFill="1" applyBorder="1" applyAlignment="1">
      <alignment vertical="center"/>
    </xf>
    <xf numFmtId="176" fontId="2" fillId="5" borderId="0" xfId="6" applyNumberFormat="1" applyFont="1" applyFill="1" applyBorder="1" applyAlignment="1">
      <alignment vertical="center"/>
    </xf>
    <xf numFmtId="177" fontId="2" fillId="0" borderId="0" xfId="6" applyNumberFormat="1" applyFont="1" applyFill="1" applyBorder="1" applyAlignment="1">
      <alignment vertical="center"/>
    </xf>
    <xf numFmtId="177" fontId="11" fillId="2" borderId="0" xfId="3" applyNumberFormat="1" applyFont="1" applyFill="1" applyBorder="1" applyAlignment="1">
      <alignment vertical="center"/>
    </xf>
    <xf numFmtId="177" fontId="6" fillId="2" borderId="0" xfId="3" applyNumberFormat="1" applyFont="1" applyFill="1" applyBorder="1" applyAlignment="1">
      <alignment horizontal="center" vertical="center"/>
    </xf>
    <xf numFmtId="0" fontId="13" fillId="2" borderId="0" xfId="6" applyNumberFormat="1" applyFont="1" applyFill="1" applyBorder="1" applyAlignment="1">
      <alignment vertical="center"/>
    </xf>
    <xf numFmtId="14" fontId="6" fillId="2" borderId="22" xfId="3" applyNumberFormat="1" applyFont="1" applyFill="1" applyBorder="1" applyAlignment="1">
      <alignment horizontal="center" vertical="center"/>
    </xf>
    <xf numFmtId="0" fontId="6" fillId="2" borderId="23" xfId="3" applyNumberFormat="1" applyFont="1" applyFill="1" applyBorder="1" applyAlignment="1">
      <alignment horizontal="center" vertical="center"/>
    </xf>
    <xf numFmtId="0" fontId="6" fillId="2" borderId="8" xfId="3" applyNumberFormat="1" applyFont="1" applyFill="1" applyBorder="1" applyAlignment="1">
      <alignment horizontal="center" vertical="center"/>
    </xf>
    <xf numFmtId="0" fontId="6" fillId="2" borderId="22" xfId="3" applyNumberFormat="1" applyFont="1" applyFill="1" applyBorder="1" applyAlignment="1">
      <alignment horizontal="center" vertical="center"/>
    </xf>
    <xf numFmtId="177" fontId="11" fillId="2" borderId="24" xfId="6" applyNumberFormat="1" applyFont="1" applyFill="1" applyBorder="1" applyAlignment="1">
      <alignment horizontal="right" vertical="center" wrapText="1"/>
    </xf>
    <xf numFmtId="40" fontId="2" fillId="0" borderId="0" xfId="6" applyNumberFormat="1" applyFont="1" applyFill="1" applyBorder="1" applyAlignment="1">
      <alignment vertical="center"/>
    </xf>
    <xf numFmtId="10" fontId="2" fillId="0" borderId="0" xfId="2" applyNumberFormat="1" applyFont="1" applyFill="1" applyBorder="1" applyAlignment="1">
      <alignment vertical="center"/>
    </xf>
    <xf numFmtId="0" fontId="6" fillId="2" borderId="0" xfId="3" applyNumberFormat="1" applyFont="1" applyFill="1" applyBorder="1" applyAlignment="1">
      <alignment horizontal="center" vertical="center"/>
    </xf>
    <xf numFmtId="0" fontId="13" fillId="2" borderId="0" xfId="6" applyNumberFormat="1" applyFont="1" applyFill="1" applyBorder="1" applyAlignment="1">
      <alignment vertical="center" wrapText="1"/>
    </xf>
    <xf numFmtId="0" fontId="13" fillId="2" borderId="0" xfId="6" applyNumberFormat="1" applyFont="1" applyFill="1" applyBorder="1" applyAlignment="1">
      <alignment horizontal="center" vertical="center"/>
    </xf>
    <xf numFmtId="177" fontId="6" fillId="2" borderId="0" xfId="3" applyNumberFormat="1" applyFont="1" applyFill="1" applyBorder="1" applyAlignment="1">
      <alignment horizontal="right" vertical="center"/>
    </xf>
    <xf numFmtId="177" fontId="3" fillId="3" borderId="29" xfId="3" applyNumberFormat="1" applyFont="1" applyFill="1" applyBorder="1" applyAlignment="1">
      <alignment horizontal="right" vertical="center" wrapText="1"/>
    </xf>
    <xf numFmtId="0" fontId="14" fillId="3" borderId="30" xfId="0" applyNumberFormat="1" applyFont="1" applyFill="1" applyBorder="1" applyAlignment="1">
      <alignment wrapText="1"/>
    </xf>
    <xf numFmtId="0" fontId="11" fillId="3" borderId="24" xfId="6" applyNumberFormat="1" applyFont="1" applyFill="1" applyBorder="1" applyAlignment="1">
      <alignment vertical="center" wrapText="1"/>
    </xf>
    <xf numFmtId="0" fontId="14" fillId="3" borderId="31" xfId="0" applyNumberFormat="1" applyFont="1" applyFill="1" applyBorder="1" applyAlignment="1">
      <alignment vertical="center"/>
    </xf>
    <xf numFmtId="0" fontId="14" fillId="0" borderId="32" xfId="0" applyFont="1" applyBorder="1">
      <alignment vertical="center"/>
    </xf>
    <xf numFmtId="0" fontId="11" fillId="0" borderId="33" xfId="6" applyNumberFormat="1" applyFont="1" applyFill="1" applyBorder="1" applyAlignment="1">
      <alignment vertical="center" wrapText="1"/>
    </xf>
    <xf numFmtId="0" fontId="11" fillId="3" borderId="15" xfId="6" applyNumberFormat="1" applyFont="1" applyFill="1" applyBorder="1" applyAlignment="1">
      <alignment vertical="center" wrapText="1"/>
    </xf>
    <xf numFmtId="0" fontId="11" fillId="3" borderId="34" xfId="6" applyNumberFormat="1" applyFont="1" applyFill="1" applyBorder="1" applyAlignment="1">
      <alignment horizontal="center" vertical="center"/>
    </xf>
    <xf numFmtId="0" fontId="11" fillId="3" borderId="15" xfId="6" applyNumberFormat="1" applyFont="1" applyFill="1" applyBorder="1" applyAlignment="1">
      <alignment horizontal="center" vertical="center"/>
    </xf>
    <xf numFmtId="0" fontId="11" fillId="0" borderId="24" xfId="6" applyNumberFormat="1" applyFont="1" applyFill="1" applyBorder="1" applyAlignment="1">
      <alignment vertical="center" wrapText="1"/>
    </xf>
    <xf numFmtId="0" fontId="11" fillId="0" borderId="34" xfId="6" applyNumberFormat="1" applyFont="1" applyFill="1" applyBorder="1" applyAlignment="1">
      <alignment horizontal="center" vertical="center"/>
    </xf>
    <xf numFmtId="0" fontId="11" fillId="0" borderId="15" xfId="6" applyNumberFormat="1" applyFont="1" applyFill="1" applyBorder="1" applyAlignment="1">
      <alignment horizontal="center" vertical="center"/>
    </xf>
    <xf numFmtId="0" fontId="1" fillId="2" borderId="35" xfId="6" applyNumberFormat="1" applyFont="1" applyFill="1" applyBorder="1" applyAlignment="1">
      <alignment vertical="center" wrapText="1"/>
    </xf>
    <xf numFmtId="0" fontId="1" fillId="2" borderId="4" xfId="6" applyNumberFormat="1" applyFont="1" applyFill="1" applyBorder="1" applyAlignment="1">
      <alignment vertical="center" wrapText="1"/>
    </xf>
    <xf numFmtId="0" fontId="9" fillId="2" borderId="27" xfId="6" applyNumberFormat="1" applyFont="1" applyFill="1" applyBorder="1" applyAlignment="1">
      <alignment horizontal="center" vertical="center"/>
    </xf>
    <xf numFmtId="0" fontId="9" fillId="2" borderId="26" xfId="6" applyNumberFormat="1" applyFont="1" applyFill="1" applyBorder="1" applyAlignment="1">
      <alignment horizontal="center" vertical="center"/>
    </xf>
    <xf numFmtId="0" fontId="9" fillId="2" borderId="4" xfId="6" applyNumberFormat="1" applyFont="1" applyFill="1" applyBorder="1" applyAlignment="1">
      <alignment horizontal="center" vertical="center"/>
    </xf>
    <xf numFmtId="40" fontId="11" fillId="0" borderId="29" xfId="6" applyNumberFormat="1" applyFont="1" applyFill="1" applyBorder="1" applyAlignment="1">
      <alignment horizontal="right" vertical="center" wrapText="1"/>
    </xf>
    <xf numFmtId="0" fontId="1" fillId="3" borderId="36" xfId="0" applyNumberFormat="1" applyFont="1" applyFill="1" applyBorder="1" applyAlignment="1">
      <alignment vertical="center" wrapText="1"/>
    </xf>
    <xf numFmtId="0" fontId="11" fillId="3" borderId="37" xfId="6" applyNumberFormat="1" applyFont="1" applyFill="1" applyBorder="1" applyAlignment="1">
      <alignment vertical="center" wrapText="1"/>
    </xf>
    <xf numFmtId="0" fontId="14" fillId="3" borderId="32" xfId="0" applyNumberFormat="1" applyFont="1" applyFill="1" applyBorder="1" applyAlignment="1">
      <alignment vertical="center"/>
    </xf>
    <xf numFmtId="0" fontId="2" fillId="0" borderId="32" xfId="6" applyNumberFormat="1" applyFont="1" applyFill="1" applyBorder="1" applyAlignment="1">
      <alignment vertical="center" wrapText="1"/>
    </xf>
    <xf numFmtId="0" fontId="14" fillId="0" borderId="36" xfId="0" applyFont="1" applyBorder="1">
      <alignment vertical="center"/>
    </xf>
    <xf numFmtId="0" fontId="1" fillId="3" borderId="34" xfId="0" applyNumberFormat="1" applyFont="1" applyFill="1" applyBorder="1" applyAlignment="1">
      <alignment vertical="center" wrapText="1"/>
    </xf>
    <xf numFmtId="0" fontId="14" fillId="0" borderId="38" xfId="0" applyFont="1" applyBorder="1">
      <alignment vertical="center"/>
    </xf>
    <xf numFmtId="0" fontId="1" fillId="0" borderId="33" xfId="6" applyNumberFormat="1" applyFont="1" applyFill="1" applyBorder="1" applyAlignment="1">
      <alignment vertical="center" wrapText="1"/>
    </xf>
    <xf numFmtId="0" fontId="1" fillId="3" borderId="33" xfId="6" applyNumberFormat="1" applyFont="1" applyFill="1" applyBorder="1" applyAlignment="1">
      <alignment vertical="center" wrapText="1"/>
    </xf>
    <xf numFmtId="0" fontId="1" fillId="3" borderId="32" xfId="6" applyNumberFormat="1" applyFont="1" applyFill="1" applyBorder="1" applyAlignment="1">
      <alignment horizontal="center" vertical="center"/>
    </xf>
    <xf numFmtId="0" fontId="1" fillId="3" borderId="39" xfId="6" applyNumberFormat="1" applyFont="1" applyFill="1" applyBorder="1" applyAlignment="1">
      <alignment horizontal="center" vertical="center"/>
    </xf>
    <xf numFmtId="0" fontId="1" fillId="3" borderId="15" xfId="6" applyNumberFormat="1" applyFont="1" applyFill="1" applyBorder="1" applyAlignment="1">
      <alignment vertical="center" wrapText="1"/>
    </xf>
    <xf numFmtId="0" fontId="1" fillId="3" borderId="38" xfId="6" applyNumberFormat="1" applyFont="1" applyFill="1" applyBorder="1" applyAlignment="1">
      <alignment horizontal="center" vertical="center"/>
    </xf>
    <xf numFmtId="0" fontId="1" fillId="3" borderId="24" xfId="6" applyNumberFormat="1" applyFont="1" applyFill="1" applyBorder="1" applyAlignment="1">
      <alignment horizontal="center" vertical="center"/>
    </xf>
    <xf numFmtId="0" fontId="1" fillId="3" borderId="15" xfId="6" applyNumberFormat="1" applyFont="1" applyFill="1" applyBorder="1" applyAlignment="1">
      <alignment horizontal="center" vertical="center"/>
    </xf>
    <xf numFmtId="0" fontId="7" fillId="2" borderId="35" xfId="6" applyNumberFormat="1" applyFont="1" applyFill="1" applyBorder="1" applyAlignment="1">
      <alignment vertical="center" wrapText="1"/>
    </xf>
    <xf numFmtId="0" fontId="7" fillId="2" borderId="32" xfId="6" applyNumberFormat="1" applyFont="1" applyFill="1" applyBorder="1" applyAlignment="1">
      <alignment vertical="center" wrapText="1"/>
    </xf>
    <xf numFmtId="0" fontId="7" fillId="2" borderId="32" xfId="6" applyNumberFormat="1" applyFont="1" applyFill="1" applyBorder="1" applyAlignment="1">
      <alignment horizontal="center" vertical="center"/>
    </xf>
    <xf numFmtId="0" fontId="7" fillId="2" borderId="17" xfId="6" applyNumberFormat="1" applyFont="1" applyFill="1" applyBorder="1" applyAlignment="1">
      <alignment vertical="center"/>
    </xf>
    <xf numFmtId="0" fontId="7" fillId="2" borderId="4" xfId="6" applyNumberFormat="1" applyFont="1" applyFill="1" applyBorder="1" applyAlignment="1">
      <alignment vertical="center"/>
    </xf>
    <xf numFmtId="0" fontId="7" fillId="2" borderId="28" xfId="6" applyNumberFormat="1" applyFont="1" applyFill="1" applyBorder="1" applyAlignment="1">
      <alignment vertical="center" wrapText="1"/>
    </xf>
    <xf numFmtId="0" fontId="7" fillId="2" borderId="1" xfId="6" applyNumberFormat="1" applyFont="1" applyFill="1" applyBorder="1" applyAlignment="1">
      <alignment horizontal="center" vertical="center"/>
    </xf>
    <xf numFmtId="177" fontId="3" fillId="0" borderId="13" xfId="4" applyNumberFormat="1" applyFont="1" applyFill="1" applyBorder="1" applyAlignment="1">
      <alignment horizontal="center" vertical="center"/>
    </xf>
    <xf numFmtId="40" fontId="11" fillId="0" borderId="40" xfId="6" applyNumberFormat="1" applyFont="1" applyFill="1" applyBorder="1" applyAlignment="1">
      <alignment horizontal="right" vertical="center" wrapText="1"/>
    </xf>
    <xf numFmtId="40" fontId="11" fillId="0" borderId="41" xfId="6" applyNumberFormat="1" applyFont="1" applyFill="1" applyBorder="1" applyAlignment="1">
      <alignment horizontal="right" vertical="center" wrapText="1"/>
    </xf>
    <xf numFmtId="40" fontId="11" fillId="0" borderId="42" xfId="6" applyNumberFormat="1" applyFont="1" applyFill="1" applyBorder="1" applyAlignment="1">
      <alignment horizontal="right" vertical="center" wrapText="1"/>
    </xf>
    <xf numFmtId="40" fontId="11" fillId="0" borderId="30" xfId="6" applyNumberFormat="1" applyFont="1" applyFill="1" applyBorder="1" applyAlignment="1">
      <alignment horizontal="right" vertical="center" wrapText="1"/>
    </xf>
    <xf numFmtId="177" fontId="3" fillId="0" borderId="15" xfId="0" applyNumberFormat="1" applyFont="1" applyFill="1" applyBorder="1" applyAlignment="1">
      <alignment horizontal="center" vertical="center"/>
    </xf>
    <xf numFmtId="40" fontId="11" fillId="0" borderId="43" xfId="6" applyNumberFormat="1" applyFont="1" applyFill="1" applyBorder="1" applyAlignment="1">
      <alignment horizontal="right" vertical="center" wrapText="1"/>
    </xf>
    <xf numFmtId="40" fontId="11" fillId="0" borderId="32" xfId="6" applyNumberFormat="1" applyFont="1" applyFill="1" applyBorder="1" applyAlignment="1">
      <alignment horizontal="right" vertical="center" wrapText="1"/>
    </xf>
    <xf numFmtId="40" fontId="11" fillId="0" borderId="34" xfId="6" applyNumberFormat="1" applyFont="1" applyFill="1" applyBorder="1" applyAlignment="1">
      <alignment horizontal="right" vertical="center" wrapText="1"/>
    </xf>
    <xf numFmtId="40" fontId="11" fillId="0" borderId="33" xfId="6" applyNumberFormat="1" applyFont="1" applyFill="1" applyBorder="1" applyAlignment="1">
      <alignment horizontal="right" vertical="center" wrapText="1"/>
    </xf>
    <xf numFmtId="40" fontId="11" fillId="0" borderId="36" xfId="6" applyNumberFormat="1" applyFont="1" applyFill="1" applyBorder="1" applyAlignment="1">
      <alignment horizontal="right" vertical="center" wrapText="1"/>
    </xf>
    <xf numFmtId="177" fontId="15" fillId="0" borderId="15" xfId="0" applyNumberFormat="1" applyFont="1" applyFill="1" applyBorder="1" applyAlignment="1">
      <alignment horizontal="center" vertical="center"/>
    </xf>
    <xf numFmtId="177" fontId="3" fillId="3" borderId="33" xfId="3" applyNumberFormat="1" applyFont="1" applyFill="1" applyBorder="1" applyAlignment="1">
      <alignment horizontal="right" vertical="center" wrapText="1"/>
    </xf>
    <xf numFmtId="177" fontId="3" fillId="3" borderId="32" xfId="3" applyNumberFormat="1" applyFont="1" applyFill="1" applyBorder="1" applyAlignment="1">
      <alignment horizontal="right" vertical="center" wrapText="1"/>
    </xf>
    <xf numFmtId="177" fontId="3" fillId="3" borderId="36" xfId="3" applyNumberFormat="1" applyFont="1" applyFill="1" applyBorder="1" applyAlignment="1">
      <alignment horizontal="right" vertical="center" wrapText="1"/>
    </xf>
    <xf numFmtId="177" fontId="3" fillId="3" borderId="43" xfId="3" applyNumberFormat="1" applyFont="1" applyFill="1" applyBorder="1" applyAlignment="1">
      <alignment horizontal="right" vertical="center" wrapText="1"/>
    </xf>
    <xf numFmtId="0" fontId="14" fillId="0" borderId="15" xfId="7" applyNumberFormat="1" applyFont="1" applyFill="1" applyBorder="1" applyAlignment="1">
      <alignment horizontal="center" vertical="center"/>
    </xf>
    <xf numFmtId="40" fontId="11" fillId="3" borderId="14" xfId="6" applyNumberFormat="1" applyFont="1" applyFill="1" applyBorder="1" applyAlignment="1">
      <alignment vertical="center"/>
    </xf>
    <xf numFmtId="40" fontId="11" fillId="3" borderId="43" xfId="6" applyNumberFormat="1" applyFont="1" applyFill="1" applyBorder="1" applyAlignment="1">
      <alignment vertical="center"/>
    </xf>
    <xf numFmtId="40" fontId="11" fillId="3" borderId="32" xfId="6" applyNumberFormat="1" applyFont="1" applyFill="1" applyBorder="1" applyAlignment="1">
      <alignment vertical="center"/>
    </xf>
    <xf numFmtId="40" fontId="11" fillId="3" borderId="29" xfId="6" applyNumberFormat="1" applyFont="1" applyFill="1" applyBorder="1" applyAlignment="1">
      <alignment vertical="center"/>
    </xf>
    <xf numFmtId="40" fontId="11" fillId="0" borderId="31" xfId="6" applyNumberFormat="1" applyFont="1" applyFill="1" applyBorder="1" applyAlignment="1">
      <alignment horizontal="right" vertical="center" wrapText="1"/>
    </xf>
    <xf numFmtId="40" fontId="11" fillId="0" borderId="44" xfId="6" applyNumberFormat="1" applyFont="1" applyFill="1" applyBorder="1" applyAlignment="1">
      <alignment horizontal="right" vertical="center" wrapText="1"/>
    </xf>
    <xf numFmtId="40" fontId="11" fillId="3" borderId="31" xfId="3" applyNumberFormat="1" applyFont="1" applyFill="1" applyBorder="1" applyAlignment="1">
      <alignment horizontal="right" vertical="center"/>
    </xf>
    <xf numFmtId="40" fontId="3" fillId="3" borderId="31" xfId="3" applyNumberFormat="1" applyFont="1" applyFill="1" applyBorder="1" applyAlignment="1">
      <alignment horizontal="right" vertical="center" wrapText="1"/>
    </xf>
    <xf numFmtId="177" fontId="3" fillId="3" borderId="34" xfId="3" applyNumberFormat="1" applyFont="1" applyFill="1" applyBorder="1" applyAlignment="1">
      <alignment horizontal="right" vertical="center" wrapText="1"/>
    </xf>
    <xf numFmtId="40" fontId="11" fillId="3" borderId="43" xfId="3" applyNumberFormat="1" applyFont="1" applyFill="1" applyBorder="1" applyAlignment="1">
      <alignment horizontal="right" vertical="center"/>
    </xf>
    <xf numFmtId="40" fontId="11" fillId="3" borderId="32" xfId="3" applyNumberFormat="1" applyFont="1" applyFill="1" applyBorder="1" applyAlignment="1">
      <alignment horizontal="right" vertical="center"/>
    </xf>
    <xf numFmtId="177" fontId="11" fillId="3" borderId="44" xfId="6" applyNumberFormat="1" applyFont="1" applyFill="1" applyBorder="1" applyAlignment="1">
      <alignment vertical="center" wrapText="1"/>
    </xf>
    <xf numFmtId="176" fontId="2" fillId="5" borderId="0" xfId="1" applyFont="1" applyFill="1" applyBorder="1" applyAlignment="1">
      <alignment vertical="center"/>
    </xf>
    <xf numFmtId="177" fontId="3" fillId="0" borderId="14" xfId="3" applyNumberFormat="1" applyFont="1" applyFill="1" applyBorder="1" applyAlignment="1">
      <alignment horizontal="right" vertical="center" wrapText="1"/>
    </xf>
    <xf numFmtId="177" fontId="3" fillId="0" borderId="33" xfId="3" applyNumberFormat="1" applyFont="1" applyFill="1" applyBorder="1" applyAlignment="1">
      <alignment horizontal="right" vertical="center" wrapText="1"/>
    </xf>
    <xf numFmtId="177" fontId="3" fillId="0" borderId="32" xfId="3" applyNumberFormat="1" applyFont="1" applyFill="1" applyBorder="1" applyAlignment="1">
      <alignment horizontal="right" vertical="center" wrapText="1"/>
    </xf>
    <xf numFmtId="177" fontId="3" fillId="0" borderId="29" xfId="3" applyNumberFormat="1" applyFont="1" applyFill="1" applyBorder="1" applyAlignment="1">
      <alignment horizontal="right" vertical="center" wrapText="1"/>
    </xf>
    <xf numFmtId="177" fontId="3" fillId="0" borderId="36" xfId="3" applyNumberFormat="1" applyFont="1" applyFill="1" applyBorder="1" applyAlignment="1">
      <alignment horizontal="right" vertical="center" wrapText="1"/>
    </xf>
    <xf numFmtId="177" fontId="11" fillId="0" borderId="24" xfId="6" applyNumberFormat="1" applyFont="1" applyFill="1" applyBorder="1" applyAlignment="1">
      <alignment horizontal="right" vertical="center" wrapText="1"/>
    </xf>
    <xf numFmtId="177" fontId="3" fillId="0" borderId="43" xfId="3" applyNumberFormat="1" applyFont="1" applyFill="1" applyBorder="1" applyAlignment="1">
      <alignment horizontal="right" vertical="center" wrapText="1"/>
    </xf>
    <xf numFmtId="176" fontId="24" fillId="6" borderId="32" xfId="0" applyNumberFormat="1" applyFont="1" applyFill="1" applyBorder="1">
      <alignment vertical="center"/>
    </xf>
    <xf numFmtId="0" fontId="25" fillId="0" borderId="0" xfId="0" applyFont="1">
      <alignment vertical="center"/>
    </xf>
    <xf numFmtId="176" fontId="0" fillId="0" borderId="0" xfId="0" applyNumberFormat="1">
      <alignment vertical="center"/>
    </xf>
    <xf numFmtId="176" fontId="0" fillId="0" borderId="32" xfId="0" applyNumberFormat="1" applyFill="1" applyBorder="1">
      <alignment vertical="center"/>
    </xf>
    <xf numFmtId="177" fontId="8" fillId="7" borderId="15" xfId="0" applyNumberFormat="1" applyFont="1" applyFill="1" applyBorder="1" applyAlignment="1">
      <alignment horizontal="center" vertical="center"/>
    </xf>
    <xf numFmtId="176" fontId="0" fillId="7" borderId="32" xfId="0" applyNumberFormat="1" applyFill="1" applyBorder="1">
      <alignment vertical="center"/>
    </xf>
    <xf numFmtId="40" fontId="5" fillId="7" borderId="17" xfId="3" applyNumberFormat="1" applyFont="1" applyFill="1" applyBorder="1" applyAlignment="1">
      <alignment vertical="center"/>
    </xf>
    <xf numFmtId="0" fontId="5" fillId="2" borderId="5" xfId="3" applyNumberFormat="1" applyFont="1" applyFill="1" applyBorder="1" applyAlignment="1">
      <alignment horizontal="center" vertical="center"/>
    </xf>
    <xf numFmtId="0" fontId="5" fillId="2" borderId="7" xfId="3" applyNumberFormat="1" applyFont="1" applyFill="1" applyBorder="1" applyAlignment="1">
      <alignment horizontal="center" vertical="center"/>
    </xf>
    <xf numFmtId="0" fontId="7" fillId="2" borderId="12" xfId="6" applyNumberFormat="1" applyFont="1" applyFill="1" applyBorder="1" applyAlignment="1">
      <alignment horizontal="center" vertical="center" textRotation="255"/>
    </xf>
    <xf numFmtId="0" fontId="9" fillId="2" borderId="12" xfId="6" applyNumberFormat="1" applyFont="1" applyFill="1" applyBorder="1" applyAlignment="1">
      <alignment horizontal="center" vertical="center" textRotation="255"/>
    </xf>
    <xf numFmtId="0" fontId="7" fillId="4" borderId="12" xfId="6" applyNumberFormat="1" applyFont="1" applyFill="1" applyBorder="1" applyAlignment="1">
      <alignment horizontal="center" vertical="center" textRotation="255"/>
    </xf>
    <xf numFmtId="0" fontId="7" fillId="2" borderId="18" xfId="6" applyNumberFormat="1" applyFont="1" applyFill="1" applyBorder="1" applyAlignment="1">
      <alignment horizontal="center" vertical="center" textRotation="255"/>
    </xf>
    <xf numFmtId="0" fontId="7" fillId="2" borderId="19" xfId="6" applyNumberFormat="1" applyFont="1" applyFill="1" applyBorder="1" applyAlignment="1">
      <alignment horizontal="center" vertical="center" textRotation="255"/>
    </xf>
    <xf numFmtId="0" fontId="5" fillId="2" borderId="4" xfId="3" applyNumberFormat="1" applyFont="1" applyFill="1" applyBorder="1" applyAlignment="1">
      <alignment horizontal="center" vertical="center" wrapText="1"/>
    </xf>
    <xf numFmtId="0" fontId="5" fillId="2" borderId="10" xfId="3" applyNumberFormat="1" applyFont="1" applyFill="1" applyBorder="1" applyAlignment="1">
      <alignment horizontal="center" vertical="center" wrapText="1"/>
    </xf>
    <xf numFmtId="0" fontId="5" fillId="2" borderId="2" xfId="3" applyNumberFormat="1" applyFont="1" applyFill="1" applyBorder="1" applyAlignment="1">
      <alignment horizontal="center" vertical="center"/>
    </xf>
    <xf numFmtId="0" fontId="5" fillId="2" borderId="3" xfId="3" applyNumberFormat="1" applyFont="1" applyFill="1" applyBorder="1" applyAlignment="1">
      <alignment horizontal="center" vertical="center"/>
    </xf>
    <xf numFmtId="0" fontId="5" fillId="2" borderId="8" xfId="3" applyNumberFormat="1" applyFont="1" applyFill="1" applyBorder="1" applyAlignment="1">
      <alignment horizontal="center" vertical="center"/>
    </xf>
    <xf numFmtId="0" fontId="5" fillId="2" borderId="9" xfId="3" applyNumberFormat="1" applyFont="1" applyFill="1" applyBorder="1" applyAlignment="1">
      <alignment horizontal="center" vertical="center"/>
    </xf>
    <xf numFmtId="0" fontId="4" fillId="2" borderId="0" xfId="3" applyNumberFormat="1" applyFont="1" applyFill="1" applyBorder="1" applyAlignment="1">
      <alignment horizontal="center" vertical="center"/>
    </xf>
    <xf numFmtId="0" fontId="2" fillId="2" borderId="0" xfId="6" applyNumberFormat="1" applyFont="1" applyFill="1" applyBorder="1" applyAlignment="1">
      <alignment horizontal="center" vertical="center"/>
    </xf>
    <xf numFmtId="0" fontId="5" fillId="2" borderId="1" xfId="3" applyNumberFormat="1" applyFont="1" applyFill="1" applyBorder="1" applyAlignment="1">
      <alignment horizontal="left" vertical="center"/>
    </xf>
    <xf numFmtId="0" fontId="5" fillId="2" borderId="5" xfId="3" applyNumberFormat="1" applyFont="1" applyFill="1" applyBorder="1" applyAlignment="1">
      <alignment horizontal="center" vertical="center" wrapText="1"/>
    </xf>
    <xf numFmtId="0" fontId="5" fillId="2" borderId="6" xfId="3" applyNumberFormat="1" applyFont="1" applyFill="1" applyBorder="1" applyAlignment="1">
      <alignment horizontal="center" vertical="center" wrapText="1"/>
    </xf>
    <xf numFmtId="0" fontId="5" fillId="2" borderId="7" xfId="3" applyNumberFormat="1" applyFont="1" applyFill="1" applyBorder="1" applyAlignment="1">
      <alignment horizontal="center" vertical="center" wrapText="1"/>
    </xf>
    <xf numFmtId="177" fontId="6" fillId="2" borderId="20" xfId="3" applyNumberFormat="1" applyFont="1" applyFill="1" applyBorder="1" applyAlignment="1">
      <alignment horizontal="center" vertical="center"/>
    </xf>
    <xf numFmtId="177" fontId="6" fillId="2" borderId="21" xfId="3" applyNumberFormat="1" applyFont="1" applyFill="1" applyBorder="1" applyAlignment="1">
      <alignment horizontal="center" vertical="center"/>
    </xf>
    <xf numFmtId="177" fontId="6" fillId="2" borderId="25" xfId="3" applyNumberFormat="1" applyFont="1" applyFill="1" applyBorder="1" applyAlignment="1">
      <alignment horizontal="center" vertical="center"/>
    </xf>
    <xf numFmtId="0" fontId="5" fillId="2" borderId="18" xfId="6" applyNumberFormat="1" applyFont="1" applyFill="1" applyBorder="1" applyAlignment="1">
      <alignment horizontal="center" vertical="center" wrapText="1"/>
    </xf>
    <xf numFmtId="0" fontId="6" fillId="2" borderId="19" xfId="6" applyNumberFormat="1" applyFont="1" applyFill="1" applyBorder="1" applyAlignment="1">
      <alignment horizontal="center" vertical="center" wrapText="1"/>
    </xf>
    <xf numFmtId="0" fontId="5" fillId="2" borderId="26" xfId="6" applyNumberFormat="1" applyFont="1" applyFill="1" applyBorder="1" applyAlignment="1">
      <alignment horizontal="center" vertical="center" wrapText="1"/>
    </xf>
    <xf numFmtId="0" fontId="6" fillId="2" borderId="28" xfId="6" applyNumberFormat="1" applyFont="1" applyFill="1" applyBorder="1" applyAlignment="1">
      <alignment horizontal="center" vertical="center" wrapText="1"/>
    </xf>
    <xf numFmtId="0" fontId="5" fillId="2" borderId="27" xfId="6" applyNumberFormat="1" applyFont="1" applyFill="1" applyBorder="1" applyAlignment="1">
      <alignment horizontal="center" vertical="center"/>
    </xf>
    <xf numFmtId="0" fontId="6" fillId="2" borderId="1" xfId="6" applyNumberFormat="1" applyFont="1" applyFill="1" applyBorder="1" applyAlignment="1">
      <alignment horizontal="center" vertical="center"/>
    </xf>
    <xf numFmtId="0" fontId="5" fillId="2" borderId="13" xfId="6" applyNumberFormat="1" applyFont="1" applyFill="1" applyBorder="1" applyAlignment="1">
      <alignment horizontal="center" vertical="center"/>
    </xf>
    <xf numFmtId="0" fontId="6" fillId="2" borderId="10" xfId="6" applyNumberFormat="1" applyFont="1" applyFill="1" applyBorder="1" applyAlignment="1">
      <alignment horizontal="center" vertical="center"/>
    </xf>
    <xf numFmtId="0" fontId="5" fillId="2" borderId="26" xfId="3" applyNumberFormat="1" applyFont="1" applyFill="1" applyBorder="1" applyAlignment="1">
      <alignment horizontal="center" vertical="center" wrapText="1"/>
    </xf>
    <xf numFmtId="0" fontId="5" fillId="2" borderId="28" xfId="3" applyNumberFormat="1" applyFont="1" applyFill="1" applyBorder="1" applyAlignment="1">
      <alignment horizontal="center" vertical="center" wrapText="1"/>
    </xf>
    <xf numFmtId="0" fontId="5" fillId="2" borderId="35" xfId="3" applyNumberFormat="1" applyFont="1" applyFill="1" applyBorder="1" applyAlignment="1">
      <alignment horizontal="center" vertical="center" wrapText="1"/>
    </xf>
    <xf numFmtId="0" fontId="5" fillId="2" borderId="45" xfId="3" applyNumberFormat="1" applyFont="1" applyFill="1" applyBorder="1" applyAlignment="1">
      <alignment horizontal="center" vertical="center" wrapText="1"/>
    </xf>
    <xf numFmtId="0" fontId="5" fillId="2" borderId="17" xfId="3" applyNumberFormat="1" applyFont="1" applyFill="1" applyBorder="1" applyAlignment="1">
      <alignment horizontal="center" vertical="center" wrapText="1"/>
    </xf>
  </cellXfs>
  <cellStyles count="9">
    <cellStyle name="百分比" xfId="2" builtinId="5"/>
    <cellStyle name="常规" xfId="0" builtinId="0"/>
    <cellStyle name="常规 2" xfId="5"/>
    <cellStyle name="常规 2_置业" xfId="7"/>
    <cellStyle name="常规 2_置业_空港置业" xfId="3"/>
    <cellStyle name="常规 5" xfId="8"/>
    <cellStyle name="常规_Sheet1" xfId="6"/>
    <cellStyle name="常规_应收款项汇总表_1" xf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1" Type="http://schemas.openxmlformats.org/officeDocument/2006/relationships/externalLink" Target="externalLinks/externalLink7.xml"/><Relationship Id="rId12" Type="http://schemas.openxmlformats.org/officeDocument/2006/relationships/externalLink" Target="externalLinks/externalLink8.xml"/><Relationship Id="rId13" Type="http://schemas.openxmlformats.org/officeDocument/2006/relationships/externalLink" Target="externalLinks/externalLink9.xml"/><Relationship Id="rId14" Type="http://schemas.openxmlformats.org/officeDocument/2006/relationships/externalLink" Target="externalLinks/externalLink10.xml"/><Relationship Id="rId15" Type="http://schemas.openxmlformats.org/officeDocument/2006/relationships/externalLink" Target="externalLinks/externalLink11.xml"/><Relationship Id="rId16" Type="http://schemas.openxmlformats.org/officeDocument/2006/relationships/externalLink" Target="externalLinks/externalLink12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hp/Documents/Tencent%20Files/86125986/FileRecv/&#24448;&#26469;&#27454;-&#33322;&#31649;&#65288;&#23457;&#35745;&#21518;&#6528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hp/Documents/Tencent%20Files/86125986/FileRecv/2017&#24180;12&#24448;&#26469;&#27454;-&#39134;&#31649;&#65288;&#23457;&#35745;&#21518;&#6528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hp/Documents/Tencent%20Files/86125986/FileRecv/2017&#24180;12&#26376;&#24448;&#26469;&#27454;-T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indyzhong/Desktop/F:\&#39033;&#30446;ING\&#30333;&#20113;&#26426;&#22330;\&#30333;&#20113;&#32929;&#20221;\01&#24191;&#24030;&#30333;&#20113;&#22269;&#38469;&#26426;&#22330;&#21830;&#26053;&#26381;&#21153;&#26377;&#38480;&#20844;&#21496;\02&#23457;&#35745;&#24213;&#31295;\01&#23454;&#36136;&#24615;&#24213;&#31295;\&#23454;&#36136;&#24615;&#24213;&#31295;-&#21830;&#26053;&#65288;&#32418;&#26757;&#65289;\ZH-&#20854;&#20182;&#24212;&#25910;&#27454;-&#21830;&#2605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hp/Documents/Tencent%20Files/86125986/FileRecv/201712&#26376;&#24448;&#26469;&#27454;-&#26053;&#23458;&#65288;NEW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hp/Documents/Tencent%20Files/86125986/FileRecv/201712&#23457;&#35745;&#21518;-&#21160;&#21147;/12&#26376;%20-%20&#23457;&#35745;&#21518;/&#21160;&#21147;&#20445;&#38556;&#20998;&#20844;&#21496;&#24212;&#25910;&#27454;&#39033;&#26126;&#32454;&#34920;&#65288;2017&#24180;12&#26376;&#23457;&#35745;&#21518;&#6528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hp/Documents/Tencent%20Files/86125986/FileRecv/201712&#24448;&#26469;&#27454;-&#22320;&#21220;/&#24212;&#25910;&#27454;&#39033;&#26126;&#32454;&#34920;(&#22320;&#21220;&#20844;&#21496;2017&#24180;12&#26376;&#21512;&#24182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hp/Documents/Tencent%20Files/86125986/FileRecv/201712&#24448;&#26469;&#27454;&#65288;&#23457;&#35745;&#21518;&#65289;-&#27721;&#33678;/201712&#24448;&#26469;&#27454;&#65288;&#23457;&#35745;&#21518;&#65289;-&#27721;&#33678;/&#32929;&#20221;&#20844;&#21496;&#24448;&#26469;&#27454;&#39033;&#24773;&#20917;&#26126;&#32454;&#34920;(&#27721;&#33678;&#20844;&#21496;2017&#24180;12&#26376;)%20-%20&#23457;&#35745;&#35843;&#25972;&#21518;&#25968;&#2545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hp/Documents/Tencent%20Files/86125986/FileRecv/201712&#24448;&#26469;&#27454;&#65288;&#24555;&#32447;&#65289;&#65288;&#23457;&#35745;&#21518;&#65289;20180302/201712&#24448;&#26469;&#27454;&#65288;&#24555;&#32447;&#65289;&#65288;&#23457;&#35745;&#21518;&#65289;20180302/&#32929;&#20221;&#20844;&#21496;&#24448;&#26469;&#27454;&#39033;&#24773;&#20917;&#26126;&#32454;&#34920;(&#24555;&#32447;2017&#24180;12&#26376;&#21547;&#28526;&#27733;&#65289;new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indyzhong/Desktop/C:\Users\hp\Desktop\&#32929;&#20221;&#20844;&#21496;&#24448;&#26469;&#27454;&#39033;&#24773;&#20917;&#26126;&#32454;&#34920;(&#24555;&#32447;2017&#24180;12&#26376;&#21547;&#28526;&#27733;&#65289;(&#35885;20180108&#6528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hp/Documents/Tencent%20Files/86125986/FileRecv/201712&#24448;&#26469;&#27454;-&#29289;&#27969;/201712&#24448;&#26469;&#27454;-&#29289;&#27969;/&#32929;&#20221;&#20844;&#21496;&#24448;&#26469;&#27454;&#39033;&#24773;&#20917;&#26126;&#32454;&#34920;(&#29289;&#27969;&#20844;&#21496;2017&#24180;12&#26376;)%20-%20&#35843;&#25972;&#21518;&#34920;&#26684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hp/Documents/Tencent%20Files/86125986/FileRecv/2017&#24180;12&#26376;&#24448;&#26469;&#27454;-&#36816;&#255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专项清理情况汇总表"/>
      <sheetName val="应收账款"/>
      <sheetName val="其他应收款"/>
      <sheetName val="预付账款"/>
      <sheetName val="应收票据"/>
      <sheetName val="应付账款"/>
      <sheetName val="其他应付款"/>
      <sheetName val="预收账款"/>
      <sheetName val="应付票据"/>
      <sheetName val="应收汇总"/>
      <sheetName val="报告用"/>
      <sheetName val="收入与应收账款增减幅"/>
      <sheetName val="15年"/>
      <sheetName val="16年"/>
      <sheetName val="17年"/>
      <sheetName val="Sheet1"/>
      <sheetName val="Sheet2"/>
      <sheetName val="应收账款过程"/>
      <sheetName val="地勤账年"/>
      <sheetName val="其他应收过程表"/>
      <sheetName val="其他应付2"/>
      <sheetName val="其他应付1"/>
      <sheetName val="预收过程表"/>
      <sheetName val="应付1"/>
      <sheetName val="应付2"/>
      <sheetName val="Sheet8"/>
      <sheetName val="Sheet3"/>
      <sheetName val="Sheet4"/>
    </sheetNames>
    <sheetDataSet>
      <sheetData sheetId="0" refreshError="1"/>
      <sheetData sheetId="1">
        <row r="15">
          <cell r="E15">
            <v>44471907.059999995</v>
          </cell>
          <cell r="F15">
            <v>34027035.919999994</v>
          </cell>
          <cell r="G15">
            <v>64332275.229999989</v>
          </cell>
          <cell r="K15">
            <v>128335641.66000003</v>
          </cell>
          <cell r="L15">
            <v>53987376.189999938</v>
          </cell>
          <cell r="M15">
            <v>41305665.659999944</v>
          </cell>
          <cell r="R15">
            <v>7824051.0500000007</v>
          </cell>
          <cell r="S15">
            <v>14426260.310000001</v>
          </cell>
          <cell r="T15">
            <v>7213130.1500000004</v>
          </cell>
        </row>
      </sheetData>
      <sheetData sheetId="2">
        <row r="19">
          <cell r="E19">
            <v>20365590.350000001</v>
          </cell>
          <cell r="F19">
            <v>20203833.930000003</v>
          </cell>
          <cell r="G19">
            <v>40644277.210000001</v>
          </cell>
          <cell r="K19">
            <v>81004529.580000013</v>
          </cell>
          <cell r="L19">
            <v>214409.7</v>
          </cell>
        </row>
        <row r="58">
          <cell r="E58">
            <v>619705.4</v>
          </cell>
          <cell r="F58">
            <v>98545.03</v>
          </cell>
          <cell r="G58">
            <v>34551609.899999999</v>
          </cell>
          <cell r="K58">
            <v>833443.34</v>
          </cell>
          <cell r="L58">
            <v>281797.93</v>
          </cell>
          <cell r="M58">
            <v>34551609.899999999</v>
          </cell>
          <cell r="R58">
            <v>97868.800000000003</v>
          </cell>
          <cell r="S58">
            <v>23135.98</v>
          </cell>
          <cell r="T58">
            <v>1873.9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专项清理情况汇总表"/>
      <sheetName val="应收款项明细表"/>
      <sheetName val="其他应收款明细表"/>
      <sheetName val="预付款明细表"/>
      <sheetName val="其他应付款"/>
      <sheetName val="应付账款"/>
    </sheetNames>
    <sheetDataSet>
      <sheetData sheetId="0" refreshError="1"/>
      <sheetData sheetId="1" refreshError="1"/>
      <sheetData sheetId="2">
        <row r="19">
          <cell r="E19">
            <v>225508.09</v>
          </cell>
          <cell r="F19">
            <v>3550</v>
          </cell>
          <cell r="G19">
            <v>0</v>
          </cell>
          <cell r="K19">
            <v>225408.09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专项清理情况汇总表"/>
      <sheetName val="应收账款"/>
      <sheetName val="其他应收款"/>
      <sheetName val="预付账款"/>
      <sheetName val="应收票据"/>
      <sheetName val="应付账款"/>
      <sheetName val="其他应付账款"/>
      <sheetName val="国内航空公司应收帐款情况表"/>
      <sheetName val="国际航空公司应收帐款情况表"/>
      <sheetName val="兼容性报表"/>
    </sheetNames>
    <sheetDataSet>
      <sheetData sheetId="0"/>
      <sheetData sheetId="1"/>
      <sheetData sheetId="2">
        <row r="28">
          <cell r="Q28">
            <v>96944581.099999994</v>
          </cell>
          <cell r="R28">
            <v>67636200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H-1明细表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其他应收明细表"/>
      <sheetName val="预付明细表"/>
      <sheetName val="应收账款"/>
      <sheetName val="预收"/>
      <sheetName val="其他应付"/>
      <sheetName val="应付账款"/>
    </sheetNames>
    <sheetDataSet>
      <sheetData sheetId="0" refreshError="1"/>
      <sheetData sheetId="1" refreshError="1"/>
      <sheetData sheetId="2">
        <row r="14">
          <cell r="D14">
            <v>32183</v>
          </cell>
          <cell r="E14">
            <v>36297</v>
          </cell>
          <cell r="F14">
            <v>52318</v>
          </cell>
          <cell r="G14">
            <v>51551</v>
          </cell>
          <cell r="K14">
            <v>50457</v>
          </cell>
          <cell r="L14">
            <v>40815</v>
          </cell>
          <cell r="M14">
            <v>18852</v>
          </cell>
          <cell r="R14">
            <v>6581</v>
          </cell>
          <cell r="S14">
            <v>3140</v>
          </cell>
          <cell r="T14">
            <v>566</v>
          </cell>
        </row>
        <row r="23">
          <cell r="D23">
            <v>1143073</v>
          </cell>
          <cell r="E23">
            <v>236136</v>
          </cell>
          <cell r="F23">
            <v>139179</v>
          </cell>
          <cell r="G23">
            <v>409772</v>
          </cell>
          <cell r="K23">
            <v>280878</v>
          </cell>
          <cell r="L23">
            <v>179410</v>
          </cell>
          <cell r="M23">
            <v>118229</v>
          </cell>
          <cell r="N23">
            <v>28817</v>
          </cell>
          <cell r="R23">
            <v>141964</v>
          </cell>
          <cell r="S23">
            <v>33501</v>
          </cell>
          <cell r="T23">
            <v>186904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专项清理情况汇总表"/>
      <sheetName val="应收款项明细表"/>
      <sheetName val="其他应收款明细表"/>
      <sheetName val="预付款明细表"/>
      <sheetName val="应付账款"/>
      <sheetName val="其他应付款"/>
    </sheetNames>
    <sheetDataSet>
      <sheetData sheetId="0" refreshError="1"/>
      <sheetData sheetId="1">
        <row r="19">
          <cell r="E19">
            <v>5521416.7000000002</v>
          </cell>
          <cell r="F19">
            <v>3174789.99</v>
          </cell>
          <cell r="G19">
            <v>5614053.3099999996</v>
          </cell>
          <cell r="K19">
            <v>14310260</v>
          </cell>
          <cell r="L19">
            <v>58077.48</v>
          </cell>
        </row>
      </sheetData>
      <sheetData sheetId="2">
        <row r="13">
          <cell r="E13">
            <v>32620311.57</v>
          </cell>
          <cell r="F13">
            <v>5185747.5200000005</v>
          </cell>
          <cell r="G13">
            <v>1585222.32</v>
          </cell>
          <cell r="H13">
            <v>0</v>
          </cell>
          <cell r="K13">
            <v>24102370.879999999</v>
          </cell>
          <cell r="L13">
            <v>4128746.25</v>
          </cell>
          <cell r="M13">
            <v>1582822.58</v>
          </cell>
        </row>
        <row r="23">
          <cell r="E23">
            <v>1781371.68</v>
          </cell>
          <cell r="F23">
            <v>298596.14</v>
          </cell>
          <cell r="G23">
            <v>1711145.12</v>
          </cell>
          <cell r="K23">
            <v>1934421.48</v>
          </cell>
          <cell r="L23">
            <v>29596.14</v>
          </cell>
          <cell r="M23">
            <v>1711145.12</v>
          </cell>
        </row>
      </sheetData>
      <sheetData sheetId="3">
        <row r="58">
          <cell r="E58">
            <v>3980051.55</v>
          </cell>
          <cell r="F58">
            <v>2475357.96</v>
          </cell>
          <cell r="G58">
            <v>518250</v>
          </cell>
          <cell r="K58">
            <v>9014741.2799999993</v>
          </cell>
          <cell r="L58">
            <v>2516997.5500000003</v>
          </cell>
        </row>
      </sheetData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应收款项明细表"/>
      <sheetName val="其他应收款"/>
    </sheetNames>
    <sheetDataSet>
      <sheetData sheetId="0">
        <row r="41">
          <cell r="D41">
            <v>74879355.319999948</v>
          </cell>
          <cell r="E41">
            <v>133068249.56999999</v>
          </cell>
          <cell r="F41">
            <v>118529973.46000001</v>
          </cell>
          <cell r="G41">
            <v>93328716.780000001</v>
          </cell>
          <cell r="K41">
            <v>167215131.08999997</v>
          </cell>
          <cell r="L41">
            <v>126298917.73</v>
          </cell>
          <cell r="M41">
            <v>63578161.260000005</v>
          </cell>
        </row>
        <row r="61">
          <cell r="D61">
            <v>1699814.6400000001</v>
          </cell>
          <cell r="E61">
            <v>1441072</v>
          </cell>
          <cell r="F61">
            <v>695803</v>
          </cell>
          <cell r="G61">
            <v>1130183</v>
          </cell>
          <cell r="K61">
            <v>2284575</v>
          </cell>
          <cell r="L61">
            <v>1261827</v>
          </cell>
          <cell r="M61">
            <v>973019.64</v>
          </cell>
        </row>
        <row r="235">
          <cell r="E235">
            <v>89888636.24000001</v>
          </cell>
          <cell r="F235">
            <v>74733536.720000014</v>
          </cell>
          <cell r="G235">
            <v>106201298.38</v>
          </cell>
          <cell r="K235">
            <v>99640934.699999988</v>
          </cell>
          <cell r="L235">
            <v>70613133.789999992</v>
          </cell>
          <cell r="M235">
            <v>103707098.05000001</v>
          </cell>
        </row>
      </sheetData>
      <sheetData sheetId="1">
        <row r="45">
          <cell r="D45">
            <v>20678884.25</v>
          </cell>
          <cell r="U45">
            <v>13347.65</v>
          </cell>
        </row>
        <row r="49">
          <cell r="D49">
            <v>400000</v>
          </cell>
          <cell r="U49">
            <v>400000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专项清理情况汇总表"/>
      <sheetName val="应收账款"/>
      <sheetName val="其他应收款"/>
      <sheetName val="预付账款"/>
      <sheetName val="应收票据"/>
      <sheetName val="应付账款"/>
      <sheetName val="其他应付账款"/>
      <sheetName val="国内航空公司应收帐款情况表"/>
      <sheetName val="国际航空公司应收帐款情况表"/>
      <sheetName val="兼容性报表"/>
    </sheetNames>
    <sheetDataSet>
      <sheetData sheetId="0" refreshError="1"/>
      <sheetData sheetId="1">
        <row r="9">
          <cell r="D9">
            <v>1161036.8400000001</v>
          </cell>
          <cell r="E9">
            <v>19970</v>
          </cell>
          <cell r="K9">
            <v>1130073</v>
          </cell>
          <cell r="R9">
            <v>26203.84</v>
          </cell>
          <cell r="S9">
            <v>0</v>
          </cell>
          <cell r="T9">
            <v>10450</v>
          </cell>
        </row>
        <row r="12">
          <cell r="D12">
            <v>3000</v>
          </cell>
          <cell r="K12">
            <v>600</v>
          </cell>
          <cell r="R12">
            <v>2400</v>
          </cell>
        </row>
        <row r="84">
          <cell r="R84">
            <v>26088478.969999995</v>
          </cell>
          <cell r="S84">
            <v>6821530.120000002</v>
          </cell>
          <cell r="T84">
            <v>3804929.1799999997</v>
          </cell>
        </row>
      </sheetData>
      <sheetData sheetId="2">
        <row r="31">
          <cell r="D31">
            <v>9383513.9399999995</v>
          </cell>
          <cell r="E31">
            <v>0</v>
          </cell>
          <cell r="F31">
            <v>9930</v>
          </cell>
          <cell r="Q31">
            <v>370339.16</v>
          </cell>
          <cell r="R31">
            <v>0</v>
          </cell>
          <cell r="S31">
            <v>9930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应收账款"/>
      <sheetName val="其他应收款"/>
      <sheetName val="预付账款"/>
      <sheetName val="应收票据"/>
    </sheetNames>
    <sheetDataSet>
      <sheetData sheetId="0">
        <row r="28">
          <cell r="E28">
            <v>3437039.71</v>
          </cell>
          <cell r="F28">
            <v>30902251.309999999</v>
          </cell>
          <cell r="L28">
            <v>28653905.600000001</v>
          </cell>
        </row>
        <row r="39">
          <cell r="E39">
            <v>72972.2</v>
          </cell>
          <cell r="F39">
            <v>1960496.08</v>
          </cell>
          <cell r="L39">
            <v>1978666.98</v>
          </cell>
        </row>
      </sheetData>
      <sheetData sheetId="1">
        <row r="16">
          <cell r="C16">
            <v>33117346.25</v>
          </cell>
          <cell r="Q16">
            <v>38684655.600000001</v>
          </cell>
          <cell r="R16">
            <v>196100</v>
          </cell>
          <cell r="S16">
            <v>312470</v>
          </cell>
        </row>
        <row r="21">
          <cell r="C21">
            <v>1567354.72</v>
          </cell>
          <cell r="Q21">
            <v>1481684.72</v>
          </cell>
          <cell r="R21">
            <v>80670</v>
          </cell>
        </row>
      </sheetData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应收账款"/>
      <sheetName val="其他应收款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应收账款"/>
      <sheetName val="其他应收款"/>
      <sheetName val="预付账款"/>
    </sheetNames>
    <sheetDataSet>
      <sheetData sheetId="0" refreshError="1"/>
      <sheetData sheetId="1">
        <row r="10">
          <cell r="D10">
            <v>78000</v>
          </cell>
        </row>
        <row r="20">
          <cell r="D20">
            <v>100</v>
          </cell>
        </row>
        <row r="124">
          <cell r="E124">
            <v>19964990.900000006</v>
          </cell>
          <cell r="F124">
            <v>17700642.340000004</v>
          </cell>
          <cell r="G124">
            <v>34649147.25</v>
          </cell>
          <cell r="K124">
            <v>18741710.829999998</v>
          </cell>
          <cell r="L124">
            <v>17694064.410000004</v>
          </cell>
          <cell r="M124">
            <v>34852289.080000006</v>
          </cell>
          <cell r="R124">
            <v>1223280.0699999998</v>
          </cell>
          <cell r="S124">
            <v>6577.9299999999994</v>
          </cell>
          <cell r="T124">
            <v>42234.729999999996</v>
          </cell>
        </row>
      </sheetData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专项清理情况汇总表"/>
      <sheetName val="其他应收款明细表"/>
      <sheetName val="预付账款明细表"/>
      <sheetName val="其他应付款明细表"/>
      <sheetName val="应付账款明细表"/>
    </sheetNames>
    <sheetDataSet>
      <sheetData sheetId="0" refreshError="1"/>
      <sheetData sheetId="1">
        <row r="21">
          <cell r="E21">
            <v>752135.29999999993</v>
          </cell>
          <cell r="F21">
            <v>23083.600000000002</v>
          </cell>
          <cell r="G21">
            <v>4319745.79</v>
          </cell>
          <cell r="K21">
            <v>779717.42</v>
          </cell>
          <cell r="L21">
            <v>20753.68</v>
          </cell>
          <cell r="M21">
            <v>4343745.790000001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zoomScale="70" zoomScaleNormal="70" zoomScalePageLayoutView="70" workbookViewId="0">
      <pane xSplit="3" ySplit="5" topLeftCell="D24" activePane="bottomRight" state="frozen"/>
      <selection pane="topRight"/>
      <selection pane="bottomLeft"/>
      <selection pane="bottomRight" activeCell="M55" sqref="M55"/>
    </sheetView>
  </sheetViews>
  <sheetFormatPr baseColWidth="10" defaultColWidth="9" defaultRowHeight="14" x14ac:dyDescent="0.15"/>
  <cols>
    <col min="1" max="1" width="5.1640625" style="2" customWidth="1"/>
    <col min="2" max="2" width="13.6640625" style="2" customWidth="1"/>
    <col min="3" max="3" width="13.83203125" style="2" customWidth="1"/>
    <col min="4" max="4" width="13.5" style="2" customWidth="1"/>
    <col min="5" max="5" width="14.1640625" style="2" customWidth="1"/>
    <col min="6" max="6" width="11.33203125" style="2" customWidth="1"/>
    <col min="7" max="7" width="11.5" style="2" customWidth="1"/>
    <col min="8" max="8" width="15.1640625" style="2" customWidth="1"/>
    <col min="9" max="11" width="12.6640625" style="2" customWidth="1"/>
    <col min="12" max="12" width="15" style="2" customWidth="1"/>
    <col min="13" max="13" width="13.5" style="2" customWidth="1"/>
    <col min="14" max="14" width="12.1640625" style="2" customWidth="1"/>
    <col min="15" max="15" width="11.33203125" style="2" customWidth="1"/>
    <col min="16" max="16" width="13.6640625" style="2" customWidth="1"/>
    <col min="17" max="17" width="9" style="2" customWidth="1"/>
    <col min="18" max="18" width="12.6640625" style="3" hidden="1" customWidth="1"/>
    <col min="19" max="19" width="13.33203125" style="3" hidden="1" customWidth="1"/>
    <col min="20" max="20" width="9" style="4" hidden="1" customWidth="1"/>
    <col min="21" max="21" width="9" style="2" hidden="1" customWidth="1"/>
    <col min="22" max="22" width="10.1640625" style="2" hidden="1" customWidth="1"/>
    <col min="23" max="23" width="12.1640625" style="2" customWidth="1"/>
    <col min="24" max="16384" width="9" style="2"/>
  </cols>
  <sheetData>
    <row r="1" spans="1:23" ht="20" x14ac:dyDescent="0.15">
      <c r="A1" s="5"/>
      <c r="B1" s="138" t="s">
        <v>0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</row>
    <row r="2" spans="1:23" x14ac:dyDescent="0.15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27"/>
      <c r="N2" s="27"/>
      <c r="O2" s="27"/>
      <c r="P2" s="27"/>
      <c r="Q2" s="139"/>
      <c r="R2" s="139"/>
      <c r="S2" s="139"/>
      <c r="T2" s="139"/>
      <c r="U2" s="139"/>
      <c r="V2" s="139"/>
    </row>
    <row r="3" spans="1:23" ht="16" x14ac:dyDescent="0.15">
      <c r="A3" s="140" t="s">
        <v>1</v>
      </c>
      <c r="B3" s="140"/>
      <c r="C3" s="140"/>
      <c r="D3" s="8"/>
      <c r="E3" s="8"/>
      <c r="F3" s="8"/>
      <c r="G3" s="8"/>
      <c r="H3" s="8"/>
      <c r="I3" s="8"/>
      <c r="J3" s="8"/>
      <c r="K3" s="8" t="s">
        <v>2</v>
      </c>
      <c r="L3" s="8"/>
      <c r="M3" s="8"/>
      <c r="N3" s="8"/>
      <c r="O3" s="28"/>
      <c r="P3" s="29"/>
      <c r="Q3" s="37" t="s">
        <v>3</v>
      </c>
      <c r="R3" s="38"/>
      <c r="S3" s="38"/>
      <c r="T3" s="39"/>
      <c r="U3" s="29"/>
      <c r="V3" s="40" t="s">
        <v>3</v>
      </c>
    </row>
    <row r="4" spans="1:23" x14ac:dyDescent="0.15">
      <c r="A4" s="134" t="s">
        <v>4</v>
      </c>
      <c r="B4" s="135"/>
      <c r="C4" s="132" t="s">
        <v>5</v>
      </c>
      <c r="D4" s="141" t="s">
        <v>6</v>
      </c>
      <c r="E4" s="142"/>
      <c r="F4" s="142"/>
      <c r="G4" s="143"/>
      <c r="H4" s="141" t="s">
        <v>7</v>
      </c>
      <c r="I4" s="142"/>
      <c r="J4" s="142"/>
      <c r="K4" s="143"/>
      <c r="L4" s="132" t="s">
        <v>8</v>
      </c>
      <c r="M4" s="144" t="s">
        <v>9</v>
      </c>
      <c r="N4" s="145"/>
      <c r="O4" s="145"/>
      <c r="P4" s="145"/>
      <c r="Q4" s="146"/>
      <c r="R4" s="147" t="s">
        <v>10</v>
      </c>
      <c r="S4" s="149" t="s">
        <v>11</v>
      </c>
      <c r="T4" s="151" t="s">
        <v>12</v>
      </c>
      <c r="U4" s="149" t="s">
        <v>13</v>
      </c>
      <c r="V4" s="153" t="s">
        <v>14</v>
      </c>
    </row>
    <row r="5" spans="1:23" x14ac:dyDescent="0.15">
      <c r="A5" s="136"/>
      <c r="B5" s="137"/>
      <c r="C5" s="133"/>
      <c r="D5" s="9" t="s">
        <v>15</v>
      </c>
      <c r="E5" s="10" t="s">
        <v>16</v>
      </c>
      <c r="F5" s="10" t="s">
        <v>17</v>
      </c>
      <c r="G5" s="11" t="s">
        <v>18</v>
      </c>
      <c r="H5" s="12" t="s">
        <v>15</v>
      </c>
      <c r="I5" s="30" t="s">
        <v>16</v>
      </c>
      <c r="J5" s="30" t="s">
        <v>17</v>
      </c>
      <c r="K5" s="31" t="s">
        <v>18</v>
      </c>
      <c r="L5" s="133"/>
      <c r="M5" s="32" t="s">
        <v>15</v>
      </c>
      <c r="N5" s="30" t="s">
        <v>16</v>
      </c>
      <c r="O5" s="30" t="s">
        <v>17</v>
      </c>
      <c r="P5" s="33" t="s">
        <v>18</v>
      </c>
      <c r="Q5" s="31" t="s">
        <v>19</v>
      </c>
      <c r="R5" s="148"/>
      <c r="S5" s="150"/>
      <c r="T5" s="152"/>
      <c r="U5" s="150"/>
      <c r="V5" s="154"/>
    </row>
    <row r="6" spans="1:23" x14ac:dyDescent="0.15">
      <c r="A6" s="127" t="s">
        <v>20</v>
      </c>
      <c r="B6" s="13" t="s">
        <v>21</v>
      </c>
      <c r="C6" s="14"/>
      <c r="D6" s="82">
        <f>221.404675*10000</f>
        <v>2214046.75</v>
      </c>
      <c r="E6" s="83"/>
      <c r="F6" s="83"/>
      <c r="G6" s="84"/>
      <c r="H6" s="85">
        <f>D6</f>
        <v>2214046.75</v>
      </c>
      <c r="I6" s="102"/>
      <c r="J6" s="102"/>
      <c r="K6" s="103"/>
      <c r="L6" s="34">
        <f>C6+D6+E6+F6+G6-H6-I6-J6-K6</f>
        <v>0</v>
      </c>
      <c r="M6" s="17"/>
      <c r="N6" s="104"/>
      <c r="O6" s="104"/>
      <c r="P6" s="105"/>
      <c r="Q6" s="41"/>
      <c r="R6" s="42"/>
      <c r="S6" s="43"/>
      <c r="T6" s="44"/>
      <c r="V6" s="45"/>
      <c r="W6" s="26">
        <f>SUM(L6-M6-N6-O6-P6)</f>
        <v>0</v>
      </c>
    </row>
    <row r="7" spans="1:23" s="1" customFormat="1" x14ac:dyDescent="0.15">
      <c r="A7" s="128"/>
      <c r="B7" s="86" t="s">
        <v>22</v>
      </c>
      <c r="C7" s="20"/>
      <c r="D7" s="87"/>
      <c r="E7" s="88"/>
      <c r="F7" s="88"/>
      <c r="G7" s="58"/>
      <c r="H7" s="89"/>
      <c r="I7" s="88"/>
      <c r="J7" s="88"/>
      <c r="K7" s="58"/>
      <c r="L7" s="34">
        <f t="shared" ref="L7:L11" si="0">C7+D7+E7+F7+G7-H7-I7-J7-K7</f>
        <v>0</v>
      </c>
      <c r="M7" s="87"/>
      <c r="N7" s="88"/>
      <c r="O7" s="88"/>
      <c r="P7" s="88"/>
      <c r="Q7" s="41"/>
      <c r="R7" s="46"/>
      <c r="S7" s="47"/>
      <c r="T7" s="48"/>
      <c r="U7" s="49"/>
      <c r="V7" s="49"/>
      <c r="W7" s="26">
        <f t="shared" ref="W7:W11" si="1">SUM(L7-M7-N7-O7-P7)</f>
        <v>0</v>
      </c>
    </row>
    <row r="8" spans="1:23" x14ac:dyDescent="0.15">
      <c r="A8" s="127"/>
      <c r="B8" s="15" t="s">
        <v>23</v>
      </c>
      <c r="C8" s="20"/>
      <c r="D8" s="90">
        <v>252000</v>
      </c>
      <c r="E8" s="88"/>
      <c r="F8" s="88"/>
      <c r="G8" s="58"/>
      <c r="H8" s="91">
        <v>252000</v>
      </c>
      <c r="I8" s="88"/>
      <c r="J8" s="88"/>
      <c r="K8" s="20"/>
      <c r="L8" s="34">
        <f t="shared" si="0"/>
        <v>0</v>
      </c>
      <c r="M8" s="89"/>
      <c r="N8" s="88"/>
      <c r="O8" s="88"/>
      <c r="P8" s="88"/>
      <c r="Q8" s="14"/>
      <c r="R8" s="46"/>
      <c r="S8" s="43"/>
      <c r="T8" s="44"/>
      <c r="V8" s="45"/>
      <c r="W8" s="26">
        <f t="shared" si="1"/>
        <v>0</v>
      </c>
    </row>
    <row r="9" spans="1:23" x14ac:dyDescent="0.15">
      <c r="A9" s="127"/>
      <c r="B9" s="16" t="s">
        <v>24</v>
      </c>
      <c r="C9" s="14"/>
      <c r="D9" s="93"/>
      <c r="E9" s="94"/>
      <c r="F9" s="94"/>
      <c r="G9" s="41"/>
      <c r="H9" s="95"/>
      <c r="I9" s="94"/>
      <c r="J9" s="94"/>
      <c r="K9" s="14"/>
      <c r="L9" s="34">
        <f t="shared" si="0"/>
        <v>0</v>
      </c>
      <c r="M9" s="96"/>
      <c r="N9" s="94"/>
      <c r="O9" s="94"/>
      <c r="P9" s="94"/>
      <c r="Q9" s="41"/>
      <c r="R9" s="46"/>
      <c r="S9" s="43"/>
      <c r="T9" s="48"/>
      <c r="U9" s="49"/>
      <c r="V9" s="49"/>
      <c r="W9" s="26">
        <f t="shared" si="1"/>
        <v>0</v>
      </c>
    </row>
    <row r="10" spans="1:23" x14ac:dyDescent="0.15">
      <c r="A10" s="129"/>
      <c r="B10" s="16" t="s">
        <v>25</v>
      </c>
      <c r="C10" s="111">
        <v>139113427.41999999</v>
      </c>
      <c r="D10" s="112">
        <f>SUM([1]应收账款!$E$15:$G$15)</f>
        <v>142831218.20999998</v>
      </c>
      <c r="E10" s="113"/>
      <c r="F10" s="113"/>
      <c r="G10" s="114"/>
      <c r="H10" s="115">
        <f>SUM([1]应收账款!$K$15:$M$15)</f>
        <v>223628683.5099999</v>
      </c>
      <c r="I10" s="113"/>
      <c r="J10" s="113"/>
      <c r="K10" s="111"/>
      <c r="L10" s="116">
        <f t="shared" si="0"/>
        <v>58315962.120000094</v>
      </c>
      <c r="M10" s="117">
        <f>SUM([1]应收账款!$R$15:$T$15)</f>
        <v>29463441.509999998</v>
      </c>
      <c r="N10" s="113">
        <v>28852520.609999999</v>
      </c>
      <c r="O10" s="113"/>
      <c r="P10" s="113"/>
      <c r="Q10" s="114"/>
      <c r="R10" s="46"/>
      <c r="S10" s="50"/>
      <c r="T10" s="51"/>
      <c r="U10" s="52"/>
      <c r="V10" s="52"/>
      <c r="W10" s="26">
        <f t="shared" si="1"/>
        <v>9.6857547760009766E-8</v>
      </c>
    </row>
    <row r="11" spans="1:23" x14ac:dyDescent="0.15">
      <c r="A11" s="127"/>
      <c r="B11" s="86" t="s">
        <v>26</v>
      </c>
      <c r="C11" s="14"/>
      <c r="D11" s="96">
        <v>199583.3</v>
      </c>
      <c r="E11" s="94"/>
      <c r="F11" s="94"/>
      <c r="G11" s="41"/>
      <c r="H11" s="95"/>
      <c r="I11" s="94"/>
      <c r="J11" s="94"/>
      <c r="K11" s="41"/>
      <c r="L11" s="34">
        <f t="shared" si="0"/>
        <v>199583.3</v>
      </c>
      <c r="M11" s="96">
        <v>199583.3</v>
      </c>
      <c r="N11" s="94"/>
      <c r="O11" s="94"/>
      <c r="P11" s="94"/>
      <c r="Q11" s="41"/>
      <c r="R11" s="46"/>
      <c r="S11" s="47"/>
      <c r="T11" s="48"/>
      <c r="U11" s="49"/>
      <c r="V11" s="49"/>
      <c r="W11" s="26">
        <f t="shared" si="1"/>
        <v>0</v>
      </c>
    </row>
    <row r="12" spans="1:23" x14ac:dyDescent="0.15">
      <c r="A12" s="127"/>
      <c r="B12" s="86" t="s">
        <v>27</v>
      </c>
      <c r="C12" s="14"/>
      <c r="D12" s="96"/>
      <c r="E12" s="94"/>
      <c r="F12" s="94"/>
      <c r="G12" s="41"/>
      <c r="H12" s="95"/>
      <c r="I12" s="94"/>
      <c r="J12" s="94"/>
      <c r="K12" s="41"/>
      <c r="L12" s="34">
        <f t="shared" ref="L12:L22" si="2">C12+D12+E12+F12+G12-H12-I12-J12-K12</f>
        <v>0</v>
      </c>
      <c r="M12" s="96"/>
      <c r="N12" s="94"/>
      <c r="O12" s="94"/>
      <c r="P12" s="94"/>
      <c r="Q12" s="41"/>
      <c r="R12" s="46"/>
      <c r="S12" s="47"/>
      <c r="T12" s="48"/>
      <c r="U12" s="49"/>
      <c r="V12" s="49"/>
      <c r="W12" s="26">
        <f t="shared" ref="W12:W18" si="3">SUM(L12-M12-N12-O12-P12)</f>
        <v>0</v>
      </c>
    </row>
    <row r="13" spans="1:23" x14ac:dyDescent="0.15">
      <c r="A13" s="127"/>
      <c r="B13" s="86" t="s">
        <v>28</v>
      </c>
      <c r="C13" s="14">
        <v>148335</v>
      </c>
      <c r="D13" s="96">
        <v>220710</v>
      </c>
      <c r="E13" s="94"/>
      <c r="F13" s="94"/>
      <c r="G13" s="41"/>
      <c r="H13" s="95">
        <v>369045</v>
      </c>
      <c r="I13" s="94"/>
      <c r="J13" s="94"/>
      <c r="K13" s="41"/>
      <c r="L13" s="34">
        <f t="shared" si="2"/>
        <v>0</v>
      </c>
      <c r="M13" s="96"/>
      <c r="N13" s="94"/>
      <c r="O13" s="94"/>
      <c r="P13" s="94"/>
      <c r="Q13" s="41"/>
      <c r="R13" s="46"/>
      <c r="S13" s="47"/>
      <c r="T13" s="48"/>
      <c r="U13" s="49"/>
      <c r="V13" s="49"/>
      <c r="W13" s="26">
        <f t="shared" si="3"/>
        <v>0</v>
      </c>
    </row>
    <row r="14" spans="1:23" x14ac:dyDescent="0.15">
      <c r="A14" s="127"/>
      <c r="B14" s="86" t="s">
        <v>29</v>
      </c>
      <c r="C14" s="14">
        <f>SUM([2]应收账款!$D$14,[2]应收账款!$D$23)</f>
        <v>1175256</v>
      </c>
      <c r="D14" s="93">
        <f>SUM([2]应收账款!$E$14:$G$14,[2]应收账款!$E$23:$G$23)</f>
        <v>925253</v>
      </c>
      <c r="E14" s="94"/>
      <c r="F14" s="94"/>
      <c r="G14" s="41"/>
      <c r="H14" s="95">
        <f>SUM([2]应收账款!$K$14:$M$14,[2]应收账款!$K$23:$M$23)</f>
        <v>688641</v>
      </c>
      <c r="I14" s="94">
        <f>SUM([2]应收账款!$N$23)</f>
        <v>28817</v>
      </c>
      <c r="J14" s="94"/>
      <c r="K14" s="14"/>
      <c r="L14" s="34">
        <f t="shared" si="2"/>
        <v>1383051</v>
      </c>
      <c r="M14" s="106">
        <f>SUM([2]应收账款!$R$14:$T$14,[2]应收账款!$R$23:$T$23)</f>
        <v>372656</v>
      </c>
      <c r="N14" s="94"/>
      <c r="O14" s="94"/>
      <c r="P14" s="94">
        <v>958457</v>
      </c>
      <c r="Q14" s="14"/>
      <c r="R14" s="46"/>
      <c r="S14" s="47"/>
      <c r="T14" s="48"/>
      <c r="U14" s="49"/>
      <c r="V14" s="49"/>
      <c r="W14" s="26">
        <f t="shared" si="3"/>
        <v>51938</v>
      </c>
    </row>
    <row r="15" spans="1:23" x14ac:dyDescent="0.15">
      <c r="A15" s="127"/>
      <c r="B15" s="86" t="s">
        <v>30</v>
      </c>
      <c r="C15" s="14">
        <v>58077.48</v>
      </c>
      <c r="D15" s="96">
        <f>SUM([3]应收款项明细表!$E$19:$G$19)</f>
        <v>14310260</v>
      </c>
      <c r="E15" s="94"/>
      <c r="F15" s="94"/>
      <c r="G15" s="41"/>
      <c r="H15" s="95">
        <f>SUM([3]应收款项明细表!$K$19:$L$19)</f>
        <v>14368337.48</v>
      </c>
      <c r="I15" s="94"/>
      <c r="J15" s="94"/>
      <c r="K15" s="41"/>
      <c r="L15" s="34">
        <f t="shared" si="2"/>
        <v>0</v>
      </c>
      <c r="M15" s="93"/>
      <c r="N15" s="94"/>
      <c r="O15" s="94"/>
      <c r="P15" s="94"/>
      <c r="Q15" s="14"/>
      <c r="R15" s="46"/>
      <c r="S15" s="47"/>
      <c r="T15" s="48"/>
      <c r="U15" s="49"/>
      <c r="V15" s="49"/>
      <c r="W15" s="26">
        <f t="shared" si="3"/>
        <v>0</v>
      </c>
    </row>
    <row r="16" spans="1:23" x14ac:dyDescent="0.15">
      <c r="A16" s="127"/>
      <c r="B16" s="86" t="s">
        <v>31</v>
      </c>
      <c r="C16" s="14">
        <v>4993119.17</v>
      </c>
      <c r="D16" s="93">
        <v>26824854.059999999</v>
      </c>
      <c r="E16" s="94"/>
      <c r="F16" s="94"/>
      <c r="G16" s="41"/>
      <c r="H16" s="95">
        <v>28333486.02</v>
      </c>
      <c r="I16" s="94"/>
      <c r="J16" s="94"/>
      <c r="K16" s="14"/>
      <c r="L16" s="34">
        <f t="shared" si="2"/>
        <v>3484487.2099999972</v>
      </c>
      <c r="M16" s="106">
        <v>3484487.21</v>
      </c>
      <c r="N16" s="94"/>
      <c r="O16" s="94"/>
      <c r="P16" s="94"/>
      <c r="Q16" s="14"/>
      <c r="R16" s="46"/>
      <c r="S16" s="47"/>
      <c r="T16" s="48"/>
      <c r="U16" s="49"/>
      <c r="V16" s="49"/>
      <c r="W16" s="26">
        <f t="shared" si="3"/>
        <v>-2.7939677238464355E-9</v>
      </c>
    </row>
    <row r="17" spans="1:24" x14ac:dyDescent="0.15">
      <c r="A17" s="127"/>
      <c r="B17" s="86" t="s">
        <v>32</v>
      </c>
      <c r="C17" s="14">
        <v>2809</v>
      </c>
      <c r="D17" s="96"/>
      <c r="E17" s="94"/>
      <c r="F17" s="94"/>
      <c r="G17" s="41"/>
      <c r="H17" s="95">
        <v>2809</v>
      </c>
      <c r="I17" s="94"/>
      <c r="J17" s="94"/>
      <c r="K17" s="41"/>
      <c r="L17" s="34">
        <f t="shared" si="2"/>
        <v>0</v>
      </c>
      <c r="M17" s="93"/>
      <c r="N17" s="94"/>
      <c r="O17" s="94"/>
      <c r="P17" s="94"/>
      <c r="Q17" s="14"/>
      <c r="R17" s="46"/>
      <c r="S17" s="47"/>
      <c r="T17" s="48"/>
      <c r="U17" s="49"/>
      <c r="V17" s="49"/>
      <c r="W17" s="26">
        <f t="shared" si="3"/>
        <v>0</v>
      </c>
    </row>
    <row r="18" spans="1:24" x14ac:dyDescent="0.15">
      <c r="A18" s="127"/>
      <c r="B18" s="86" t="s">
        <v>33</v>
      </c>
      <c r="C18" s="14"/>
      <c r="D18" s="96">
        <v>1350000</v>
      </c>
      <c r="E18" s="94"/>
      <c r="F18" s="94"/>
      <c r="G18" s="41"/>
      <c r="H18" s="95"/>
      <c r="I18" s="94"/>
      <c r="J18" s="94"/>
      <c r="K18" s="41"/>
      <c r="L18" s="34">
        <f t="shared" si="2"/>
        <v>1350000</v>
      </c>
      <c r="M18" s="96">
        <v>1350000</v>
      </c>
      <c r="N18" s="94"/>
      <c r="O18" s="94"/>
      <c r="P18" s="94"/>
      <c r="Q18" s="41"/>
      <c r="R18" s="46"/>
      <c r="S18" s="47"/>
      <c r="T18" s="48"/>
      <c r="U18" s="49"/>
      <c r="V18" s="49"/>
      <c r="W18" s="26">
        <f t="shared" si="3"/>
        <v>0</v>
      </c>
    </row>
    <row r="19" spans="1:24" x14ac:dyDescent="0.15">
      <c r="A19" s="127"/>
      <c r="B19" s="86" t="s">
        <v>34</v>
      </c>
      <c r="C19" s="14"/>
      <c r="D19" s="96"/>
      <c r="E19" s="94"/>
      <c r="F19" s="94"/>
      <c r="G19" s="41"/>
      <c r="H19" s="95"/>
      <c r="I19" s="94"/>
      <c r="J19" s="94"/>
      <c r="K19" s="41"/>
      <c r="L19" s="34">
        <f t="shared" si="2"/>
        <v>0</v>
      </c>
      <c r="M19" s="96"/>
      <c r="N19" s="94"/>
      <c r="O19" s="94"/>
      <c r="P19" s="94"/>
      <c r="Q19" s="41"/>
      <c r="R19" s="46"/>
      <c r="S19" s="47"/>
      <c r="T19" s="48"/>
      <c r="U19" s="49"/>
      <c r="V19" s="49"/>
      <c r="W19" s="26">
        <f t="shared" ref="W19:W22" si="4">SUM(L19-M19-N19-O19-P19)</f>
        <v>0</v>
      </c>
    </row>
    <row r="20" spans="1:24" x14ac:dyDescent="0.15">
      <c r="A20" s="127"/>
      <c r="B20" s="15" t="s">
        <v>35</v>
      </c>
      <c r="C20" s="14"/>
      <c r="D20" s="96"/>
      <c r="E20" s="94"/>
      <c r="F20" s="94"/>
      <c r="G20" s="41"/>
      <c r="H20" s="95"/>
      <c r="I20" s="94"/>
      <c r="J20" s="94"/>
      <c r="K20" s="41"/>
      <c r="L20" s="34">
        <f t="shared" si="2"/>
        <v>0</v>
      </c>
      <c r="M20" s="96"/>
      <c r="N20" s="94"/>
      <c r="O20" s="94"/>
      <c r="P20" s="94"/>
      <c r="Q20" s="41"/>
      <c r="R20" s="46"/>
      <c r="S20" s="47"/>
      <c r="T20" s="48"/>
      <c r="U20" s="49"/>
      <c r="V20" s="49"/>
      <c r="W20" s="26">
        <f t="shared" si="4"/>
        <v>0</v>
      </c>
    </row>
    <row r="21" spans="1:24" x14ac:dyDescent="0.15">
      <c r="A21" s="127"/>
      <c r="B21" s="15" t="s">
        <v>36</v>
      </c>
      <c r="C21" s="14">
        <f>SUM([4]应收款项明细表!$D$41,[4]应收款项明细表!$D$61)</f>
        <v>76579169.959999949</v>
      </c>
      <c r="D21" s="96">
        <f>SUM([4]应收款项明细表!$E$41:$G$41,[4]应收款项明细表!$E$61:$G$61)</f>
        <v>348193997.81</v>
      </c>
      <c r="E21" s="94"/>
      <c r="F21" s="94"/>
      <c r="G21" s="41"/>
      <c r="H21" s="95">
        <f>SUM([4]应收款项明细表!$K$41:$M$41,[4]应收款项明细表!$K$61:$M$61)</f>
        <v>361611631.71999997</v>
      </c>
      <c r="I21" s="94"/>
      <c r="J21" s="94"/>
      <c r="K21" s="41"/>
      <c r="L21" s="34">
        <f t="shared" si="2"/>
        <v>63161536.050000012</v>
      </c>
      <c r="M21" s="96">
        <v>63161536.049999997</v>
      </c>
      <c r="N21" s="94"/>
      <c r="O21" s="94"/>
      <c r="P21" s="94"/>
      <c r="Q21" s="41"/>
      <c r="R21" s="46"/>
      <c r="S21" s="47"/>
      <c r="T21" s="48"/>
      <c r="U21" s="49"/>
      <c r="V21" s="49"/>
      <c r="W21" s="26">
        <f t="shared" si="4"/>
        <v>1.4901161193847656E-8</v>
      </c>
    </row>
    <row r="22" spans="1:24" x14ac:dyDescent="0.15">
      <c r="A22" s="127"/>
      <c r="B22" s="92" t="s">
        <v>37</v>
      </c>
      <c r="C22" s="14">
        <v>1105491</v>
      </c>
      <c r="D22" s="96"/>
      <c r="E22" s="94"/>
      <c r="F22" s="94"/>
      <c r="G22" s="41"/>
      <c r="H22" s="14">
        <v>1105491</v>
      </c>
      <c r="I22" s="94"/>
      <c r="J22" s="94"/>
      <c r="K22" s="41"/>
      <c r="L22" s="34">
        <f t="shared" si="2"/>
        <v>0</v>
      </c>
      <c r="M22" s="96"/>
      <c r="N22" s="94"/>
      <c r="O22" s="94"/>
      <c r="P22" s="94"/>
      <c r="Q22" s="41"/>
      <c r="R22" s="46"/>
      <c r="S22" s="47"/>
      <c r="T22" s="48"/>
      <c r="U22" s="49"/>
      <c r="V22" s="49"/>
      <c r="W22" s="26">
        <f t="shared" si="4"/>
        <v>0</v>
      </c>
    </row>
    <row r="23" spans="1:24" x14ac:dyDescent="0.15">
      <c r="A23" s="127"/>
      <c r="B23" s="15" t="s">
        <v>38</v>
      </c>
      <c r="C23" s="14">
        <v>64663031</v>
      </c>
      <c r="D23" s="96">
        <v>35829724</v>
      </c>
      <c r="E23" s="94"/>
      <c r="F23" s="94"/>
      <c r="G23" s="41"/>
      <c r="H23" s="95">
        <v>79512971</v>
      </c>
      <c r="I23" s="94"/>
      <c r="J23" s="94"/>
      <c r="K23" s="41"/>
      <c r="L23" s="34">
        <f t="shared" ref="L23:L25" si="5">C23+D23+E23+F23+G23-H23-I23-J23-K23</f>
        <v>20979784</v>
      </c>
      <c r="M23" s="96">
        <v>7393554</v>
      </c>
      <c r="N23" s="94">
        <v>13586230</v>
      </c>
      <c r="O23" s="94"/>
      <c r="P23" s="94"/>
      <c r="Q23" s="41"/>
      <c r="R23" s="46"/>
      <c r="S23" s="47"/>
      <c r="T23" s="48"/>
      <c r="U23" s="49"/>
      <c r="V23" s="49"/>
      <c r="W23" s="26">
        <f t="shared" ref="W23:W25" si="6">SUM(L23-M23-N23-O23-P23)</f>
        <v>0</v>
      </c>
    </row>
    <row r="24" spans="1:24" x14ac:dyDescent="0.15">
      <c r="A24" s="127"/>
      <c r="B24" s="92" t="s">
        <v>39</v>
      </c>
      <c r="C24" s="14">
        <v>420906.54</v>
      </c>
      <c r="D24" s="96">
        <v>5113439.76</v>
      </c>
      <c r="E24" s="94"/>
      <c r="F24" s="94"/>
      <c r="G24" s="41"/>
      <c r="H24" s="95">
        <v>3784122.6</v>
      </c>
      <c r="I24" s="94"/>
      <c r="J24" s="94"/>
      <c r="K24" s="41"/>
      <c r="L24" s="34">
        <f t="shared" si="5"/>
        <v>1750223.6999999997</v>
      </c>
      <c r="M24" s="96">
        <v>1750223.7</v>
      </c>
      <c r="N24" s="94"/>
      <c r="O24" s="94"/>
      <c r="P24" s="94"/>
      <c r="Q24" s="41"/>
      <c r="R24" s="46"/>
      <c r="S24" s="47"/>
      <c r="T24" s="48"/>
      <c r="U24" s="49"/>
      <c r="V24" s="49"/>
      <c r="W24" s="26">
        <f t="shared" si="6"/>
        <v>-2.3283064365386963E-10</v>
      </c>
    </row>
    <row r="25" spans="1:24" x14ac:dyDescent="0.15">
      <c r="A25" s="127"/>
      <c r="B25" s="86" t="s">
        <v>40</v>
      </c>
      <c r="C25" s="14">
        <v>13829900.33</v>
      </c>
      <c r="D25" s="96">
        <v>86269434.519999996</v>
      </c>
      <c r="E25" s="94"/>
      <c r="F25" s="94"/>
      <c r="G25" s="41"/>
      <c r="H25" s="95">
        <v>73117286.670000002</v>
      </c>
      <c r="I25" s="94"/>
      <c r="J25" s="94"/>
      <c r="K25" s="41"/>
      <c r="L25" s="34">
        <f t="shared" si="5"/>
        <v>26982048.179999992</v>
      </c>
      <c r="M25" s="96">
        <v>26777634.399999999</v>
      </c>
      <c r="N25" s="94">
        <v>0</v>
      </c>
      <c r="O25" s="94">
        <v>57314.68</v>
      </c>
      <c r="P25" s="94">
        <v>147099.1</v>
      </c>
      <c r="Q25" s="41"/>
      <c r="R25" s="46"/>
      <c r="S25" s="47"/>
      <c r="T25" s="48"/>
      <c r="U25" s="49"/>
      <c r="V25" s="49"/>
      <c r="W25" s="26">
        <f t="shared" si="6"/>
        <v>-6.2573235481977463E-9</v>
      </c>
    </row>
    <row r="26" spans="1:24" x14ac:dyDescent="0.15">
      <c r="A26" s="127"/>
      <c r="B26" s="15" t="s">
        <v>41</v>
      </c>
      <c r="C26" s="14">
        <f>SUM([5]应收账款!$D$9,[5]应收账款!$D$12)</f>
        <v>1164036.8400000001</v>
      </c>
      <c r="D26" s="96">
        <f>SUM([5]应收账款!$E$9)</f>
        <v>19970</v>
      </c>
      <c r="E26" s="94"/>
      <c r="F26" s="94"/>
      <c r="G26" s="41"/>
      <c r="H26" s="95">
        <f>SUM([5]应收账款!$K$9,[5]应收账款!$K$12)</f>
        <v>1130673</v>
      </c>
      <c r="I26" s="94"/>
      <c r="J26" s="94"/>
      <c r="K26" s="41"/>
      <c r="L26" s="34">
        <f t="shared" ref="L26:L30" si="7">C26+D26+E26+F26+G26-H26-I26-J26-K26</f>
        <v>53333.840000000084</v>
      </c>
      <c r="M26" s="96">
        <f>SUM([5]应收账款!$R$9:$T$9,[5]应收账款!$R$12)</f>
        <v>39053.839999999997</v>
      </c>
      <c r="N26" s="94"/>
      <c r="O26" s="94">
        <v>14280</v>
      </c>
      <c r="P26" s="94"/>
      <c r="Q26" s="41"/>
      <c r="R26" s="46"/>
      <c r="S26" s="47"/>
      <c r="T26" s="48"/>
      <c r="U26" s="49"/>
      <c r="V26" s="49"/>
      <c r="W26" s="26">
        <f t="shared" ref="W26:W30" si="8">SUM(L26-M26-N26-O26-P26)</f>
        <v>8.7311491370201111E-11</v>
      </c>
    </row>
    <row r="27" spans="1:24" x14ac:dyDescent="0.15">
      <c r="A27" s="127"/>
      <c r="B27" s="97" t="s">
        <v>42</v>
      </c>
      <c r="C27" s="14">
        <v>20600558.690000001</v>
      </c>
      <c r="D27" s="96">
        <v>83997308.260000005</v>
      </c>
      <c r="E27" s="94"/>
      <c r="F27" s="94"/>
      <c r="G27" s="41"/>
      <c r="H27" s="95">
        <v>72053107.370000005</v>
      </c>
      <c r="I27" s="94"/>
      <c r="J27" s="94"/>
      <c r="K27" s="41"/>
      <c r="L27" s="34">
        <f t="shared" si="7"/>
        <v>32544759.579999998</v>
      </c>
      <c r="M27" s="96">
        <v>32465998.559999999</v>
      </c>
      <c r="N27" s="94">
        <v>78761.02</v>
      </c>
      <c r="O27" s="94"/>
      <c r="P27" s="94"/>
      <c r="Q27" s="41"/>
      <c r="R27" s="46"/>
      <c r="S27" s="47"/>
      <c r="T27" s="48"/>
      <c r="U27" s="49"/>
      <c r="V27" s="49"/>
      <c r="W27" s="26">
        <f t="shared" si="8"/>
        <v>-4.5110937207937241E-10</v>
      </c>
    </row>
    <row r="28" spans="1:24" x14ac:dyDescent="0.15">
      <c r="A28" s="127"/>
      <c r="B28" s="86" t="s">
        <v>43</v>
      </c>
      <c r="C28" s="14">
        <f>SUM([6]应收账款!$E$28,[6]应收账款!$E$39)</f>
        <v>3510011.91</v>
      </c>
      <c r="D28" s="14">
        <f>SUM([6]应收账款!$F$28,[6]应收账款!$F$39)</f>
        <v>32862747.390000001</v>
      </c>
      <c r="E28" s="94"/>
      <c r="F28" s="94"/>
      <c r="G28" s="41"/>
      <c r="H28" s="95">
        <f>SUM([6]应收账款!$L$28,[6]应收账款!$L$39)</f>
        <v>30632572.580000002</v>
      </c>
      <c r="I28" s="94"/>
      <c r="J28" s="94"/>
      <c r="K28" s="41"/>
      <c r="L28" s="34">
        <f t="shared" si="7"/>
        <v>5740186.7199999951</v>
      </c>
      <c r="M28" s="96" t="e">
        <f>[7]应收账款!$T$28+[7]应收账款!$U$28+[7]应收账款!$S$28+[7]应收账款!$S$39</f>
        <v>#REF!</v>
      </c>
      <c r="N28" s="94" t="e">
        <f>[7]应收账款!$V$28</f>
        <v>#REF!</v>
      </c>
      <c r="O28" s="94"/>
      <c r="P28" s="94"/>
      <c r="Q28" s="41"/>
      <c r="R28" s="46"/>
      <c r="S28" s="47"/>
      <c r="T28" s="48"/>
      <c r="U28" s="49"/>
      <c r="V28" s="49"/>
      <c r="W28" s="26" t="e">
        <f t="shared" si="8"/>
        <v>#REF!</v>
      </c>
    </row>
    <row r="29" spans="1:24" x14ac:dyDescent="0.15">
      <c r="A29" s="127"/>
      <c r="B29" s="86" t="s">
        <v>44</v>
      </c>
      <c r="C29" s="14"/>
      <c r="D29" s="96"/>
      <c r="E29" s="94"/>
      <c r="F29" s="94"/>
      <c r="G29" s="41"/>
      <c r="H29" s="95"/>
      <c r="I29" s="94"/>
      <c r="J29" s="94"/>
      <c r="K29" s="41"/>
      <c r="L29" s="34">
        <f t="shared" si="7"/>
        <v>0</v>
      </c>
      <c r="M29" s="96"/>
      <c r="N29" s="94"/>
      <c r="O29" s="94"/>
      <c r="P29" s="94"/>
      <c r="Q29" s="41"/>
      <c r="R29" s="46"/>
      <c r="S29" s="47"/>
      <c r="T29" s="48"/>
      <c r="U29" s="49"/>
      <c r="V29" s="49"/>
      <c r="W29" s="26">
        <f t="shared" si="8"/>
        <v>0</v>
      </c>
    </row>
    <row r="30" spans="1:24" x14ac:dyDescent="0.15">
      <c r="A30" s="127"/>
      <c r="B30" s="86" t="s">
        <v>45</v>
      </c>
      <c r="C30" s="14"/>
      <c r="D30" s="96"/>
      <c r="E30" s="94"/>
      <c r="F30" s="94"/>
      <c r="G30" s="41"/>
      <c r="H30" s="95"/>
      <c r="I30" s="94"/>
      <c r="J30" s="94"/>
      <c r="K30" s="41"/>
      <c r="L30" s="34">
        <f t="shared" si="7"/>
        <v>0</v>
      </c>
      <c r="M30" s="107"/>
      <c r="N30" s="108"/>
      <c r="O30" s="108"/>
      <c r="P30" s="108"/>
      <c r="Q30" s="41"/>
      <c r="R30" s="46"/>
      <c r="S30" s="47"/>
      <c r="T30" s="48"/>
      <c r="U30" s="49"/>
      <c r="V30" s="49"/>
      <c r="W30" s="26">
        <f t="shared" si="8"/>
        <v>0</v>
      </c>
    </row>
    <row r="31" spans="1:24" x14ac:dyDescent="0.15">
      <c r="A31" s="127"/>
      <c r="B31" s="18" t="s">
        <v>46</v>
      </c>
      <c r="C31" s="19">
        <f t="shared" ref="C31:Q31" si="9">SUM(C6:C30)</f>
        <v>327364130.33999991</v>
      </c>
      <c r="D31" s="19">
        <f t="shared" si="9"/>
        <v>781414547.05999994</v>
      </c>
      <c r="E31" s="19">
        <f t="shared" si="9"/>
        <v>0</v>
      </c>
      <c r="F31" s="19">
        <f t="shared" si="9"/>
        <v>0</v>
      </c>
      <c r="G31" s="19">
        <f t="shared" si="9"/>
        <v>0</v>
      </c>
      <c r="H31" s="19">
        <f t="shared" si="9"/>
        <v>892804904.69999981</v>
      </c>
      <c r="I31" s="19">
        <f t="shared" si="9"/>
        <v>28817</v>
      </c>
      <c r="J31" s="19">
        <f t="shared" si="9"/>
        <v>0</v>
      </c>
      <c r="K31" s="19">
        <f t="shared" si="9"/>
        <v>0</v>
      </c>
      <c r="L31" s="19">
        <f t="shared" si="9"/>
        <v>215944955.70000008</v>
      </c>
      <c r="M31" s="19" t="e">
        <f t="shared" si="9"/>
        <v>#REF!</v>
      </c>
      <c r="N31" s="19" t="e">
        <f t="shared" si="9"/>
        <v>#REF!</v>
      </c>
      <c r="O31" s="19">
        <f t="shared" si="9"/>
        <v>71594.679999999993</v>
      </c>
      <c r="P31" s="19">
        <f t="shared" si="9"/>
        <v>1105556.1000000001</v>
      </c>
      <c r="Q31" s="19">
        <f t="shared" si="9"/>
        <v>0</v>
      </c>
      <c r="R31" s="53"/>
      <c r="S31" s="54"/>
      <c r="T31" s="55"/>
      <c r="U31" s="56"/>
      <c r="V31" s="57"/>
      <c r="W31" s="26" t="e">
        <f t="shared" ref="W31:W37" si="10">SUM(L31-M31-N31-O31-P31)</f>
        <v>#REF!</v>
      </c>
    </row>
    <row r="32" spans="1:24" x14ac:dyDescent="0.15">
      <c r="A32" s="130" t="s">
        <v>47</v>
      </c>
      <c r="B32" s="81" t="s">
        <v>21</v>
      </c>
      <c r="C32" s="20">
        <v>510024342.68000001</v>
      </c>
      <c r="D32" s="87">
        <v>4589916995.1099997</v>
      </c>
      <c r="E32" s="88"/>
      <c r="F32" s="88"/>
      <c r="G32" s="58"/>
      <c r="H32" s="87">
        <v>4495357115.3000002</v>
      </c>
      <c r="I32" s="88"/>
      <c r="J32" s="88"/>
      <c r="K32" s="58"/>
      <c r="L32" s="34">
        <f>C32+D32+E32+F32+G32-H32-I32-J32-K32</f>
        <v>604584222.48999977</v>
      </c>
      <c r="M32" s="17">
        <v>595951497.07000005</v>
      </c>
      <c r="N32" s="104">
        <v>1097796.8</v>
      </c>
      <c r="O32" s="104">
        <v>7196342.0700000003</v>
      </c>
      <c r="P32" s="104">
        <v>338586.55</v>
      </c>
      <c r="Q32" s="58"/>
      <c r="R32" s="59"/>
      <c r="S32" s="60"/>
      <c r="T32" s="61"/>
      <c r="U32" s="62"/>
      <c r="V32" s="63"/>
      <c r="W32" s="26">
        <f t="shared" si="10"/>
        <v>-2.8143404051661491E-7</v>
      </c>
      <c r="X32" s="26" t="e">
        <f>SUM(L31-M31-N31-O31-P31)</f>
        <v>#REF!</v>
      </c>
    </row>
    <row r="33" spans="1:23" x14ac:dyDescent="0.15">
      <c r="A33" s="127"/>
      <c r="B33" s="86" t="s">
        <v>22</v>
      </c>
      <c r="C33" s="20"/>
      <c r="D33" s="87"/>
      <c r="E33" s="88"/>
      <c r="F33" s="88"/>
      <c r="G33" s="58"/>
      <c r="H33" s="87"/>
      <c r="I33" s="88"/>
      <c r="J33" s="88"/>
      <c r="K33" s="58"/>
      <c r="L33" s="34">
        <f t="shared" ref="L33:L56" si="11">C33+D33+E33+F33+G33-H33-I33-J33-K33</f>
        <v>0</v>
      </c>
      <c r="M33" s="17"/>
      <c r="N33" s="104"/>
      <c r="O33" s="104"/>
      <c r="P33" s="104"/>
      <c r="Q33" s="58"/>
      <c r="R33" s="64"/>
      <c r="S33" s="60"/>
      <c r="T33" s="61"/>
      <c r="U33" s="62"/>
      <c r="V33" s="65"/>
      <c r="W33" s="26">
        <f t="shared" si="10"/>
        <v>0</v>
      </c>
    </row>
    <row r="34" spans="1:23" x14ac:dyDescent="0.15">
      <c r="A34" s="127"/>
      <c r="B34" s="86" t="s">
        <v>23</v>
      </c>
      <c r="C34" s="20">
        <v>18789206.399999999</v>
      </c>
      <c r="D34" s="87">
        <v>91146329.549999997</v>
      </c>
      <c r="E34" s="88"/>
      <c r="F34" s="88"/>
      <c r="G34" s="58"/>
      <c r="H34" s="87">
        <v>91413167.189999998</v>
      </c>
      <c r="I34" s="88"/>
      <c r="J34" s="88"/>
      <c r="K34" s="58"/>
      <c r="L34" s="34">
        <f t="shared" si="11"/>
        <v>18522368.75999999</v>
      </c>
      <c r="M34" s="17">
        <v>17900305.760000002</v>
      </c>
      <c r="N34" s="104">
        <v>391423</v>
      </c>
      <c r="O34" s="104">
        <v>0</v>
      </c>
      <c r="P34" s="104">
        <v>230640</v>
      </c>
      <c r="Q34" s="58"/>
      <c r="R34" s="64"/>
      <c r="S34" s="60"/>
      <c r="T34" s="61"/>
      <c r="U34" s="62"/>
      <c r="V34" s="65"/>
      <c r="W34" s="26">
        <f t="shared" si="10"/>
        <v>-1.1175870895385742E-8</v>
      </c>
    </row>
    <row r="35" spans="1:23" x14ac:dyDescent="0.15">
      <c r="A35" s="127"/>
      <c r="B35" s="92" t="s">
        <v>24</v>
      </c>
      <c r="C35" s="20">
        <v>25280685.739999998</v>
      </c>
      <c r="D35" s="87">
        <v>316120350.32999998</v>
      </c>
      <c r="E35" s="88"/>
      <c r="F35" s="88"/>
      <c r="G35" s="58"/>
      <c r="H35" s="87">
        <v>327449002.38999999</v>
      </c>
      <c r="I35" s="88"/>
      <c r="J35" s="88"/>
      <c r="K35" s="58"/>
      <c r="L35" s="34">
        <f t="shared" si="11"/>
        <v>13952033.680000007</v>
      </c>
      <c r="M35" s="87">
        <v>13952033.68</v>
      </c>
      <c r="N35" s="88"/>
      <c r="O35" s="88"/>
      <c r="P35" s="88"/>
      <c r="Q35" s="58"/>
      <c r="R35" s="66">
        <v>42369</v>
      </c>
      <c r="S35" s="67"/>
      <c r="T35" s="68"/>
      <c r="U35" s="68"/>
      <c r="V35" s="69"/>
      <c r="W35" s="26">
        <f t="shared" si="10"/>
        <v>7.4505805969238281E-9</v>
      </c>
    </row>
    <row r="36" spans="1:23" x14ac:dyDescent="0.15">
      <c r="A36" s="127"/>
      <c r="B36" s="86" t="s">
        <v>25</v>
      </c>
      <c r="C36" s="20">
        <v>77846261.359999895</v>
      </c>
      <c r="D36" s="87">
        <v>577015684.16999996</v>
      </c>
      <c r="E36" s="88"/>
      <c r="F36" s="88"/>
      <c r="G36" s="58"/>
      <c r="H36" s="87">
        <v>616125266.83000004</v>
      </c>
      <c r="I36" s="88"/>
      <c r="J36" s="88"/>
      <c r="K36" s="58"/>
      <c r="L36" s="34">
        <f t="shared" si="11"/>
        <v>38736678.699999809</v>
      </c>
      <c r="M36" s="87">
        <v>38313571.710000001</v>
      </c>
      <c r="N36" s="88">
        <v>423106.99</v>
      </c>
      <c r="O36" s="88"/>
      <c r="P36" s="88"/>
      <c r="Q36" s="58"/>
      <c r="R36" s="66"/>
      <c r="S36" s="67"/>
      <c r="T36" s="68"/>
      <c r="U36" s="68"/>
      <c r="V36" s="69"/>
      <c r="W36" s="26">
        <f t="shared" si="10"/>
        <v>-1.916196197271347E-7</v>
      </c>
    </row>
    <row r="37" spans="1:23" x14ac:dyDescent="0.15">
      <c r="A37" s="127"/>
      <c r="B37" s="86" t="s">
        <v>26</v>
      </c>
      <c r="C37" s="20">
        <v>7038401.2300000004</v>
      </c>
      <c r="D37" s="87">
        <v>27847414.32</v>
      </c>
      <c r="E37" s="88"/>
      <c r="F37" s="88"/>
      <c r="G37" s="58"/>
      <c r="H37" s="87">
        <v>30808119.629999999</v>
      </c>
      <c r="I37" s="88"/>
      <c r="J37" s="88"/>
      <c r="K37" s="58"/>
      <c r="L37" s="34">
        <f t="shared" si="11"/>
        <v>4077695.9199999981</v>
      </c>
      <c r="M37" s="87">
        <v>4077695.92</v>
      </c>
      <c r="N37" s="88"/>
      <c r="O37" s="88"/>
      <c r="P37" s="88"/>
      <c r="Q37" s="58"/>
      <c r="R37" s="66"/>
      <c r="S37" s="67"/>
      <c r="T37" s="68"/>
      <c r="U37" s="68"/>
      <c r="V37" s="69"/>
      <c r="W37" s="26">
        <f t="shared" si="10"/>
        <v>-1.862645149230957E-9</v>
      </c>
    </row>
    <row r="38" spans="1:23" x14ac:dyDescent="0.15">
      <c r="A38" s="127"/>
      <c r="B38" s="86" t="s">
        <v>27</v>
      </c>
      <c r="C38" s="20"/>
      <c r="D38" s="87"/>
      <c r="E38" s="88"/>
      <c r="F38" s="88"/>
      <c r="G38" s="58"/>
      <c r="H38" s="87"/>
      <c r="I38" s="88"/>
      <c r="J38" s="88"/>
      <c r="K38" s="58"/>
      <c r="L38" s="34">
        <f t="shared" si="11"/>
        <v>0</v>
      </c>
      <c r="M38" s="87"/>
      <c r="N38" s="88"/>
      <c r="O38" s="88"/>
      <c r="P38" s="88"/>
      <c r="Q38" s="58"/>
      <c r="R38" s="66"/>
      <c r="S38" s="67"/>
      <c r="T38" s="68"/>
      <c r="U38" s="68"/>
      <c r="V38" s="69"/>
      <c r="W38" s="26">
        <f t="shared" ref="W38:W58" si="12">SUM(L38-M38-N38-O38-P38)</f>
        <v>0</v>
      </c>
    </row>
    <row r="39" spans="1:23" x14ac:dyDescent="0.15">
      <c r="A39" s="127"/>
      <c r="B39" s="86" t="s">
        <v>28</v>
      </c>
      <c r="C39" s="20"/>
      <c r="D39" s="87"/>
      <c r="E39" s="88"/>
      <c r="F39" s="88"/>
      <c r="G39" s="58"/>
      <c r="H39" s="87"/>
      <c r="I39" s="88"/>
      <c r="J39" s="88"/>
      <c r="K39" s="58"/>
      <c r="L39" s="34">
        <f t="shared" si="11"/>
        <v>0</v>
      </c>
      <c r="M39" s="87"/>
      <c r="N39" s="88"/>
      <c r="O39" s="88"/>
      <c r="P39" s="88"/>
      <c r="Q39" s="58"/>
      <c r="R39" s="66"/>
      <c r="S39" s="67"/>
      <c r="T39" s="68"/>
      <c r="U39" s="68"/>
      <c r="V39" s="69"/>
      <c r="W39" s="26">
        <f t="shared" si="12"/>
        <v>0</v>
      </c>
    </row>
    <row r="40" spans="1:23" x14ac:dyDescent="0.15">
      <c r="A40" s="127"/>
      <c r="B40" s="86" t="s">
        <v>29</v>
      </c>
      <c r="C40" s="20">
        <v>471704.82</v>
      </c>
      <c r="D40" s="87">
        <v>27548119.789999999</v>
      </c>
      <c r="E40" s="88"/>
      <c r="F40" s="88"/>
      <c r="G40" s="58"/>
      <c r="H40" s="87">
        <v>27196300.109999999</v>
      </c>
      <c r="I40" s="88"/>
      <c r="J40" s="88"/>
      <c r="K40" s="58"/>
      <c r="L40" s="34">
        <f t="shared" si="11"/>
        <v>823524.5</v>
      </c>
      <c r="M40" s="87">
        <v>823524.5</v>
      </c>
      <c r="N40" s="104"/>
      <c r="O40" s="104"/>
      <c r="P40" s="104"/>
      <c r="Q40" s="58"/>
      <c r="R40" s="66"/>
      <c r="S40" s="70"/>
      <c r="T40" s="71"/>
      <c r="U40" s="72"/>
      <c r="V40" s="72"/>
      <c r="W40" s="26">
        <f t="shared" si="12"/>
        <v>0</v>
      </c>
    </row>
    <row r="41" spans="1:23" x14ac:dyDescent="0.15">
      <c r="A41" s="127"/>
      <c r="B41" s="86" t="s">
        <v>30</v>
      </c>
      <c r="C41" s="20">
        <v>216701.28</v>
      </c>
      <c r="D41" s="87"/>
      <c r="E41" s="88"/>
      <c r="F41" s="88"/>
      <c r="G41" s="58"/>
      <c r="H41" s="87">
        <v>216701.28</v>
      </c>
      <c r="I41" s="88"/>
      <c r="J41" s="88"/>
      <c r="K41" s="58"/>
      <c r="L41" s="34">
        <f t="shared" si="11"/>
        <v>0</v>
      </c>
      <c r="M41" s="87"/>
      <c r="N41" s="88"/>
      <c r="O41" s="88"/>
      <c r="P41" s="88"/>
      <c r="Q41" s="58"/>
      <c r="R41" s="66"/>
      <c r="S41" s="70"/>
      <c r="T41" s="71"/>
      <c r="U41" s="72"/>
      <c r="V41" s="72"/>
      <c r="W41" s="26">
        <f t="shared" si="12"/>
        <v>0</v>
      </c>
    </row>
    <row r="42" spans="1:23" x14ac:dyDescent="0.15">
      <c r="A42" s="127"/>
      <c r="B42" s="86" t="s">
        <v>31</v>
      </c>
      <c r="C42" s="20">
        <v>10093.5</v>
      </c>
      <c r="D42" s="87">
        <v>2830796.64</v>
      </c>
      <c r="E42" s="88"/>
      <c r="F42" s="88"/>
      <c r="G42" s="58"/>
      <c r="H42" s="87">
        <v>1071949.32</v>
      </c>
      <c r="I42" s="88"/>
      <c r="J42" s="88"/>
      <c r="K42" s="58"/>
      <c r="L42" s="34">
        <f t="shared" si="11"/>
        <v>1768940.82</v>
      </c>
      <c r="M42" s="87">
        <v>1768940.82</v>
      </c>
      <c r="N42" s="88"/>
      <c r="O42" s="88"/>
      <c r="P42" s="88"/>
      <c r="Q42" s="58"/>
      <c r="R42" s="66"/>
      <c r="S42" s="70"/>
      <c r="T42" s="71"/>
      <c r="U42" s="72"/>
      <c r="V42" s="72"/>
      <c r="W42" s="26">
        <f t="shared" si="12"/>
        <v>0</v>
      </c>
    </row>
    <row r="43" spans="1:23" x14ac:dyDescent="0.15">
      <c r="A43" s="127"/>
      <c r="B43" s="86" t="s">
        <v>32</v>
      </c>
      <c r="C43" s="20">
        <v>57084</v>
      </c>
      <c r="D43" s="87"/>
      <c r="E43" s="88"/>
      <c r="F43" s="88"/>
      <c r="G43" s="58"/>
      <c r="H43" s="87">
        <v>57084</v>
      </c>
      <c r="I43" s="88"/>
      <c r="J43" s="88"/>
      <c r="K43" s="58"/>
      <c r="L43" s="34">
        <f t="shared" si="11"/>
        <v>0</v>
      </c>
      <c r="M43" s="87"/>
      <c r="N43" s="88"/>
      <c r="O43" s="88"/>
      <c r="P43" s="88"/>
      <c r="Q43" s="58"/>
      <c r="R43" s="66"/>
      <c r="S43" s="70"/>
      <c r="T43" s="71"/>
      <c r="U43" s="72"/>
      <c r="V43" s="72"/>
      <c r="W43" s="26">
        <f t="shared" si="12"/>
        <v>0</v>
      </c>
    </row>
    <row r="44" spans="1:23" x14ac:dyDescent="0.15">
      <c r="A44" s="127"/>
      <c r="B44" s="86" t="s">
        <v>33</v>
      </c>
      <c r="C44" s="20"/>
      <c r="D44" s="87"/>
      <c r="E44" s="88"/>
      <c r="F44" s="88"/>
      <c r="G44" s="58"/>
      <c r="H44" s="87"/>
      <c r="I44" s="88"/>
      <c r="J44" s="88"/>
      <c r="K44" s="58"/>
      <c r="L44" s="34">
        <f t="shared" si="11"/>
        <v>0</v>
      </c>
      <c r="M44" s="17"/>
      <c r="N44" s="104"/>
      <c r="O44" s="104"/>
      <c r="P44" s="104"/>
      <c r="Q44" s="109"/>
      <c r="R44" s="66"/>
      <c r="S44" s="70"/>
      <c r="T44" s="71"/>
      <c r="U44" s="72"/>
      <c r="V44" s="72"/>
      <c r="W44" s="26">
        <f t="shared" si="12"/>
        <v>0</v>
      </c>
    </row>
    <row r="45" spans="1:23" x14ac:dyDescent="0.15">
      <c r="A45" s="127"/>
      <c r="B45" s="86" t="s">
        <v>34</v>
      </c>
      <c r="C45" s="98"/>
      <c r="D45" s="99">
        <v>63307100.479999997</v>
      </c>
      <c r="E45" s="100"/>
      <c r="F45" s="100"/>
      <c r="G45" s="101"/>
      <c r="H45" s="99">
        <v>51670569.490000002</v>
      </c>
      <c r="I45" s="100"/>
      <c r="J45" s="100"/>
      <c r="K45" s="101"/>
      <c r="L45" s="34">
        <f t="shared" si="11"/>
        <v>11636530.989999995</v>
      </c>
      <c r="M45" s="99">
        <v>11636530.99</v>
      </c>
      <c r="N45" s="100"/>
      <c r="O45" s="100"/>
      <c r="P45" s="100"/>
      <c r="Q45" s="109"/>
      <c r="R45" s="66"/>
      <c r="S45" s="70"/>
      <c r="T45" s="71"/>
      <c r="U45" s="72"/>
      <c r="V45" s="73"/>
      <c r="W45" s="26">
        <f t="shared" si="12"/>
        <v>-5.5879354476928711E-9</v>
      </c>
    </row>
    <row r="46" spans="1:23" x14ac:dyDescent="0.15">
      <c r="A46" s="127"/>
      <c r="B46" s="86" t="s">
        <v>35</v>
      </c>
      <c r="C46" s="98"/>
      <c r="D46" s="99"/>
      <c r="E46" s="100"/>
      <c r="F46" s="100"/>
      <c r="G46" s="101"/>
      <c r="H46" s="99"/>
      <c r="I46" s="100"/>
      <c r="J46" s="100"/>
      <c r="K46" s="101"/>
      <c r="L46" s="34">
        <f t="shared" si="11"/>
        <v>0</v>
      </c>
      <c r="M46" s="99"/>
      <c r="N46" s="100"/>
      <c r="O46" s="100"/>
      <c r="P46" s="100"/>
      <c r="Q46" s="109"/>
      <c r="R46" s="66"/>
      <c r="S46" s="70"/>
      <c r="T46" s="71"/>
      <c r="U46" s="72"/>
      <c r="V46" s="73"/>
      <c r="W46" s="26">
        <f t="shared" si="12"/>
        <v>0</v>
      </c>
    </row>
    <row r="47" spans="1:23" x14ac:dyDescent="0.15">
      <c r="A47" s="127"/>
      <c r="B47" s="86" t="s">
        <v>36</v>
      </c>
      <c r="C47" s="98">
        <v>45416310.636200003</v>
      </c>
      <c r="D47" s="99">
        <f>SUM([4]应收款项明细表!$E$235:$G$235)</f>
        <v>270823471.34000003</v>
      </c>
      <c r="E47" s="100"/>
      <c r="F47" s="100"/>
      <c r="G47" s="101"/>
      <c r="H47" s="99">
        <f>SUM([4]应收款项明细表!$K$235:$M$235)</f>
        <v>273961166.53999996</v>
      </c>
      <c r="I47" s="100"/>
      <c r="J47" s="100"/>
      <c r="K47" s="101"/>
      <c r="L47" s="34">
        <f t="shared" si="11"/>
        <v>42278615.436200082</v>
      </c>
      <c r="M47" s="99">
        <v>38674360.340000004</v>
      </c>
      <c r="N47" s="100">
        <v>3220212.6</v>
      </c>
      <c r="O47" s="100">
        <v>353852.5</v>
      </c>
      <c r="P47" s="100">
        <v>30190</v>
      </c>
      <c r="Q47" s="109"/>
      <c r="R47" s="66"/>
      <c r="S47" s="70"/>
      <c r="T47" s="71"/>
      <c r="U47" s="72"/>
      <c r="V47" s="73"/>
      <c r="W47" s="26">
        <f t="shared" si="12"/>
        <v>-3.7999213673174381E-3</v>
      </c>
    </row>
    <row r="48" spans="1:23" x14ac:dyDescent="0.15">
      <c r="A48" s="127"/>
      <c r="B48" s="92" t="s">
        <v>37</v>
      </c>
      <c r="C48" s="98"/>
      <c r="D48" s="99"/>
      <c r="E48" s="100"/>
      <c r="F48" s="100"/>
      <c r="G48" s="101"/>
      <c r="H48" s="99"/>
      <c r="I48" s="100"/>
      <c r="J48" s="100"/>
      <c r="K48" s="101"/>
      <c r="L48" s="34">
        <f t="shared" si="11"/>
        <v>0</v>
      </c>
      <c r="M48" s="99"/>
      <c r="N48" s="100"/>
      <c r="O48" s="100"/>
      <c r="P48" s="100"/>
      <c r="Q48" s="109"/>
      <c r="R48" s="66"/>
      <c r="S48" s="70"/>
      <c r="T48" s="71"/>
      <c r="U48" s="72"/>
      <c r="V48" s="73"/>
      <c r="W48" s="26"/>
    </row>
    <row r="49" spans="1:23" x14ac:dyDescent="0.15">
      <c r="A49" s="127"/>
      <c r="B49" s="86" t="s">
        <v>38</v>
      </c>
      <c r="C49" s="98">
        <v>52338993</v>
      </c>
      <c r="D49" s="99">
        <v>344847475.61000001</v>
      </c>
      <c r="E49" s="100"/>
      <c r="F49" s="100"/>
      <c r="G49" s="101"/>
      <c r="H49" s="99">
        <v>337307138.44</v>
      </c>
      <c r="I49" s="100"/>
      <c r="J49" s="100"/>
      <c r="K49" s="101"/>
      <c r="L49" s="34">
        <f t="shared" si="11"/>
        <v>59879330.170000017</v>
      </c>
      <c r="M49" s="99">
        <v>59879330.170000002</v>
      </c>
      <c r="N49" s="100"/>
      <c r="O49" s="100"/>
      <c r="P49" s="100"/>
      <c r="Q49" s="109"/>
      <c r="R49" s="66"/>
      <c r="S49" s="70"/>
      <c r="T49" s="71"/>
      <c r="U49" s="72"/>
      <c r="V49" s="73"/>
      <c r="W49" s="26">
        <f t="shared" si="12"/>
        <v>1.4901161193847656E-8</v>
      </c>
    </row>
    <row r="50" spans="1:23" x14ac:dyDescent="0.15">
      <c r="A50" s="127"/>
      <c r="B50" s="92" t="s">
        <v>39</v>
      </c>
      <c r="C50" s="98">
        <v>528455.5</v>
      </c>
      <c r="D50" s="99">
        <v>6484072.1200000001</v>
      </c>
      <c r="E50" s="100"/>
      <c r="F50" s="100"/>
      <c r="G50" s="101"/>
      <c r="H50" s="99">
        <v>6834951.1500000004</v>
      </c>
      <c r="I50" s="100"/>
      <c r="J50" s="100"/>
      <c r="K50" s="101"/>
      <c r="L50" s="34">
        <f t="shared" si="11"/>
        <v>177576.46999999974</v>
      </c>
      <c r="M50" s="99">
        <v>177576.47</v>
      </c>
      <c r="N50" s="100"/>
      <c r="O50" s="100"/>
      <c r="P50" s="100"/>
      <c r="Q50" s="109"/>
      <c r="R50" s="66"/>
      <c r="S50" s="70"/>
      <c r="T50" s="71"/>
      <c r="U50" s="72"/>
      <c r="V50" s="73"/>
      <c r="W50" s="26">
        <f t="shared" si="12"/>
        <v>-2.6193447411060333E-10</v>
      </c>
    </row>
    <row r="51" spans="1:23" x14ac:dyDescent="0.15">
      <c r="A51" s="127"/>
      <c r="B51" s="86" t="s">
        <v>40</v>
      </c>
      <c r="C51" s="98">
        <v>12100408.1</v>
      </c>
      <c r="D51" s="99">
        <v>55752725.189999998</v>
      </c>
      <c r="E51" s="100"/>
      <c r="F51" s="100"/>
      <c r="G51" s="101"/>
      <c r="H51" s="99">
        <v>52868268.960000001</v>
      </c>
      <c r="I51" s="100"/>
      <c r="J51" s="100"/>
      <c r="K51" s="101"/>
      <c r="L51" s="34">
        <f t="shared" si="11"/>
        <v>14984864.329999991</v>
      </c>
      <c r="M51" s="99">
        <v>14887534.23</v>
      </c>
      <c r="N51" s="100">
        <v>47330.1</v>
      </c>
      <c r="O51" s="100">
        <v>50000</v>
      </c>
      <c r="P51" s="100"/>
      <c r="Q51" s="109"/>
      <c r="R51" s="66"/>
      <c r="S51" s="70"/>
      <c r="T51" s="71"/>
      <c r="U51" s="72"/>
      <c r="V51" s="73"/>
      <c r="W51" s="26">
        <f t="shared" si="12"/>
        <v>-9.6842995844781399E-9</v>
      </c>
    </row>
    <row r="52" spans="1:23" x14ac:dyDescent="0.15">
      <c r="A52" s="127"/>
      <c r="B52" s="86" t="s">
        <v>41</v>
      </c>
      <c r="C52" s="98">
        <v>41733468.380000003</v>
      </c>
      <c r="D52" s="99">
        <v>7519358.3799999999</v>
      </c>
      <c r="E52" s="100"/>
      <c r="F52" s="100"/>
      <c r="G52" s="101"/>
      <c r="H52" s="99">
        <v>11737097.65</v>
      </c>
      <c r="I52" s="100"/>
      <c r="J52" s="100"/>
      <c r="K52" s="101"/>
      <c r="L52" s="34">
        <f t="shared" si="11"/>
        <v>37515729.110000007</v>
      </c>
      <c r="M52" s="99">
        <f>SUM([5]应收账款!$R$84:$T$84)</f>
        <v>36714938.269999996</v>
      </c>
      <c r="N52" s="100">
        <v>699773.06</v>
      </c>
      <c r="O52" s="100">
        <v>26167.599999999999</v>
      </c>
      <c r="P52" s="100">
        <v>74850.179999999993</v>
      </c>
      <c r="Q52" s="109"/>
      <c r="R52" s="66"/>
      <c r="S52" s="70"/>
      <c r="T52" s="71"/>
      <c r="U52" s="72"/>
      <c r="V52" s="73"/>
      <c r="W52" s="26">
        <f t="shared" si="12"/>
        <v>1.0972144082188606E-8</v>
      </c>
    </row>
    <row r="53" spans="1:23" x14ac:dyDescent="0.15">
      <c r="A53" s="127"/>
      <c r="B53" s="97" t="s">
        <v>42</v>
      </c>
      <c r="C53" s="98">
        <v>851116.81</v>
      </c>
      <c r="D53" s="99">
        <v>8359511.4299999997</v>
      </c>
      <c r="E53" s="100"/>
      <c r="F53" s="100"/>
      <c r="G53" s="101"/>
      <c r="H53" s="99">
        <v>5711572.2199999997</v>
      </c>
      <c r="I53" s="100"/>
      <c r="J53" s="100"/>
      <c r="K53" s="101"/>
      <c r="L53" s="34">
        <f t="shared" si="11"/>
        <v>3499056.0200000005</v>
      </c>
      <c r="M53" s="99">
        <v>3499056.02</v>
      </c>
      <c r="N53" s="100"/>
      <c r="O53" s="100"/>
      <c r="P53" s="100"/>
      <c r="Q53" s="109"/>
      <c r="R53" s="66"/>
      <c r="S53" s="70"/>
      <c r="T53" s="71"/>
      <c r="U53" s="72"/>
      <c r="V53" s="73"/>
      <c r="W53" s="26">
        <f t="shared" si="12"/>
        <v>4.6566128730773926E-10</v>
      </c>
    </row>
    <row r="54" spans="1:23" x14ac:dyDescent="0.15">
      <c r="A54" s="127"/>
      <c r="B54" s="86" t="s">
        <v>43</v>
      </c>
      <c r="C54" s="98">
        <v>15865255.59</v>
      </c>
      <c r="D54" s="99">
        <v>107651043.47</v>
      </c>
      <c r="E54" s="100"/>
      <c r="F54" s="100"/>
      <c r="G54" s="101"/>
      <c r="H54" s="99">
        <v>103518111.48999999</v>
      </c>
      <c r="I54" s="100"/>
      <c r="J54" s="100"/>
      <c r="K54" s="101"/>
      <c r="L54" s="34">
        <f t="shared" si="11"/>
        <v>19998187.570000008</v>
      </c>
      <c r="M54" s="99" t="e">
        <f>SUM([7]应收账款!$S$74:$U$74)</f>
        <v>#REF!</v>
      </c>
      <c r="N54" s="100"/>
      <c r="O54" s="100"/>
      <c r="P54" s="100"/>
      <c r="Q54" s="109"/>
      <c r="R54" s="66"/>
      <c r="S54" s="70"/>
      <c r="T54" s="71"/>
      <c r="U54" s="72"/>
      <c r="V54" s="73"/>
      <c r="W54" s="26" t="e">
        <f t="shared" si="12"/>
        <v>#REF!</v>
      </c>
    </row>
    <row r="55" spans="1:23" x14ac:dyDescent="0.15">
      <c r="A55" s="127"/>
      <c r="B55" s="86" t="s">
        <v>44</v>
      </c>
      <c r="C55" s="98">
        <v>24349</v>
      </c>
      <c r="D55" s="99">
        <v>338562.01</v>
      </c>
      <c r="E55" s="100"/>
      <c r="F55" s="100"/>
      <c r="G55" s="101"/>
      <c r="H55" s="99">
        <v>288779.01</v>
      </c>
      <c r="I55" s="100"/>
      <c r="J55" s="100"/>
      <c r="K55" s="101"/>
      <c r="L55" s="34">
        <f t="shared" si="11"/>
        <v>74132</v>
      </c>
      <c r="M55" s="99">
        <v>74132</v>
      </c>
      <c r="N55" s="100"/>
      <c r="O55" s="100"/>
      <c r="P55" s="100"/>
      <c r="Q55" s="109"/>
      <c r="R55" s="66"/>
      <c r="S55" s="70"/>
      <c r="T55" s="71"/>
      <c r="U55" s="72"/>
      <c r="V55" s="73"/>
      <c r="W55" s="26">
        <f t="shared" si="12"/>
        <v>0</v>
      </c>
    </row>
    <row r="56" spans="1:23" x14ac:dyDescent="0.15">
      <c r="A56" s="127"/>
      <c r="B56" s="86" t="s">
        <v>45</v>
      </c>
      <c r="C56" s="98"/>
      <c r="D56" s="99"/>
      <c r="E56" s="100"/>
      <c r="F56" s="100"/>
      <c r="G56" s="101"/>
      <c r="H56" s="99"/>
      <c r="I56" s="100"/>
      <c r="J56" s="100"/>
      <c r="K56" s="101"/>
      <c r="L56" s="34">
        <f t="shared" si="11"/>
        <v>0</v>
      </c>
      <c r="M56" s="99"/>
      <c r="N56" s="100"/>
      <c r="O56" s="100"/>
      <c r="P56" s="100"/>
      <c r="Q56" s="109"/>
      <c r="R56" s="66"/>
      <c r="S56" s="70"/>
      <c r="T56" s="71"/>
      <c r="U56" s="72"/>
      <c r="V56" s="73"/>
      <c r="W56" s="26">
        <f t="shared" si="12"/>
        <v>0</v>
      </c>
    </row>
    <row r="57" spans="1:23" x14ac:dyDescent="0.15">
      <c r="A57" s="131"/>
      <c r="B57" s="18" t="s">
        <v>48</v>
      </c>
      <c r="C57" s="19">
        <f t="shared" ref="C57:Q57" si="13">SUM(C32:C56)</f>
        <v>808592838.02619982</v>
      </c>
      <c r="D57" s="19">
        <f t="shared" si="13"/>
        <v>6497509009.9399996</v>
      </c>
      <c r="E57" s="19">
        <f t="shared" si="13"/>
        <v>0</v>
      </c>
      <c r="F57" s="19">
        <f t="shared" si="13"/>
        <v>0</v>
      </c>
      <c r="G57" s="19">
        <f t="shared" si="13"/>
        <v>0</v>
      </c>
      <c r="H57" s="19">
        <f t="shared" si="13"/>
        <v>6433592360.9999981</v>
      </c>
      <c r="I57" s="19">
        <f t="shared" si="13"/>
        <v>0</v>
      </c>
      <c r="J57" s="19">
        <f t="shared" si="13"/>
        <v>0</v>
      </c>
      <c r="K57" s="19">
        <f t="shared" si="13"/>
        <v>0</v>
      </c>
      <c r="L57" s="19">
        <f t="shared" si="13"/>
        <v>872509486.96619999</v>
      </c>
      <c r="M57" s="19" t="e">
        <f t="shared" si="13"/>
        <v>#REF!</v>
      </c>
      <c r="N57" s="19">
        <f t="shared" si="13"/>
        <v>5879642.5500000007</v>
      </c>
      <c r="O57" s="19">
        <f t="shared" si="13"/>
        <v>7626362.1699999999</v>
      </c>
      <c r="P57" s="19">
        <f t="shared" si="13"/>
        <v>674266.73</v>
      </c>
      <c r="Q57" s="19">
        <f t="shared" si="13"/>
        <v>0</v>
      </c>
      <c r="R57" s="74"/>
      <c r="S57" s="75"/>
      <c r="T57" s="76"/>
      <c r="U57" s="77"/>
      <c r="V57" s="78"/>
      <c r="W57" s="26" t="e">
        <f t="shared" si="12"/>
        <v>#REF!</v>
      </c>
    </row>
    <row r="58" spans="1:23" x14ac:dyDescent="0.15">
      <c r="A58" s="125" t="s">
        <v>49</v>
      </c>
      <c r="B58" s="126"/>
      <c r="C58" s="21">
        <f t="shared" ref="C58:Q58" si="14">C31+C57</f>
        <v>1135956968.3661997</v>
      </c>
      <c r="D58" s="21">
        <f t="shared" si="14"/>
        <v>7278923557</v>
      </c>
      <c r="E58" s="21">
        <f t="shared" si="14"/>
        <v>0</v>
      </c>
      <c r="F58" s="21">
        <f t="shared" si="14"/>
        <v>0</v>
      </c>
      <c r="G58" s="21">
        <f t="shared" si="14"/>
        <v>0</v>
      </c>
      <c r="H58" s="21">
        <f t="shared" si="14"/>
        <v>7326397265.6999979</v>
      </c>
      <c r="I58" s="21">
        <f t="shared" si="14"/>
        <v>28817</v>
      </c>
      <c r="J58" s="21">
        <f t="shared" si="14"/>
        <v>0</v>
      </c>
      <c r="K58" s="21">
        <f t="shared" si="14"/>
        <v>0</v>
      </c>
      <c r="L58" s="21">
        <f t="shared" si="14"/>
        <v>1088454442.6662002</v>
      </c>
      <c r="M58" s="21" t="e">
        <f t="shared" si="14"/>
        <v>#REF!</v>
      </c>
      <c r="N58" s="21" t="e">
        <f t="shared" si="14"/>
        <v>#REF!</v>
      </c>
      <c r="O58" s="21">
        <f t="shared" si="14"/>
        <v>7697956.8499999996</v>
      </c>
      <c r="P58" s="21">
        <f t="shared" si="14"/>
        <v>1779822.83</v>
      </c>
      <c r="Q58" s="21">
        <f t="shared" si="14"/>
        <v>0</v>
      </c>
      <c r="R58" s="74"/>
      <c r="S58" s="79"/>
      <c r="T58" s="80"/>
      <c r="U58" s="78"/>
      <c r="V58" s="78"/>
      <c r="W58" s="26" t="e">
        <f t="shared" si="12"/>
        <v>#REF!</v>
      </c>
    </row>
    <row r="59" spans="1:23" x14ac:dyDescent="0.15">
      <c r="A59" s="22"/>
      <c r="B59" s="22"/>
      <c r="C59" s="22"/>
      <c r="D59" s="22"/>
      <c r="E59" s="22"/>
      <c r="F59" s="22"/>
      <c r="G59" s="22"/>
      <c r="H59" s="22"/>
      <c r="I59" s="22"/>
    </row>
    <row r="60" spans="1:23" x14ac:dyDescent="0.15">
      <c r="B60" s="22"/>
      <c r="D60" s="23" t="s">
        <v>50</v>
      </c>
    </row>
    <row r="61" spans="1:23" x14ac:dyDescent="0.15">
      <c r="C61" s="23"/>
      <c r="D61" s="23" t="s">
        <v>51</v>
      </c>
    </row>
    <row r="62" spans="1:23" x14ac:dyDescent="0.15">
      <c r="C62" s="23"/>
      <c r="D62" s="23" t="s">
        <v>52</v>
      </c>
      <c r="E62" s="24"/>
      <c r="L62" s="35"/>
      <c r="N62" s="35"/>
      <c r="O62" s="35"/>
    </row>
    <row r="63" spans="1:23" x14ac:dyDescent="0.15">
      <c r="C63" s="23"/>
      <c r="D63" s="23" t="s">
        <v>49</v>
      </c>
      <c r="E63" s="25">
        <f>E60+E61+E62</f>
        <v>0</v>
      </c>
      <c r="F63" s="25">
        <f>F60+F61+F62</f>
        <v>0</v>
      </c>
      <c r="L63" s="35"/>
    </row>
    <row r="64" spans="1:23" x14ac:dyDescent="0.15">
      <c r="C64" s="23"/>
      <c r="D64" s="23" t="s">
        <v>53</v>
      </c>
      <c r="E64" s="26"/>
      <c r="F64" s="26"/>
      <c r="N64" s="35"/>
    </row>
    <row r="65" spans="3:6" x14ac:dyDescent="0.15">
      <c r="C65" s="23"/>
      <c r="D65" s="23" t="s">
        <v>54</v>
      </c>
      <c r="E65" s="25">
        <f>E63-E64</f>
        <v>0</v>
      </c>
      <c r="F65" s="25">
        <f>F63-F64</f>
        <v>0</v>
      </c>
    </row>
  </sheetData>
  <mergeCells count="17">
    <mergeCell ref="B1:V1"/>
    <mergeCell ref="Q2:V2"/>
    <mergeCell ref="A3:C3"/>
    <mergeCell ref="D4:G4"/>
    <mergeCell ref="H4:K4"/>
    <mergeCell ref="M4:Q4"/>
    <mergeCell ref="R4:R5"/>
    <mergeCell ref="S4:S5"/>
    <mergeCell ref="T4:T5"/>
    <mergeCell ref="U4:U5"/>
    <mergeCell ref="V4:V5"/>
    <mergeCell ref="A58:B58"/>
    <mergeCell ref="A6:A31"/>
    <mergeCell ref="A32:A57"/>
    <mergeCell ref="C4:C5"/>
    <mergeCell ref="L4:L5"/>
    <mergeCell ref="A4:B5"/>
  </mergeCells>
  <phoneticPr fontId="2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zoomScale="70" zoomScaleNormal="70" zoomScalePageLayoutView="70" workbookViewId="0">
      <pane xSplit="3" ySplit="5" topLeftCell="D15" activePane="bottomRight" state="frozen"/>
      <selection pane="topRight"/>
      <selection pane="bottomLeft"/>
      <selection pane="bottomRight" activeCell="M29" sqref="M29"/>
    </sheetView>
  </sheetViews>
  <sheetFormatPr baseColWidth="10" defaultColWidth="9" defaultRowHeight="14" x14ac:dyDescent="0.15"/>
  <cols>
    <col min="1" max="1" width="5.1640625" style="2" customWidth="1"/>
    <col min="2" max="2" width="13.6640625" style="2" customWidth="1"/>
    <col min="3" max="3" width="13.83203125" style="2" customWidth="1"/>
    <col min="4" max="4" width="13.5" style="2" customWidth="1"/>
    <col min="5" max="6" width="13.83203125" style="2" customWidth="1"/>
    <col min="7" max="7" width="11.5" style="2" customWidth="1"/>
    <col min="8" max="8" width="13.1640625" style="2" customWidth="1"/>
    <col min="9" max="11" width="12.6640625" style="2" customWidth="1"/>
    <col min="12" max="12" width="15" style="2" customWidth="1"/>
    <col min="13" max="13" width="13.5" style="2" customWidth="1"/>
    <col min="14" max="14" width="12.1640625" style="2" customWidth="1"/>
    <col min="15" max="15" width="11.33203125" style="2" customWidth="1"/>
    <col min="16" max="16" width="13.6640625" style="2" customWidth="1"/>
    <col min="17" max="17" width="9" style="2" customWidth="1"/>
    <col min="18" max="18" width="12.6640625" style="3" hidden="1" customWidth="1"/>
    <col min="19" max="19" width="13.33203125" style="3" hidden="1" customWidth="1"/>
    <col min="20" max="20" width="9" style="4" hidden="1" customWidth="1"/>
    <col min="21" max="21" width="9" style="2" hidden="1" customWidth="1"/>
    <col min="22" max="22" width="10.1640625" style="2" hidden="1" customWidth="1"/>
    <col min="23" max="23" width="12.1640625" style="2" customWidth="1"/>
    <col min="24" max="16384" width="9" style="2"/>
  </cols>
  <sheetData>
    <row r="1" spans="1:23" ht="20" x14ac:dyDescent="0.15">
      <c r="A1" s="5"/>
      <c r="B1" s="138" t="s">
        <v>0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</row>
    <row r="2" spans="1:23" x14ac:dyDescent="0.15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27"/>
      <c r="N2" s="27"/>
      <c r="O2" s="27"/>
      <c r="P2" s="27"/>
      <c r="Q2" s="139"/>
      <c r="R2" s="139"/>
      <c r="S2" s="139"/>
      <c r="T2" s="139"/>
      <c r="U2" s="139"/>
      <c r="V2" s="139"/>
    </row>
    <row r="3" spans="1:23" ht="16" x14ac:dyDescent="0.15">
      <c r="A3" s="140" t="s">
        <v>1</v>
      </c>
      <c r="B3" s="140"/>
      <c r="C3" s="140"/>
      <c r="D3" s="8"/>
      <c r="E3" s="8"/>
      <c r="F3" s="8"/>
      <c r="G3" s="8"/>
      <c r="H3" s="8"/>
      <c r="I3" s="8"/>
      <c r="J3" s="8"/>
      <c r="K3" s="8" t="s">
        <v>2</v>
      </c>
      <c r="L3" s="8"/>
      <c r="M3" s="8"/>
      <c r="N3" s="8"/>
      <c r="O3" s="28"/>
      <c r="P3" s="29"/>
      <c r="Q3" s="37" t="s">
        <v>3</v>
      </c>
      <c r="R3" s="38"/>
      <c r="S3" s="38"/>
      <c r="T3" s="39"/>
      <c r="U3" s="29"/>
      <c r="V3" s="40" t="s">
        <v>3</v>
      </c>
    </row>
    <row r="4" spans="1:23" x14ac:dyDescent="0.15">
      <c r="A4" s="134" t="s">
        <v>4</v>
      </c>
      <c r="B4" s="135"/>
      <c r="C4" s="132" t="s">
        <v>5</v>
      </c>
      <c r="D4" s="141" t="s">
        <v>6</v>
      </c>
      <c r="E4" s="142"/>
      <c r="F4" s="142"/>
      <c r="G4" s="143"/>
      <c r="H4" s="141" t="s">
        <v>7</v>
      </c>
      <c r="I4" s="142"/>
      <c r="J4" s="142"/>
      <c r="K4" s="143"/>
      <c r="L4" s="132" t="s">
        <v>8</v>
      </c>
      <c r="M4" s="144" t="s">
        <v>9</v>
      </c>
      <c r="N4" s="145"/>
      <c r="O4" s="145"/>
      <c r="P4" s="145"/>
      <c r="Q4" s="146"/>
      <c r="R4" s="147" t="s">
        <v>10</v>
      </c>
      <c r="S4" s="149" t="s">
        <v>11</v>
      </c>
      <c r="T4" s="151" t="s">
        <v>12</v>
      </c>
      <c r="U4" s="149" t="s">
        <v>13</v>
      </c>
      <c r="V4" s="153" t="s">
        <v>14</v>
      </c>
    </row>
    <row r="5" spans="1:23" x14ac:dyDescent="0.15">
      <c r="A5" s="136"/>
      <c r="B5" s="137"/>
      <c r="C5" s="133"/>
      <c r="D5" s="9" t="s">
        <v>15</v>
      </c>
      <c r="E5" s="10" t="s">
        <v>16</v>
      </c>
      <c r="F5" s="10" t="s">
        <v>17</v>
      </c>
      <c r="G5" s="11" t="s">
        <v>18</v>
      </c>
      <c r="H5" s="12" t="s">
        <v>15</v>
      </c>
      <c r="I5" s="30" t="s">
        <v>16</v>
      </c>
      <c r="J5" s="30" t="s">
        <v>17</v>
      </c>
      <c r="K5" s="31" t="s">
        <v>18</v>
      </c>
      <c r="L5" s="133"/>
      <c r="M5" s="32" t="s">
        <v>15</v>
      </c>
      <c r="N5" s="30" t="s">
        <v>16</v>
      </c>
      <c r="O5" s="30" t="s">
        <v>17</v>
      </c>
      <c r="P5" s="33" t="s">
        <v>18</v>
      </c>
      <c r="Q5" s="31" t="s">
        <v>19</v>
      </c>
      <c r="R5" s="148"/>
      <c r="S5" s="150"/>
      <c r="T5" s="152"/>
      <c r="U5" s="150"/>
      <c r="V5" s="154"/>
    </row>
    <row r="6" spans="1:23" x14ac:dyDescent="0.15">
      <c r="A6" s="127" t="s">
        <v>20</v>
      </c>
      <c r="B6" s="81" t="s">
        <v>21</v>
      </c>
      <c r="C6" s="14">
        <v>73987272.079999998</v>
      </c>
      <c r="D6" s="82">
        <v>3303799.27</v>
      </c>
      <c r="E6" s="83"/>
      <c r="F6" s="83"/>
      <c r="G6" s="84"/>
      <c r="H6" s="85">
        <v>2587.71</v>
      </c>
      <c r="I6" s="102"/>
      <c r="J6" s="102"/>
      <c r="K6" s="103"/>
      <c r="L6" s="34">
        <f>C6+D6+E6+F6+G6-H6-I6-J6-K6</f>
        <v>77288483.640000001</v>
      </c>
      <c r="M6" s="17">
        <v>74594618.790000007</v>
      </c>
      <c r="N6" s="104">
        <v>706703.79999999702</v>
      </c>
      <c r="O6" s="104"/>
      <c r="P6" s="105">
        <f>L6-M6-N6</f>
        <v>1987161.049999997</v>
      </c>
      <c r="Q6" s="41"/>
      <c r="R6" s="42"/>
      <c r="S6" s="43"/>
      <c r="T6" s="44"/>
      <c r="V6" s="45"/>
      <c r="W6" s="26">
        <f>SUM(L6-M6-N6-O6-P6)</f>
        <v>0</v>
      </c>
    </row>
    <row r="7" spans="1:23" s="1" customFormat="1" x14ac:dyDescent="0.15">
      <c r="A7" s="128"/>
      <c r="B7" s="86" t="s">
        <v>22</v>
      </c>
      <c r="C7" s="20"/>
      <c r="D7" s="87"/>
      <c r="E7" s="88"/>
      <c r="F7" s="88"/>
      <c r="G7" s="58"/>
      <c r="H7" s="89"/>
      <c r="I7" s="88"/>
      <c r="J7" s="88"/>
      <c r="K7" s="58"/>
      <c r="L7" s="34">
        <f t="shared" ref="L7:L30" si="0">C7+D7+E7+F7+G7-H7-I7-J7-K7</f>
        <v>0</v>
      </c>
      <c r="M7" s="87"/>
      <c r="N7" s="88"/>
      <c r="O7" s="88"/>
      <c r="P7" s="88"/>
      <c r="Q7" s="41"/>
      <c r="R7" s="46"/>
      <c r="S7" s="47"/>
      <c r="T7" s="48"/>
      <c r="U7" s="49"/>
      <c r="V7" s="49"/>
      <c r="W7" s="26">
        <f t="shared" ref="W7:W58" si="1">SUM(L7-M7-N7-O7-P7)</f>
        <v>0</v>
      </c>
    </row>
    <row r="8" spans="1:23" x14ac:dyDescent="0.15">
      <c r="A8" s="127"/>
      <c r="B8" s="86" t="s">
        <v>23</v>
      </c>
      <c r="C8" s="20"/>
      <c r="D8" s="90">
        <v>55180.69</v>
      </c>
      <c r="E8" s="88"/>
      <c r="F8" s="88"/>
      <c r="G8" s="58"/>
      <c r="H8" s="91">
        <v>55180.69</v>
      </c>
      <c r="I8" s="88"/>
      <c r="J8" s="88"/>
      <c r="K8" s="20"/>
      <c r="L8" s="34">
        <f t="shared" si="0"/>
        <v>0</v>
      </c>
      <c r="M8" s="89"/>
      <c r="N8" s="88"/>
      <c r="O8" s="88"/>
      <c r="P8" s="88"/>
      <c r="Q8" s="14"/>
      <c r="R8" s="46"/>
      <c r="S8" s="43"/>
      <c r="T8" s="44"/>
      <c r="V8" s="45"/>
      <c r="W8" s="26">
        <f t="shared" si="1"/>
        <v>0</v>
      </c>
    </row>
    <row r="9" spans="1:23" x14ac:dyDescent="0.15">
      <c r="A9" s="127"/>
      <c r="B9" s="92" t="s">
        <v>24</v>
      </c>
      <c r="C9" s="14">
        <f>SUM([8]其他应收款!$D$10,[8]其他应收款!$D$20)</f>
        <v>78100</v>
      </c>
      <c r="D9" s="93">
        <v>100</v>
      </c>
      <c r="E9" s="94"/>
      <c r="F9" s="94"/>
      <c r="G9" s="41"/>
      <c r="H9" s="95"/>
      <c r="I9" s="94"/>
      <c r="J9" s="94"/>
      <c r="K9" s="14">
        <v>30000</v>
      </c>
      <c r="L9" s="34">
        <f t="shared" si="0"/>
        <v>48200</v>
      </c>
      <c r="M9" s="96">
        <v>100</v>
      </c>
      <c r="N9" s="94">
        <v>48100</v>
      </c>
      <c r="O9" s="94"/>
      <c r="P9" s="94"/>
      <c r="Q9" s="41"/>
      <c r="R9" s="46"/>
      <c r="S9" s="43"/>
      <c r="T9" s="48"/>
      <c r="U9" s="49"/>
      <c r="V9" s="49"/>
      <c r="W9" s="26">
        <f t="shared" si="1"/>
        <v>0</v>
      </c>
    </row>
    <row r="10" spans="1:23" x14ac:dyDescent="0.15">
      <c r="A10" s="127"/>
      <c r="B10" s="92" t="s">
        <v>25</v>
      </c>
      <c r="C10" s="14">
        <v>186752.480000001</v>
      </c>
      <c r="D10" s="93">
        <f>SUM([1]其他应收款!$E$19:$G$19)</f>
        <v>81213701.49000001</v>
      </c>
      <c r="E10" s="94"/>
      <c r="F10" s="94"/>
      <c r="G10" s="41"/>
      <c r="H10" s="95">
        <f>SUM([1]其他应收款!$K$19:$L$19)</f>
        <v>81218939.280000016</v>
      </c>
      <c r="I10" s="94"/>
      <c r="J10" s="94"/>
      <c r="K10" s="14"/>
      <c r="L10" s="34">
        <f t="shared" si="0"/>
        <v>181514.68999999762</v>
      </c>
      <c r="M10" s="96">
        <v>181514.69</v>
      </c>
      <c r="N10" s="94"/>
      <c r="O10" s="94"/>
      <c r="P10" s="94"/>
      <c r="Q10" s="41"/>
      <c r="R10" s="46"/>
      <c r="S10" s="43"/>
      <c r="T10" s="48"/>
      <c r="U10" s="49"/>
      <c r="V10" s="49"/>
      <c r="W10" s="26">
        <f t="shared" si="1"/>
        <v>-2.3865140974521637E-9</v>
      </c>
    </row>
    <row r="11" spans="1:23" x14ac:dyDescent="0.15">
      <c r="A11" s="127"/>
      <c r="B11" s="86" t="s">
        <v>26</v>
      </c>
      <c r="C11" s="14"/>
      <c r="D11" s="96"/>
      <c r="E11" s="94"/>
      <c r="F11" s="94"/>
      <c r="G11" s="41"/>
      <c r="H11" s="95"/>
      <c r="I11" s="94"/>
      <c r="J11" s="94"/>
      <c r="K11" s="41"/>
      <c r="L11" s="34">
        <f t="shared" si="0"/>
        <v>0</v>
      </c>
      <c r="M11" s="96"/>
      <c r="N11" s="94"/>
      <c r="O11" s="94"/>
      <c r="P11" s="94"/>
      <c r="Q11" s="41"/>
      <c r="R11" s="46"/>
      <c r="S11" s="47"/>
      <c r="T11" s="48"/>
      <c r="U11" s="49"/>
      <c r="V11" s="49"/>
      <c r="W11" s="26">
        <f t="shared" si="1"/>
        <v>0</v>
      </c>
    </row>
    <row r="12" spans="1:23" x14ac:dyDescent="0.15">
      <c r="A12" s="127"/>
      <c r="B12" s="86" t="s">
        <v>27</v>
      </c>
      <c r="C12" s="14">
        <v>54000</v>
      </c>
      <c r="D12" s="96">
        <f>SUM([9]其他应收款明细表!$E$21:$G$21)</f>
        <v>5094964.6899999995</v>
      </c>
      <c r="E12" s="94"/>
      <c r="F12" s="94"/>
      <c r="G12" s="41"/>
      <c r="H12" s="95">
        <f>SUM([9]其他应收款明细表!$K$21:$M$21)</f>
        <v>5144216.8900000006</v>
      </c>
      <c r="I12" s="94"/>
      <c r="J12" s="94"/>
      <c r="K12" s="41"/>
      <c r="L12" s="34">
        <f t="shared" si="0"/>
        <v>4747.7999999988824</v>
      </c>
      <c r="M12" s="96">
        <v>4747.8</v>
      </c>
      <c r="N12" s="94"/>
      <c r="O12" s="94"/>
      <c r="P12" s="94"/>
      <c r="Q12" s="41"/>
      <c r="R12" s="46"/>
      <c r="S12" s="47"/>
      <c r="T12" s="48"/>
      <c r="U12" s="49"/>
      <c r="V12" s="49"/>
      <c r="W12" s="26">
        <f t="shared" si="1"/>
        <v>-1.1177689884789288E-9</v>
      </c>
    </row>
    <row r="13" spans="1:23" x14ac:dyDescent="0.15">
      <c r="A13" s="127"/>
      <c r="B13" s="86" t="s">
        <v>28</v>
      </c>
      <c r="C13" s="14"/>
      <c r="D13" s="96"/>
      <c r="E13" s="94"/>
      <c r="F13" s="94"/>
      <c r="G13" s="41"/>
      <c r="H13" s="95"/>
      <c r="I13" s="94"/>
      <c r="J13" s="94"/>
      <c r="K13" s="41"/>
      <c r="L13" s="34">
        <f t="shared" si="0"/>
        <v>0</v>
      </c>
      <c r="M13" s="96"/>
      <c r="N13" s="94"/>
      <c r="O13" s="94"/>
      <c r="P13" s="94"/>
      <c r="Q13" s="41"/>
      <c r="R13" s="46"/>
      <c r="S13" s="47"/>
      <c r="T13" s="48"/>
      <c r="U13" s="49"/>
      <c r="V13" s="49"/>
      <c r="W13" s="26">
        <f t="shared" si="1"/>
        <v>0</v>
      </c>
    </row>
    <row r="14" spans="1:23" x14ac:dyDescent="0.15">
      <c r="A14" s="127"/>
      <c r="B14" s="86" t="s">
        <v>29</v>
      </c>
      <c r="C14" s="14">
        <v>28353</v>
      </c>
      <c r="D14" s="93">
        <v>965242.9</v>
      </c>
      <c r="E14" s="94"/>
      <c r="F14" s="94"/>
      <c r="G14" s="41"/>
      <c r="H14" s="95">
        <v>840819.9</v>
      </c>
      <c r="I14" s="94"/>
      <c r="J14" s="94"/>
      <c r="K14" s="14"/>
      <c r="L14" s="34">
        <f t="shared" si="0"/>
        <v>152776</v>
      </c>
      <c r="M14" s="106">
        <v>124423</v>
      </c>
      <c r="N14" s="94"/>
      <c r="O14" s="94">
        <v>28353</v>
      </c>
      <c r="P14" s="94"/>
      <c r="Q14" s="14"/>
      <c r="R14" s="46"/>
      <c r="S14" s="47"/>
      <c r="T14" s="48"/>
      <c r="U14" s="49"/>
      <c r="V14" s="49"/>
      <c r="W14" s="26">
        <f t="shared" si="1"/>
        <v>0</v>
      </c>
    </row>
    <row r="15" spans="1:23" x14ac:dyDescent="0.15">
      <c r="A15" s="127"/>
      <c r="B15" s="86" t="s">
        <v>30</v>
      </c>
      <c r="C15" s="14">
        <v>20178399.98</v>
      </c>
      <c r="D15" s="96">
        <f>SUM([3]其他应收款明细表!$E$13:$H$13)</f>
        <v>39391281.410000004</v>
      </c>
      <c r="E15" s="94"/>
      <c r="F15" s="94"/>
      <c r="G15" s="41"/>
      <c r="H15" s="95">
        <f>SUM([3]其他应收款明细表!$K$13:$M$13)</f>
        <v>29813939.710000001</v>
      </c>
      <c r="I15" s="94"/>
      <c r="J15" s="94"/>
      <c r="K15" s="41"/>
      <c r="L15" s="34">
        <f t="shared" si="0"/>
        <v>29755741.68</v>
      </c>
      <c r="M15" s="93">
        <v>29755741.68</v>
      </c>
      <c r="N15" s="94"/>
      <c r="O15" s="94"/>
      <c r="P15" s="94"/>
      <c r="Q15" s="14"/>
      <c r="R15" s="46"/>
      <c r="S15" s="47"/>
      <c r="T15" s="48"/>
      <c r="U15" s="49"/>
      <c r="V15" s="49"/>
      <c r="W15" s="26">
        <f t="shared" si="1"/>
        <v>0</v>
      </c>
    </row>
    <row r="16" spans="1:23" x14ac:dyDescent="0.15">
      <c r="A16" s="127"/>
      <c r="B16" s="86" t="s">
        <v>31</v>
      </c>
      <c r="C16" s="14">
        <v>1100</v>
      </c>
      <c r="D16" s="93"/>
      <c r="E16" s="94"/>
      <c r="F16" s="94"/>
      <c r="G16" s="41"/>
      <c r="H16" s="95"/>
      <c r="I16" s="94"/>
      <c r="J16" s="94"/>
      <c r="K16" s="14"/>
      <c r="L16" s="34">
        <f t="shared" si="0"/>
        <v>1100</v>
      </c>
      <c r="M16" s="106"/>
      <c r="N16" s="94">
        <v>1100</v>
      </c>
      <c r="O16" s="94"/>
      <c r="P16" s="94"/>
      <c r="Q16" s="14"/>
      <c r="R16" s="46"/>
      <c r="S16" s="47"/>
      <c r="T16" s="48"/>
      <c r="U16" s="49"/>
      <c r="V16" s="49"/>
      <c r="W16" s="26">
        <f t="shared" si="1"/>
        <v>0</v>
      </c>
    </row>
    <row r="17" spans="1:24" x14ac:dyDescent="0.15">
      <c r="A17" s="127"/>
      <c r="B17" s="86" t="s">
        <v>32</v>
      </c>
      <c r="C17" s="14">
        <v>131483.06</v>
      </c>
      <c r="D17" s="96"/>
      <c r="E17" s="94"/>
      <c r="F17" s="94"/>
      <c r="G17" s="41"/>
      <c r="H17" s="95">
        <v>59760.54</v>
      </c>
      <c r="I17" s="94"/>
      <c r="J17" s="94"/>
      <c r="K17" s="41"/>
      <c r="L17" s="34">
        <f t="shared" si="0"/>
        <v>71722.51999999999</v>
      </c>
      <c r="M17" s="93">
        <v>71722.52</v>
      </c>
      <c r="N17" s="94"/>
      <c r="O17" s="94"/>
      <c r="P17" s="94"/>
      <c r="Q17" s="14"/>
      <c r="R17" s="46"/>
      <c r="S17" s="47"/>
      <c r="T17" s="48"/>
      <c r="U17" s="49"/>
      <c r="V17" s="49"/>
      <c r="W17" s="26">
        <f t="shared" si="1"/>
        <v>-1.4551915228366852E-11</v>
      </c>
    </row>
    <row r="18" spans="1:24" x14ac:dyDescent="0.15">
      <c r="A18" s="127"/>
      <c r="B18" s="86" t="s">
        <v>33</v>
      </c>
      <c r="C18" s="14"/>
      <c r="D18" s="96">
        <f>SUM([10]其他应收款明细表!$E$19:$G$19)</f>
        <v>229058.09</v>
      </c>
      <c r="E18" s="94"/>
      <c r="F18" s="94"/>
      <c r="G18" s="41"/>
      <c r="H18" s="95">
        <f>SUM([10]其他应收款明细表!$K$19)</f>
        <v>225408.09</v>
      </c>
      <c r="I18" s="94"/>
      <c r="J18" s="94"/>
      <c r="K18" s="41"/>
      <c r="L18" s="34">
        <f t="shared" si="0"/>
        <v>3650</v>
      </c>
      <c r="M18" s="96">
        <v>3650</v>
      </c>
      <c r="N18" s="94"/>
      <c r="O18" s="94"/>
      <c r="P18" s="94"/>
      <c r="Q18" s="41"/>
      <c r="R18" s="46"/>
      <c r="S18" s="47"/>
      <c r="T18" s="48"/>
      <c r="U18" s="49"/>
      <c r="V18" s="49"/>
      <c r="W18" s="26">
        <f t="shared" si="1"/>
        <v>0</v>
      </c>
    </row>
    <row r="19" spans="1:24" x14ac:dyDescent="0.15">
      <c r="A19" s="127"/>
      <c r="B19" s="86" t="s">
        <v>34</v>
      </c>
      <c r="C19" s="14">
        <v>1096549830.27</v>
      </c>
      <c r="D19" s="96">
        <v>439815758.41000003</v>
      </c>
      <c r="E19" s="94"/>
      <c r="F19" s="94"/>
      <c r="G19" s="41"/>
      <c r="H19" s="95">
        <v>262585587.74000001</v>
      </c>
      <c r="I19" s="94"/>
      <c r="J19" s="94"/>
      <c r="K19" s="41"/>
      <c r="L19" s="34">
        <f t="shared" si="0"/>
        <v>1273780000.9400001</v>
      </c>
      <c r="M19" s="96">
        <v>1027567892.48</v>
      </c>
      <c r="N19" s="94">
        <v>50000</v>
      </c>
      <c r="O19" s="94">
        <v>0</v>
      </c>
      <c r="P19" s="94">
        <v>246162108.46000001</v>
      </c>
      <c r="Q19" s="41"/>
      <c r="R19" s="46"/>
      <c r="S19" s="47"/>
      <c r="T19" s="48"/>
      <c r="U19" s="49"/>
      <c r="V19" s="49"/>
      <c r="W19" s="26">
        <f t="shared" si="1"/>
        <v>2.9802322387695312E-8</v>
      </c>
    </row>
    <row r="20" spans="1:24" x14ac:dyDescent="0.15">
      <c r="A20" s="127"/>
      <c r="B20" s="86" t="s">
        <v>35</v>
      </c>
      <c r="C20" s="14">
        <v>0</v>
      </c>
      <c r="D20" s="96">
        <v>164580781.09999999</v>
      </c>
      <c r="E20" s="94"/>
      <c r="F20" s="94"/>
      <c r="G20" s="41"/>
      <c r="H20" s="95"/>
      <c r="I20" s="94"/>
      <c r="J20" s="94"/>
      <c r="K20" s="41"/>
      <c r="L20" s="34">
        <f t="shared" si="0"/>
        <v>164580781.09999999</v>
      </c>
      <c r="M20" s="96">
        <f>[11]其他应收款!$Q$28+[11]其他应收款!$R$28</f>
        <v>164580781.09999999</v>
      </c>
      <c r="N20" s="94"/>
      <c r="O20" s="94"/>
      <c r="P20" s="94"/>
      <c r="Q20" s="41"/>
      <c r="R20" s="46"/>
      <c r="S20" s="47"/>
      <c r="T20" s="48"/>
      <c r="U20" s="49"/>
      <c r="V20" s="49"/>
      <c r="W20" s="26">
        <f t="shared" si="1"/>
        <v>0</v>
      </c>
    </row>
    <row r="21" spans="1:24" x14ac:dyDescent="0.15">
      <c r="A21" s="127"/>
      <c r="B21" s="86" t="s">
        <v>36</v>
      </c>
      <c r="C21" s="14">
        <f>SUM([4]其他应收款!$D$45,[4]其他应收款!$D$49)</f>
        <v>21078884.25</v>
      </c>
      <c r="D21" s="96">
        <v>503293329.61000001</v>
      </c>
      <c r="E21" s="94"/>
      <c r="F21" s="94"/>
      <c r="G21" s="41"/>
      <c r="H21" s="95">
        <v>450209012.06999999</v>
      </c>
      <c r="I21" s="94"/>
      <c r="J21" s="94">
        <v>400</v>
      </c>
      <c r="K21" s="41"/>
      <c r="L21" s="34">
        <f t="shared" si="0"/>
        <v>74162801.790000021</v>
      </c>
      <c r="M21" s="96">
        <f>L21-O21</f>
        <v>73749454.140000015</v>
      </c>
      <c r="N21" s="94"/>
      <c r="O21" s="94">
        <f>SUM([4]其他应收款!$U$45,[4]其他应收款!$U$49)</f>
        <v>413347.65</v>
      </c>
      <c r="P21" s="94"/>
      <c r="Q21" s="41"/>
      <c r="R21" s="46"/>
      <c r="S21" s="47"/>
      <c r="T21" s="48"/>
      <c r="U21" s="49"/>
      <c r="V21" s="49"/>
      <c r="W21" s="26">
        <f t="shared" si="1"/>
        <v>5.9371814131736755E-9</v>
      </c>
    </row>
    <row r="22" spans="1:24" x14ac:dyDescent="0.15">
      <c r="A22" s="127"/>
      <c r="B22" s="92" t="s">
        <v>37</v>
      </c>
      <c r="C22" s="14"/>
      <c r="D22" s="96"/>
      <c r="E22" s="94"/>
      <c r="F22" s="94"/>
      <c r="G22" s="41"/>
      <c r="H22" s="95"/>
      <c r="I22" s="94"/>
      <c r="J22" s="94"/>
      <c r="K22" s="41"/>
      <c r="L22" s="34">
        <f t="shared" si="0"/>
        <v>0</v>
      </c>
      <c r="M22" s="96"/>
      <c r="N22" s="94"/>
      <c r="O22" s="94"/>
      <c r="P22" s="94"/>
      <c r="Q22" s="41"/>
      <c r="R22" s="46"/>
      <c r="S22" s="47"/>
      <c r="T22" s="48"/>
      <c r="U22" s="49"/>
      <c r="V22" s="49"/>
      <c r="W22" s="26"/>
    </row>
    <row r="23" spans="1:24" x14ac:dyDescent="0.15">
      <c r="A23" s="127"/>
      <c r="B23" s="86" t="s">
        <v>38</v>
      </c>
      <c r="C23" s="14">
        <v>27581714.349999901</v>
      </c>
      <c r="D23" s="96">
        <v>768859068.83000004</v>
      </c>
      <c r="E23" s="94"/>
      <c r="F23" s="94"/>
      <c r="G23" s="41"/>
      <c r="H23" s="95">
        <v>780426583.32000005</v>
      </c>
      <c r="I23" s="94"/>
      <c r="J23" s="94"/>
      <c r="K23" s="41"/>
      <c r="L23" s="34">
        <f t="shared" si="0"/>
        <v>16014199.859999895</v>
      </c>
      <c r="M23" s="96">
        <v>14129030.749999899</v>
      </c>
      <c r="N23" s="94">
        <v>1846169.11</v>
      </c>
      <c r="O23" s="94">
        <v>600</v>
      </c>
      <c r="P23" s="94">
        <v>38400</v>
      </c>
      <c r="Q23" s="41"/>
      <c r="R23" s="46"/>
      <c r="S23" s="47"/>
      <c r="T23" s="48"/>
      <c r="U23" s="49"/>
      <c r="V23" s="49"/>
      <c r="W23" s="26">
        <f t="shared" si="1"/>
        <v>-4.4237822294235229E-9</v>
      </c>
    </row>
    <row r="24" spans="1:24" x14ac:dyDescent="0.15">
      <c r="A24" s="127"/>
      <c r="B24" s="92" t="s">
        <v>39</v>
      </c>
      <c r="C24" s="14">
        <v>479756.46999999898</v>
      </c>
      <c r="D24" s="96">
        <v>46506945.299999997</v>
      </c>
      <c r="E24" s="94"/>
      <c r="F24" s="94"/>
      <c r="G24" s="41"/>
      <c r="H24" s="95">
        <v>44857866.049999997</v>
      </c>
      <c r="I24" s="94"/>
      <c r="J24" s="94"/>
      <c r="K24" s="41"/>
      <c r="L24" s="34">
        <f t="shared" si="0"/>
        <v>2128835.7199999988</v>
      </c>
      <c r="M24" s="96">
        <v>2080835.72</v>
      </c>
      <c r="N24" s="94">
        <v>48000</v>
      </c>
      <c r="O24" s="94"/>
      <c r="P24" s="94"/>
      <c r="Q24" s="41"/>
      <c r="R24" s="46"/>
      <c r="S24" s="47"/>
      <c r="T24" s="48"/>
      <c r="U24" s="49"/>
      <c r="V24" s="49"/>
      <c r="W24" s="26">
        <f t="shared" si="1"/>
        <v>-1.1641532182693481E-9</v>
      </c>
    </row>
    <row r="25" spans="1:24" x14ac:dyDescent="0.15">
      <c r="A25" s="127"/>
      <c r="B25" s="86" t="s">
        <v>40</v>
      </c>
      <c r="C25" s="14">
        <v>1118677.75</v>
      </c>
      <c r="D25" s="96">
        <v>46042.239999999998</v>
      </c>
      <c r="E25" s="94"/>
      <c r="F25" s="94"/>
      <c r="G25" s="41"/>
      <c r="H25" s="95">
        <v>673555.88</v>
      </c>
      <c r="I25" s="94"/>
      <c r="J25" s="94"/>
      <c r="K25" s="41"/>
      <c r="L25" s="34">
        <f t="shared" si="0"/>
        <v>491164.11</v>
      </c>
      <c r="M25" s="96"/>
      <c r="N25" s="94"/>
      <c r="O25" s="94"/>
      <c r="P25" s="94">
        <v>491164.11</v>
      </c>
      <c r="Q25" s="41"/>
      <c r="R25" s="46"/>
      <c r="S25" s="47"/>
      <c r="T25" s="48"/>
      <c r="U25" s="49"/>
      <c r="V25" s="49"/>
      <c r="W25" s="26">
        <f t="shared" si="1"/>
        <v>0</v>
      </c>
    </row>
    <row r="26" spans="1:24" x14ac:dyDescent="0.15">
      <c r="A26" s="127"/>
      <c r="B26" s="86" t="s">
        <v>41</v>
      </c>
      <c r="C26" s="14">
        <v>16503216.4</v>
      </c>
      <c r="D26" s="96">
        <v>157853258.58000001</v>
      </c>
      <c r="E26" s="94"/>
      <c r="F26" s="94"/>
      <c r="G26" s="41"/>
      <c r="H26" s="95">
        <v>181614859.18000001</v>
      </c>
      <c r="I26" s="94"/>
      <c r="J26" s="94"/>
      <c r="K26" s="41"/>
      <c r="L26" s="34">
        <f t="shared" si="0"/>
        <v>-7258384.1999999881</v>
      </c>
      <c r="M26" s="96">
        <v>-7258384.1999999899</v>
      </c>
      <c r="N26" s="94"/>
      <c r="O26" s="94"/>
      <c r="P26" s="94"/>
      <c r="Q26" s="41"/>
      <c r="R26" s="46"/>
      <c r="S26" s="47"/>
      <c r="T26" s="48"/>
      <c r="U26" s="49"/>
      <c r="V26" s="49"/>
      <c r="W26" s="26">
        <f t="shared" si="1"/>
        <v>1.862645149230957E-9</v>
      </c>
    </row>
    <row r="27" spans="1:24" x14ac:dyDescent="0.15">
      <c r="A27" s="127"/>
      <c r="B27" s="97" t="s">
        <v>42</v>
      </c>
      <c r="C27" s="14"/>
      <c r="D27" s="96"/>
      <c r="E27" s="94"/>
      <c r="F27" s="94"/>
      <c r="G27" s="41"/>
      <c r="H27" s="95"/>
      <c r="I27" s="94"/>
      <c r="J27" s="94"/>
      <c r="K27" s="41"/>
      <c r="L27" s="34">
        <f t="shared" si="0"/>
        <v>0</v>
      </c>
      <c r="M27" s="96"/>
      <c r="N27" s="94"/>
      <c r="O27" s="94"/>
      <c r="P27" s="94"/>
      <c r="Q27" s="41"/>
      <c r="R27" s="46"/>
      <c r="S27" s="47"/>
      <c r="T27" s="48"/>
      <c r="U27" s="49"/>
      <c r="V27" s="49"/>
      <c r="W27" s="26">
        <f t="shared" si="1"/>
        <v>0</v>
      </c>
    </row>
    <row r="28" spans="1:24" x14ac:dyDescent="0.15">
      <c r="A28" s="127"/>
      <c r="B28" s="86" t="s">
        <v>43</v>
      </c>
      <c r="C28" s="14">
        <f>SUM([6]其他应收款!$C$16,[6]其他应收款!$C$21)</f>
        <v>34684700.969999999</v>
      </c>
      <c r="D28" s="96">
        <v>480919781.57999998</v>
      </c>
      <c r="E28" s="94"/>
      <c r="F28" s="94"/>
      <c r="G28" s="41"/>
      <c r="H28" s="95">
        <v>473422502.23000002</v>
      </c>
      <c r="I28" s="94"/>
      <c r="J28" s="94"/>
      <c r="K28" s="41">
        <v>5000</v>
      </c>
      <c r="L28" s="34">
        <f t="shared" si="0"/>
        <v>42176980.319999933</v>
      </c>
      <c r="M28" s="96">
        <f>SUM([6]其他应收款!$Q$16:$S$16,[6]其他应收款!$Q$21:$R$21)</f>
        <v>40755580.32</v>
      </c>
      <c r="N28" s="94">
        <v>910000</v>
      </c>
      <c r="O28" s="94">
        <v>340100</v>
      </c>
      <c r="P28" s="94">
        <v>171300</v>
      </c>
      <c r="Q28" s="41"/>
      <c r="R28" s="46"/>
      <c r="S28" s="47"/>
      <c r="T28" s="48"/>
      <c r="U28" s="49"/>
      <c r="V28" s="49"/>
      <c r="W28" s="26">
        <f t="shared" si="1"/>
        <v>-6.7055225372314453E-8</v>
      </c>
    </row>
    <row r="29" spans="1:24" x14ac:dyDescent="0.15">
      <c r="A29" s="127"/>
      <c r="B29" s="86" t="s">
        <v>44</v>
      </c>
      <c r="C29" s="14">
        <v>4802283.2300000004</v>
      </c>
      <c r="D29" s="96">
        <v>2079313.81</v>
      </c>
      <c r="E29" s="94"/>
      <c r="F29" s="94"/>
      <c r="G29" s="41"/>
      <c r="H29" s="95">
        <v>2500000</v>
      </c>
      <c r="I29" s="94"/>
      <c r="J29" s="94"/>
      <c r="K29" s="41"/>
      <c r="L29" s="34">
        <f t="shared" si="0"/>
        <v>4381597.040000001</v>
      </c>
      <c r="M29" s="96">
        <v>4381597.04</v>
      </c>
      <c r="N29" s="94"/>
      <c r="O29" s="94"/>
      <c r="P29" s="94"/>
      <c r="Q29" s="41"/>
      <c r="R29" s="46"/>
      <c r="S29" s="47"/>
      <c r="T29" s="48"/>
      <c r="U29" s="49"/>
      <c r="V29" s="49"/>
      <c r="W29" s="26">
        <f t="shared" si="1"/>
        <v>9.3132257461547852E-10</v>
      </c>
    </row>
    <row r="30" spans="1:24" x14ac:dyDescent="0.15">
      <c r="A30" s="127"/>
      <c r="B30" s="86" t="s">
        <v>45</v>
      </c>
      <c r="C30" s="14"/>
      <c r="D30" s="96"/>
      <c r="E30" s="94"/>
      <c r="F30" s="94"/>
      <c r="G30" s="41"/>
      <c r="H30" s="95"/>
      <c r="I30" s="94"/>
      <c r="J30" s="94"/>
      <c r="K30" s="41"/>
      <c r="L30" s="34">
        <f t="shared" si="0"/>
        <v>0</v>
      </c>
      <c r="M30" s="107"/>
      <c r="N30" s="108"/>
      <c r="O30" s="108"/>
      <c r="P30" s="108"/>
      <c r="Q30" s="41"/>
      <c r="R30" s="46"/>
      <c r="S30" s="47"/>
      <c r="T30" s="48"/>
      <c r="U30" s="49"/>
      <c r="V30" s="49"/>
      <c r="W30" s="26">
        <f t="shared" si="1"/>
        <v>0</v>
      </c>
    </row>
    <row r="31" spans="1:24" x14ac:dyDescent="0.15">
      <c r="A31" s="127"/>
      <c r="B31" s="18" t="s">
        <v>46</v>
      </c>
      <c r="C31" s="19">
        <f t="shared" ref="C31:Q31" si="2">SUM(C6:C30)</f>
        <v>1297444524.29</v>
      </c>
      <c r="D31" s="19">
        <f t="shared" si="2"/>
        <v>2694207608</v>
      </c>
      <c r="E31" s="19">
        <f t="shared" si="2"/>
        <v>0</v>
      </c>
      <c r="F31" s="19">
        <f t="shared" si="2"/>
        <v>0</v>
      </c>
      <c r="G31" s="19">
        <f t="shared" si="2"/>
        <v>0</v>
      </c>
      <c r="H31" s="19">
        <f t="shared" si="2"/>
        <v>2313650819.2800002</v>
      </c>
      <c r="I31" s="19">
        <f t="shared" si="2"/>
        <v>0</v>
      </c>
      <c r="J31" s="19">
        <f t="shared" si="2"/>
        <v>400</v>
      </c>
      <c r="K31" s="19">
        <f t="shared" si="2"/>
        <v>35000</v>
      </c>
      <c r="L31" s="19">
        <f t="shared" si="2"/>
        <v>1677965913.0099995</v>
      </c>
      <c r="M31" s="19">
        <f t="shared" si="2"/>
        <v>1424723305.8299999</v>
      </c>
      <c r="N31" s="19">
        <f t="shared" si="2"/>
        <v>3610072.9099999974</v>
      </c>
      <c r="O31" s="19">
        <f t="shared" si="2"/>
        <v>782400.65</v>
      </c>
      <c r="P31" s="19">
        <f t="shared" si="2"/>
        <v>248850133.62</v>
      </c>
      <c r="Q31" s="19">
        <f t="shared" si="2"/>
        <v>0</v>
      </c>
      <c r="R31" s="53"/>
      <c r="S31" s="54"/>
      <c r="T31" s="55"/>
      <c r="U31" s="56"/>
      <c r="V31" s="57"/>
      <c r="W31" s="26">
        <f t="shared" si="1"/>
        <v>-4.1723251342773438E-7</v>
      </c>
    </row>
    <row r="32" spans="1:24" x14ac:dyDescent="0.15">
      <c r="A32" s="130" t="s">
        <v>47</v>
      </c>
      <c r="B32" s="81" t="s">
        <v>21</v>
      </c>
      <c r="C32" s="20">
        <v>5111858.5599999996</v>
      </c>
      <c r="D32" s="87">
        <v>4412208.17</v>
      </c>
      <c r="E32" s="88"/>
      <c r="F32" s="88"/>
      <c r="G32" s="58"/>
      <c r="H32" s="87">
        <v>3261199.34</v>
      </c>
      <c r="I32" s="88"/>
      <c r="J32" s="88"/>
      <c r="K32" s="58"/>
      <c r="L32" s="34">
        <f>C32+D32+E32+F32+G32-H32-I32-J32-K32</f>
        <v>6262867.3900000006</v>
      </c>
      <c r="M32" s="17">
        <v>1151008.83</v>
      </c>
      <c r="N32" s="104">
        <v>5013148.5</v>
      </c>
      <c r="O32" s="104"/>
      <c r="P32" s="104">
        <f>L32-M32-N32</f>
        <v>98710.060000000522</v>
      </c>
      <c r="Q32" s="58"/>
      <c r="R32" s="59"/>
      <c r="S32" s="60"/>
      <c r="T32" s="61"/>
      <c r="U32" s="62"/>
      <c r="V32" s="63"/>
      <c r="W32" s="26">
        <f t="shared" si="1"/>
        <v>0</v>
      </c>
      <c r="X32" s="26">
        <f>SUM(L31-M31-N31-O31-P31)</f>
        <v>-4.1723251342773438E-7</v>
      </c>
    </row>
    <row r="33" spans="1:23" x14ac:dyDescent="0.15">
      <c r="A33" s="127"/>
      <c r="B33" s="86" t="s">
        <v>22</v>
      </c>
      <c r="C33" s="20"/>
      <c r="D33" s="87"/>
      <c r="E33" s="88"/>
      <c r="F33" s="88"/>
      <c r="G33" s="58"/>
      <c r="H33" s="87"/>
      <c r="I33" s="88"/>
      <c r="J33" s="88"/>
      <c r="K33" s="58"/>
      <c r="L33" s="34">
        <f t="shared" ref="L33:L56" si="3">C33+D33+E33+F33+G33-H33-I33-J33-K33</f>
        <v>0</v>
      </c>
      <c r="M33" s="17"/>
      <c r="N33" s="104"/>
      <c r="O33" s="104"/>
      <c r="P33" s="104"/>
      <c r="Q33" s="58"/>
      <c r="R33" s="64"/>
      <c r="S33" s="60"/>
      <c r="T33" s="61"/>
      <c r="U33" s="62"/>
      <c r="V33" s="65"/>
      <c r="W33" s="26">
        <f t="shared" si="1"/>
        <v>0</v>
      </c>
    </row>
    <row r="34" spans="1:23" x14ac:dyDescent="0.15">
      <c r="A34" s="127"/>
      <c r="B34" s="86" t="s">
        <v>23</v>
      </c>
      <c r="C34" s="20">
        <v>1242163.72</v>
      </c>
      <c r="D34" s="87">
        <v>9315283.2799999993</v>
      </c>
      <c r="E34" s="88"/>
      <c r="F34" s="88"/>
      <c r="G34" s="58"/>
      <c r="H34" s="87">
        <v>8843246.4199999999</v>
      </c>
      <c r="I34" s="88"/>
      <c r="J34" s="88"/>
      <c r="K34" s="58"/>
      <c r="L34" s="34">
        <f t="shared" si="3"/>
        <v>1714200.58</v>
      </c>
      <c r="M34" s="17">
        <v>1274300.58</v>
      </c>
      <c r="N34" s="104">
        <v>150100</v>
      </c>
      <c r="O34" s="104">
        <v>180000</v>
      </c>
      <c r="P34" s="104">
        <v>109800</v>
      </c>
      <c r="Q34" s="58"/>
      <c r="R34" s="64"/>
      <c r="S34" s="60"/>
      <c r="T34" s="61"/>
      <c r="U34" s="62"/>
      <c r="V34" s="65"/>
      <c r="W34" s="26">
        <f t="shared" si="1"/>
        <v>0</v>
      </c>
    </row>
    <row r="35" spans="1:23" x14ac:dyDescent="0.15">
      <c r="A35" s="127"/>
      <c r="B35" s="92" t="s">
        <v>24</v>
      </c>
      <c r="C35" s="20">
        <v>1812368.8399999901</v>
      </c>
      <c r="D35" s="87">
        <f>SUM([8]其他应收款!$E$124:$G$124)</f>
        <v>72314780.49000001</v>
      </c>
      <c r="E35" s="88"/>
      <c r="F35" s="88"/>
      <c r="G35" s="58"/>
      <c r="H35" s="87">
        <f>SUM([8]其他应收款!$K$124:$M$124)</f>
        <v>71288064.320000008</v>
      </c>
      <c r="I35" s="88">
        <v>127973.08</v>
      </c>
      <c r="J35" s="88"/>
      <c r="K35" s="58"/>
      <c r="L35" s="34">
        <f t="shared" si="3"/>
        <v>2711111.9299999904</v>
      </c>
      <c r="M35" s="87">
        <f>SUM([8]其他应收款!$R$124:$T$124)</f>
        <v>1272092.7299999997</v>
      </c>
      <c r="N35" s="88"/>
      <c r="O35" s="88">
        <v>900000</v>
      </c>
      <c r="P35" s="88">
        <v>539019.19999999995</v>
      </c>
      <c r="Q35" s="58"/>
      <c r="R35" s="66">
        <v>42369</v>
      </c>
      <c r="S35" s="67"/>
      <c r="T35" s="68"/>
      <c r="U35" s="68"/>
      <c r="V35" s="69"/>
      <c r="W35" s="26">
        <f t="shared" si="1"/>
        <v>-9.3132257461547852E-9</v>
      </c>
    </row>
    <row r="36" spans="1:23" x14ac:dyDescent="0.15">
      <c r="A36" s="127"/>
      <c r="B36" s="86" t="s">
        <v>25</v>
      </c>
      <c r="C36" s="20">
        <v>735981.76</v>
      </c>
      <c r="D36" s="87">
        <f>SUM([1]其他应收款!$E$58:$G$58)</f>
        <v>35269860.329999998</v>
      </c>
      <c r="E36" s="88"/>
      <c r="F36" s="88"/>
      <c r="G36" s="58"/>
      <c r="H36" s="87">
        <f>SUM([1]其他应收款!$K$58:$M$58)</f>
        <v>35666851.170000002</v>
      </c>
      <c r="I36" s="88"/>
      <c r="J36" s="88"/>
      <c r="K36" s="58"/>
      <c r="L36" s="34">
        <f t="shared" si="3"/>
        <v>338990.91999999434</v>
      </c>
      <c r="M36" s="87">
        <f>SUM([1]其他应收款!$R$58:$T$58)</f>
        <v>122878.68</v>
      </c>
      <c r="N36" s="88">
        <v>81436.350000000006</v>
      </c>
      <c r="O36" s="88">
        <v>0</v>
      </c>
      <c r="P36" s="88">
        <v>139627.29</v>
      </c>
      <c r="Q36" s="58"/>
      <c r="R36" s="66"/>
      <c r="S36" s="67"/>
      <c r="T36" s="68"/>
      <c r="U36" s="68"/>
      <c r="V36" s="69"/>
      <c r="W36" s="26">
        <f t="shared" si="1"/>
        <v>-4951.4000000056694</v>
      </c>
    </row>
    <row r="37" spans="1:23" x14ac:dyDescent="0.15">
      <c r="A37" s="127"/>
      <c r="B37" s="86" t="s">
        <v>26</v>
      </c>
      <c r="C37" s="20"/>
      <c r="D37" s="87"/>
      <c r="E37" s="88"/>
      <c r="F37" s="88"/>
      <c r="G37" s="58"/>
      <c r="H37" s="87"/>
      <c r="I37" s="88"/>
      <c r="J37" s="88"/>
      <c r="K37" s="58"/>
      <c r="L37" s="34">
        <f t="shared" si="3"/>
        <v>0</v>
      </c>
      <c r="M37" s="87"/>
      <c r="N37" s="88"/>
      <c r="O37" s="88"/>
      <c r="P37" s="88"/>
      <c r="Q37" s="58"/>
      <c r="R37" s="66"/>
      <c r="S37" s="67"/>
      <c r="T37" s="68"/>
      <c r="U37" s="68"/>
      <c r="V37" s="69"/>
      <c r="W37" s="26">
        <f t="shared" si="1"/>
        <v>0</v>
      </c>
    </row>
    <row r="38" spans="1:23" x14ac:dyDescent="0.15">
      <c r="A38" s="127"/>
      <c r="B38" s="86" t="s">
        <v>27</v>
      </c>
      <c r="C38" s="20"/>
      <c r="D38" s="87"/>
      <c r="E38" s="88"/>
      <c r="F38" s="88"/>
      <c r="G38" s="58"/>
      <c r="H38" s="87"/>
      <c r="I38" s="88"/>
      <c r="J38" s="88"/>
      <c r="K38" s="58"/>
      <c r="L38" s="34">
        <f t="shared" si="3"/>
        <v>0</v>
      </c>
      <c r="M38" s="87"/>
      <c r="N38" s="88"/>
      <c r="O38" s="88"/>
      <c r="P38" s="88"/>
      <c r="Q38" s="58"/>
      <c r="R38" s="66"/>
      <c r="S38" s="67"/>
      <c r="T38" s="68"/>
      <c r="U38" s="68"/>
      <c r="V38" s="69"/>
      <c r="W38" s="26">
        <f t="shared" si="1"/>
        <v>0</v>
      </c>
    </row>
    <row r="39" spans="1:23" x14ac:dyDescent="0.15">
      <c r="A39" s="127"/>
      <c r="B39" s="86" t="s">
        <v>28</v>
      </c>
      <c r="C39" s="20">
        <v>406037.32</v>
      </c>
      <c r="D39" s="87">
        <v>222879.01</v>
      </c>
      <c r="E39" s="88"/>
      <c r="F39" s="88"/>
      <c r="G39" s="58"/>
      <c r="H39" s="87">
        <v>551656.80000000005</v>
      </c>
      <c r="I39" s="88"/>
      <c r="J39" s="88"/>
      <c r="K39" s="58"/>
      <c r="L39" s="34">
        <f t="shared" si="3"/>
        <v>77259.530000000028</v>
      </c>
      <c r="M39" s="87">
        <v>77259.530000000101</v>
      </c>
      <c r="N39" s="88"/>
      <c r="O39" s="88"/>
      <c r="P39" s="88"/>
      <c r="Q39" s="58"/>
      <c r="R39" s="66"/>
      <c r="S39" s="67"/>
      <c r="T39" s="68"/>
      <c r="U39" s="68"/>
      <c r="V39" s="69"/>
      <c r="W39" s="26">
        <f t="shared" si="1"/>
        <v>-7.2759576141834259E-11</v>
      </c>
    </row>
    <row r="40" spans="1:23" x14ac:dyDescent="0.15">
      <c r="A40" s="127"/>
      <c r="B40" s="86" t="s">
        <v>29</v>
      </c>
      <c r="C40" s="20">
        <v>9769073.5800000001</v>
      </c>
      <c r="D40" s="87">
        <v>2614709.11</v>
      </c>
      <c r="E40" s="88"/>
      <c r="F40" s="88"/>
      <c r="G40" s="58"/>
      <c r="H40" s="87">
        <v>4422944.54</v>
      </c>
      <c r="I40" s="88"/>
      <c r="J40" s="88"/>
      <c r="K40" s="58"/>
      <c r="L40" s="34">
        <f t="shared" si="3"/>
        <v>7960838.1499999994</v>
      </c>
      <c r="M40" s="87">
        <v>225642.92</v>
      </c>
      <c r="N40" s="104"/>
      <c r="O40" s="104">
        <v>100</v>
      </c>
      <c r="P40" s="104">
        <v>7735095.2300000004</v>
      </c>
      <c r="Q40" s="58"/>
      <c r="R40" s="66"/>
      <c r="S40" s="70"/>
      <c r="T40" s="71"/>
      <c r="U40" s="72"/>
      <c r="V40" s="72"/>
      <c r="W40" s="26">
        <f t="shared" si="1"/>
        <v>-9.3132257461547852E-10</v>
      </c>
    </row>
    <row r="41" spans="1:23" x14ac:dyDescent="0.15">
      <c r="A41" s="127"/>
      <c r="B41" s="86" t="s">
        <v>30</v>
      </c>
      <c r="C41" s="20">
        <v>45118.12</v>
      </c>
      <c r="D41" s="87">
        <f>SUM([3]其他应收款明细表!$E$23:$G$23)</f>
        <v>3791112.94</v>
      </c>
      <c r="E41" s="88"/>
      <c r="F41" s="88"/>
      <c r="G41" s="58"/>
      <c r="H41" s="87">
        <f>SUM([3]其他应收款明细表!$K$23:$M$23)</f>
        <v>3675162.74</v>
      </c>
      <c r="I41" s="88"/>
      <c r="J41" s="88"/>
      <c r="K41" s="58"/>
      <c r="L41" s="34">
        <f t="shared" si="3"/>
        <v>161068.31999999983</v>
      </c>
      <c r="M41" s="87">
        <v>146942.53</v>
      </c>
      <c r="N41" s="88"/>
      <c r="O41" s="88"/>
      <c r="P41" s="88">
        <v>14125.79</v>
      </c>
      <c r="Q41" s="58"/>
      <c r="R41" s="66"/>
      <c r="S41" s="70"/>
      <c r="T41" s="71"/>
      <c r="U41" s="72"/>
      <c r="V41" s="72"/>
      <c r="W41" s="26">
        <f t="shared" si="1"/>
        <v>-1.673470251262188E-10</v>
      </c>
    </row>
    <row r="42" spans="1:23" x14ac:dyDescent="0.15">
      <c r="A42" s="127"/>
      <c r="B42" s="86" t="s">
        <v>31</v>
      </c>
      <c r="C42" s="20"/>
      <c r="D42" s="87"/>
      <c r="E42" s="88"/>
      <c r="F42" s="88"/>
      <c r="G42" s="58"/>
      <c r="H42" s="87"/>
      <c r="I42" s="88"/>
      <c r="J42" s="88"/>
      <c r="K42" s="58"/>
      <c r="L42" s="34">
        <f t="shared" si="3"/>
        <v>0</v>
      </c>
      <c r="M42" s="87"/>
      <c r="N42" s="88"/>
      <c r="O42" s="88"/>
      <c r="P42" s="88"/>
      <c r="Q42" s="58"/>
      <c r="R42" s="66"/>
      <c r="S42" s="70"/>
      <c r="T42" s="71"/>
      <c r="U42" s="72"/>
      <c r="V42" s="72"/>
      <c r="W42" s="26">
        <f t="shared" si="1"/>
        <v>0</v>
      </c>
    </row>
    <row r="43" spans="1:23" x14ac:dyDescent="0.15">
      <c r="A43" s="127"/>
      <c r="B43" s="86" t="s">
        <v>32</v>
      </c>
      <c r="C43" s="20">
        <v>20310</v>
      </c>
      <c r="D43" s="87"/>
      <c r="E43" s="88"/>
      <c r="F43" s="88"/>
      <c r="G43" s="58"/>
      <c r="H43" s="87"/>
      <c r="I43" s="88"/>
      <c r="J43" s="88"/>
      <c r="K43" s="58"/>
      <c r="L43" s="34">
        <f t="shared" si="3"/>
        <v>20310</v>
      </c>
      <c r="M43" s="87"/>
      <c r="N43" s="88">
        <v>20310</v>
      </c>
      <c r="O43" s="88"/>
      <c r="P43" s="88"/>
      <c r="Q43" s="58"/>
      <c r="R43" s="66"/>
      <c r="S43" s="70"/>
      <c r="T43" s="71"/>
      <c r="U43" s="72"/>
      <c r="V43" s="72"/>
      <c r="W43" s="26">
        <f t="shared" si="1"/>
        <v>0</v>
      </c>
    </row>
    <row r="44" spans="1:23" x14ac:dyDescent="0.15">
      <c r="A44" s="127"/>
      <c r="B44" s="86" t="s">
        <v>33</v>
      </c>
      <c r="C44" s="20"/>
      <c r="D44" s="87"/>
      <c r="E44" s="88"/>
      <c r="F44" s="88"/>
      <c r="G44" s="58"/>
      <c r="H44" s="87"/>
      <c r="I44" s="88"/>
      <c r="J44" s="88"/>
      <c r="K44" s="58"/>
      <c r="L44" s="34">
        <f t="shared" si="3"/>
        <v>0</v>
      </c>
      <c r="M44" s="17"/>
      <c r="N44" s="104"/>
      <c r="O44" s="104"/>
      <c r="P44" s="104"/>
      <c r="Q44" s="109"/>
      <c r="R44" s="66"/>
      <c r="S44" s="70"/>
      <c r="T44" s="71"/>
      <c r="U44" s="72"/>
      <c r="V44" s="72"/>
      <c r="W44" s="26">
        <f t="shared" si="1"/>
        <v>0</v>
      </c>
    </row>
    <row r="45" spans="1:23" x14ac:dyDescent="0.15">
      <c r="A45" s="127"/>
      <c r="B45" s="86" t="s">
        <v>34</v>
      </c>
      <c r="C45" s="98">
        <v>3032624</v>
      </c>
      <c r="D45" s="99">
        <v>1529853.54</v>
      </c>
      <c r="E45" s="100"/>
      <c r="F45" s="100"/>
      <c r="G45" s="101"/>
      <c r="H45" s="99">
        <v>1529328.02</v>
      </c>
      <c r="I45" s="100"/>
      <c r="J45" s="100"/>
      <c r="K45" s="101"/>
      <c r="L45" s="34">
        <f t="shared" si="3"/>
        <v>3033149.52</v>
      </c>
      <c r="M45" s="99">
        <v>525.52000000188104</v>
      </c>
      <c r="N45" s="100">
        <v>10224</v>
      </c>
      <c r="O45" s="100">
        <v>10400</v>
      </c>
      <c r="P45" s="100">
        <v>3012000</v>
      </c>
      <c r="Q45" s="109"/>
      <c r="R45" s="66"/>
      <c r="S45" s="70"/>
      <c r="T45" s="71"/>
      <c r="U45" s="72"/>
      <c r="V45" s="73"/>
      <c r="W45" s="26">
        <f t="shared" si="1"/>
        <v>-1.862645149230957E-9</v>
      </c>
    </row>
    <row r="46" spans="1:23" x14ac:dyDescent="0.15">
      <c r="A46" s="127"/>
      <c r="B46" s="86" t="s">
        <v>35</v>
      </c>
      <c r="C46" s="98"/>
      <c r="D46" s="99">
        <v>177475.85</v>
      </c>
      <c r="E46" s="100"/>
      <c r="F46" s="100"/>
      <c r="G46" s="101"/>
      <c r="H46" s="99"/>
      <c r="I46" s="100"/>
      <c r="J46" s="100"/>
      <c r="K46" s="101"/>
      <c r="L46" s="34">
        <f t="shared" si="3"/>
        <v>177475.85</v>
      </c>
      <c r="M46" s="99">
        <v>177475.85</v>
      </c>
      <c r="N46" s="100"/>
      <c r="O46" s="100"/>
      <c r="P46" s="100"/>
      <c r="Q46" s="109"/>
      <c r="R46" s="66"/>
      <c r="S46" s="70"/>
      <c r="T46" s="71"/>
      <c r="U46" s="72"/>
      <c r="V46" s="73"/>
      <c r="W46" s="26">
        <f t="shared" si="1"/>
        <v>0</v>
      </c>
    </row>
    <row r="47" spans="1:23" x14ac:dyDescent="0.15">
      <c r="A47" s="127"/>
      <c r="B47" s="86" t="s">
        <v>36</v>
      </c>
      <c r="C47" s="98">
        <v>58667.39</v>
      </c>
      <c r="D47" s="99">
        <v>401513.22</v>
      </c>
      <c r="E47" s="100"/>
      <c r="F47" s="100"/>
      <c r="G47" s="101"/>
      <c r="H47" s="99">
        <v>445394.47</v>
      </c>
      <c r="I47" s="100"/>
      <c r="J47" s="100"/>
      <c r="K47" s="101"/>
      <c r="L47" s="34">
        <f t="shared" si="3"/>
        <v>14786.140000000014</v>
      </c>
      <c r="M47" s="99">
        <v>7786.1400000000103</v>
      </c>
      <c r="N47" s="100"/>
      <c r="O47" s="100">
        <v>7000</v>
      </c>
      <c r="P47" s="100"/>
      <c r="Q47" s="109"/>
      <c r="R47" s="66"/>
      <c r="S47" s="70"/>
      <c r="T47" s="71"/>
      <c r="U47" s="72"/>
      <c r="V47" s="73"/>
      <c r="W47" s="26">
        <f t="shared" si="1"/>
        <v>3.637978807091713E-12</v>
      </c>
    </row>
    <row r="48" spans="1:23" x14ac:dyDescent="0.15">
      <c r="A48" s="127"/>
      <c r="B48" s="92" t="s">
        <v>37</v>
      </c>
      <c r="C48" s="98"/>
      <c r="D48" s="99"/>
      <c r="E48" s="100"/>
      <c r="F48" s="100"/>
      <c r="G48" s="101"/>
      <c r="H48" s="99"/>
      <c r="I48" s="100"/>
      <c r="J48" s="100"/>
      <c r="K48" s="101"/>
      <c r="L48" s="34">
        <f t="shared" si="3"/>
        <v>0</v>
      </c>
      <c r="M48" s="99"/>
      <c r="N48" s="100"/>
      <c r="O48" s="100"/>
      <c r="P48" s="100"/>
      <c r="Q48" s="109"/>
      <c r="R48" s="66"/>
      <c r="S48" s="70"/>
      <c r="T48" s="71"/>
      <c r="U48" s="72"/>
      <c r="V48" s="73"/>
      <c r="W48" s="26"/>
    </row>
    <row r="49" spans="1:23" x14ac:dyDescent="0.15">
      <c r="A49" s="127"/>
      <c r="B49" s="86" t="s">
        <v>38</v>
      </c>
      <c r="C49" s="14" t="e">
        <f>'[12]ZH-1明细表'!D250-'应收款项账龄分析表-其他应收款 '!$C$23</f>
        <v>#REF!</v>
      </c>
      <c r="D49" s="99">
        <v>39095770.120000198</v>
      </c>
      <c r="E49" s="100"/>
      <c r="F49" s="100"/>
      <c r="G49" s="101"/>
      <c r="H49" s="99">
        <v>42257292.749999903</v>
      </c>
      <c r="I49" s="100"/>
      <c r="J49" s="100"/>
      <c r="K49" s="101"/>
      <c r="L49" s="34" t="e">
        <f t="shared" si="3"/>
        <v>#REF!</v>
      </c>
      <c r="M49" s="99">
        <v>22292983.370000001</v>
      </c>
      <c r="N49" s="100">
        <v>6426112.7800000003</v>
      </c>
      <c r="O49" s="100">
        <v>4000</v>
      </c>
      <c r="P49" s="100">
        <v>7125400</v>
      </c>
      <c r="Q49" s="109"/>
      <c r="R49" s="66"/>
      <c r="S49" s="70"/>
      <c r="T49" s="71"/>
      <c r="U49" s="72"/>
      <c r="V49" s="73"/>
      <c r="W49" s="26" t="e">
        <f t="shared" si="1"/>
        <v>#REF!</v>
      </c>
    </row>
    <row r="50" spans="1:23" x14ac:dyDescent="0.15">
      <c r="A50" s="127"/>
      <c r="B50" s="92" t="s">
        <v>39</v>
      </c>
      <c r="C50" s="14">
        <v>4094248.94</v>
      </c>
      <c r="D50" s="99">
        <v>16071194.449999999</v>
      </c>
      <c r="E50" s="100"/>
      <c r="F50" s="100"/>
      <c r="G50" s="101"/>
      <c r="H50" s="99">
        <v>15174702.68</v>
      </c>
      <c r="I50" s="100"/>
      <c r="J50" s="100"/>
      <c r="K50" s="101"/>
      <c r="L50" s="34">
        <f t="shared" si="3"/>
        <v>4990740.7100000009</v>
      </c>
      <c r="M50" s="99">
        <v>4870740.71</v>
      </c>
      <c r="N50" s="100">
        <v>40000</v>
      </c>
      <c r="O50" s="100">
        <v>0</v>
      </c>
      <c r="P50" s="100">
        <v>80000</v>
      </c>
      <c r="Q50" s="109"/>
      <c r="R50" s="66"/>
      <c r="S50" s="70"/>
      <c r="T50" s="71"/>
      <c r="U50" s="72"/>
      <c r="V50" s="73"/>
      <c r="W50" s="26">
        <f t="shared" si="1"/>
        <v>9.3132257461547852E-10</v>
      </c>
    </row>
    <row r="51" spans="1:23" x14ac:dyDescent="0.15">
      <c r="A51" s="127"/>
      <c r="B51" s="86" t="s">
        <v>40</v>
      </c>
      <c r="C51" s="98"/>
      <c r="D51" s="99"/>
      <c r="E51" s="100"/>
      <c r="F51" s="100"/>
      <c r="G51" s="101"/>
      <c r="H51" s="99"/>
      <c r="I51" s="100"/>
      <c r="J51" s="100"/>
      <c r="K51" s="101"/>
      <c r="L51" s="34">
        <f t="shared" si="3"/>
        <v>0</v>
      </c>
      <c r="M51" s="99"/>
      <c r="N51" s="100"/>
      <c r="O51" s="100"/>
      <c r="P51" s="100"/>
      <c r="Q51" s="109"/>
      <c r="R51" s="66"/>
      <c r="S51" s="70"/>
      <c r="T51" s="71"/>
      <c r="U51" s="72"/>
      <c r="V51" s="73"/>
      <c r="W51" s="26">
        <f t="shared" si="1"/>
        <v>0</v>
      </c>
    </row>
    <row r="52" spans="1:23" x14ac:dyDescent="0.15">
      <c r="A52" s="127"/>
      <c r="B52" s="86" t="s">
        <v>41</v>
      </c>
      <c r="C52" s="98">
        <v>727032.81</v>
      </c>
      <c r="D52" s="99">
        <f>SUM([5]其他应收款!$D$31:$F$31)</f>
        <v>9393443.9399999995</v>
      </c>
      <c r="E52" s="100">
        <v>15000</v>
      </c>
      <c r="F52" s="100">
        <v>45000</v>
      </c>
      <c r="G52" s="101">
        <v>39734</v>
      </c>
      <c r="H52" s="99">
        <v>9740207.5900000297</v>
      </c>
      <c r="I52" s="100"/>
      <c r="J52" s="100"/>
      <c r="K52" s="101"/>
      <c r="L52" s="34">
        <f t="shared" si="3"/>
        <v>480003.15999997035</v>
      </c>
      <c r="M52" s="99">
        <f>SUM([5]其他应收款!$Q$31:$S$31)</f>
        <v>380269.16</v>
      </c>
      <c r="N52" s="100">
        <v>15000</v>
      </c>
      <c r="O52" s="100">
        <v>45000</v>
      </c>
      <c r="P52" s="100">
        <v>39734</v>
      </c>
      <c r="Q52" s="109"/>
      <c r="R52" s="66"/>
      <c r="S52" s="70"/>
      <c r="T52" s="71"/>
      <c r="U52" s="72"/>
      <c r="V52" s="73"/>
      <c r="W52" s="26">
        <f t="shared" si="1"/>
        <v>-2.962769940495491E-8</v>
      </c>
    </row>
    <row r="53" spans="1:23" x14ac:dyDescent="0.15">
      <c r="A53" s="127"/>
      <c r="B53" s="97" t="s">
        <v>42</v>
      </c>
      <c r="C53" s="98"/>
      <c r="D53" s="99"/>
      <c r="E53" s="100"/>
      <c r="F53" s="100"/>
      <c r="G53" s="101"/>
      <c r="H53" s="99"/>
      <c r="I53" s="100"/>
      <c r="J53" s="100"/>
      <c r="K53" s="101"/>
      <c r="L53" s="34">
        <f t="shared" si="3"/>
        <v>0</v>
      </c>
      <c r="M53" s="99"/>
      <c r="N53" s="100"/>
      <c r="O53" s="100"/>
      <c r="P53" s="100"/>
      <c r="Q53" s="109"/>
      <c r="R53" s="66"/>
      <c r="S53" s="70"/>
      <c r="T53" s="71"/>
      <c r="U53" s="72"/>
      <c r="V53" s="73"/>
      <c r="W53" s="26">
        <f t="shared" si="1"/>
        <v>0</v>
      </c>
    </row>
    <row r="54" spans="1:23" x14ac:dyDescent="0.15">
      <c r="A54" s="127"/>
      <c r="B54" s="86" t="s">
        <v>43</v>
      </c>
      <c r="C54" s="98">
        <v>988030.62</v>
      </c>
      <c r="D54" s="99">
        <v>27460</v>
      </c>
      <c r="E54" s="100"/>
      <c r="F54" s="100"/>
      <c r="G54" s="101"/>
      <c r="H54" s="99">
        <v>31100</v>
      </c>
      <c r="I54" s="100"/>
      <c r="J54" s="100"/>
      <c r="K54" s="101"/>
      <c r="L54" s="34">
        <f t="shared" si="3"/>
        <v>984390.62</v>
      </c>
      <c r="M54" s="99" t="e">
        <f>[7]其他应收款!$Q$30+[7]其他应收款!$R$30+[7]其他应收款!$S$30</f>
        <v>#REF!</v>
      </c>
      <c r="N54" s="100">
        <v>250000</v>
      </c>
      <c r="O54" s="100">
        <v>0</v>
      </c>
      <c r="P54" s="100">
        <v>677080</v>
      </c>
      <c r="Q54" s="109"/>
      <c r="R54" s="66"/>
      <c r="S54" s="70"/>
      <c r="T54" s="71"/>
      <c r="U54" s="72"/>
      <c r="V54" s="73"/>
      <c r="W54" s="26" t="e">
        <f t="shared" si="1"/>
        <v>#REF!</v>
      </c>
    </row>
    <row r="55" spans="1:23" x14ac:dyDescent="0.15">
      <c r="A55" s="127"/>
      <c r="B55" s="86" t="s">
        <v>44</v>
      </c>
      <c r="C55" s="98"/>
      <c r="D55" s="99"/>
      <c r="E55" s="100"/>
      <c r="F55" s="100"/>
      <c r="G55" s="101"/>
      <c r="H55" s="99"/>
      <c r="I55" s="100"/>
      <c r="J55" s="100"/>
      <c r="K55" s="101"/>
      <c r="L55" s="34">
        <f t="shared" si="3"/>
        <v>0</v>
      </c>
      <c r="M55" s="99"/>
      <c r="N55" s="100"/>
      <c r="O55" s="100"/>
      <c r="P55" s="100"/>
      <c r="Q55" s="109"/>
      <c r="R55" s="66"/>
      <c r="S55" s="70"/>
      <c r="T55" s="71"/>
      <c r="U55" s="72"/>
      <c r="V55" s="73"/>
      <c r="W55" s="26">
        <f t="shared" si="1"/>
        <v>0</v>
      </c>
    </row>
    <row r="56" spans="1:23" x14ac:dyDescent="0.15">
      <c r="A56" s="127"/>
      <c r="B56" s="86" t="s">
        <v>45</v>
      </c>
      <c r="C56" s="98"/>
      <c r="D56" s="99"/>
      <c r="E56" s="100"/>
      <c r="F56" s="100"/>
      <c r="G56" s="101"/>
      <c r="H56" s="99"/>
      <c r="I56" s="100"/>
      <c r="J56" s="100"/>
      <c r="K56" s="101"/>
      <c r="L56" s="34">
        <f t="shared" si="3"/>
        <v>0</v>
      </c>
      <c r="M56" s="99"/>
      <c r="N56" s="100"/>
      <c r="O56" s="100"/>
      <c r="P56" s="100"/>
      <c r="Q56" s="109"/>
      <c r="R56" s="66"/>
      <c r="S56" s="70"/>
      <c r="T56" s="71"/>
      <c r="U56" s="72"/>
      <c r="V56" s="73"/>
      <c r="W56" s="26">
        <f t="shared" si="1"/>
        <v>0</v>
      </c>
    </row>
    <row r="57" spans="1:23" x14ac:dyDescent="0.15">
      <c r="A57" s="131"/>
      <c r="B57" s="18" t="s">
        <v>48</v>
      </c>
      <c r="C57" s="19" t="e">
        <f t="shared" ref="C57:Q57" si="4">SUM(C32:C56)</f>
        <v>#REF!</v>
      </c>
      <c r="D57" s="19">
        <f t="shared" si="4"/>
        <v>194637544.4500002</v>
      </c>
      <c r="E57" s="19">
        <f t="shared" si="4"/>
        <v>15000</v>
      </c>
      <c r="F57" s="19">
        <f t="shared" si="4"/>
        <v>45000</v>
      </c>
      <c r="G57" s="19">
        <f t="shared" si="4"/>
        <v>39734</v>
      </c>
      <c r="H57" s="19">
        <f t="shared" si="4"/>
        <v>196887150.83999994</v>
      </c>
      <c r="I57" s="19">
        <f t="shared" si="4"/>
        <v>127973.08</v>
      </c>
      <c r="J57" s="19">
        <f t="shared" si="4"/>
        <v>0</v>
      </c>
      <c r="K57" s="19">
        <f t="shared" si="4"/>
        <v>0</v>
      </c>
      <c r="L57" s="19" t="e">
        <f t="shared" si="4"/>
        <v>#REF!</v>
      </c>
      <c r="M57" s="19" t="e">
        <f t="shared" si="4"/>
        <v>#REF!</v>
      </c>
      <c r="N57" s="19">
        <f t="shared" si="4"/>
        <v>12006331.629999999</v>
      </c>
      <c r="O57" s="19">
        <f t="shared" si="4"/>
        <v>1146500</v>
      </c>
      <c r="P57" s="19">
        <f t="shared" si="4"/>
        <v>19570591.57</v>
      </c>
      <c r="Q57" s="19">
        <f t="shared" si="4"/>
        <v>0</v>
      </c>
      <c r="R57" s="74"/>
      <c r="S57" s="75"/>
      <c r="T57" s="76"/>
      <c r="U57" s="77"/>
      <c r="V57" s="78"/>
      <c r="W57" s="26" t="e">
        <f t="shared" si="1"/>
        <v>#REF!</v>
      </c>
    </row>
    <row r="58" spans="1:23" x14ac:dyDescent="0.15">
      <c r="A58" s="125" t="s">
        <v>49</v>
      </c>
      <c r="B58" s="126"/>
      <c r="C58" s="21" t="e">
        <f t="shared" ref="C58:Q58" si="5">C31+C57</f>
        <v>#REF!</v>
      </c>
      <c r="D58" s="21">
        <f t="shared" si="5"/>
        <v>2888845152.4500003</v>
      </c>
      <c r="E58" s="21">
        <f t="shared" si="5"/>
        <v>15000</v>
      </c>
      <c r="F58" s="21">
        <f t="shared" si="5"/>
        <v>45000</v>
      </c>
      <c r="G58" s="21">
        <f t="shared" si="5"/>
        <v>39734</v>
      </c>
      <c r="H58" s="21">
        <f t="shared" si="5"/>
        <v>2510537970.1200004</v>
      </c>
      <c r="I58" s="21">
        <f t="shared" si="5"/>
        <v>127973.08</v>
      </c>
      <c r="J58" s="21">
        <f t="shared" si="5"/>
        <v>400</v>
      </c>
      <c r="K58" s="21">
        <f t="shared" si="5"/>
        <v>35000</v>
      </c>
      <c r="L58" s="21" t="e">
        <f t="shared" si="5"/>
        <v>#REF!</v>
      </c>
      <c r="M58" s="21" t="e">
        <f t="shared" si="5"/>
        <v>#REF!</v>
      </c>
      <c r="N58" s="21">
        <f t="shared" si="5"/>
        <v>15616404.539999995</v>
      </c>
      <c r="O58" s="21">
        <f t="shared" si="5"/>
        <v>1928900.65</v>
      </c>
      <c r="P58" s="21">
        <f t="shared" si="5"/>
        <v>268420725.19</v>
      </c>
      <c r="Q58" s="21">
        <f t="shared" si="5"/>
        <v>0</v>
      </c>
      <c r="R58" s="74"/>
      <c r="S58" s="79"/>
      <c r="T58" s="80"/>
      <c r="U58" s="78"/>
      <c r="V58" s="78"/>
      <c r="W58" s="26" t="e">
        <f t="shared" si="1"/>
        <v>#REF!</v>
      </c>
    </row>
    <row r="59" spans="1:23" x14ac:dyDescent="0.15">
      <c r="A59" s="22"/>
      <c r="B59" s="22"/>
      <c r="C59" s="22"/>
      <c r="D59" s="22"/>
      <c r="E59" s="22"/>
      <c r="F59" s="22"/>
      <c r="G59" s="22"/>
      <c r="H59" s="22"/>
      <c r="I59" s="22"/>
    </row>
    <row r="60" spans="1:23" x14ac:dyDescent="0.15">
      <c r="B60" s="22"/>
    </row>
    <row r="61" spans="1:23" x14ac:dyDescent="0.15">
      <c r="D61" s="23" t="s">
        <v>50</v>
      </c>
      <c r="E61" s="24"/>
      <c r="F61" s="24"/>
    </row>
    <row r="62" spans="1:23" x14ac:dyDescent="0.15">
      <c r="D62" s="23" t="s">
        <v>51</v>
      </c>
      <c r="E62" s="24"/>
      <c r="F62" s="24"/>
      <c r="L62" s="35"/>
      <c r="N62" s="35"/>
      <c r="O62" s="35"/>
    </row>
    <row r="63" spans="1:23" x14ac:dyDescent="0.15">
      <c r="D63" s="23" t="s">
        <v>52</v>
      </c>
      <c r="E63" s="24"/>
      <c r="F63" s="24"/>
      <c r="L63" s="35"/>
    </row>
    <row r="64" spans="1:23" x14ac:dyDescent="0.15">
      <c r="D64" s="23" t="s">
        <v>49</v>
      </c>
      <c r="E64" s="110">
        <f>E61+E62+E63</f>
        <v>0</v>
      </c>
      <c r="F64" s="110">
        <f>F61+F62+F63</f>
        <v>0</v>
      </c>
      <c r="N64" s="35"/>
    </row>
    <row r="65" spans="4:6" x14ac:dyDescent="0.15">
      <c r="D65" s="23" t="s">
        <v>53</v>
      </c>
      <c r="E65" s="24"/>
      <c r="F65" s="24"/>
    </row>
    <row r="66" spans="4:6" x14ac:dyDescent="0.15">
      <c r="D66" s="23" t="s">
        <v>54</v>
      </c>
      <c r="E66" s="110">
        <f>E64-E65</f>
        <v>0</v>
      </c>
      <c r="F66" s="110">
        <f>F64-F65</f>
        <v>0</v>
      </c>
    </row>
    <row r="67" spans="4:6" x14ac:dyDescent="0.15">
      <c r="E67" s="24"/>
      <c r="F67" s="24"/>
    </row>
    <row r="68" spans="4:6" x14ac:dyDescent="0.15">
      <c r="E68" s="24"/>
      <c r="F68" s="24"/>
    </row>
  </sheetData>
  <mergeCells count="17">
    <mergeCell ref="B1:V1"/>
    <mergeCell ref="Q2:V2"/>
    <mergeCell ref="A3:C3"/>
    <mergeCell ref="D4:G4"/>
    <mergeCell ref="H4:K4"/>
    <mergeCell ref="M4:Q4"/>
    <mergeCell ref="R4:R5"/>
    <mergeCell ref="S4:S5"/>
    <mergeCell ref="T4:T5"/>
    <mergeCell ref="U4:U5"/>
    <mergeCell ref="V4:V5"/>
    <mergeCell ref="A58:B58"/>
    <mergeCell ref="A6:A31"/>
    <mergeCell ref="A32:A57"/>
    <mergeCell ref="C4:C5"/>
    <mergeCell ref="L4:L5"/>
    <mergeCell ref="A4:B5"/>
  </mergeCells>
  <phoneticPr fontId="2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zoomScale="70" zoomScaleNormal="70" zoomScalePageLayoutView="70" workbookViewId="0">
      <pane xSplit="3" ySplit="5" topLeftCell="D24" activePane="bottomRight" state="frozen"/>
      <selection pane="topRight"/>
      <selection pane="bottomLeft"/>
      <selection pane="bottomRight" activeCell="M55" sqref="M55"/>
    </sheetView>
  </sheetViews>
  <sheetFormatPr baseColWidth="10" defaultColWidth="9" defaultRowHeight="14" x14ac:dyDescent="0.15"/>
  <cols>
    <col min="1" max="1" width="5.1640625" style="2" customWidth="1"/>
    <col min="2" max="2" width="13.6640625" style="2" customWidth="1"/>
    <col min="3" max="3" width="13.83203125" style="2" customWidth="1"/>
    <col min="4" max="4" width="13.5" style="2" customWidth="1"/>
    <col min="5" max="5" width="11.5" style="2" customWidth="1"/>
    <col min="6" max="6" width="11.33203125" style="2" customWidth="1"/>
    <col min="7" max="7" width="11.5" style="2" customWidth="1"/>
    <col min="8" max="8" width="13.1640625" style="2" customWidth="1"/>
    <col min="9" max="11" width="12.6640625" style="2" customWidth="1"/>
    <col min="12" max="12" width="15" style="2" customWidth="1"/>
    <col min="13" max="13" width="13.5" style="2" customWidth="1"/>
    <col min="14" max="14" width="12.1640625" style="2" customWidth="1"/>
    <col min="15" max="15" width="11.33203125" style="2" customWidth="1"/>
    <col min="16" max="16" width="13.6640625" style="2" customWidth="1"/>
    <col min="17" max="17" width="9" style="2" customWidth="1"/>
    <col min="18" max="18" width="12.6640625" style="3" hidden="1" customWidth="1"/>
    <col min="19" max="19" width="13.33203125" style="3" hidden="1" customWidth="1"/>
    <col min="20" max="20" width="9" style="4" hidden="1" customWidth="1"/>
    <col min="21" max="21" width="9" style="2" hidden="1" customWidth="1"/>
    <col min="22" max="22" width="10.1640625" style="2" hidden="1" customWidth="1"/>
    <col min="23" max="23" width="12.1640625" style="2" customWidth="1"/>
    <col min="24" max="16384" width="9" style="2"/>
  </cols>
  <sheetData>
    <row r="1" spans="1:23" ht="20" x14ac:dyDescent="0.15">
      <c r="A1" s="5"/>
      <c r="B1" s="138" t="s">
        <v>0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</row>
    <row r="2" spans="1:23" x14ac:dyDescent="0.15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27"/>
      <c r="N2" s="27"/>
      <c r="O2" s="27"/>
      <c r="P2" s="27"/>
      <c r="Q2" s="139"/>
      <c r="R2" s="139"/>
      <c r="S2" s="139"/>
      <c r="T2" s="139"/>
      <c r="U2" s="139"/>
      <c r="V2" s="139"/>
    </row>
    <row r="3" spans="1:23" ht="16" x14ac:dyDescent="0.15">
      <c r="A3" s="140" t="s">
        <v>1</v>
      </c>
      <c r="B3" s="140"/>
      <c r="C3" s="140"/>
      <c r="D3" s="8"/>
      <c r="E3" s="8"/>
      <c r="F3" s="8"/>
      <c r="G3" s="8"/>
      <c r="H3" s="8"/>
      <c r="I3" s="8"/>
      <c r="J3" s="8"/>
      <c r="K3" s="8" t="s">
        <v>2</v>
      </c>
      <c r="L3" s="8"/>
      <c r="M3" s="8"/>
      <c r="N3" s="8"/>
      <c r="O3" s="28"/>
      <c r="P3" s="29"/>
      <c r="Q3" s="37" t="s">
        <v>3</v>
      </c>
      <c r="R3" s="38"/>
      <c r="S3" s="38"/>
      <c r="T3" s="39"/>
      <c r="U3" s="29"/>
      <c r="V3" s="40" t="s">
        <v>3</v>
      </c>
    </row>
    <row r="4" spans="1:23" x14ac:dyDescent="0.15">
      <c r="A4" s="134" t="s">
        <v>4</v>
      </c>
      <c r="B4" s="135"/>
      <c r="C4" s="132" t="s">
        <v>5</v>
      </c>
      <c r="D4" s="141" t="s">
        <v>6</v>
      </c>
      <c r="E4" s="142"/>
      <c r="F4" s="142"/>
      <c r="G4" s="143"/>
      <c r="H4" s="141" t="s">
        <v>7</v>
      </c>
      <c r="I4" s="142"/>
      <c r="J4" s="142"/>
      <c r="K4" s="143"/>
      <c r="L4" s="132" t="s">
        <v>8</v>
      </c>
      <c r="M4" s="144" t="s">
        <v>9</v>
      </c>
      <c r="N4" s="145"/>
      <c r="O4" s="145"/>
      <c r="P4" s="145"/>
      <c r="Q4" s="146"/>
      <c r="R4" s="147" t="s">
        <v>10</v>
      </c>
      <c r="S4" s="149" t="s">
        <v>11</v>
      </c>
      <c r="T4" s="151" t="s">
        <v>12</v>
      </c>
      <c r="U4" s="149" t="s">
        <v>13</v>
      </c>
      <c r="V4" s="153" t="s">
        <v>14</v>
      </c>
    </row>
    <row r="5" spans="1:23" x14ac:dyDescent="0.15">
      <c r="A5" s="136"/>
      <c r="B5" s="137"/>
      <c r="C5" s="133"/>
      <c r="D5" s="9" t="s">
        <v>15</v>
      </c>
      <c r="E5" s="10" t="s">
        <v>16</v>
      </c>
      <c r="F5" s="10" t="s">
        <v>17</v>
      </c>
      <c r="G5" s="11" t="s">
        <v>18</v>
      </c>
      <c r="H5" s="12" t="s">
        <v>15</v>
      </c>
      <c r="I5" s="30" t="s">
        <v>16</v>
      </c>
      <c r="J5" s="30" t="s">
        <v>17</v>
      </c>
      <c r="K5" s="31" t="s">
        <v>18</v>
      </c>
      <c r="L5" s="133"/>
      <c r="M5" s="32" t="s">
        <v>15</v>
      </c>
      <c r="N5" s="30" t="s">
        <v>16</v>
      </c>
      <c r="O5" s="30" t="s">
        <v>17</v>
      </c>
      <c r="P5" s="33" t="s">
        <v>18</v>
      </c>
      <c r="Q5" s="31" t="s">
        <v>19</v>
      </c>
      <c r="R5" s="148"/>
      <c r="S5" s="150"/>
      <c r="T5" s="152"/>
      <c r="U5" s="150"/>
      <c r="V5" s="154"/>
    </row>
    <row r="6" spans="1:23" x14ac:dyDescent="0.15">
      <c r="A6" s="127" t="s">
        <v>20</v>
      </c>
      <c r="B6" s="81" t="s">
        <v>21</v>
      </c>
      <c r="C6" s="14"/>
      <c r="D6" s="82"/>
      <c r="E6" s="83"/>
      <c r="F6" s="83"/>
      <c r="G6" s="84"/>
      <c r="H6" s="85"/>
      <c r="I6" s="102"/>
      <c r="J6" s="102"/>
      <c r="K6" s="103"/>
      <c r="L6" s="34">
        <f t="shared" ref="L6:L30" si="0">C6+D6+E6+F6+G6-H6-I6-J6-K6</f>
        <v>0</v>
      </c>
      <c r="M6" s="17"/>
      <c r="N6" s="104"/>
      <c r="O6" s="104"/>
      <c r="P6" s="105"/>
      <c r="Q6" s="41"/>
      <c r="R6" s="42"/>
      <c r="S6" s="43"/>
      <c r="T6" s="44"/>
      <c r="V6" s="45"/>
      <c r="W6" s="26">
        <f t="shared" ref="W6:W58" si="1">SUM(L6-M6-N6-O6-P6)</f>
        <v>0</v>
      </c>
    </row>
    <row r="7" spans="1:23" s="1" customFormat="1" x14ac:dyDescent="0.15">
      <c r="A7" s="128"/>
      <c r="B7" s="86" t="s">
        <v>22</v>
      </c>
      <c r="C7" s="20"/>
      <c r="D7" s="87"/>
      <c r="E7" s="88"/>
      <c r="F7" s="88"/>
      <c r="G7" s="58"/>
      <c r="H7" s="89"/>
      <c r="I7" s="88"/>
      <c r="J7" s="88"/>
      <c r="K7" s="58"/>
      <c r="L7" s="34">
        <f t="shared" si="0"/>
        <v>0</v>
      </c>
      <c r="M7" s="87"/>
      <c r="N7" s="88"/>
      <c r="O7" s="88"/>
      <c r="P7" s="88"/>
      <c r="Q7" s="41"/>
      <c r="R7" s="46"/>
      <c r="S7" s="47"/>
      <c r="T7" s="48"/>
      <c r="U7" s="49"/>
      <c r="V7" s="49"/>
      <c r="W7" s="26">
        <f t="shared" si="1"/>
        <v>0</v>
      </c>
    </row>
    <row r="8" spans="1:23" x14ac:dyDescent="0.15">
      <c r="A8" s="127"/>
      <c r="B8" s="86" t="s">
        <v>23</v>
      </c>
      <c r="C8" s="20"/>
      <c r="D8" s="90">
        <v>112622.39999999999</v>
      </c>
      <c r="E8" s="88"/>
      <c r="F8" s="88"/>
      <c r="G8" s="58"/>
      <c r="H8" s="91"/>
      <c r="I8" s="88"/>
      <c r="J8" s="88"/>
      <c r="K8" s="20"/>
      <c r="L8" s="34">
        <f t="shared" si="0"/>
        <v>112622.39999999999</v>
      </c>
      <c r="M8" s="89">
        <v>112622.39999999999</v>
      </c>
      <c r="N8" s="88"/>
      <c r="O8" s="88"/>
      <c r="P8" s="88"/>
      <c r="Q8" s="14"/>
      <c r="R8" s="46"/>
      <c r="S8" s="43"/>
      <c r="T8" s="44"/>
      <c r="V8" s="45"/>
      <c r="W8" s="26">
        <f t="shared" si="1"/>
        <v>0</v>
      </c>
    </row>
    <row r="9" spans="1:23" x14ac:dyDescent="0.15">
      <c r="A9" s="127"/>
      <c r="B9" s="92" t="s">
        <v>24</v>
      </c>
      <c r="C9" s="14"/>
      <c r="D9" s="93"/>
      <c r="E9" s="94"/>
      <c r="F9" s="94"/>
      <c r="G9" s="41"/>
      <c r="H9" s="95"/>
      <c r="I9" s="94"/>
      <c r="J9" s="94"/>
      <c r="K9" s="14"/>
      <c r="L9" s="34">
        <f t="shared" si="0"/>
        <v>0</v>
      </c>
      <c r="M9" s="96"/>
      <c r="N9" s="94"/>
      <c r="O9" s="94"/>
      <c r="P9" s="94"/>
      <c r="Q9" s="41"/>
      <c r="R9" s="46"/>
      <c r="S9" s="43"/>
      <c r="T9" s="48"/>
      <c r="U9" s="49"/>
      <c r="V9" s="49"/>
      <c r="W9" s="26">
        <f t="shared" si="1"/>
        <v>0</v>
      </c>
    </row>
    <row r="10" spans="1:23" x14ac:dyDescent="0.15">
      <c r="A10" s="127"/>
      <c r="B10" s="92" t="s">
        <v>25</v>
      </c>
      <c r="C10" s="14"/>
      <c r="D10" s="93"/>
      <c r="E10" s="94"/>
      <c r="F10" s="94"/>
      <c r="G10" s="41"/>
      <c r="H10" s="95"/>
      <c r="I10" s="94"/>
      <c r="J10" s="94"/>
      <c r="K10" s="14"/>
      <c r="L10" s="34">
        <f t="shared" si="0"/>
        <v>0</v>
      </c>
      <c r="M10" s="96"/>
      <c r="N10" s="94"/>
      <c r="O10" s="94"/>
      <c r="P10" s="94"/>
      <c r="Q10" s="41"/>
      <c r="R10" s="46"/>
      <c r="S10" s="43"/>
      <c r="T10" s="48"/>
      <c r="U10" s="49"/>
      <c r="V10" s="49"/>
      <c r="W10" s="26">
        <f t="shared" si="1"/>
        <v>0</v>
      </c>
    </row>
    <row r="11" spans="1:23" x14ac:dyDescent="0.15">
      <c r="A11" s="127"/>
      <c r="B11" s="86" t="s">
        <v>26</v>
      </c>
      <c r="C11" s="14"/>
      <c r="D11" s="96"/>
      <c r="E11" s="94"/>
      <c r="F11" s="94"/>
      <c r="G11" s="41"/>
      <c r="H11" s="95"/>
      <c r="I11" s="94"/>
      <c r="J11" s="94"/>
      <c r="K11" s="41"/>
      <c r="L11" s="34">
        <f t="shared" si="0"/>
        <v>0</v>
      </c>
      <c r="M11" s="96"/>
      <c r="N11" s="94"/>
      <c r="O11" s="94"/>
      <c r="P11" s="94"/>
      <c r="Q11" s="41"/>
      <c r="R11" s="46"/>
      <c r="S11" s="47"/>
      <c r="T11" s="48"/>
      <c r="U11" s="49"/>
      <c r="V11" s="49"/>
      <c r="W11" s="26">
        <f t="shared" si="1"/>
        <v>0</v>
      </c>
    </row>
    <row r="12" spans="1:23" x14ac:dyDescent="0.15">
      <c r="A12" s="127"/>
      <c r="B12" s="86" t="s">
        <v>27</v>
      </c>
      <c r="C12" s="14"/>
      <c r="D12" s="96"/>
      <c r="E12" s="94"/>
      <c r="F12" s="94"/>
      <c r="G12" s="41"/>
      <c r="H12" s="95"/>
      <c r="I12" s="94"/>
      <c r="J12" s="94"/>
      <c r="K12" s="41"/>
      <c r="L12" s="34">
        <f t="shared" si="0"/>
        <v>0</v>
      </c>
      <c r="M12" s="96"/>
      <c r="N12" s="94"/>
      <c r="O12" s="94"/>
      <c r="P12" s="94"/>
      <c r="Q12" s="41"/>
      <c r="R12" s="46"/>
      <c r="S12" s="47"/>
      <c r="T12" s="48"/>
      <c r="U12" s="49"/>
      <c r="V12" s="49"/>
      <c r="W12" s="26">
        <f t="shared" si="1"/>
        <v>0</v>
      </c>
    </row>
    <row r="13" spans="1:23" x14ac:dyDescent="0.15">
      <c r="A13" s="127"/>
      <c r="B13" s="86" t="s">
        <v>28</v>
      </c>
      <c r="C13" s="14">
        <v>3193743.95</v>
      </c>
      <c r="D13" s="96"/>
      <c r="E13" s="94"/>
      <c r="F13" s="94"/>
      <c r="G13" s="41"/>
      <c r="H13" s="95">
        <v>3193743.95</v>
      </c>
      <c r="I13" s="94"/>
      <c r="J13" s="94"/>
      <c r="K13" s="41"/>
      <c r="L13" s="34">
        <f t="shared" si="0"/>
        <v>0</v>
      </c>
      <c r="M13" s="96"/>
      <c r="N13" s="94"/>
      <c r="O13" s="94"/>
      <c r="P13" s="94"/>
      <c r="Q13" s="41"/>
      <c r="R13" s="46"/>
      <c r="S13" s="47"/>
      <c r="T13" s="48"/>
      <c r="U13" s="49"/>
      <c r="V13" s="49"/>
      <c r="W13" s="26">
        <f t="shared" si="1"/>
        <v>0</v>
      </c>
    </row>
    <row r="14" spans="1:23" x14ac:dyDescent="0.15">
      <c r="A14" s="127"/>
      <c r="B14" s="86" t="s">
        <v>29</v>
      </c>
      <c r="C14" s="14"/>
      <c r="D14" s="93"/>
      <c r="E14" s="94"/>
      <c r="F14" s="94"/>
      <c r="G14" s="41"/>
      <c r="H14" s="95"/>
      <c r="I14" s="94"/>
      <c r="J14" s="94"/>
      <c r="K14" s="14"/>
      <c r="L14" s="34">
        <f t="shared" si="0"/>
        <v>0</v>
      </c>
      <c r="M14" s="106"/>
      <c r="N14" s="94"/>
      <c r="O14" s="94"/>
      <c r="P14" s="94"/>
      <c r="Q14" s="14"/>
      <c r="R14" s="46"/>
      <c r="S14" s="47"/>
      <c r="T14" s="48"/>
      <c r="U14" s="49"/>
      <c r="V14" s="49"/>
      <c r="W14" s="26">
        <f t="shared" si="1"/>
        <v>0</v>
      </c>
    </row>
    <row r="15" spans="1:23" x14ac:dyDescent="0.15">
      <c r="A15" s="127"/>
      <c r="B15" s="86" t="s">
        <v>30</v>
      </c>
      <c r="C15" s="14">
        <v>5005938.8</v>
      </c>
      <c r="D15" s="96">
        <v>215443.8</v>
      </c>
      <c r="E15" s="94"/>
      <c r="F15" s="94"/>
      <c r="G15" s="41"/>
      <c r="H15" s="95">
        <v>5221382.5999999996</v>
      </c>
      <c r="I15" s="94"/>
      <c r="J15" s="94"/>
      <c r="K15" s="41"/>
      <c r="L15" s="34">
        <f t="shared" si="0"/>
        <v>0</v>
      </c>
      <c r="M15" s="93"/>
      <c r="N15" s="94"/>
      <c r="O15" s="94"/>
      <c r="P15" s="94"/>
      <c r="Q15" s="14"/>
      <c r="R15" s="46"/>
      <c r="S15" s="47"/>
      <c r="T15" s="48"/>
      <c r="U15" s="49"/>
      <c r="V15" s="49"/>
      <c r="W15" s="26">
        <f t="shared" si="1"/>
        <v>0</v>
      </c>
    </row>
    <row r="16" spans="1:23" x14ac:dyDescent="0.15">
      <c r="A16" s="127"/>
      <c r="B16" s="86" t="s">
        <v>31</v>
      </c>
      <c r="C16" s="14"/>
      <c r="D16" s="93"/>
      <c r="E16" s="94"/>
      <c r="F16" s="94"/>
      <c r="G16" s="41"/>
      <c r="H16" s="95"/>
      <c r="I16" s="94"/>
      <c r="J16" s="94"/>
      <c r="K16" s="14"/>
      <c r="L16" s="34">
        <f t="shared" si="0"/>
        <v>0</v>
      </c>
      <c r="M16" s="106"/>
      <c r="N16" s="94"/>
      <c r="O16" s="94"/>
      <c r="P16" s="94"/>
      <c r="Q16" s="14"/>
      <c r="R16" s="46"/>
      <c r="S16" s="47"/>
      <c r="T16" s="48"/>
      <c r="U16" s="49"/>
      <c r="V16" s="49"/>
      <c r="W16" s="26">
        <f t="shared" si="1"/>
        <v>0</v>
      </c>
    </row>
    <row r="17" spans="1:24" x14ac:dyDescent="0.15">
      <c r="A17" s="127"/>
      <c r="B17" s="86" t="s">
        <v>32</v>
      </c>
      <c r="C17" s="14"/>
      <c r="D17" s="96"/>
      <c r="E17" s="94"/>
      <c r="F17" s="94"/>
      <c r="G17" s="41"/>
      <c r="H17" s="95"/>
      <c r="I17" s="94"/>
      <c r="J17" s="94"/>
      <c r="K17" s="41"/>
      <c r="L17" s="34">
        <f t="shared" si="0"/>
        <v>0</v>
      </c>
      <c r="M17" s="93"/>
      <c r="N17" s="94"/>
      <c r="O17" s="94"/>
      <c r="P17" s="94"/>
      <c r="Q17" s="14"/>
      <c r="R17" s="46"/>
      <c r="S17" s="47"/>
      <c r="T17" s="48"/>
      <c r="U17" s="49"/>
      <c r="V17" s="49"/>
      <c r="W17" s="26">
        <f t="shared" si="1"/>
        <v>0</v>
      </c>
    </row>
    <row r="18" spans="1:24" x14ac:dyDescent="0.15">
      <c r="A18" s="127"/>
      <c r="B18" s="86" t="s">
        <v>33</v>
      </c>
      <c r="C18" s="14"/>
      <c r="D18" s="96"/>
      <c r="E18" s="94"/>
      <c r="F18" s="94"/>
      <c r="G18" s="41"/>
      <c r="H18" s="95"/>
      <c r="I18" s="94"/>
      <c r="J18" s="94"/>
      <c r="K18" s="41"/>
      <c r="L18" s="34">
        <f t="shared" si="0"/>
        <v>0</v>
      </c>
      <c r="M18" s="96"/>
      <c r="N18" s="94"/>
      <c r="O18" s="94"/>
      <c r="P18" s="94"/>
      <c r="Q18" s="41"/>
      <c r="R18" s="46"/>
      <c r="S18" s="47"/>
      <c r="T18" s="48"/>
      <c r="U18" s="49"/>
      <c r="V18" s="49"/>
      <c r="W18" s="26">
        <f t="shared" si="1"/>
        <v>0</v>
      </c>
    </row>
    <row r="19" spans="1:24" x14ac:dyDescent="0.15">
      <c r="A19" s="127"/>
      <c r="B19" s="86" t="s">
        <v>34</v>
      </c>
      <c r="C19" s="14"/>
      <c r="D19" s="96"/>
      <c r="E19" s="94"/>
      <c r="F19" s="94"/>
      <c r="G19" s="41"/>
      <c r="H19" s="95"/>
      <c r="I19" s="94"/>
      <c r="J19" s="94"/>
      <c r="K19" s="41"/>
      <c r="L19" s="34">
        <f t="shared" si="0"/>
        <v>0</v>
      </c>
      <c r="M19" s="96"/>
      <c r="N19" s="94"/>
      <c r="O19" s="94"/>
      <c r="P19" s="94"/>
      <c r="Q19" s="41"/>
      <c r="R19" s="46"/>
      <c r="S19" s="47"/>
      <c r="T19" s="48"/>
      <c r="U19" s="49"/>
      <c r="V19" s="49"/>
      <c r="W19" s="26">
        <f t="shared" si="1"/>
        <v>0</v>
      </c>
    </row>
    <row r="20" spans="1:24" x14ac:dyDescent="0.15">
      <c r="A20" s="127"/>
      <c r="B20" s="86" t="s">
        <v>35</v>
      </c>
      <c r="C20" s="14"/>
      <c r="D20" s="96"/>
      <c r="E20" s="94"/>
      <c r="F20" s="94"/>
      <c r="G20" s="41"/>
      <c r="H20" s="95"/>
      <c r="I20" s="94"/>
      <c r="J20" s="94"/>
      <c r="K20" s="41"/>
      <c r="L20" s="34">
        <f t="shared" si="0"/>
        <v>0</v>
      </c>
      <c r="M20" s="96"/>
      <c r="N20" s="94"/>
      <c r="O20" s="94"/>
      <c r="P20" s="94"/>
      <c r="Q20" s="41"/>
      <c r="R20" s="46"/>
      <c r="S20" s="47"/>
      <c r="T20" s="48"/>
      <c r="U20" s="49"/>
      <c r="V20" s="49"/>
      <c r="W20" s="26">
        <f t="shared" si="1"/>
        <v>0</v>
      </c>
    </row>
    <row r="21" spans="1:24" x14ac:dyDescent="0.15">
      <c r="A21" s="127"/>
      <c r="B21" s="86" t="s">
        <v>36</v>
      </c>
      <c r="C21" s="14"/>
      <c r="D21" s="96"/>
      <c r="E21" s="94"/>
      <c r="F21" s="94"/>
      <c r="G21" s="41"/>
      <c r="H21" s="95"/>
      <c r="I21" s="94"/>
      <c r="J21" s="94"/>
      <c r="K21" s="41"/>
      <c r="L21" s="34">
        <f t="shared" si="0"/>
        <v>0</v>
      </c>
      <c r="M21" s="96"/>
      <c r="N21" s="94"/>
      <c r="O21" s="94"/>
      <c r="P21" s="94"/>
      <c r="Q21" s="41"/>
      <c r="R21" s="46"/>
      <c r="S21" s="47"/>
      <c r="T21" s="48"/>
      <c r="U21" s="49"/>
      <c r="V21" s="49"/>
      <c r="W21" s="26">
        <f t="shared" si="1"/>
        <v>0</v>
      </c>
    </row>
    <row r="22" spans="1:24" x14ac:dyDescent="0.15">
      <c r="A22" s="127"/>
      <c r="B22" s="92" t="s">
        <v>37</v>
      </c>
      <c r="C22" s="14"/>
      <c r="D22" s="96"/>
      <c r="E22" s="94"/>
      <c r="F22" s="94"/>
      <c r="G22" s="41"/>
      <c r="H22" s="95"/>
      <c r="I22" s="94"/>
      <c r="J22" s="94"/>
      <c r="K22" s="41"/>
      <c r="L22" s="34">
        <f t="shared" si="0"/>
        <v>0</v>
      </c>
      <c r="M22" s="96"/>
      <c r="N22" s="94"/>
      <c r="O22" s="94"/>
      <c r="P22" s="94"/>
      <c r="Q22" s="41"/>
      <c r="R22" s="46"/>
      <c r="S22" s="47"/>
      <c r="T22" s="48"/>
      <c r="U22" s="49"/>
      <c r="V22" s="49"/>
      <c r="W22" s="26"/>
    </row>
    <row r="23" spans="1:24" x14ac:dyDescent="0.15">
      <c r="A23" s="127"/>
      <c r="B23" s="86" t="s">
        <v>38</v>
      </c>
      <c r="C23" s="14"/>
      <c r="D23" s="96"/>
      <c r="E23" s="94"/>
      <c r="F23" s="94"/>
      <c r="G23" s="41"/>
      <c r="H23" s="95"/>
      <c r="I23" s="94"/>
      <c r="J23" s="94"/>
      <c r="K23" s="41"/>
      <c r="L23" s="34">
        <f t="shared" si="0"/>
        <v>0</v>
      </c>
      <c r="M23" s="96"/>
      <c r="N23" s="94"/>
      <c r="O23" s="94"/>
      <c r="P23" s="94"/>
      <c r="Q23" s="41"/>
      <c r="R23" s="46"/>
      <c r="S23" s="47"/>
      <c r="T23" s="48"/>
      <c r="U23" s="49"/>
      <c r="V23" s="49"/>
      <c r="W23" s="26">
        <f t="shared" si="1"/>
        <v>0</v>
      </c>
    </row>
    <row r="24" spans="1:24" x14ac:dyDescent="0.15">
      <c r="A24" s="127"/>
      <c r="B24" s="92" t="s">
        <v>39</v>
      </c>
      <c r="C24" s="14"/>
      <c r="D24" s="96"/>
      <c r="E24" s="94"/>
      <c r="F24" s="94"/>
      <c r="G24" s="41"/>
      <c r="H24" s="95"/>
      <c r="I24" s="94"/>
      <c r="J24" s="94"/>
      <c r="K24" s="41"/>
      <c r="L24" s="34">
        <f t="shared" si="0"/>
        <v>0</v>
      </c>
      <c r="M24" s="96"/>
      <c r="N24" s="94"/>
      <c r="O24" s="94"/>
      <c r="P24" s="94"/>
      <c r="Q24" s="41"/>
      <c r="R24" s="46"/>
      <c r="S24" s="47"/>
      <c r="T24" s="48"/>
      <c r="U24" s="49"/>
      <c r="V24" s="49"/>
      <c r="W24" s="26">
        <f t="shared" si="1"/>
        <v>0</v>
      </c>
    </row>
    <row r="25" spans="1:24" x14ac:dyDescent="0.15">
      <c r="A25" s="127"/>
      <c r="B25" s="86" t="s">
        <v>40</v>
      </c>
      <c r="C25" s="14"/>
      <c r="D25" s="96"/>
      <c r="E25" s="94"/>
      <c r="F25" s="94"/>
      <c r="G25" s="41"/>
      <c r="H25" s="95"/>
      <c r="I25" s="94"/>
      <c r="J25" s="94"/>
      <c r="K25" s="41"/>
      <c r="L25" s="34">
        <f t="shared" si="0"/>
        <v>0</v>
      </c>
      <c r="M25" s="96"/>
      <c r="N25" s="94"/>
      <c r="O25" s="94"/>
      <c r="P25" s="94"/>
      <c r="Q25" s="41"/>
      <c r="R25" s="46"/>
      <c r="S25" s="47"/>
      <c r="T25" s="48"/>
      <c r="U25" s="49"/>
      <c r="V25" s="49"/>
      <c r="W25" s="26">
        <f t="shared" si="1"/>
        <v>0</v>
      </c>
    </row>
    <row r="26" spans="1:24" x14ac:dyDescent="0.15">
      <c r="A26" s="127"/>
      <c r="B26" s="86" t="s">
        <v>41</v>
      </c>
      <c r="C26" s="14"/>
      <c r="D26" s="96"/>
      <c r="E26" s="94"/>
      <c r="F26" s="94"/>
      <c r="G26" s="41"/>
      <c r="H26" s="95"/>
      <c r="I26" s="94"/>
      <c r="J26" s="94"/>
      <c r="K26" s="41"/>
      <c r="L26" s="34">
        <f t="shared" si="0"/>
        <v>0</v>
      </c>
      <c r="M26" s="96"/>
      <c r="N26" s="94"/>
      <c r="O26" s="94"/>
      <c r="P26" s="94"/>
      <c r="Q26" s="41"/>
      <c r="R26" s="46"/>
      <c r="S26" s="47"/>
      <c r="T26" s="48"/>
      <c r="U26" s="49"/>
      <c r="V26" s="49"/>
      <c r="W26" s="26">
        <f t="shared" si="1"/>
        <v>0</v>
      </c>
    </row>
    <row r="27" spans="1:24" x14ac:dyDescent="0.15">
      <c r="A27" s="127"/>
      <c r="B27" s="97" t="s">
        <v>42</v>
      </c>
      <c r="C27" s="14"/>
      <c r="D27" s="96"/>
      <c r="E27" s="94"/>
      <c r="F27" s="94"/>
      <c r="G27" s="41"/>
      <c r="H27" s="95"/>
      <c r="I27" s="94"/>
      <c r="J27" s="94"/>
      <c r="K27" s="41"/>
      <c r="L27" s="34">
        <f t="shared" si="0"/>
        <v>0</v>
      </c>
      <c r="M27" s="96"/>
      <c r="N27" s="94"/>
      <c r="O27" s="94"/>
      <c r="P27" s="94"/>
      <c r="Q27" s="41"/>
      <c r="R27" s="46"/>
      <c r="S27" s="47"/>
      <c r="T27" s="48"/>
      <c r="U27" s="49"/>
      <c r="V27" s="49"/>
      <c r="W27" s="26">
        <f t="shared" si="1"/>
        <v>0</v>
      </c>
    </row>
    <row r="28" spans="1:24" x14ac:dyDescent="0.15">
      <c r="A28" s="127"/>
      <c r="B28" s="86" t="s">
        <v>43</v>
      </c>
      <c r="C28" s="14"/>
      <c r="D28" s="96"/>
      <c r="E28" s="94"/>
      <c r="F28" s="94"/>
      <c r="G28" s="41"/>
      <c r="H28" s="95"/>
      <c r="I28" s="94"/>
      <c r="J28" s="94"/>
      <c r="K28" s="41"/>
      <c r="L28" s="34">
        <f t="shared" si="0"/>
        <v>0</v>
      </c>
      <c r="M28" s="96"/>
      <c r="N28" s="94"/>
      <c r="O28" s="94"/>
      <c r="P28" s="94"/>
      <c r="Q28" s="41"/>
      <c r="R28" s="46"/>
      <c r="S28" s="47"/>
      <c r="T28" s="48"/>
      <c r="U28" s="49"/>
      <c r="V28" s="49"/>
      <c r="W28" s="26">
        <f t="shared" si="1"/>
        <v>0</v>
      </c>
    </row>
    <row r="29" spans="1:24" x14ac:dyDescent="0.15">
      <c r="A29" s="127"/>
      <c r="B29" s="86" t="s">
        <v>44</v>
      </c>
      <c r="C29" s="14"/>
      <c r="D29" s="96"/>
      <c r="E29" s="94"/>
      <c r="F29" s="94"/>
      <c r="G29" s="41"/>
      <c r="H29" s="95"/>
      <c r="I29" s="94"/>
      <c r="J29" s="94"/>
      <c r="K29" s="41"/>
      <c r="L29" s="34">
        <f t="shared" si="0"/>
        <v>0</v>
      </c>
      <c r="M29" s="96"/>
      <c r="N29" s="94"/>
      <c r="O29" s="94"/>
      <c r="P29" s="94"/>
      <c r="Q29" s="41"/>
      <c r="R29" s="46"/>
      <c r="S29" s="47"/>
      <c r="T29" s="48"/>
      <c r="U29" s="49"/>
      <c r="V29" s="49"/>
      <c r="W29" s="26">
        <f t="shared" si="1"/>
        <v>0</v>
      </c>
    </row>
    <row r="30" spans="1:24" x14ac:dyDescent="0.15">
      <c r="A30" s="127"/>
      <c r="B30" s="86" t="s">
        <v>45</v>
      </c>
      <c r="C30" s="14"/>
      <c r="D30" s="96"/>
      <c r="E30" s="94"/>
      <c r="F30" s="94"/>
      <c r="G30" s="41"/>
      <c r="H30" s="95"/>
      <c r="I30" s="94"/>
      <c r="J30" s="94"/>
      <c r="K30" s="41"/>
      <c r="L30" s="34">
        <f t="shared" si="0"/>
        <v>0</v>
      </c>
      <c r="M30" s="107"/>
      <c r="N30" s="108"/>
      <c r="O30" s="108"/>
      <c r="P30" s="108"/>
      <c r="Q30" s="41"/>
      <c r="R30" s="46"/>
      <c r="S30" s="47"/>
      <c r="T30" s="48"/>
      <c r="U30" s="49"/>
      <c r="V30" s="49"/>
      <c r="W30" s="26">
        <f t="shared" si="1"/>
        <v>0</v>
      </c>
    </row>
    <row r="31" spans="1:24" x14ac:dyDescent="0.15">
      <c r="A31" s="127"/>
      <c r="B31" s="18" t="s">
        <v>46</v>
      </c>
      <c r="C31" s="19">
        <f t="shared" ref="C31:Q31" si="2">SUM(C6:C30)</f>
        <v>8199682.75</v>
      </c>
      <c r="D31" s="19">
        <f t="shared" si="2"/>
        <v>328066.19999999995</v>
      </c>
      <c r="E31" s="19">
        <f t="shared" si="2"/>
        <v>0</v>
      </c>
      <c r="F31" s="19">
        <f t="shared" si="2"/>
        <v>0</v>
      </c>
      <c r="G31" s="19">
        <f t="shared" si="2"/>
        <v>0</v>
      </c>
      <c r="H31" s="19">
        <f t="shared" si="2"/>
        <v>8415126.5500000007</v>
      </c>
      <c r="I31" s="19">
        <f t="shared" si="2"/>
        <v>0</v>
      </c>
      <c r="J31" s="19">
        <f t="shared" si="2"/>
        <v>0</v>
      </c>
      <c r="K31" s="19">
        <f t="shared" si="2"/>
        <v>0</v>
      </c>
      <c r="L31" s="19">
        <f t="shared" si="2"/>
        <v>112622.39999999999</v>
      </c>
      <c r="M31" s="19">
        <f t="shared" si="2"/>
        <v>112622.39999999999</v>
      </c>
      <c r="N31" s="19">
        <f t="shared" si="2"/>
        <v>0</v>
      </c>
      <c r="O31" s="19">
        <f t="shared" si="2"/>
        <v>0</v>
      </c>
      <c r="P31" s="19">
        <f t="shared" si="2"/>
        <v>0</v>
      </c>
      <c r="Q31" s="19">
        <f t="shared" si="2"/>
        <v>0</v>
      </c>
      <c r="R31" s="53"/>
      <c r="S31" s="54"/>
      <c r="T31" s="55"/>
      <c r="U31" s="56"/>
      <c r="V31" s="57"/>
      <c r="W31" s="26">
        <f t="shared" si="1"/>
        <v>0</v>
      </c>
    </row>
    <row r="32" spans="1:24" x14ac:dyDescent="0.15">
      <c r="A32" s="130" t="s">
        <v>47</v>
      </c>
      <c r="B32" s="81" t="s">
        <v>21</v>
      </c>
      <c r="C32" s="20"/>
      <c r="D32" s="87"/>
      <c r="E32" s="88"/>
      <c r="F32" s="88"/>
      <c r="G32" s="58"/>
      <c r="H32" s="87"/>
      <c r="I32" s="88"/>
      <c r="J32" s="88"/>
      <c r="K32" s="58"/>
      <c r="L32" s="34">
        <f t="shared" ref="L32:L56" si="3">C32+D32+E32+F32+G32-H32-I32-J32-K32</f>
        <v>0</v>
      </c>
      <c r="M32" s="17"/>
      <c r="N32" s="104"/>
      <c r="O32" s="104"/>
      <c r="P32" s="104"/>
      <c r="Q32" s="58"/>
      <c r="R32" s="59"/>
      <c r="S32" s="60"/>
      <c r="T32" s="61"/>
      <c r="U32" s="62"/>
      <c r="V32" s="63"/>
      <c r="W32" s="26">
        <f t="shared" si="1"/>
        <v>0</v>
      </c>
      <c r="X32" s="26">
        <f>SUM(L31-M31-N31-O31-P31)</f>
        <v>0</v>
      </c>
    </row>
    <row r="33" spans="1:23" x14ac:dyDescent="0.15">
      <c r="A33" s="127"/>
      <c r="B33" s="86" t="s">
        <v>22</v>
      </c>
      <c r="C33" s="20"/>
      <c r="D33" s="87"/>
      <c r="E33" s="88"/>
      <c r="F33" s="88"/>
      <c r="G33" s="58"/>
      <c r="H33" s="87"/>
      <c r="I33" s="88"/>
      <c r="J33" s="88"/>
      <c r="K33" s="58"/>
      <c r="L33" s="34">
        <f t="shared" si="3"/>
        <v>0</v>
      </c>
      <c r="M33" s="17"/>
      <c r="N33" s="104"/>
      <c r="O33" s="104"/>
      <c r="P33" s="104"/>
      <c r="Q33" s="58"/>
      <c r="R33" s="64"/>
      <c r="S33" s="60"/>
      <c r="T33" s="61"/>
      <c r="U33" s="62"/>
      <c r="V33" s="65"/>
      <c r="W33" s="26">
        <f t="shared" si="1"/>
        <v>0</v>
      </c>
    </row>
    <row r="34" spans="1:23" x14ac:dyDescent="0.15">
      <c r="A34" s="127"/>
      <c r="B34" s="86" t="s">
        <v>23</v>
      </c>
      <c r="C34" s="20"/>
      <c r="D34" s="87"/>
      <c r="E34" s="88"/>
      <c r="F34" s="88"/>
      <c r="G34" s="58"/>
      <c r="H34" s="87"/>
      <c r="I34" s="88"/>
      <c r="J34" s="88"/>
      <c r="K34" s="58"/>
      <c r="L34" s="34">
        <f t="shared" si="3"/>
        <v>0</v>
      </c>
      <c r="M34" s="17"/>
      <c r="N34" s="104"/>
      <c r="O34" s="104"/>
      <c r="P34" s="104"/>
      <c r="Q34" s="58"/>
      <c r="R34" s="64"/>
      <c r="S34" s="60"/>
      <c r="T34" s="61"/>
      <c r="U34" s="62"/>
      <c r="V34" s="65"/>
      <c r="W34" s="26">
        <f t="shared" si="1"/>
        <v>0</v>
      </c>
    </row>
    <row r="35" spans="1:23" x14ac:dyDescent="0.15">
      <c r="A35" s="127"/>
      <c r="B35" s="92" t="s">
        <v>24</v>
      </c>
      <c r="C35" s="20"/>
      <c r="D35" s="87"/>
      <c r="E35" s="88"/>
      <c r="F35" s="88"/>
      <c r="G35" s="58"/>
      <c r="H35" s="87"/>
      <c r="I35" s="88"/>
      <c r="J35" s="88"/>
      <c r="K35" s="58"/>
      <c r="L35" s="34">
        <f t="shared" si="3"/>
        <v>0</v>
      </c>
      <c r="M35" s="87"/>
      <c r="N35" s="88"/>
      <c r="O35" s="88"/>
      <c r="P35" s="88"/>
      <c r="Q35" s="58"/>
      <c r="R35" s="66">
        <v>42369</v>
      </c>
      <c r="S35" s="67"/>
      <c r="T35" s="68"/>
      <c r="U35" s="68"/>
      <c r="V35" s="69"/>
      <c r="W35" s="26">
        <f t="shared" si="1"/>
        <v>0</v>
      </c>
    </row>
    <row r="36" spans="1:23" x14ac:dyDescent="0.15">
      <c r="A36" s="127"/>
      <c r="B36" s="86" t="s">
        <v>25</v>
      </c>
      <c r="C36" s="20"/>
      <c r="D36" s="87"/>
      <c r="E36" s="88"/>
      <c r="F36" s="88"/>
      <c r="G36" s="58"/>
      <c r="H36" s="87"/>
      <c r="I36" s="88"/>
      <c r="J36" s="88"/>
      <c r="K36" s="58"/>
      <c r="L36" s="34">
        <f t="shared" si="3"/>
        <v>0</v>
      </c>
      <c r="M36" s="87"/>
      <c r="N36" s="88"/>
      <c r="O36" s="88"/>
      <c r="P36" s="88"/>
      <c r="Q36" s="58"/>
      <c r="R36" s="66"/>
      <c r="S36" s="67"/>
      <c r="T36" s="68"/>
      <c r="U36" s="68"/>
      <c r="V36" s="69"/>
      <c r="W36" s="26">
        <f t="shared" si="1"/>
        <v>0</v>
      </c>
    </row>
    <row r="37" spans="1:23" x14ac:dyDescent="0.15">
      <c r="A37" s="127"/>
      <c r="B37" s="86" t="s">
        <v>26</v>
      </c>
      <c r="C37" s="20"/>
      <c r="D37" s="87">
        <v>67979.7</v>
      </c>
      <c r="E37" s="88"/>
      <c r="F37" s="88"/>
      <c r="G37" s="58"/>
      <c r="H37" s="87">
        <v>67979.7</v>
      </c>
      <c r="I37" s="88"/>
      <c r="J37" s="88"/>
      <c r="K37" s="58"/>
      <c r="L37" s="34">
        <f t="shared" si="3"/>
        <v>0</v>
      </c>
      <c r="M37" s="87"/>
      <c r="N37" s="88"/>
      <c r="O37" s="88"/>
      <c r="P37" s="88"/>
      <c r="Q37" s="58"/>
      <c r="R37" s="66"/>
      <c r="S37" s="67"/>
      <c r="T37" s="68"/>
      <c r="U37" s="68"/>
      <c r="V37" s="69"/>
      <c r="W37" s="26">
        <f t="shared" si="1"/>
        <v>0</v>
      </c>
    </row>
    <row r="38" spans="1:23" x14ac:dyDescent="0.15">
      <c r="A38" s="127"/>
      <c r="B38" s="86" t="s">
        <v>27</v>
      </c>
      <c r="C38" s="20"/>
      <c r="D38" s="87">
        <v>918188.68</v>
      </c>
      <c r="E38" s="88"/>
      <c r="F38" s="88"/>
      <c r="G38" s="58"/>
      <c r="H38" s="87"/>
      <c r="I38" s="88"/>
      <c r="J38" s="88"/>
      <c r="K38" s="58"/>
      <c r="L38" s="34">
        <f t="shared" si="3"/>
        <v>918188.68</v>
      </c>
      <c r="M38" s="87">
        <v>918188.68</v>
      </c>
      <c r="N38" s="88"/>
      <c r="O38" s="88"/>
      <c r="P38" s="88"/>
      <c r="Q38" s="58"/>
      <c r="R38" s="66"/>
      <c r="S38" s="67"/>
      <c r="T38" s="68"/>
      <c r="U38" s="68"/>
      <c r="V38" s="69"/>
      <c r="W38" s="26">
        <f t="shared" si="1"/>
        <v>0</v>
      </c>
    </row>
    <row r="39" spans="1:23" x14ac:dyDescent="0.15">
      <c r="A39" s="127"/>
      <c r="B39" s="86" t="s">
        <v>28</v>
      </c>
      <c r="C39" s="20"/>
      <c r="D39" s="87"/>
      <c r="E39" s="88"/>
      <c r="F39" s="88"/>
      <c r="G39" s="58"/>
      <c r="H39" s="87"/>
      <c r="I39" s="88"/>
      <c r="J39" s="88"/>
      <c r="K39" s="58"/>
      <c r="L39" s="34">
        <f t="shared" si="3"/>
        <v>0</v>
      </c>
      <c r="M39" s="87"/>
      <c r="N39" s="88"/>
      <c r="O39" s="88"/>
      <c r="P39" s="88"/>
      <c r="Q39" s="58"/>
      <c r="R39" s="66"/>
      <c r="S39" s="67"/>
      <c r="T39" s="68"/>
      <c r="U39" s="68"/>
      <c r="V39" s="69"/>
      <c r="W39" s="26">
        <f t="shared" si="1"/>
        <v>0</v>
      </c>
    </row>
    <row r="40" spans="1:23" x14ac:dyDescent="0.15">
      <c r="A40" s="127"/>
      <c r="B40" s="86" t="s">
        <v>29</v>
      </c>
      <c r="C40" s="20">
        <v>3135291.96</v>
      </c>
      <c r="D40" s="87">
        <v>36698861.619999997</v>
      </c>
      <c r="E40" s="88"/>
      <c r="F40" s="88"/>
      <c r="G40" s="58"/>
      <c r="H40" s="87">
        <v>36232087.090000004</v>
      </c>
      <c r="I40" s="88"/>
      <c r="J40" s="88"/>
      <c r="K40" s="58"/>
      <c r="L40" s="34">
        <f t="shared" si="3"/>
        <v>3602066.4899999946</v>
      </c>
      <c r="M40" s="87">
        <v>3087588.2</v>
      </c>
      <c r="N40" s="104">
        <v>514478.29</v>
      </c>
      <c r="O40" s="104"/>
      <c r="P40" s="104"/>
      <c r="Q40" s="58"/>
      <c r="R40" s="66"/>
      <c r="S40" s="70"/>
      <c r="T40" s="71"/>
      <c r="U40" s="72"/>
      <c r="V40" s="72"/>
      <c r="W40" s="26">
        <f t="shared" si="1"/>
        <v>-5.5297277867794037E-9</v>
      </c>
    </row>
    <row r="41" spans="1:23" x14ac:dyDescent="0.15">
      <c r="A41" s="127"/>
      <c r="B41" s="86" t="s">
        <v>30</v>
      </c>
      <c r="C41" s="20">
        <v>7860578.79</v>
      </c>
      <c r="D41" s="87">
        <f>SUM([3]预付款明细表!$E$58:$G$58)</f>
        <v>6973659.5099999998</v>
      </c>
      <c r="E41" s="88"/>
      <c r="F41" s="88"/>
      <c r="G41" s="58"/>
      <c r="H41" s="87">
        <f>SUM([3]预付款明细表!$K$58:$L$58)</f>
        <v>11531738.83</v>
      </c>
      <c r="I41" s="88"/>
      <c r="J41" s="88"/>
      <c r="K41" s="58"/>
      <c r="L41" s="34">
        <f t="shared" si="3"/>
        <v>3302499.4700000007</v>
      </c>
      <c r="M41" s="87">
        <v>3302499.47</v>
      </c>
      <c r="N41" s="88"/>
      <c r="O41" s="88"/>
      <c r="P41" s="88"/>
      <c r="Q41" s="58"/>
      <c r="R41" s="66"/>
      <c r="S41" s="70"/>
      <c r="T41" s="71"/>
      <c r="U41" s="72"/>
      <c r="V41" s="72"/>
      <c r="W41" s="26">
        <f t="shared" si="1"/>
        <v>4.6566128730773926E-10</v>
      </c>
    </row>
    <row r="42" spans="1:23" x14ac:dyDescent="0.15">
      <c r="A42" s="127"/>
      <c r="B42" s="86" t="s">
        <v>31</v>
      </c>
      <c r="C42" s="20">
        <v>3529701.67</v>
      </c>
      <c r="D42" s="87">
        <v>10337234.640000001</v>
      </c>
      <c r="E42" s="88"/>
      <c r="F42" s="88"/>
      <c r="G42" s="58"/>
      <c r="H42" s="87">
        <v>11454396.310000001</v>
      </c>
      <c r="I42" s="88"/>
      <c r="J42" s="88"/>
      <c r="K42" s="58"/>
      <c r="L42" s="34">
        <f t="shared" si="3"/>
        <v>2412540</v>
      </c>
      <c r="M42" s="87">
        <v>1795138.5600000001</v>
      </c>
      <c r="N42" s="88">
        <v>617401.43999999994</v>
      </c>
      <c r="O42" s="88"/>
      <c r="P42" s="88"/>
      <c r="Q42" s="58"/>
      <c r="R42" s="66"/>
      <c r="S42" s="70"/>
      <c r="T42" s="71"/>
      <c r="U42" s="72"/>
      <c r="V42" s="72"/>
      <c r="W42" s="26">
        <f t="shared" si="1"/>
        <v>0</v>
      </c>
    </row>
    <row r="43" spans="1:23" x14ac:dyDescent="0.15">
      <c r="A43" s="127"/>
      <c r="B43" s="86" t="s">
        <v>32</v>
      </c>
      <c r="C43" s="20"/>
      <c r="D43" s="87"/>
      <c r="E43" s="88"/>
      <c r="F43" s="88"/>
      <c r="G43" s="58"/>
      <c r="H43" s="87"/>
      <c r="I43" s="88"/>
      <c r="J43" s="88"/>
      <c r="K43" s="58"/>
      <c r="L43" s="34">
        <f t="shared" si="3"/>
        <v>0</v>
      </c>
      <c r="M43" s="87"/>
      <c r="N43" s="88"/>
      <c r="O43" s="88"/>
      <c r="P43" s="88"/>
      <c r="Q43" s="58"/>
      <c r="R43" s="66"/>
      <c r="S43" s="70"/>
      <c r="T43" s="71"/>
      <c r="U43" s="72"/>
      <c r="V43" s="72"/>
      <c r="W43" s="26">
        <f t="shared" si="1"/>
        <v>0</v>
      </c>
    </row>
    <row r="44" spans="1:23" x14ac:dyDescent="0.15">
      <c r="A44" s="127"/>
      <c r="B44" s="86" t="s">
        <v>33</v>
      </c>
      <c r="C44" s="20"/>
      <c r="D44" s="87">
        <v>1469187</v>
      </c>
      <c r="E44" s="88"/>
      <c r="F44" s="88"/>
      <c r="G44" s="58"/>
      <c r="H44" s="87">
        <v>1339200</v>
      </c>
      <c r="I44" s="88"/>
      <c r="J44" s="88"/>
      <c r="K44" s="58"/>
      <c r="L44" s="34">
        <f t="shared" si="3"/>
        <v>129987</v>
      </c>
      <c r="M44" s="17">
        <v>129987</v>
      </c>
      <c r="N44" s="104"/>
      <c r="O44" s="104"/>
      <c r="P44" s="104"/>
      <c r="Q44" s="109"/>
      <c r="R44" s="66"/>
      <c r="S44" s="70"/>
      <c r="T44" s="71"/>
      <c r="U44" s="72"/>
      <c r="V44" s="72"/>
      <c r="W44" s="26">
        <f t="shared" si="1"/>
        <v>0</v>
      </c>
    </row>
    <row r="45" spans="1:23" x14ac:dyDescent="0.15">
      <c r="A45" s="127"/>
      <c r="B45" s="86" t="s">
        <v>34</v>
      </c>
      <c r="C45" s="98"/>
      <c r="D45" s="99"/>
      <c r="E45" s="100"/>
      <c r="F45" s="100"/>
      <c r="G45" s="101"/>
      <c r="H45" s="99"/>
      <c r="I45" s="100"/>
      <c r="J45" s="100"/>
      <c r="K45" s="101"/>
      <c r="L45" s="34">
        <f t="shared" si="3"/>
        <v>0</v>
      </c>
      <c r="M45" s="99"/>
      <c r="N45" s="100"/>
      <c r="O45" s="100"/>
      <c r="P45" s="100"/>
      <c r="Q45" s="109"/>
      <c r="R45" s="66"/>
      <c r="S45" s="70"/>
      <c r="T45" s="71"/>
      <c r="U45" s="72"/>
      <c r="V45" s="73"/>
      <c r="W45" s="26">
        <f t="shared" si="1"/>
        <v>0</v>
      </c>
    </row>
    <row r="46" spans="1:23" x14ac:dyDescent="0.15">
      <c r="A46" s="127"/>
      <c r="B46" s="86" t="s">
        <v>35</v>
      </c>
      <c r="C46" s="98"/>
      <c r="D46" s="99"/>
      <c r="E46" s="100"/>
      <c r="F46" s="100"/>
      <c r="G46" s="101"/>
      <c r="H46" s="99"/>
      <c r="I46" s="100"/>
      <c r="J46" s="100"/>
      <c r="K46" s="101"/>
      <c r="L46" s="34">
        <f t="shared" si="3"/>
        <v>0</v>
      </c>
      <c r="M46" s="99"/>
      <c r="N46" s="100"/>
      <c r="O46" s="100"/>
      <c r="P46" s="100"/>
      <c r="Q46" s="109"/>
      <c r="R46" s="66"/>
      <c r="S46" s="70"/>
      <c r="T46" s="71"/>
      <c r="U46" s="72"/>
      <c r="V46" s="73"/>
      <c r="W46" s="26">
        <f t="shared" si="1"/>
        <v>0</v>
      </c>
    </row>
    <row r="47" spans="1:23" x14ac:dyDescent="0.15">
      <c r="A47" s="127"/>
      <c r="B47" s="86" t="s">
        <v>36</v>
      </c>
      <c r="C47" s="98"/>
      <c r="D47" s="99"/>
      <c r="E47" s="100"/>
      <c r="F47" s="100"/>
      <c r="G47" s="101"/>
      <c r="H47" s="99"/>
      <c r="I47" s="100"/>
      <c r="J47" s="100"/>
      <c r="K47" s="101"/>
      <c r="L47" s="34">
        <f t="shared" si="3"/>
        <v>0</v>
      </c>
      <c r="M47" s="99"/>
      <c r="N47" s="100"/>
      <c r="O47" s="100"/>
      <c r="P47" s="100"/>
      <c r="Q47" s="109"/>
      <c r="R47" s="66"/>
      <c r="S47" s="70"/>
      <c r="T47" s="71"/>
      <c r="U47" s="72"/>
      <c r="V47" s="73"/>
      <c r="W47" s="26">
        <f t="shared" si="1"/>
        <v>0</v>
      </c>
    </row>
    <row r="48" spans="1:23" x14ac:dyDescent="0.15">
      <c r="A48" s="127"/>
      <c r="B48" s="92" t="s">
        <v>37</v>
      </c>
      <c r="C48" s="98"/>
      <c r="D48" s="99"/>
      <c r="E48" s="100"/>
      <c r="F48" s="100"/>
      <c r="G48" s="101"/>
      <c r="H48" s="99"/>
      <c r="I48" s="100"/>
      <c r="J48" s="100"/>
      <c r="K48" s="101"/>
      <c r="L48" s="34">
        <f t="shared" si="3"/>
        <v>0</v>
      </c>
      <c r="M48" s="99"/>
      <c r="N48" s="100"/>
      <c r="O48" s="100"/>
      <c r="P48" s="100"/>
      <c r="Q48" s="109"/>
      <c r="R48" s="66"/>
      <c r="S48" s="70"/>
      <c r="T48" s="71"/>
      <c r="U48" s="72"/>
      <c r="V48" s="73"/>
      <c r="W48" s="26"/>
    </row>
    <row r="49" spans="1:23" x14ac:dyDescent="0.15">
      <c r="A49" s="127"/>
      <c r="B49" s="86" t="s">
        <v>38</v>
      </c>
      <c r="C49" s="98">
        <v>1783597.13</v>
      </c>
      <c r="D49" s="99">
        <v>1822641.5</v>
      </c>
      <c r="E49" s="100"/>
      <c r="F49" s="100"/>
      <c r="G49" s="101"/>
      <c r="H49" s="99">
        <v>3606238.63</v>
      </c>
      <c r="I49" s="100"/>
      <c r="J49" s="100"/>
      <c r="K49" s="101"/>
      <c r="L49" s="34">
        <f t="shared" si="3"/>
        <v>0</v>
      </c>
      <c r="M49" s="99"/>
      <c r="N49" s="100"/>
      <c r="O49" s="100"/>
      <c r="P49" s="100"/>
      <c r="Q49" s="109"/>
      <c r="R49" s="66"/>
      <c r="S49" s="70"/>
      <c r="T49" s="71"/>
      <c r="U49" s="72"/>
      <c r="V49" s="73"/>
      <c r="W49" s="26">
        <f t="shared" si="1"/>
        <v>0</v>
      </c>
    </row>
    <row r="50" spans="1:23" x14ac:dyDescent="0.15">
      <c r="A50" s="127"/>
      <c r="B50" s="92" t="s">
        <v>39</v>
      </c>
      <c r="C50" s="98"/>
      <c r="D50" s="99"/>
      <c r="E50" s="100"/>
      <c r="F50" s="100"/>
      <c r="G50" s="101"/>
      <c r="H50" s="99"/>
      <c r="I50" s="100"/>
      <c r="J50" s="100"/>
      <c r="K50" s="101"/>
      <c r="L50" s="34">
        <f t="shared" si="3"/>
        <v>0</v>
      </c>
      <c r="M50" s="99"/>
      <c r="N50" s="100"/>
      <c r="O50" s="100"/>
      <c r="P50" s="100"/>
      <c r="Q50" s="109"/>
      <c r="R50" s="66"/>
      <c r="S50" s="70"/>
      <c r="T50" s="71"/>
      <c r="U50" s="72"/>
      <c r="V50" s="73"/>
      <c r="W50" s="26">
        <f t="shared" si="1"/>
        <v>0</v>
      </c>
    </row>
    <row r="51" spans="1:23" x14ac:dyDescent="0.15">
      <c r="A51" s="127"/>
      <c r="B51" s="86" t="s">
        <v>40</v>
      </c>
      <c r="C51" s="98">
        <v>2418852.87</v>
      </c>
      <c r="D51" s="99">
        <v>4438476.04</v>
      </c>
      <c r="E51" s="100"/>
      <c r="F51" s="100"/>
      <c r="G51" s="101"/>
      <c r="H51" s="99">
        <v>6536816.0800000001</v>
      </c>
      <c r="I51" s="100"/>
      <c r="J51" s="100"/>
      <c r="K51" s="101"/>
      <c r="L51" s="34">
        <f t="shared" si="3"/>
        <v>320512.83000000007</v>
      </c>
      <c r="M51" s="99">
        <v>320512.83</v>
      </c>
      <c r="N51" s="100"/>
      <c r="O51" s="100"/>
      <c r="P51" s="100"/>
      <c r="Q51" s="109"/>
      <c r="R51" s="66"/>
      <c r="S51" s="70"/>
      <c r="T51" s="71"/>
      <c r="U51" s="72"/>
      <c r="V51" s="73"/>
      <c r="W51" s="26">
        <f t="shared" si="1"/>
        <v>5.8207660913467407E-11</v>
      </c>
    </row>
    <row r="52" spans="1:23" x14ac:dyDescent="0.15">
      <c r="A52" s="127"/>
      <c r="B52" s="86" t="s">
        <v>41</v>
      </c>
      <c r="C52" s="98">
        <v>17311.23</v>
      </c>
      <c r="D52" s="99"/>
      <c r="E52" s="100"/>
      <c r="F52" s="100"/>
      <c r="G52" s="101"/>
      <c r="H52" s="99">
        <v>17311.23</v>
      </c>
      <c r="I52" s="100"/>
      <c r="J52" s="100"/>
      <c r="K52" s="101"/>
      <c r="L52" s="34">
        <f t="shared" si="3"/>
        <v>0</v>
      </c>
      <c r="M52" s="99"/>
      <c r="N52" s="100"/>
      <c r="O52" s="100"/>
      <c r="P52" s="100"/>
      <c r="Q52" s="109"/>
      <c r="R52" s="66"/>
      <c r="S52" s="70"/>
      <c r="T52" s="71"/>
      <c r="U52" s="72"/>
      <c r="V52" s="73"/>
      <c r="W52" s="26">
        <f t="shared" si="1"/>
        <v>0</v>
      </c>
    </row>
    <row r="53" spans="1:23" x14ac:dyDescent="0.15">
      <c r="A53" s="127"/>
      <c r="B53" s="97" t="s">
        <v>42</v>
      </c>
      <c r="C53" s="98"/>
      <c r="D53" s="99"/>
      <c r="E53" s="100"/>
      <c r="F53" s="100"/>
      <c r="G53" s="101"/>
      <c r="H53" s="99"/>
      <c r="I53" s="100"/>
      <c r="J53" s="100"/>
      <c r="K53" s="101"/>
      <c r="L53" s="34">
        <f t="shared" si="3"/>
        <v>0</v>
      </c>
      <c r="M53" s="99"/>
      <c r="N53" s="100"/>
      <c r="O53" s="100"/>
      <c r="P53" s="100"/>
      <c r="Q53" s="109"/>
      <c r="R53" s="66"/>
      <c r="S53" s="70"/>
      <c r="T53" s="71"/>
      <c r="U53" s="72"/>
      <c r="V53" s="73"/>
      <c r="W53" s="26">
        <f t="shared" si="1"/>
        <v>0</v>
      </c>
    </row>
    <row r="54" spans="1:23" x14ac:dyDescent="0.15">
      <c r="A54" s="127"/>
      <c r="B54" s="86" t="s">
        <v>43</v>
      </c>
      <c r="C54" s="98">
        <v>20551.32</v>
      </c>
      <c r="D54" s="99">
        <v>9965595.4000000004</v>
      </c>
      <c r="E54" s="100"/>
      <c r="F54" s="100"/>
      <c r="G54" s="101"/>
      <c r="H54" s="99">
        <v>9947768.5500000007</v>
      </c>
      <c r="I54" s="100"/>
      <c r="J54" s="100"/>
      <c r="K54" s="101"/>
      <c r="L54" s="34">
        <f t="shared" si="3"/>
        <v>38378.169999999925</v>
      </c>
      <c r="M54" s="99">
        <v>38378.17</v>
      </c>
      <c r="N54" s="100"/>
      <c r="O54" s="100"/>
      <c r="P54" s="100"/>
      <c r="Q54" s="109"/>
      <c r="R54" s="66"/>
      <c r="S54" s="70"/>
      <c r="T54" s="71"/>
      <c r="U54" s="72"/>
      <c r="V54" s="73"/>
      <c r="W54" s="26">
        <f t="shared" si="1"/>
        <v>-7.2759576141834259E-11</v>
      </c>
    </row>
    <row r="55" spans="1:23" x14ac:dyDescent="0.15">
      <c r="A55" s="127"/>
      <c r="B55" s="86" t="s">
        <v>44</v>
      </c>
      <c r="C55" s="98">
        <v>17000</v>
      </c>
      <c r="D55" s="99">
        <v>23315</v>
      </c>
      <c r="E55" s="100"/>
      <c r="F55" s="100"/>
      <c r="G55" s="101"/>
      <c r="H55" s="99">
        <v>21915</v>
      </c>
      <c r="I55" s="100"/>
      <c r="J55" s="100"/>
      <c r="K55" s="101"/>
      <c r="L55" s="34">
        <f t="shared" si="3"/>
        <v>18400</v>
      </c>
      <c r="M55" s="99">
        <v>18400</v>
      </c>
      <c r="N55" s="100"/>
      <c r="O55" s="100"/>
      <c r="P55" s="100"/>
      <c r="Q55" s="109"/>
      <c r="R55" s="66"/>
      <c r="S55" s="70"/>
      <c r="T55" s="71"/>
      <c r="U55" s="72"/>
      <c r="V55" s="73"/>
      <c r="W55" s="26">
        <f t="shared" si="1"/>
        <v>0</v>
      </c>
    </row>
    <row r="56" spans="1:23" x14ac:dyDescent="0.15">
      <c r="A56" s="127"/>
      <c r="B56" s="86" t="s">
        <v>45</v>
      </c>
      <c r="C56" s="98"/>
      <c r="D56" s="99"/>
      <c r="E56" s="100"/>
      <c r="F56" s="100"/>
      <c r="G56" s="101"/>
      <c r="H56" s="99"/>
      <c r="I56" s="100"/>
      <c r="J56" s="100"/>
      <c r="K56" s="101"/>
      <c r="L56" s="34">
        <f t="shared" si="3"/>
        <v>0</v>
      </c>
      <c r="M56" s="99"/>
      <c r="N56" s="100"/>
      <c r="O56" s="100"/>
      <c r="P56" s="100"/>
      <c r="Q56" s="109"/>
      <c r="R56" s="66"/>
      <c r="S56" s="70"/>
      <c r="T56" s="71"/>
      <c r="U56" s="72"/>
      <c r="V56" s="73"/>
      <c r="W56" s="26">
        <f t="shared" si="1"/>
        <v>0</v>
      </c>
    </row>
    <row r="57" spans="1:23" x14ac:dyDescent="0.15">
      <c r="A57" s="131"/>
      <c r="B57" s="18" t="s">
        <v>48</v>
      </c>
      <c r="C57" s="19">
        <f t="shared" ref="C57:Q57" si="4">SUM(C32:C56)</f>
        <v>18782884.970000003</v>
      </c>
      <c r="D57" s="19">
        <f t="shared" si="4"/>
        <v>72715139.090000004</v>
      </c>
      <c r="E57" s="19">
        <f t="shared" si="4"/>
        <v>0</v>
      </c>
      <c r="F57" s="19">
        <f t="shared" si="4"/>
        <v>0</v>
      </c>
      <c r="G57" s="19">
        <f t="shared" si="4"/>
        <v>0</v>
      </c>
      <c r="H57" s="19">
        <f t="shared" si="4"/>
        <v>80755451.420000017</v>
      </c>
      <c r="I57" s="19">
        <f t="shared" si="4"/>
        <v>0</v>
      </c>
      <c r="J57" s="19">
        <f t="shared" si="4"/>
        <v>0</v>
      </c>
      <c r="K57" s="19">
        <f t="shared" si="4"/>
        <v>0</v>
      </c>
      <c r="L57" s="19">
        <f t="shared" si="4"/>
        <v>10742572.639999995</v>
      </c>
      <c r="M57" s="19">
        <f t="shared" si="4"/>
        <v>9610692.9100000001</v>
      </c>
      <c r="N57" s="19">
        <f t="shared" si="4"/>
        <v>1131879.73</v>
      </c>
      <c r="O57" s="19">
        <f t="shared" si="4"/>
        <v>0</v>
      </c>
      <c r="P57" s="19">
        <f t="shared" si="4"/>
        <v>0</v>
      </c>
      <c r="Q57" s="19">
        <f t="shared" si="4"/>
        <v>0</v>
      </c>
      <c r="R57" s="74"/>
      <c r="S57" s="75"/>
      <c r="T57" s="76"/>
      <c r="U57" s="77"/>
      <c r="V57" s="78"/>
      <c r="W57" s="26">
        <f t="shared" si="1"/>
        <v>-5.1222741603851318E-9</v>
      </c>
    </row>
    <row r="58" spans="1:23" x14ac:dyDescent="0.15">
      <c r="A58" s="125" t="s">
        <v>49</v>
      </c>
      <c r="B58" s="126"/>
      <c r="C58" s="21">
        <f t="shared" ref="C58:Q58" si="5">C31+C57</f>
        <v>26982567.720000003</v>
      </c>
      <c r="D58" s="21">
        <f t="shared" si="5"/>
        <v>73043205.290000007</v>
      </c>
      <c r="E58" s="21">
        <f t="shared" si="5"/>
        <v>0</v>
      </c>
      <c r="F58" s="21">
        <f t="shared" si="5"/>
        <v>0</v>
      </c>
      <c r="G58" s="21">
        <f t="shared" si="5"/>
        <v>0</v>
      </c>
      <c r="H58" s="21">
        <f t="shared" si="5"/>
        <v>89170577.970000014</v>
      </c>
      <c r="I58" s="21">
        <f t="shared" si="5"/>
        <v>0</v>
      </c>
      <c r="J58" s="21">
        <f t="shared" si="5"/>
        <v>0</v>
      </c>
      <c r="K58" s="21">
        <f t="shared" si="5"/>
        <v>0</v>
      </c>
      <c r="L58" s="21">
        <f t="shared" si="5"/>
        <v>10855195.039999995</v>
      </c>
      <c r="M58" s="21">
        <f t="shared" si="5"/>
        <v>9723315.3100000005</v>
      </c>
      <c r="N58" s="21">
        <f t="shared" si="5"/>
        <v>1131879.73</v>
      </c>
      <c r="O58" s="21">
        <f t="shared" si="5"/>
        <v>0</v>
      </c>
      <c r="P58" s="21">
        <f t="shared" si="5"/>
        <v>0</v>
      </c>
      <c r="Q58" s="21">
        <f t="shared" si="5"/>
        <v>0</v>
      </c>
      <c r="R58" s="74"/>
      <c r="S58" s="79"/>
      <c r="T58" s="80"/>
      <c r="U58" s="78"/>
      <c r="V58" s="78"/>
      <c r="W58" s="26">
        <f t="shared" si="1"/>
        <v>-5.1222741603851318E-9</v>
      </c>
    </row>
    <row r="59" spans="1:23" x14ac:dyDescent="0.15">
      <c r="A59" s="22"/>
      <c r="B59" s="22"/>
      <c r="C59" s="22"/>
      <c r="D59" s="22"/>
      <c r="E59" s="22"/>
      <c r="F59" s="22"/>
      <c r="G59" s="22"/>
      <c r="H59" s="22"/>
      <c r="I59" s="22"/>
    </row>
    <row r="60" spans="1:23" x14ac:dyDescent="0.15">
      <c r="B60" s="22"/>
    </row>
    <row r="62" spans="1:23" x14ac:dyDescent="0.15">
      <c r="L62" s="35"/>
      <c r="N62" s="35"/>
      <c r="O62" s="35"/>
    </row>
    <row r="63" spans="1:23" x14ac:dyDescent="0.15">
      <c r="L63" s="35"/>
    </row>
    <row r="64" spans="1:23" x14ac:dyDescent="0.15">
      <c r="N64" s="35"/>
    </row>
  </sheetData>
  <mergeCells count="17">
    <mergeCell ref="B1:V1"/>
    <mergeCell ref="Q2:V2"/>
    <mergeCell ref="A3:C3"/>
    <mergeCell ref="D4:G4"/>
    <mergeCell ref="H4:K4"/>
    <mergeCell ref="M4:Q4"/>
    <mergeCell ref="R4:R5"/>
    <mergeCell ref="S4:S5"/>
    <mergeCell ref="T4:T5"/>
    <mergeCell ref="U4:U5"/>
    <mergeCell ref="V4:V5"/>
    <mergeCell ref="A58:B58"/>
    <mergeCell ref="A6:A31"/>
    <mergeCell ref="A32:A57"/>
    <mergeCell ref="C4:C5"/>
    <mergeCell ref="L4:L5"/>
    <mergeCell ref="A4:B5"/>
  </mergeCells>
  <phoneticPr fontId="2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59"/>
  <sheetViews>
    <sheetView tabSelected="1" zoomScale="59" zoomScaleNormal="59" zoomScalePageLayoutView="59" workbookViewId="0">
      <selection activeCell="C6" sqref="C6:Q52"/>
    </sheetView>
  </sheetViews>
  <sheetFormatPr baseColWidth="10" defaultColWidth="9" defaultRowHeight="14" x14ac:dyDescent="0.15"/>
  <cols>
    <col min="1" max="1" width="5.1640625" style="2" customWidth="1"/>
    <col min="2" max="2" width="13.6640625" style="2" customWidth="1"/>
    <col min="3" max="3" width="20.1640625" style="2" customWidth="1"/>
    <col min="4" max="4" width="22.1640625" style="2" customWidth="1"/>
    <col min="5" max="5" width="18.5" style="2" customWidth="1"/>
    <col min="6" max="6" width="11.33203125" style="2" customWidth="1"/>
    <col min="7" max="7" width="11.5" style="2" customWidth="1"/>
    <col min="8" max="8" width="17.6640625" style="2" customWidth="1"/>
    <col min="9" max="9" width="15.33203125" style="2" customWidth="1"/>
    <col min="10" max="10" width="15.6640625" style="2" customWidth="1"/>
    <col min="11" max="11" width="22.1640625" style="2" customWidth="1"/>
    <col min="12" max="12" width="20.33203125" style="2" customWidth="1"/>
    <col min="13" max="13" width="18.5" style="2" bestFit="1" customWidth="1"/>
    <col min="14" max="14" width="17.5" style="2" customWidth="1"/>
    <col min="15" max="15" width="19.1640625" style="2" customWidth="1"/>
    <col min="16" max="16" width="17.83203125" style="2" customWidth="1"/>
    <col min="17" max="17" width="19.5" style="2" customWidth="1"/>
    <col min="18" max="18" width="12.6640625" style="3" customWidth="1"/>
    <col min="19" max="19" width="13.33203125" style="3" customWidth="1"/>
    <col min="20" max="20" width="9" style="4" customWidth="1"/>
    <col min="21" max="21" width="9" style="2" customWidth="1"/>
    <col min="22" max="22" width="10.1640625" style="2" customWidth="1"/>
    <col min="23" max="16384" width="9" style="2"/>
  </cols>
  <sheetData>
    <row r="1" spans="1:22" ht="20" x14ac:dyDescent="0.15">
      <c r="A1" s="5"/>
      <c r="B1" s="138" t="s">
        <v>55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</row>
    <row r="2" spans="1:22" x14ac:dyDescent="0.15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27"/>
      <c r="N2" s="27"/>
      <c r="O2" s="27"/>
      <c r="P2" s="27"/>
      <c r="Q2" s="139"/>
      <c r="R2" s="139"/>
      <c r="S2" s="139"/>
      <c r="T2" s="139"/>
      <c r="U2" s="139"/>
      <c r="V2" s="139"/>
    </row>
    <row r="3" spans="1:22" ht="17" thickBot="1" x14ac:dyDescent="0.2">
      <c r="A3" s="140" t="s">
        <v>1</v>
      </c>
      <c r="B3" s="140"/>
      <c r="C3" s="140"/>
      <c r="D3" s="8"/>
      <c r="E3" s="8"/>
      <c r="F3" s="8"/>
      <c r="G3" s="8"/>
      <c r="H3" s="8"/>
      <c r="I3" s="8"/>
      <c r="J3" s="8"/>
      <c r="K3" s="8" t="s">
        <v>56</v>
      </c>
      <c r="L3" s="8"/>
      <c r="M3" s="8"/>
      <c r="N3" s="8"/>
      <c r="O3" s="28"/>
      <c r="P3" s="29"/>
      <c r="Q3" s="37" t="s">
        <v>3</v>
      </c>
      <c r="R3" s="38"/>
      <c r="S3" s="38"/>
      <c r="T3" s="39"/>
      <c r="U3" s="29"/>
      <c r="V3" s="40" t="s">
        <v>3</v>
      </c>
    </row>
    <row r="4" spans="1:22" ht="15" customHeight="1" thickBot="1" x14ac:dyDescent="0.2">
      <c r="A4" s="134" t="s">
        <v>4</v>
      </c>
      <c r="B4" s="135"/>
      <c r="C4" s="155" t="s">
        <v>57</v>
      </c>
      <c r="D4" s="157" t="s">
        <v>6</v>
      </c>
      <c r="E4" s="158"/>
      <c r="F4" s="158"/>
      <c r="G4" s="159"/>
      <c r="H4" s="157" t="s">
        <v>7</v>
      </c>
      <c r="I4" s="158"/>
      <c r="J4" s="158"/>
      <c r="K4" s="159"/>
      <c r="L4" s="132" t="s">
        <v>58</v>
      </c>
      <c r="M4" s="144" t="s">
        <v>59</v>
      </c>
      <c r="N4" s="145"/>
      <c r="O4" s="145"/>
      <c r="P4" s="145"/>
      <c r="Q4" s="146"/>
      <c r="R4" s="147" t="s">
        <v>10</v>
      </c>
      <c r="S4" s="149" t="s">
        <v>11</v>
      </c>
      <c r="T4" s="151" t="s">
        <v>12</v>
      </c>
      <c r="U4" s="149" t="s">
        <v>13</v>
      </c>
      <c r="V4" s="153" t="s">
        <v>14</v>
      </c>
    </row>
    <row r="5" spans="1:22" ht="15" thickBot="1" x14ac:dyDescent="0.2">
      <c r="A5" s="136"/>
      <c r="B5" s="137"/>
      <c r="C5" s="156"/>
      <c r="D5" s="9" t="s">
        <v>15</v>
      </c>
      <c r="E5" s="10" t="s">
        <v>16</v>
      </c>
      <c r="F5" s="10" t="s">
        <v>17</v>
      </c>
      <c r="G5" s="11" t="s">
        <v>18</v>
      </c>
      <c r="H5" s="12" t="s">
        <v>15</v>
      </c>
      <c r="I5" s="30" t="s">
        <v>16</v>
      </c>
      <c r="J5" s="30" t="s">
        <v>17</v>
      </c>
      <c r="K5" s="31" t="s">
        <v>18</v>
      </c>
      <c r="L5" s="133"/>
      <c r="M5" s="32" t="s">
        <v>15</v>
      </c>
      <c r="N5" s="30" t="s">
        <v>16</v>
      </c>
      <c r="O5" s="30" t="s">
        <v>17</v>
      </c>
      <c r="P5" s="33" t="s">
        <v>18</v>
      </c>
      <c r="Q5" s="31" t="s">
        <v>19</v>
      </c>
      <c r="R5" s="148"/>
      <c r="S5" s="150"/>
      <c r="T5" s="152"/>
      <c r="U5" s="150"/>
      <c r="V5" s="154"/>
    </row>
    <row r="6" spans="1:22" ht="18.75" customHeight="1" thickBot="1" x14ac:dyDescent="0.2">
      <c r="A6" s="127" t="s">
        <v>20</v>
      </c>
      <c r="B6" s="15" t="s">
        <v>21</v>
      </c>
      <c r="C6" s="121"/>
      <c r="D6" s="121"/>
      <c r="E6" s="121"/>
      <c r="F6" s="121"/>
      <c r="G6" s="121"/>
      <c r="H6" s="121"/>
      <c r="I6" s="121"/>
      <c r="J6" s="121"/>
      <c r="K6" s="121"/>
      <c r="L6" s="19"/>
      <c r="M6" s="121"/>
      <c r="N6" s="121"/>
      <c r="O6" s="121"/>
      <c r="P6" s="121"/>
      <c r="Q6" s="121"/>
      <c r="R6" s="14"/>
      <c r="S6" s="14"/>
      <c r="T6" s="14"/>
      <c r="U6" s="14"/>
      <c r="V6" s="14"/>
    </row>
    <row r="7" spans="1:22" s="1" customFormat="1" ht="18.75" customHeight="1" thickBot="1" x14ac:dyDescent="0.2">
      <c r="A7" s="128"/>
      <c r="B7" s="122" t="s">
        <v>22</v>
      </c>
      <c r="C7" s="121"/>
      <c r="D7" s="121"/>
      <c r="E7" s="121"/>
      <c r="F7" s="121"/>
      <c r="G7" s="121"/>
      <c r="H7" s="121"/>
      <c r="I7" s="121"/>
      <c r="J7" s="121"/>
      <c r="K7" s="121"/>
      <c r="L7" s="19"/>
      <c r="M7" s="121"/>
      <c r="N7" s="121"/>
      <c r="O7" s="121"/>
      <c r="P7" s="121"/>
      <c r="Q7" s="121"/>
      <c r="R7" s="119"/>
      <c r="S7" s="14"/>
      <c r="T7" s="14"/>
      <c r="U7" s="14"/>
      <c r="V7" s="14"/>
    </row>
    <row r="8" spans="1:22" ht="18.75" customHeight="1" thickBot="1" x14ac:dyDescent="0.2">
      <c r="A8" s="127"/>
      <c r="B8" s="15" t="s">
        <v>23</v>
      </c>
      <c r="C8" s="121"/>
      <c r="D8" s="121"/>
      <c r="E8" s="121"/>
      <c r="F8" s="121"/>
      <c r="G8" s="121"/>
      <c r="H8" s="121"/>
      <c r="I8" s="121"/>
      <c r="J8" s="121"/>
      <c r="K8" s="121"/>
      <c r="L8" s="19"/>
      <c r="M8" s="121"/>
      <c r="N8" s="121"/>
      <c r="O8" s="121"/>
      <c r="P8" s="121"/>
      <c r="Q8" s="121"/>
      <c r="R8" s="14"/>
      <c r="S8" s="14"/>
      <c r="T8" s="14"/>
      <c r="U8" s="14"/>
      <c r="V8" s="14"/>
    </row>
    <row r="9" spans="1:22" ht="18.75" customHeight="1" thickBot="1" x14ac:dyDescent="0.2">
      <c r="A9" s="127"/>
      <c r="B9" s="15" t="s">
        <v>24</v>
      </c>
      <c r="C9" s="121"/>
      <c r="D9" s="121"/>
      <c r="E9" s="121"/>
      <c r="F9" s="121"/>
      <c r="G9" s="121"/>
      <c r="H9" s="121"/>
      <c r="I9" s="121"/>
      <c r="J9" s="121"/>
      <c r="K9" s="121"/>
      <c r="L9" s="19"/>
      <c r="M9" s="121"/>
      <c r="N9" s="121"/>
      <c r="O9" s="121"/>
      <c r="P9" s="121"/>
      <c r="Q9" s="121"/>
      <c r="R9" s="14"/>
      <c r="S9" s="14"/>
      <c r="T9" s="14"/>
      <c r="U9" s="14"/>
      <c r="V9" s="14"/>
    </row>
    <row r="10" spans="1:22" ht="16" thickBot="1" x14ac:dyDescent="0.2">
      <c r="A10" s="129"/>
      <c r="B10" s="15" t="s">
        <v>25</v>
      </c>
      <c r="C10" s="121"/>
      <c r="D10" s="121"/>
      <c r="E10" s="121"/>
      <c r="F10" s="121"/>
      <c r="G10" s="121"/>
      <c r="H10" s="121"/>
      <c r="I10" s="121"/>
      <c r="J10" s="121"/>
      <c r="K10" s="121"/>
      <c r="L10" s="19"/>
      <c r="M10" s="121"/>
      <c r="N10" s="121"/>
      <c r="O10" s="121"/>
      <c r="P10" s="121"/>
      <c r="Q10" s="121"/>
      <c r="R10" s="14"/>
      <c r="S10" s="14"/>
      <c r="T10" s="14"/>
      <c r="U10" s="14"/>
      <c r="V10" s="14"/>
    </row>
    <row r="11" spans="1:22" ht="16" thickBot="1" x14ac:dyDescent="0.2">
      <c r="A11" s="127"/>
      <c r="B11" s="15" t="s">
        <v>26</v>
      </c>
      <c r="C11" s="121"/>
      <c r="D11" s="121"/>
      <c r="E11" s="121"/>
      <c r="F11" s="121"/>
      <c r="G11" s="121"/>
      <c r="H11" s="121"/>
      <c r="I11" s="121"/>
      <c r="J11" s="121"/>
      <c r="K11" s="121"/>
      <c r="L11" s="19"/>
      <c r="M11" s="121"/>
      <c r="N11" s="121"/>
      <c r="O11" s="121"/>
      <c r="P11" s="121"/>
      <c r="Q11" s="121"/>
      <c r="R11" s="14"/>
      <c r="S11" s="14"/>
      <c r="T11" s="14"/>
      <c r="U11" s="14"/>
      <c r="V11" s="14"/>
    </row>
    <row r="12" spans="1:22" ht="16" thickBot="1" x14ac:dyDescent="0.2">
      <c r="A12" s="127"/>
      <c r="B12" s="15" t="s">
        <v>27</v>
      </c>
      <c r="C12" s="121"/>
      <c r="D12" s="121"/>
      <c r="E12" s="121"/>
      <c r="F12" s="121"/>
      <c r="G12" s="121"/>
      <c r="H12" s="121"/>
      <c r="I12" s="121"/>
      <c r="J12" s="121"/>
      <c r="K12" s="121"/>
      <c r="L12" s="19"/>
      <c r="M12" s="121"/>
      <c r="N12" s="121"/>
      <c r="O12" s="121"/>
      <c r="P12" s="121"/>
      <c r="Q12" s="121"/>
      <c r="R12" s="14"/>
      <c r="S12" s="14"/>
      <c r="T12" s="14"/>
      <c r="U12" s="14"/>
      <c r="V12" s="14"/>
    </row>
    <row r="13" spans="1:22" ht="16" thickBot="1" x14ac:dyDescent="0.2">
      <c r="A13" s="127"/>
      <c r="B13" s="15" t="s">
        <v>28</v>
      </c>
      <c r="C13" s="121"/>
      <c r="D13" s="121"/>
      <c r="E13" s="121"/>
      <c r="F13" s="121"/>
      <c r="G13" s="121"/>
      <c r="H13" s="121"/>
      <c r="I13" s="121"/>
      <c r="J13" s="121"/>
      <c r="K13" s="121"/>
      <c r="L13" s="19"/>
      <c r="M13" s="121"/>
      <c r="N13" s="121"/>
      <c r="O13" s="121"/>
      <c r="P13" s="121"/>
      <c r="Q13" s="121"/>
      <c r="R13" s="14"/>
      <c r="S13" s="14"/>
      <c r="T13" s="14"/>
      <c r="U13" s="14"/>
      <c r="V13" s="14"/>
    </row>
    <row r="14" spans="1:22" ht="16" thickBot="1" x14ac:dyDescent="0.2">
      <c r="A14" s="127"/>
      <c r="B14" s="15" t="s">
        <v>29</v>
      </c>
      <c r="C14" s="121"/>
      <c r="D14" s="121"/>
      <c r="E14" s="121"/>
      <c r="F14" s="121"/>
      <c r="G14" s="121"/>
      <c r="H14" s="121"/>
      <c r="I14" s="121"/>
      <c r="J14" s="121"/>
      <c r="K14" s="121"/>
      <c r="L14" s="19"/>
      <c r="M14" s="121"/>
      <c r="N14" s="121"/>
      <c r="O14" s="121"/>
      <c r="P14" s="121"/>
      <c r="Q14" s="121"/>
      <c r="R14" s="14"/>
      <c r="S14" s="14"/>
      <c r="T14" s="14"/>
      <c r="U14" s="14"/>
      <c r="V14" s="14"/>
    </row>
    <row r="15" spans="1:22" ht="16" thickBot="1" x14ac:dyDescent="0.2">
      <c r="A15" s="127"/>
      <c r="B15" s="15" t="s">
        <v>30</v>
      </c>
      <c r="C15" s="121"/>
      <c r="D15" s="121"/>
      <c r="E15" s="121"/>
      <c r="F15" s="121"/>
      <c r="G15" s="121"/>
      <c r="H15" s="121"/>
      <c r="I15" s="121"/>
      <c r="J15" s="121"/>
      <c r="K15" s="121"/>
      <c r="L15" s="19"/>
      <c r="M15" s="121"/>
      <c r="N15" s="121"/>
      <c r="O15" s="121"/>
      <c r="P15" s="121"/>
      <c r="Q15" s="121"/>
      <c r="R15" s="14"/>
      <c r="S15" s="14"/>
      <c r="T15" s="14"/>
      <c r="U15" s="14"/>
      <c r="V15" s="14"/>
    </row>
    <row r="16" spans="1:22" ht="16" thickBot="1" x14ac:dyDescent="0.2">
      <c r="A16" s="127"/>
      <c r="B16" s="122" t="s">
        <v>31</v>
      </c>
      <c r="C16" s="123"/>
      <c r="D16" s="123"/>
      <c r="E16" s="123"/>
      <c r="F16" s="123"/>
      <c r="G16" s="123"/>
      <c r="H16" s="123"/>
      <c r="I16" s="123"/>
      <c r="J16" s="123"/>
      <c r="K16" s="123"/>
      <c r="L16" s="19"/>
      <c r="M16" s="123"/>
      <c r="N16" s="123"/>
      <c r="O16" s="123"/>
      <c r="P16" s="123"/>
      <c r="Q16" s="123"/>
      <c r="R16" s="14"/>
      <c r="S16" s="14"/>
      <c r="T16" s="14"/>
      <c r="U16" s="14"/>
      <c r="V16" s="14"/>
    </row>
    <row r="17" spans="1:22" ht="16" thickBot="1" x14ac:dyDescent="0.2">
      <c r="A17" s="127"/>
      <c r="B17" s="15" t="s">
        <v>32</v>
      </c>
      <c r="C17" s="121"/>
      <c r="D17" s="121"/>
      <c r="E17" s="121"/>
      <c r="F17" s="121"/>
      <c r="G17" s="121"/>
      <c r="H17" s="121"/>
      <c r="I17" s="121"/>
      <c r="J17" s="121"/>
      <c r="K17" s="121"/>
      <c r="L17" s="19"/>
      <c r="M17" s="121"/>
      <c r="N17" s="121"/>
      <c r="O17" s="121"/>
      <c r="P17" s="121"/>
      <c r="Q17" s="121"/>
      <c r="R17" s="14"/>
      <c r="S17" s="14"/>
      <c r="T17" s="14"/>
      <c r="U17" s="14"/>
      <c r="V17" s="14"/>
    </row>
    <row r="18" spans="1:22" ht="16" thickBot="1" x14ac:dyDescent="0.2">
      <c r="A18" s="127"/>
      <c r="B18" s="15" t="s">
        <v>33</v>
      </c>
      <c r="C18" s="121"/>
      <c r="D18" s="121"/>
      <c r="E18" s="121"/>
      <c r="F18" s="121"/>
      <c r="G18" s="121"/>
      <c r="H18" s="121"/>
      <c r="I18" s="121"/>
      <c r="J18" s="121"/>
      <c r="K18" s="121"/>
      <c r="L18" s="19"/>
      <c r="M18" s="121"/>
      <c r="N18" s="121"/>
      <c r="O18" s="121"/>
      <c r="P18" s="121"/>
      <c r="Q18" s="121"/>
      <c r="R18" s="14"/>
      <c r="S18" s="14"/>
      <c r="T18" s="14"/>
      <c r="U18" s="14"/>
      <c r="V18" s="14"/>
    </row>
    <row r="19" spans="1:22" ht="16" thickBot="1" x14ac:dyDescent="0.2">
      <c r="A19" s="127"/>
      <c r="B19" s="15" t="s">
        <v>34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9"/>
      <c r="M19" s="121"/>
      <c r="N19" s="121"/>
      <c r="O19" s="121"/>
      <c r="P19" s="121"/>
      <c r="Q19" s="121"/>
      <c r="R19" s="14"/>
      <c r="S19" s="14"/>
      <c r="T19" s="14"/>
      <c r="U19" s="14"/>
      <c r="V19" s="14"/>
    </row>
    <row r="20" spans="1:22" ht="16" thickBot="1" x14ac:dyDescent="0.2">
      <c r="A20" s="127"/>
      <c r="B20" s="15" t="s">
        <v>35</v>
      </c>
      <c r="C20" s="121"/>
      <c r="D20" s="121"/>
      <c r="E20" s="121"/>
      <c r="F20" s="121"/>
      <c r="G20" s="121"/>
      <c r="H20" s="121"/>
      <c r="I20" s="121"/>
      <c r="J20" s="121"/>
      <c r="K20" s="121"/>
      <c r="L20" s="19"/>
      <c r="M20" s="121"/>
      <c r="N20" s="121"/>
      <c r="O20" s="121"/>
      <c r="P20" s="121"/>
      <c r="Q20" s="121"/>
      <c r="R20" s="14"/>
      <c r="S20" s="14"/>
      <c r="T20" s="14"/>
      <c r="U20" s="14"/>
      <c r="V20" s="14"/>
    </row>
    <row r="21" spans="1:22" ht="16" thickBot="1" x14ac:dyDescent="0.2">
      <c r="A21" s="127"/>
      <c r="B21" s="15" t="s">
        <v>36</v>
      </c>
      <c r="C21" s="121"/>
      <c r="D21" s="121"/>
      <c r="E21" s="121"/>
      <c r="F21" s="121"/>
      <c r="G21" s="121"/>
      <c r="H21" s="121"/>
      <c r="I21" s="121"/>
      <c r="J21" s="121"/>
      <c r="K21" s="121"/>
      <c r="L21" s="19"/>
      <c r="M21" s="121"/>
      <c r="N21" s="121"/>
      <c r="O21" s="121"/>
      <c r="P21" s="121"/>
      <c r="Q21" s="121"/>
      <c r="R21" s="14"/>
      <c r="S21" s="14"/>
      <c r="T21" s="14"/>
      <c r="U21" s="14"/>
      <c r="V21" s="14"/>
    </row>
    <row r="22" spans="1:22" ht="16" thickBot="1" x14ac:dyDescent="0.2">
      <c r="A22" s="127"/>
      <c r="B22" s="15" t="s">
        <v>38</v>
      </c>
      <c r="C22" s="121"/>
      <c r="D22" s="121"/>
      <c r="E22" s="121"/>
      <c r="F22" s="121"/>
      <c r="G22" s="121"/>
      <c r="H22" s="121"/>
      <c r="I22" s="121"/>
      <c r="J22" s="121"/>
      <c r="K22" s="121"/>
      <c r="L22" s="19"/>
      <c r="M22" s="121"/>
      <c r="N22" s="121"/>
      <c r="O22" s="121"/>
      <c r="P22" s="121"/>
      <c r="Q22" s="121"/>
      <c r="R22" s="14"/>
      <c r="S22" s="14"/>
      <c r="T22" s="14"/>
      <c r="U22" s="14"/>
      <c r="V22" s="14"/>
    </row>
    <row r="23" spans="1:22" ht="16" thickBot="1" x14ac:dyDescent="0.2">
      <c r="A23" s="127"/>
      <c r="B23" s="15" t="s">
        <v>40</v>
      </c>
      <c r="C23" s="121"/>
      <c r="D23" s="121"/>
      <c r="E23" s="121"/>
      <c r="F23" s="121"/>
      <c r="G23" s="121"/>
      <c r="H23" s="121"/>
      <c r="I23" s="121"/>
      <c r="J23" s="121"/>
      <c r="K23" s="121"/>
      <c r="L23" s="19"/>
      <c r="M23" s="121"/>
      <c r="N23" s="121"/>
      <c r="O23" s="121"/>
      <c r="P23" s="121"/>
      <c r="Q23" s="121"/>
      <c r="R23" s="14"/>
      <c r="S23" s="14"/>
      <c r="T23" s="14"/>
      <c r="U23" s="14"/>
      <c r="V23" s="14"/>
    </row>
    <row r="24" spans="1:22" ht="16" thickBot="1" x14ac:dyDescent="0.2">
      <c r="A24" s="127"/>
      <c r="B24" s="15" t="s">
        <v>41</v>
      </c>
      <c r="C24" s="121"/>
      <c r="D24" s="121"/>
      <c r="E24" s="121"/>
      <c r="F24" s="121"/>
      <c r="G24" s="121"/>
      <c r="H24" s="121"/>
      <c r="I24" s="121"/>
      <c r="J24" s="121"/>
      <c r="K24" s="121"/>
      <c r="L24" s="19"/>
      <c r="M24" s="121"/>
      <c r="N24" s="121"/>
      <c r="O24" s="121"/>
      <c r="P24" s="121"/>
      <c r="Q24" s="121"/>
      <c r="R24" s="14"/>
      <c r="S24" s="14"/>
      <c r="T24" s="14"/>
      <c r="U24" s="14"/>
      <c r="V24" s="14"/>
    </row>
    <row r="25" spans="1:22" ht="21" customHeight="1" thickBot="1" x14ac:dyDescent="0.2">
      <c r="A25" s="127"/>
      <c r="B25" s="15" t="s">
        <v>42</v>
      </c>
      <c r="C25" s="120"/>
      <c r="D25" s="120"/>
      <c r="E25" s="120"/>
      <c r="F25" s="120"/>
      <c r="G25" s="120"/>
      <c r="H25" s="120"/>
      <c r="I25" s="120"/>
      <c r="J25" s="120"/>
      <c r="K25" s="120"/>
      <c r="L25" s="19"/>
      <c r="M25" s="120"/>
      <c r="N25" s="120"/>
      <c r="O25" s="120"/>
      <c r="P25" s="120"/>
      <c r="Q25"/>
      <c r="R25" s="14"/>
      <c r="S25" s="14"/>
      <c r="T25" s="14"/>
      <c r="U25" s="14"/>
      <c r="V25" s="14"/>
    </row>
    <row r="26" spans="1:22" ht="16" thickBot="1" x14ac:dyDescent="0.2">
      <c r="A26" s="127"/>
      <c r="B26" s="15" t="s">
        <v>43</v>
      </c>
      <c r="C26" s="121"/>
      <c r="D26" s="121"/>
      <c r="E26" s="121"/>
      <c r="F26" s="121"/>
      <c r="G26" s="121"/>
      <c r="H26" s="121"/>
      <c r="I26" s="121"/>
      <c r="J26" s="121"/>
      <c r="K26" s="121"/>
      <c r="L26" s="19"/>
      <c r="M26" s="121"/>
      <c r="N26" s="121"/>
      <c r="O26" s="121"/>
      <c r="P26" s="121"/>
      <c r="Q26" s="121"/>
      <c r="R26" s="14"/>
      <c r="S26" s="14"/>
      <c r="T26" s="14"/>
      <c r="U26" s="14"/>
      <c r="V26" s="14"/>
    </row>
    <row r="27" spans="1:22" ht="16" thickBot="1" x14ac:dyDescent="0.2">
      <c r="A27" s="127"/>
      <c r="B27" s="15" t="s">
        <v>44</v>
      </c>
      <c r="C27" s="121"/>
      <c r="D27" s="121"/>
      <c r="E27" s="121"/>
      <c r="F27" s="121"/>
      <c r="G27" s="121"/>
      <c r="H27" s="121"/>
      <c r="I27" s="121"/>
      <c r="J27" s="121"/>
      <c r="K27" s="121"/>
      <c r="L27" s="19"/>
      <c r="M27" s="121"/>
      <c r="N27" s="121"/>
      <c r="O27" s="121"/>
      <c r="P27" s="121"/>
      <c r="Q27" s="121"/>
      <c r="R27" s="14"/>
      <c r="S27" s="14"/>
      <c r="T27" s="14"/>
      <c r="U27" s="14"/>
      <c r="V27" s="14"/>
    </row>
    <row r="28" spans="1:22" ht="15" thickBot="1" x14ac:dyDescent="0.2">
      <c r="A28" s="127"/>
      <c r="B28" s="18" t="s">
        <v>46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 ht="16" thickBot="1" x14ac:dyDescent="0.2">
      <c r="A29" s="130" t="s">
        <v>47</v>
      </c>
      <c r="B29" s="15" t="s">
        <v>21</v>
      </c>
      <c r="C29" s="121"/>
      <c r="D29" s="121"/>
      <c r="E29" s="121"/>
      <c r="F29" s="121"/>
      <c r="G29" s="121"/>
      <c r="H29" s="121"/>
      <c r="I29" s="121"/>
      <c r="J29" s="121"/>
      <c r="K29" s="121"/>
      <c r="L29" s="19"/>
      <c r="M29" s="121"/>
      <c r="N29" s="121"/>
      <c r="O29" s="121"/>
      <c r="P29" s="121"/>
      <c r="Q29" s="121"/>
      <c r="R29" s="118"/>
      <c r="S29" s="20"/>
      <c r="T29" s="20"/>
      <c r="U29" s="20"/>
      <c r="V29" s="20"/>
    </row>
    <row r="30" spans="1:22" ht="15.75" customHeight="1" thickBot="1" x14ac:dyDescent="0.2">
      <c r="A30" s="127"/>
      <c r="B30" s="15" t="s">
        <v>22</v>
      </c>
      <c r="C30" s="121"/>
      <c r="D30" s="121"/>
      <c r="E30" s="121"/>
      <c r="F30" s="121"/>
      <c r="G30" s="121"/>
      <c r="H30" s="121"/>
      <c r="I30" s="121"/>
      <c r="J30" s="121"/>
      <c r="K30" s="121"/>
      <c r="L30" s="19"/>
      <c r="M30" s="121"/>
      <c r="N30" s="121"/>
      <c r="O30" s="121"/>
      <c r="P30" s="121"/>
      <c r="Q30" s="121"/>
      <c r="R30" s="118"/>
      <c r="S30" s="20"/>
      <c r="T30" s="20"/>
      <c r="U30" s="20"/>
      <c r="V30" s="20"/>
    </row>
    <row r="31" spans="1:22" ht="16" thickBot="1" x14ac:dyDescent="0.2">
      <c r="A31" s="127"/>
      <c r="B31" s="15" t="s">
        <v>23</v>
      </c>
      <c r="C31" s="121"/>
      <c r="D31" s="121"/>
      <c r="E31" s="121"/>
      <c r="F31" s="121"/>
      <c r="G31" s="121"/>
      <c r="H31" s="121"/>
      <c r="I31" s="121"/>
      <c r="J31" s="121"/>
      <c r="K31" s="121"/>
      <c r="L31" s="19"/>
      <c r="M31" s="121"/>
      <c r="N31" s="121"/>
      <c r="O31" s="121"/>
      <c r="P31" s="121"/>
      <c r="Q31" s="121"/>
      <c r="R31" s="118"/>
      <c r="S31" s="20"/>
      <c r="T31" s="20"/>
      <c r="U31" s="20"/>
      <c r="V31" s="20"/>
    </row>
    <row r="32" spans="1:22" ht="16" thickBot="1" x14ac:dyDescent="0.2">
      <c r="A32" s="127"/>
      <c r="B32" s="15" t="s">
        <v>24</v>
      </c>
      <c r="C32" s="121"/>
      <c r="D32" s="121"/>
      <c r="E32" s="121"/>
      <c r="F32" s="121"/>
      <c r="G32" s="121"/>
      <c r="H32" s="121"/>
      <c r="I32" s="121"/>
      <c r="J32" s="121"/>
      <c r="K32" s="121"/>
      <c r="L32" s="19"/>
      <c r="M32" s="121"/>
      <c r="N32" s="121"/>
      <c r="O32" s="121"/>
      <c r="P32" s="121"/>
      <c r="Q32" s="121"/>
      <c r="R32" s="118"/>
      <c r="S32" s="20"/>
      <c r="T32" s="20"/>
      <c r="U32" s="20"/>
      <c r="V32" s="20"/>
    </row>
    <row r="33" spans="1:22" ht="16" thickBot="1" x14ac:dyDescent="0.2">
      <c r="A33" s="127"/>
      <c r="B33" s="15" t="s">
        <v>25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9"/>
      <c r="M33" s="121"/>
      <c r="N33" s="121"/>
      <c r="O33" s="121"/>
      <c r="P33" s="121"/>
      <c r="Q33" s="121"/>
      <c r="R33" s="118"/>
      <c r="S33" s="20"/>
      <c r="T33" s="20"/>
      <c r="U33" s="20"/>
      <c r="V33" s="20"/>
    </row>
    <row r="34" spans="1:22" ht="16" thickBot="1" x14ac:dyDescent="0.2">
      <c r="A34" s="127"/>
      <c r="B34" s="15" t="s">
        <v>26</v>
      </c>
      <c r="C34" s="121"/>
      <c r="D34" s="121"/>
      <c r="E34" s="121"/>
      <c r="F34" s="121"/>
      <c r="G34" s="121"/>
      <c r="H34" s="121"/>
      <c r="I34" s="121"/>
      <c r="J34" s="121"/>
      <c r="K34" s="121"/>
      <c r="L34" s="19"/>
      <c r="M34" s="121"/>
      <c r="N34" s="121"/>
      <c r="O34" s="121"/>
      <c r="P34" s="121"/>
      <c r="Q34" s="121"/>
      <c r="R34" s="118"/>
      <c r="S34" s="20"/>
      <c r="T34" s="20"/>
      <c r="U34" s="20"/>
      <c r="V34" s="20"/>
    </row>
    <row r="35" spans="1:22" ht="16" thickBot="1" x14ac:dyDescent="0.2">
      <c r="A35" s="127"/>
      <c r="B35" s="15" t="s">
        <v>27</v>
      </c>
      <c r="C35" s="121"/>
      <c r="D35" s="121"/>
      <c r="E35" s="121"/>
      <c r="F35" s="121"/>
      <c r="G35" s="121"/>
      <c r="H35" s="121"/>
      <c r="I35" s="121"/>
      <c r="J35" s="121"/>
      <c r="K35" s="121"/>
      <c r="L35" s="19"/>
      <c r="M35" s="121"/>
      <c r="N35" s="121"/>
      <c r="O35" s="121"/>
      <c r="P35" s="121"/>
      <c r="Q35" s="121"/>
      <c r="R35" s="118"/>
      <c r="S35" s="20"/>
      <c r="T35" s="20"/>
      <c r="U35" s="20"/>
      <c r="V35" s="20"/>
    </row>
    <row r="36" spans="1:22" ht="16" thickBot="1" x14ac:dyDescent="0.2">
      <c r="A36" s="127"/>
      <c r="B36" s="15" t="s">
        <v>28</v>
      </c>
      <c r="C36" s="121"/>
      <c r="D36" s="121"/>
      <c r="E36" s="121"/>
      <c r="F36" s="121"/>
      <c r="G36" s="121"/>
      <c r="H36" s="121"/>
      <c r="I36" s="121"/>
      <c r="J36" s="121"/>
      <c r="K36" s="121"/>
      <c r="L36" s="19"/>
      <c r="M36" s="121"/>
      <c r="N36" s="121"/>
      <c r="O36" s="121"/>
      <c r="P36" s="121"/>
      <c r="Q36" s="121"/>
      <c r="R36" s="118"/>
      <c r="S36" s="20"/>
      <c r="T36" s="20"/>
      <c r="U36" s="20"/>
      <c r="V36" s="20"/>
    </row>
    <row r="37" spans="1:22" ht="16" thickBot="1" x14ac:dyDescent="0.2">
      <c r="A37" s="127"/>
      <c r="B37" s="15" t="s">
        <v>29</v>
      </c>
      <c r="C37" s="121"/>
      <c r="D37" s="121"/>
      <c r="E37" s="121"/>
      <c r="F37" s="121"/>
      <c r="G37" s="121"/>
      <c r="H37" s="121"/>
      <c r="I37" s="121"/>
      <c r="J37" s="121"/>
      <c r="K37" s="121"/>
      <c r="L37" s="19"/>
      <c r="M37" s="121"/>
      <c r="N37" s="121"/>
      <c r="O37" s="121"/>
      <c r="P37" s="121"/>
      <c r="Q37" s="121"/>
      <c r="R37" s="118"/>
      <c r="S37" s="20"/>
      <c r="T37" s="20"/>
      <c r="U37" s="20"/>
      <c r="V37" s="20"/>
    </row>
    <row r="38" spans="1:22" ht="16" thickBot="1" x14ac:dyDescent="0.2">
      <c r="A38" s="127"/>
      <c r="B38" s="15" t="s">
        <v>30</v>
      </c>
      <c r="C38" s="121"/>
      <c r="D38" s="121"/>
      <c r="E38" s="121"/>
      <c r="F38" s="121"/>
      <c r="G38" s="121"/>
      <c r="H38" s="121"/>
      <c r="I38" s="121"/>
      <c r="J38" s="121"/>
      <c r="K38" s="121"/>
      <c r="L38" s="19"/>
      <c r="M38" s="121"/>
      <c r="N38" s="121"/>
      <c r="O38" s="121"/>
      <c r="P38" s="121"/>
      <c r="Q38" s="121"/>
      <c r="R38" s="118"/>
      <c r="S38" s="20"/>
      <c r="T38" s="20"/>
      <c r="U38" s="20"/>
      <c r="V38" s="20"/>
    </row>
    <row r="39" spans="1:22" ht="16" thickBot="1" x14ac:dyDescent="0.2">
      <c r="A39" s="127"/>
      <c r="B39" s="122" t="s">
        <v>31</v>
      </c>
      <c r="C39" s="123"/>
      <c r="D39" s="123"/>
      <c r="E39" s="123"/>
      <c r="F39" s="123"/>
      <c r="G39" s="123"/>
      <c r="H39" s="123"/>
      <c r="I39" s="123"/>
      <c r="J39" s="123"/>
      <c r="K39" s="123"/>
      <c r="L39" s="124"/>
      <c r="M39" s="123"/>
      <c r="N39" s="123"/>
      <c r="O39" s="123"/>
      <c r="P39" s="123"/>
      <c r="Q39" s="123"/>
      <c r="R39" s="118"/>
      <c r="S39" s="20"/>
      <c r="T39" s="20"/>
      <c r="U39" s="20"/>
      <c r="V39" s="20"/>
    </row>
    <row r="40" spans="1:22" ht="16" thickBot="1" x14ac:dyDescent="0.2">
      <c r="A40" s="127"/>
      <c r="B40" s="15" t="s">
        <v>32</v>
      </c>
      <c r="C40" s="121"/>
      <c r="D40" s="121"/>
      <c r="E40" s="121"/>
      <c r="F40" s="121"/>
      <c r="G40" s="121"/>
      <c r="H40" s="121"/>
      <c r="I40" s="121"/>
      <c r="J40" s="121"/>
      <c r="K40" s="121"/>
      <c r="L40" s="19"/>
      <c r="M40" s="121"/>
      <c r="N40" s="121"/>
      <c r="O40" s="121"/>
      <c r="P40" s="121"/>
      <c r="Q40" s="121"/>
      <c r="R40" s="118"/>
      <c r="S40" s="20"/>
      <c r="T40" s="20"/>
      <c r="U40" s="20"/>
      <c r="V40" s="20"/>
    </row>
    <row r="41" spans="1:22" ht="16" thickBot="1" x14ac:dyDescent="0.2">
      <c r="A41" s="127"/>
      <c r="B41" s="15" t="s">
        <v>33</v>
      </c>
      <c r="C41" s="121"/>
      <c r="D41" s="121"/>
      <c r="E41" s="121"/>
      <c r="F41" s="121"/>
      <c r="G41" s="121"/>
      <c r="H41" s="121"/>
      <c r="I41" s="121"/>
      <c r="J41" s="121"/>
      <c r="K41" s="121"/>
      <c r="L41" s="19"/>
      <c r="M41" s="121"/>
      <c r="N41" s="121"/>
      <c r="O41" s="121"/>
      <c r="P41" s="121"/>
      <c r="Q41" s="121"/>
      <c r="R41" s="118"/>
      <c r="S41" s="20"/>
      <c r="T41" s="20"/>
      <c r="U41" s="20"/>
      <c r="V41" s="20"/>
    </row>
    <row r="42" spans="1:22" ht="16" thickBot="1" x14ac:dyDescent="0.2">
      <c r="A42" s="127"/>
      <c r="B42" s="15" t="s">
        <v>34</v>
      </c>
      <c r="C42" s="121"/>
      <c r="D42" s="121"/>
      <c r="E42" s="121"/>
      <c r="F42" s="121"/>
      <c r="G42" s="121"/>
      <c r="H42" s="121"/>
      <c r="I42" s="121"/>
      <c r="J42" s="121"/>
      <c r="K42" s="121"/>
      <c r="L42" s="19"/>
      <c r="M42" s="121"/>
      <c r="N42" s="121"/>
      <c r="O42" s="121"/>
      <c r="P42" s="121"/>
      <c r="Q42" s="121"/>
      <c r="R42" s="118"/>
      <c r="S42" s="20"/>
      <c r="T42" s="20"/>
      <c r="U42" s="20"/>
      <c r="V42" s="20"/>
    </row>
    <row r="43" spans="1:22" ht="16" thickBot="1" x14ac:dyDescent="0.2">
      <c r="A43" s="127"/>
      <c r="B43" s="15" t="s">
        <v>35</v>
      </c>
      <c r="C43" s="121"/>
      <c r="D43" s="121"/>
      <c r="E43" s="121"/>
      <c r="F43" s="121"/>
      <c r="G43" s="121"/>
      <c r="H43" s="121"/>
      <c r="I43" s="121"/>
      <c r="J43" s="121"/>
      <c r="K43" s="121"/>
      <c r="L43" s="19"/>
      <c r="M43" s="121"/>
      <c r="N43" s="121"/>
      <c r="O43" s="121"/>
      <c r="P43" s="121"/>
      <c r="Q43" s="121"/>
      <c r="R43" s="118"/>
      <c r="S43" s="20"/>
      <c r="T43" s="20"/>
      <c r="U43" s="20"/>
      <c r="V43" s="20"/>
    </row>
    <row r="44" spans="1:22" ht="16" thickBot="1" x14ac:dyDescent="0.2">
      <c r="A44" s="127"/>
      <c r="B44" s="15" t="s">
        <v>36</v>
      </c>
      <c r="C44" s="121"/>
      <c r="D44" s="121"/>
      <c r="E44" s="121"/>
      <c r="F44" s="121"/>
      <c r="G44" s="121"/>
      <c r="H44" s="121"/>
      <c r="I44" s="121"/>
      <c r="J44" s="121"/>
      <c r="K44" s="121"/>
      <c r="L44" s="19"/>
      <c r="M44" s="121"/>
      <c r="N44" s="121"/>
      <c r="O44" s="121"/>
      <c r="P44" s="121"/>
      <c r="Q44" s="121"/>
      <c r="R44" s="118"/>
      <c r="S44" s="20"/>
      <c r="T44" s="20"/>
      <c r="U44" s="20"/>
      <c r="V44" s="20"/>
    </row>
    <row r="45" spans="1:22" ht="16" thickBot="1" x14ac:dyDescent="0.2">
      <c r="A45" s="127"/>
      <c r="B45" s="15" t="s">
        <v>38</v>
      </c>
      <c r="C45" s="121"/>
      <c r="D45" s="121"/>
      <c r="E45" s="121"/>
      <c r="F45" s="121"/>
      <c r="G45" s="121"/>
      <c r="H45" s="121"/>
      <c r="I45" s="121"/>
      <c r="J45" s="121"/>
      <c r="K45" s="121"/>
      <c r="L45" s="19"/>
      <c r="M45" s="121"/>
      <c r="N45" s="121"/>
      <c r="O45" s="121"/>
      <c r="P45" s="121"/>
      <c r="Q45" s="121"/>
      <c r="R45" s="118"/>
      <c r="S45" s="20"/>
      <c r="T45" s="20"/>
      <c r="U45" s="20"/>
      <c r="V45" s="20"/>
    </row>
    <row r="46" spans="1:22" ht="16" thickBot="1" x14ac:dyDescent="0.2">
      <c r="A46" s="127"/>
      <c r="B46" s="15" t="s">
        <v>40</v>
      </c>
      <c r="C46" s="121"/>
      <c r="D46" s="121"/>
      <c r="E46" s="121"/>
      <c r="F46" s="121"/>
      <c r="G46" s="121"/>
      <c r="H46" s="121"/>
      <c r="I46" s="121"/>
      <c r="J46" s="121"/>
      <c r="K46" s="121"/>
      <c r="L46" s="19"/>
      <c r="M46" s="121"/>
      <c r="N46" s="121"/>
      <c r="O46" s="121"/>
      <c r="P46" s="121"/>
      <c r="Q46" s="121"/>
      <c r="R46" s="118"/>
      <c r="S46" s="20"/>
      <c r="T46" s="20"/>
      <c r="U46" s="20"/>
      <c r="V46" s="20"/>
    </row>
    <row r="47" spans="1:22" ht="16" thickBot="1" x14ac:dyDescent="0.2">
      <c r="A47" s="127"/>
      <c r="B47" s="15" t="s">
        <v>41</v>
      </c>
      <c r="C47" s="121"/>
      <c r="D47" s="121"/>
      <c r="E47" s="121"/>
      <c r="F47" s="121"/>
      <c r="G47" s="121"/>
      <c r="H47" s="121"/>
      <c r="I47" s="121"/>
      <c r="J47" s="121"/>
      <c r="K47" s="121"/>
      <c r="L47" s="19"/>
      <c r="M47" s="121"/>
      <c r="N47" s="121"/>
      <c r="O47" s="121"/>
      <c r="P47" s="121"/>
      <c r="Q47" s="121"/>
      <c r="R47" s="118"/>
      <c r="S47" s="20"/>
      <c r="T47" s="20"/>
      <c r="U47" s="20"/>
      <c r="V47" s="20"/>
    </row>
    <row r="48" spans="1:22" ht="16" thickBot="1" x14ac:dyDescent="0.2">
      <c r="A48" s="127"/>
      <c r="B48" s="15" t="s">
        <v>42</v>
      </c>
      <c r="C48" s="120"/>
      <c r="D48" s="120"/>
      <c r="E48" s="120"/>
      <c r="F48" s="120"/>
      <c r="G48" s="120"/>
      <c r="H48" s="120"/>
      <c r="I48" s="120"/>
      <c r="J48" s="120"/>
      <c r="K48" s="120"/>
      <c r="L48" s="19"/>
      <c r="M48" s="120"/>
      <c r="N48" s="120"/>
      <c r="O48" s="120"/>
      <c r="P48" s="120"/>
      <c r="Q48"/>
      <c r="R48" s="118"/>
      <c r="S48" s="20"/>
      <c r="T48" s="20"/>
      <c r="U48" s="20"/>
      <c r="V48" s="20"/>
    </row>
    <row r="49" spans="1:22" ht="16" thickBot="1" x14ac:dyDescent="0.2">
      <c r="A49" s="127"/>
      <c r="B49" s="15" t="s">
        <v>43</v>
      </c>
      <c r="C49" s="121"/>
      <c r="D49" s="121"/>
      <c r="E49" s="121"/>
      <c r="F49" s="121"/>
      <c r="G49" s="121"/>
      <c r="H49" s="121"/>
      <c r="I49" s="121"/>
      <c r="J49" s="121"/>
      <c r="K49" s="121"/>
      <c r="L49" s="19"/>
      <c r="M49" s="121"/>
      <c r="N49" s="121"/>
      <c r="O49" s="121"/>
      <c r="P49" s="121"/>
      <c r="Q49" s="121"/>
      <c r="R49" s="118"/>
      <c r="S49" s="20"/>
      <c r="T49" s="20"/>
      <c r="U49" s="20"/>
      <c r="V49" s="20"/>
    </row>
    <row r="50" spans="1:22" ht="16" thickBot="1" x14ac:dyDescent="0.2">
      <c r="A50" s="127"/>
      <c r="B50" s="15" t="s">
        <v>44</v>
      </c>
      <c r="C50" s="121"/>
      <c r="D50" s="121"/>
      <c r="E50" s="121"/>
      <c r="F50" s="121"/>
      <c r="G50" s="121"/>
      <c r="H50" s="121"/>
      <c r="I50" s="121"/>
      <c r="J50" s="121"/>
      <c r="K50" s="121"/>
      <c r="L50" s="19"/>
      <c r="M50" s="121"/>
      <c r="N50" s="121"/>
      <c r="O50" s="121"/>
      <c r="P50" s="121"/>
      <c r="Q50" s="121"/>
      <c r="R50" s="118"/>
      <c r="S50" s="20"/>
      <c r="T50" s="20"/>
      <c r="U50" s="20"/>
      <c r="V50" s="20"/>
    </row>
    <row r="51" spans="1:22" ht="16" thickBot="1" x14ac:dyDescent="0.2">
      <c r="A51" s="131"/>
      <c r="B51" s="18" t="s">
        <v>48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23"/>
      <c r="R51" s="19"/>
      <c r="S51" s="19"/>
      <c r="T51" s="19"/>
      <c r="U51" s="19"/>
      <c r="V51" s="19"/>
    </row>
    <row r="52" spans="1:22" ht="15" thickBot="1" x14ac:dyDescent="0.2">
      <c r="A52" s="125" t="s">
        <v>49</v>
      </c>
      <c r="B52" s="126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1:22" x14ac:dyDescent="0.15">
      <c r="A53" s="22"/>
      <c r="B53" s="22"/>
      <c r="C53" s="22"/>
      <c r="D53" s="22"/>
      <c r="E53" s="22"/>
      <c r="F53" s="22"/>
      <c r="G53" s="22"/>
      <c r="H53" s="22"/>
      <c r="I53" s="22"/>
    </row>
    <row r="54" spans="1:22" x14ac:dyDescent="0.15">
      <c r="B54" s="22"/>
      <c r="D54" s="23" t="s">
        <v>50</v>
      </c>
    </row>
    <row r="55" spans="1:22" x14ac:dyDescent="0.15">
      <c r="C55" s="23"/>
      <c r="D55" s="23" t="s">
        <v>51</v>
      </c>
    </row>
    <row r="56" spans="1:22" x14ac:dyDescent="0.15">
      <c r="C56" s="23"/>
      <c r="D56" s="23" t="s">
        <v>52</v>
      </c>
      <c r="E56" s="24"/>
      <c r="L56" s="35"/>
      <c r="M56" s="36"/>
      <c r="N56" s="36"/>
      <c r="O56" s="36"/>
      <c r="P56" s="36"/>
    </row>
    <row r="57" spans="1:22" x14ac:dyDescent="0.15">
      <c r="C57" s="23"/>
      <c r="D57" s="23" t="s">
        <v>49</v>
      </c>
      <c r="E57" s="25">
        <f>E54+E55+E56</f>
        <v>0</v>
      </c>
      <c r="F57" s="25">
        <f>F54+F55+F56</f>
        <v>0</v>
      </c>
      <c r="L57" s="35"/>
    </row>
    <row r="58" spans="1:22" x14ac:dyDescent="0.15">
      <c r="C58" s="23"/>
      <c r="D58" s="23" t="s">
        <v>53</v>
      </c>
      <c r="E58" s="26"/>
      <c r="F58" s="26"/>
      <c r="N58" s="35"/>
    </row>
    <row r="59" spans="1:22" x14ac:dyDescent="0.15">
      <c r="C59" s="23"/>
      <c r="D59" s="23" t="s">
        <v>54</v>
      </c>
      <c r="E59" s="25">
        <f>E57-E58</f>
        <v>0</v>
      </c>
      <c r="F59" s="25">
        <f>F57-F58</f>
        <v>0</v>
      </c>
    </row>
  </sheetData>
  <mergeCells count="17">
    <mergeCell ref="B1:V1"/>
    <mergeCell ref="Q2:V2"/>
    <mergeCell ref="A3:C3"/>
    <mergeCell ref="D4:G4"/>
    <mergeCell ref="H4:K4"/>
    <mergeCell ref="M4:Q4"/>
    <mergeCell ref="R4:R5"/>
    <mergeCell ref="S4:S5"/>
    <mergeCell ref="T4:T5"/>
    <mergeCell ref="U4:U5"/>
    <mergeCell ref="V4:V5"/>
    <mergeCell ref="A52:B52"/>
    <mergeCell ref="A6:A28"/>
    <mergeCell ref="A29:A51"/>
    <mergeCell ref="C4:C5"/>
    <mergeCell ref="L4:L5"/>
    <mergeCell ref="A4:B5"/>
  </mergeCells>
  <phoneticPr fontId="23" type="noConversion"/>
  <pageMargins left="0.69930555555555596" right="0.69930555555555596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应收款项账龄分析表-应收账款</vt:lpstr>
      <vt:lpstr>应收款项账龄分析表-其他应收款 </vt:lpstr>
      <vt:lpstr>应收款项账龄分析表-预付账款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</dc:creator>
  <cp:lastModifiedBy>Microsoft Office 用户</cp:lastModifiedBy>
  <cp:lastPrinted>2018-04-16T01:06:00Z</cp:lastPrinted>
  <dcterms:created xsi:type="dcterms:W3CDTF">2015-09-28T01:49:00Z</dcterms:created>
  <dcterms:modified xsi:type="dcterms:W3CDTF">2018-10-23T11:08:19Z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