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9155" windowHeight="8475"/>
  </bookViews>
  <sheets>
    <sheet name="Parameters" sheetId="1" r:id="rId1"/>
    <sheet name="ACF" sheetId="4" r:id="rId2"/>
  </sheets>
  <externalReferences>
    <externalReference r:id="rId3"/>
  </externalReferences>
  <definedNames>
    <definedName name="phi_1">ACF!$B$2</definedName>
    <definedName name="phi_2">ACF!$B$3</definedName>
    <definedName name="solver_adj" localSheetId="0" hidden="1">Parameters!$A$2:$B$2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Parameters!$B$2</definedName>
    <definedName name="solver_lhs2" localSheetId="0" hidden="1">Parameters!$E$2</definedName>
    <definedName name="solver_lhs3" localSheetId="0" hidden="1">Parameters!$A$2</definedName>
    <definedName name="solver_lhs4" localSheetId="0" hidden="1">Parameters!$B$2</definedName>
    <definedName name="solver_lhs5" localSheetId="0" hidden="1">Parameters!$A$2</definedName>
    <definedName name="solver_lin" localSheetId="0" hidden="1">2</definedName>
    <definedName name="solver_neg" localSheetId="0" hidden="1">2</definedName>
    <definedName name="solver_num" localSheetId="0" hidden="1">5</definedName>
    <definedName name="solver_nwt" localSheetId="0" hidden="1">1</definedName>
    <definedName name="solver_opt" localSheetId="0" hidden="1">Parameters!$D$2</definedName>
    <definedName name="solver_pre" localSheetId="0" hidden="1">0.000000001</definedName>
    <definedName name="solver_rel1" localSheetId="0" hidden="1">3</definedName>
    <definedName name="solver_rel2" localSheetId="0" hidden="1">2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hs1" localSheetId="0" hidden="1">-1</definedName>
    <definedName name="solver_rhs2" localSheetId="0" hidden="1">Parameters!$G$2</definedName>
    <definedName name="solver_rhs3" localSheetId="0" hidden="1">-2</definedName>
    <definedName name="solver_rhs4" localSheetId="0" hidden="1">0</definedName>
    <definedName name="solver_rhs5" localSheetId="0" hidden="1">2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3.5</definedName>
  </definedNames>
  <calcPr calcId="145621"/>
</workbook>
</file>

<file path=xl/calcChain.xml><?xml version="1.0" encoding="utf-8"?>
<calcChain xmlns="http://schemas.openxmlformats.org/spreadsheetml/2006/main">
  <c r="B65" i="1" l="1"/>
  <c r="B3" i="4"/>
  <c r="B2" i="4"/>
  <c r="A6" i="1"/>
  <c r="D6" i="1"/>
  <c r="D2" i="1"/>
  <c r="D69" i="1" s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25" i="1"/>
  <c r="B6" i="1"/>
  <c r="E6" i="1"/>
  <c r="E2" i="1"/>
  <c r="D10" i="1" a="1"/>
  <c r="E10" i="1" l="1"/>
  <c r="G10" i="1"/>
  <c r="E11" i="1"/>
  <c r="G11" i="1"/>
  <c r="D10" i="1"/>
  <c r="F10" i="1"/>
  <c r="D11" i="1"/>
  <c r="F11" i="1"/>
  <c r="C64" i="1"/>
  <c r="C60" i="1"/>
  <c r="C56" i="1"/>
  <c r="C52" i="1"/>
  <c r="C48" i="1"/>
  <c r="C44" i="1"/>
  <c r="C40" i="1"/>
  <c r="C36" i="1"/>
  <c r="C32" i="1"/>
  <c r="C28" i="1"/>
  <c r="C66" i="1"/>
  <c r="C103" i="1"/>
  <c r="C99" i="1"/>
  <c r="C95" i="1"/>
  <c r="C91" i="1"/>
  <c r="C87" i="1"/>
  <c r="C83" i="1"/>
  <c r="C79" i="1"/>
  <c r="C75" i="1"/>
  <c r="C71" i="1"/>
  <c r="C67" i="1"/>
  <c r="D63" i="1"/>
  <c r="D59" i="1"/>
  <c r="D55" i="1"/>
  <c r="D51" i="1"/>
  <c r="D47" i="1"/>
  <c r="D43" i="1"/>
  <c r="D39" i="1"/>
  <c r="D35" i="1"/>
  <c r="D31" i="1"/>
  <c r="D27" i="1"/>
  <c r="D106" i="1"/>
  <c r="D102" i="1"/>
  <c r="D98" i="1"/>
  <c r="D94" i="1"/>
  <c r="D90" i="1"/>
  <c r="D86" i="1"/>
  <c r="D82" i="1"/>
  <c r="D78" i="1"/>
  <c r="D74" i="1"/>
  <c r="D70" i="1"/>
  <c r="C62" i="1"/>
  <c r="C58" i="1"/>
  <c r="C54" i="1"/>
  <c r="C50" i="1"/>
  <c r="C46" i="1"/>
  <c r="C42" i="1"/>
  <c r="C38" i="1"/>
  <c r="C34" i="1"/>
  <c r="C30" i="1"/>
  <c r="C26" i="1"/>
  <c r="C105" i="1"/>
  <c r="C101" i="1"/>
  <c r="C97" i="1"/>
  <c r="C93" i="1"/>
  <c r="C89" i="1"/>
  <c r="C85" i="1"/>
  <c r="C81" i="1"/>
  <c r="C77" i="1"/>
  <c r="C73" i="1"/>
  <c r="C69" i="1"/>
  <c r="D65" i="1"/>
  <c r="D61" i="1"/>
  <c r="D57" i="1"/>
  <c r="D53" i="1"/>
  <c r="D49" i="1"/>
  <c r="D45" i="1"/>
  <c r="D41" i="1"/>
  <c r="D37" i="1"/>
  <c r="D33" i="1"/>
  <c r="D29" i="1"/>
  <c r="D66" i="1"/>
  <c r="D104" i="1"/>
  <c r="D100" i="1"/>
  <c r="D96" i="1"/>
  <c r="D92" i="1"/>
  <c r="D88" i="1"/>
  <c r="D84" i="1"/>
  <c r="D80" i="1"/>
  <c r="D76" i="1"/>
  <c r="D72" i="1"/>
  <c r="D68" i="1"/>
  <c r="C65" i="1"/>
  <c r="C63" i="1"/>
  <c r="C61" i="1"/>
  <c r="C59" i="1"/>
  <c r="C57" i="1"/>
  <c r="C55" i="1"/>
  <c r="C53" i="1"/>
  <c r="C51" i="1"/>
  <c r="C49" i="1"/>
  <c r="C47" i="1"/>
  <c r="C45" i="1"/>
  <c r="C43" i="1"/>
  <c r="C41" i="1"/>
  <c r="C39" i="1"/>
  <c r="C37" i="1"/>
  <c r="C35" i="1"/>
  <c r="C33" i="1"/>
  <c r="C31" i="1"/>
  <c r="C29" i="1"/>
  <c r="C27" i="1"/>
  <c r="C25" i="1"/>
  <c r="C106" i="1"/>
  <c r="C104" i="1"/>
  <c r="C102" i="1"/>
  <c r="C100" i="1"/>
  <c r="C98" i="1"/>
  <c r="C96" i="1"/>
  <c r="C94" i="1"/>
  <c r="C92" i="1"/>
  <c r="C90" i="1"/>
  <c r="C88" i="1"/>
  <c r="C86" i="1"/>
  <c r="C84" i="1"/>
  <c r="C82" i="1"/>
  <c r="C80" i="1"/>
  <c r="C78" i="1"/>
  <c r="C76" i="1"/>
  <c r="C74" i="1"/>
  <c r="C72" i="1"/>
  <c r="C70" i="1"/>
  <c r="C68" i="1"/>
  <c r="D25" i="1"/>
  <c r="D64" i="1"/>
  <c r="D62" i="1"/>
  <c r="D60" i="1"/>
  <c r="D58" i="1"/>
  <c r="D56" i="1"/>
  <c r="D54" i="1"/>
  <c r="D52" i="1"/>
  <c r="D50" i="1"/>
  <c r="D48" i="1"/>
  <c r="D46" i="1"/>
  <c r="D44" i="1"/>
  <c r="D42" i="1"/>
  <c r="D40" i="1"/>
  <c r="D38" i="1"/>
  <c r="D36" i="1"/>
  <c r="D34" i="1"/>
  <c r="D32" i="1"/>
  <c r="D30" i="1"/>
  <c r="D28" i="1"/>
  <c r="D26" i="1"/>
  <c r="D67" i="1"/>
  <c r="D105" i="1"/>
  <c r="D103" i="1"/>
  <c r="D101" i="1"/>
  <c r="D99" i="1"/>
  <c r="D97" i="1"/>
  <c r="D95" i="1"/>
  <c r="D93" i="1"/>
  <c r="D91" i="1"/>
  <c r="D89" i="1"/>
  <c r="D87" i="1"/>
  <c r="D85" i="1"/>
  <c r="D83" i="1"/>
  <c r="D81" i="1"/>
  <c r="D79" i="1"/>
  <c r="D77" i="1"/>
  <c r="D75" i="1"/>
  <c r="D73" i="1"/>
  <c r="D71" i="1"/>
  <c r="B5" i="4"/>
  <c r="B6" i="4" s="1"/>
  <c r="B8" i="4"/>
  <c r="F3" i="4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B7" i="4" l="1"/>
</calcChain>
</file>

<file path=xl/comments1.xml><?xml version="1.0" encoding="utf-8"?>
<comments xmlns="http://schemas.openxmlformats.org/spreadsheetml/2006/main">
  <authors>
    <author>Peter Hellström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Peter Hellström:</t>
        </r>
        <r>
          <rPr>
            <sz val="9"/>
            <color indexed="81"/>
            <rFont val="Tahoma"/>
            <family val="2"/>
          </rPr>
          <t xml:space="preserve">
1 + a1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Peter Hellström:</t>
        </r>
        <r>
          <rPr>
            <sz val="9"/>
            <color indexed="81"/>
            <rFont val="Tahoma"/>
            <family val="2"/>
          </rPr>
          <t xml:space="preserve">
a2</t>
        </r>
      </text>
    </comment>
  </commentList>
</comments>
</file>

<file path=xl/sharedStrings.xml><?xml version="1.0" encoding="utf-8"?>
<sst xmlns="http://schemas.openxmlformats.org/spreadsheetml/2006/main" count="43" uniqueCount="38">
  <si>
    <t>a2</t>
  </si>
  <si>
    <t>IPV</t>
  </si>
  <si>
    <t>Variance constraint</t>
  </si>
  <si>
    <t>&lt;== Change here</t>
  </si>
  <si>
    <t>Cycle period</t>
  </si>
  <si>
    <t>1 + a1</t>
  </si>
  <si>
    <t>Matrix</t>
  </si>
  <si>
    <t>Eigenvalues</t>
  </si>
  <si>
    <t>Real</t>
  </si>
  <si>
    <t>Complex</t>
  </si>
  <si>
    <t>Constraints:</t>
  </si>
  <si>
    <t>A2 &lt;= 2</t>
  </si>
  <si>
    <t>A2 &gt;= -2</t>
  </si>
  <si>
    <t>B2 &lt;= 0</t>
  </si>
  <si>
    <t>B2 &gt;= -1</t>
  </si>
  <si>
    <t>A2, B2</t>
  </si>
  <si>
    <t>Adjustable cells:</t>
  </si>
  <si>
    <t>D2</t>
  </si>
  <si>
    <t>Target cell(s):</t>
  </si>
  <si>
    <t>Period</t>
  </si>
  <si>
    <t>Freq</t>
  </si>
  <si>
    <t>Theta</t>
  </si>
  <si>
    <t>phi2</t>
  </si>
  <si>
    <t>phi1</t>
  </si>
  <si>
    <t>ACF</t>
  </si>
  <si>
    <t>Lag</t>
  </si>
  <si>
    <t>AR(2) parameters</t>
  </si>
  <si>
    <t>Change value of target cell D2 in Dialog box (Cycle period)</t>
  </si>
  <si>
    <t>Triangle</t>
  </si>
  <si>
    <t>x</t>
  </si>
  <si>
    <t>y</t>
  </si>
  <si>
    <t>Parabola</t>
  </si>
  <si>
    <t>Contour</t>
  </si>
  <si>
    <t>k</t>
  </si>
  <si>
    <t>a1</t>
  </si>
  <si>
    <t>Specifications</t>
  </si>
  <si>
    <t>E2 = G2</t>
  </si>
  <si>
    <t>Change value of target cell G2 (Variance constraint)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</si>
</sst>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3" borderId="4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1" fillId="3" borderId="9" xfId="0" applyFont="1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7" xfId="0" applyFill="1" applyBorder="1"/>
    <xf numFmtId="0" fontId="0" fillId="4" borderId="2" xfId="0" applyFill="1" applyBorder="1" applyAlignment="1">
      <alignment horizontal="center"/>
    </xf>
    <xf numFmtId="0" fontId="0" fillId="4" borderId="5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0" xfId="0" applyFill="1" applyBorder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/>
    <xf numFmtId="0" fontId="0" fillId="2" borderId="1" xfId="0" applyNumberForma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1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Border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" fillId="0" borderId="11" xfId="0" applyFont="1" applyBorder="1" applyAlignment="1">
      <alignment horizontal="center"/>
    </xf>
    <xf numFmtId="165" fontId="0" fillId="6" borderId="0" xfId="0" applyNumberFormat="1" applyFill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/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Parameters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w="12700">
                <a:solidFill>
                  <a:srgbClr val="1F497D">
                    <a:lumMod val="60000"/>
                    <a:lumOff val="40000"/>
                  </a:srgbClr>
                </a:solidFill>
              </a:ln>
            </c:spPr>
          </c:marker>
          <c:xVal>
            <c:numRef>
              <c:f>Parameters!$A$2</c:f>
              <c:numCache>
                <c:formatCode>General</c:formatCode>
                <c:ptCount val="1"/>
                <c:pt idx="0">
                  <c:v>-0.42410284127233655</c:v>
                </c:pt>
              </c:numCache>
            </c:numRef>
          </c:xVal>
          <c:yVal>
            <c:numRef>
              <c:f>Parameters!$B$2</c:f>
              <c:numCache>
                <c:formatCode>General</c:formatCode>
                <c:ptCount val="1"/>
                <c:pt idx="0">
                  <c:v>-0.90811453007545606</c:v>
                </c:pt>
              </c:numCache>
            </c:numRef>
          </c:yVal>
          <c:smooth val="0"/>
        </c:ser>
        <c:ser>
          <c:idx val="3"/>
          <c:order val="1"/>
          <c:tx>
            <c:v>k&lt;4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Parameters!$C$25:$C$65</c:f>
              <c:numCache>
                <c:formatCode>General</c:formatCode>
                <c:ptCount val="41"/>
                <c:pt idx="0">
                  <c:v>-2</c:v>
                </c:pt>
                <c:pt idx="1">
                  <c:v>-1.95</c:v>
                </c:pt>
                <c:pt idx="2">
                  <c:v>-1.9</c:v>
                </c:pt>
                <c:pt idx="3">
                  <c:v>-1.85</c:v>
                </c:pt>
                <c:pt idx="4">
                  <c:v>-1.8</c:v>
                </c:pt>
                <c:pt idx="5">
                  <c:v>-1.75</c:v>
                </c:pt>
                <c:pt idx="6">
                  <c:v>-1.7</c:v>
                </c:pt>
                <c:pt idx="7">
                  <c:v>-1.65</c:v>
                </c:pt>
                <c:pt idx="8">
                  <c:v>-1.6</c:v>
                </c:pt>
                <c:pt idx="9">
                  <c:v>-1.55</c:v>
                </c:pt>
                <c:pt idx="10">
                  <c:v>-1.5</c:v>
                </c:pt>
                <c:pt idx="11">
                  <c:v>-1.45</c:v>
                </c:pt>
                <c:pt idx="12">
                  <c:v>-1.4</c:v>
                </c:pt>
                <c:pt idx="13">
                  <c:v>-1.35</c:v>
                </c:pt>
                <c:pt idx="14">
                  <c:v>-1.3</c:v>
                </c:pt>
                <c:pt idx="15">
                  <c:v>-1.25</c:v>
                </c:pt>
                <c:pt idx="16">
                  <c:v>-1.2</c:v>
                </c:pt>
                <c:pt idx="17">
                  <c:v>-1.1499999999999999</c:v>
                </c:pt>
                <c:pt idx="18">
                  <c:v>-1.1000000000000001</c:v>
                </c:pt>
                <c:pt idx="19">
                  <c:v>-1.05</c:v>
                </c:pt>
                <c:pt idx="20">
                  <c:v>-1</c:v>
                </c:pt>
                <c:pt idx="21">
                  <c:v>-0.95</c:v>
                </c:pt>
                <c:pt idx="22">
                  <c:v>-0.9</c:v>
                </c:pt>
                <c:pt idx="23">
                  <c:v>-0.85</c:v>
                </c:pt>
                <c:pt idx="24">
                  <c:v>-0.8</c:v>
                </c:pt>
                <c:pt idx="25">
                  <c:v>-0.75</c:v>
                </c:pt>
                <c:pt idx="26">
                  <c:v>-0.7</c:v>
                </c:pt>
                <c:pt idx="27">
                  <c:v>-0.65</c:v>
                </c:pt>
                <c:pt idx="28">
                  <c:v>-0.6</c:v>
                </c:pt>
                <c:pt idx="29">
                  <c:v>-0.55000000000000004</c:v>
                </c:pt>
                <c:pt idx="30">
                  <c:v>-0.5</c:v>
                </c:pt>
                <c:pt idx="31">
                  <c:v>-0.45</c:v>
                </c:pt>
                <c:pt idx="32">
                  <c:v>-0.4</c:v>
                </c:pt>
                <c:pt idx="33">
                  <c:v>-0.35</c:v>
                </c:pt>
                <c:pt idx="34">
                  <c:v>-0.3</c:v>
                </c:pt>
                <c:pt idx="35">
                  <c:v>-0.25</c:v>
                </c:pt>
                <c:pt idx="36">
                  <c:v>-0.2</c:v>
                </c:pt>
                <c:pt idx="37">
                  <c:v>-0.15</c:v>
                </c:pt>
                <c:pt idx="38">
                  <c:v>-0.1</c:v>
                </c:pt>
                <c:pt idx="39">
                  <c:v>-0.05</c:v>
                </c:pt>
                <c:pt idx="40">
                  <c:v>0</c:v>
                </c:pt>
              </c:numCache>
            </c:numRef>
          </c:xVal>
          <c:yVal>
            <c:numRef>
              <c:f>Parameters!$D$25:$D$65</c:f>
              <c:numCache>
                <c:formatCode>General</c:formatCode>
                <c:ptCount val="41"/>
                <c:pt idx="0">
                  <c:v>-20.195669358089393</c:v>
                </c:pt>
                <c:pt idx="1">
                  <c:v>-19.198508183533729</c:v>
                </c:pt>
                <c:pt idx="2">
                  <c:v>-18.226591595675679</c:v>
                </c:pt>
                <c:pt idx="3">
                  <c:v>-17.279919594515238</c:v>
                </c:pt>
                <c:pt idx="4">
                  <c:v>-16.358492180052409</c:v>
                </c:pt>
                <c:pt idx="5">
                  <c:v>-15.462309352287193</c:v>
                </c:pt>
                <c:pt idx="6">
                  <c:v>-14.591371111219585</c:v>
                </c:pt>
                <c:pt idx="7">
                  <c:v>-13.745677456849592</c:v>
                </c:pt>
                <c:pt idx="8">
                  <c:v>-12.925228389177214</c:v>
                </c:pt>
                <c:pt idx="9">
                  <c:v>-12.130023908202443</c:v>
                </c:pt>
                <c:pt idx="10">
                  <c:v>-11.360064013925284</c:v>
                </c:pt>
                <c:pt idx="11">
                  <c:v>-10.615348706345738</c:v>
                </c:pt>
                <c:pt idx="12">
                  <c:v>-9.8958779854638017</c:v>
                </c:pt>
                <c:pt idx="13">
                  <c:v>-9.2016518512794807</c:v>
                </c:pt>
                <c:pt idx="14">
                  <c:v>-8.53267030379277</c:v>
                </c:pt>
                <c:pt idx="15">
                  <c:v>-7.8889333430036697</c:v>
                </c:pt>
                <c:pt idx="16">
                  <c:v>-7.2704409689121814</c:v>
                </c:pt>
                <c:pt idx="17">
                  <c:v>-6.6771931815183043</c:v>
                </c:pt>
                <c:pt idx="18">
                  <c:v>-6.109189980822042</c:v>
                </c:pt>
                <c:pt idx="19">
                  <c:v>-5.5664313668233891</c:v>
                </c:pt>
                <c:pt idx="20">
                  <c:v>-5.0489173395223483</c:v>
                </c:pt>
                <c:pt idx="21">
                  <c:v>-4.5566478989189196</c:v>
                </c:pt>
                <c:pt idx="22">
                  <c:v>-4.0896230450131021</c:v>
                </c:pt>
                <c:pt idx="23">
                  <c:v>-3.6478427778048963</c:v>
                </c:pt>
                <c:pt idx="24">
                  <c:v>-3.2313070972943034</c:v>
                </c:pt>
                <c:pt idx="25">
                  <c:v>-2.8400160034813209</c:v>
                </c:pt>
                <c:pt idx="26">
                  <c:v>-2.4739694963659504</c:v>
                </c:pt>
                <c:pt idx="27">
                  <c:v>-2.1331675759481925</c:v>
                </c:pt>
                <c:pt idx="28">
                  <c:v>-1.8176102422280453</c:v>
                </c:pt>
                <c:pt idx="29">
                  <c:v>-1.5272974952055105</c:v>
                </c:pt>
                <c:pt idx="30">
                  <c:v>-1.2622293348805871</c:v>
                </c:pt>
                <c:pt idx="31">
                  <c:v>-1.0224057612532755</c:v>
                </c:pt>
                <c:pt idx="32">
                  <c:v>-0.80782677432357586</c:v>
                </c:pt>
                <c:pt idx="33">
                  <c:v>-0.61849237409148761</c:v>
                </c:pt>
                <c:pt idx="34">
                  <c:v>-0.45440256055701134</c:v>
                </c:pt>
                <c:pt idx="35">
                  <c:v>-0.31555733372014677</c:v>
                </c:pt>
                <c:pt idx="36">
                  <c:v>-0.20195669358089396</c:v>
                </c:pt>
                <c:pt idx="37">
                  <c:v>-0.11360064013925283</c:v>
                </c:pt>
                <c:pt idx="38">
                  <c:v>-5.0489173395223491E-2</c:v>
                </c:pt>
                <c:pt idx="39">
                  <c:v>-1.2622293348805873E-2</c:v>
                </c:pt>
                <c:pt idx="40">
                  <c:v>0</c:v>
                </c:pt>
              </c:numCache>
            </c:numRef>
          </c:yVal>
          <c:smooth val="0"/>
        </c:ser>
        <c:ser>
          <c:idx val="4"/>
          <c:order val="2"/>
          <c:tx>
            <c:v>k&gt;4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Parameters!$C$66:$C$106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xVal>
          <c:yVal>
            <c:numRef>
              <c:f>Parameters!$D$66:$D$106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</c:ser>
        <c:ser>
          <c:idx val="0"/>
          <c:order val="3"/>
          <c:tx>
            <c:v>Triangle</c:v>
          </c:tx>
          <c:spPr>
            <a:ln w="25400"/>
          </c:spPr>
          <c:marker>
            <c:symbol val="none"/>
          </c:marker>
          <c:xVal>
            <c:numRef>
              <c:f>Parameters!$A$15:$A$20</c:f>
              <c:numCache>
                <c:formatCode>General</c:formatCode>
                <c:ptCount val="6"/>
                <c:pt idx="0">
                  <c:v>-2</c:v>
                </c:pt>
                <c:pt idx="1">
                  <c:v>2</c:v>
                </c:pt>
                <c:pt idx="2">
                  <c:v>0</c:v>
                </c:pt>
                <c:pt idx="3">
                  <c:v>-2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Parameters!$B$15:$B$20</c:f>
              <c:numCache>
                <c:formatCode>General</c:formatCode>
                <c:ptCount val="6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</c:numCache>
            </c:numRef>
          </c:yVal>
          <c:smooth val="0"/>
        </c:ser>
        <c:ser>
          <c:idx val="2"/>
          <c:order val="4"/>
          <c:tx>
            <c:v>Parabola</c:v>
          </c:tx>
          <c:spPr>
            <a:ln w="2540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Parameters!$A$25:$A$106</c:f>
              <c:numCache>
                <c:formatCode>General</c:formatCode>
                <c:ptCount val="82"/>
                <c:pt idx="0">
                  <c:v>-2</c:v>
                </c:pt>
                <c:pt idx="1">
                  <c:v>-1.95</c:v>
                </c:pt>
                <c:pt idx="2">
                  <c:v>-1.9</c:v>
                </c:pt>
                <c:pt idx="3">
                  <c:v>-1.85</c:v>
                </c:pt>
                <c:pt idx="4">
                  <c:v>-1.8</c:v>
                </c:pt>
                <c:pt idx="5">
                  <c:v>-1.75</c:v>
                </c:pt>
                <c:pt idx="6">
                  <c:v>-1.7</c:v>
                </c:pt>
                <c:pt idx="7">
                  <c:v>-1.65</c:v>
                </c:pt>
                <c:pt idx="8">
                  <c:v>-1.6</c:v>
                </c:pt>
                <c:pt idx="9">
                  <c:v>-1.55</c:v>
                </c:pt>
                <c:pt idx="10">
                  <c:v>-1.5</c:v>
                </c:pt>
                <c:pt idx="11">
                  <c:v>-1.45</c:v>
                </c:pt>
                <c:pt idx="12">
                  <c:v>-1.4</c:v>
                </c:pt>
                <c:pt idx="13">
                  <c:v>-1.35</c:v>
                </c:pt>
                <c:pt idx="14">
                  <c:v>-1.3</c:v>
                </c:pt>
                <c:pt idx="15">
                  <c:v>-1.25</c:v>
                </c:pt>
                <c:pt idx="16">
                  <c:v>-1.2</c:v>
                </c:pt>
                <c:pt idx="17">
                  <c:v>-1.1499999999999999</c:v>
                </c:pt>
                <c:pt idx="18">
                  <c:v>-1.1000000000000001</c:v>
                </c:pt>
                <c:pt idx="19">
                  <c:v>-1.05</c:v>
                </c:pt>
                <c:pt idx="20">
                  <c:v>-1</c:v>
                </c:pt>
                <c:pt idx="21">
                  <c:v>-0.95</c:v>
                </c:pt>
                <c:pt idx="22">
                  <c:v>-0.9</c:v>
                </c:pt>
                <c:pt idx="23">
                  <c:v>-0.85</c:v>
                </c:pt>
                <c:pt idx="24">
                  <c:v>-0.8</c:v>
                </c:pt>
                <c:pt idx="25">
                  <c:v>-0.75</c:v>
                </c:pt>
                <c:pt idx="26">
                  <c:v>-0.7</c:v>
                </c:pt>
                <c:pt idx="27">
                  <c:v>-0.65</c:v>
                </c:pt>
                <c:pt idx="28">
                  <c:v>-0.6</c:v>
                </c:pt>
                <c:pt idx="29">
                  <c:v>-0.55000000000000004</c:v>
                </c:pt>
                <c:pt idx="30">
                  <c:v>-0.5</c:v>
                </c:pt>
                <c:pt idx="31">
                  <c:v>-0.45</c:v>
                </c:pt>
                <c:pt idx="32">
                  <c:v>-0.4</c:v>
                </c:pt>
                <c:pt idx="33">
                  <c:v>-0.35</c:v>
                </c:pt>
                <c:pt idx="34">
                  <c:v>-0.3</c:v>
                </c:pt>
                <c:pt idx="35">
                  <c:v>-0.25</c:v>
                </c:pt>
                <c:pt idx="36">
                  <c:v>-0.2</c:v>
                </c:pt>
                <c:pt idx="37">
                  <c:v>-0.15</c:v>
                </c:pt>
                <c:pt idx="38">
                  <c:v>-0.1</c:v>
                </c:pt>
                <c:pt idx="39">
                  <c:v>-0.05</c:v>
                </c:pt>
                <c:pt idx="40">
                  <c:v>0</c:v>
                </c:pt>
                <c:pt idx="41">
                  <c:v>0</c:v>
                </c:pt>
                <c:pt idx="42">
                  <c:v>4.9999999999999802E-2</c:v>
                </c:pt>
                <c:pt idx="43">
                  <c:v>0.1</c:v>
                </c:pt>
                <c:pt idx="44">
                  <c:v>0.15</c:v>
                </c:pt>
                <c:pt idx="45">
                  <c:v>0.2</c:v>
                </c:pt>
                <c:pt idx="46">
                  <c:v>0.25</c:v>
                </c:pt>
                <c:pt idx="47">
                  <c:v>0.3</c:v>
                </c:pt>
                <c:pt idx="48">
                  <c:v>0.35</c:v>
                </c:pt>
                <c:pt idx="49">
                  <c:v>0.4</c:v>
                </c:pt>
                <c:pt idx="50">
                  <c:v>0.45</c:v>
                </c:pt>
                <c:pt idx="51">
                  <c:v>0.5</c:v>
                </c:pt>
                <c:pt idx="52">
                  <c:v>0.55000000000000004</c:v>
                </c:pt>
                <c:pt idx="53">
                  <c:v>0.6</c:v>
                </c:pt>
                <c:pt idx="54">
                  <c:v>0.65</c:v>
                </c:pt>
                <c:pt idx="55">
                  <c:v>0.7</c:v>
                </c:pt>
                <c:pt idx="56">
                  <c:v>0.75</c:v>
                </c:pt>
                <c:pt idx="57">
                  <c:v>0.8</c:v>
                </c:pt>
                <c:pt idx="58">
                  <c:v>0.85</c:v>
                </c:pt>
                <c:pt idx="59">
                  <c:v>0.9</c:v>
                </c:pt>
                <c:pt idx="60">
                  <c:v>0.95</c:v>
                </c:pt>
                <c:pt idx="61">
                  <c:v>1</c:v>
                </c:pt>
                <c:pt idx="62">
                  <c:v>1.05</c:v>
                </c:pt>
                <c:pt idx="63">
                  <c:v>1.1000000000000001</c:v>
                </c:pt>
                <c:pt idx="64">
                  <c:v>1.1499999999999999</c:v>
                </c:pt>
                <c:pt idx="65">
                  <c:v>1.2</c:v>
                </c:pt>
                <c:pt idx="66">
                  <c:v>1.25</c:v>
                </c:pt>
                <c:pt idx="67">
                  <c:v>1.3</c:v>
                </c:pt>
                <c:pt idx="68">
                  <c:v>1.35</c:v>
                </c:pt>
                <c:pt idx="69">
                  <c:v>1.4</c:v>
                </c:pt>
                <c:pt idx="70">
                  <c:v>1.45</c:v>
                </c:pt>
                <c:pt idx="71">
                  <c:v>1.5</c:v>
                </c:pt>
                <c:pt idx="72">
                  <c:v>1.55</c:v>
                </c:pt>
                <c:pt idx="73">
                  <c:v>1.6</c:v>
                </c:pt>
                <c:pt idx="74">
                  <c:v>1.65</c:v>
                </c:pt>
                <c:pt idx="75">
                  <c:v>1.7</c:v>
                </c:pt>
                <c:pt idx="76">
                  <c:v>1.75</c:v>
                </c:pt>
                <c:pt idx="77">
                  <c:v>1.8</c:v>
                </c:pt>
                <c:pt idx="78">
                  <c:v>1.85</c:v>
                </c:pt>
                <c:pt idx="79">
                  <c:v>1.9</c:v>
                </c:pt>
                <c:pt idx="80">
                  <c:v>1.95</c:v>
                </c:pt>
                <c:pt idx="81">
                  <c:v>2</c:v>
                </c:pt>
              </c:numCache>
            </c:numRef>
          </c:xVal>
          <c:yVal>
            <c:numRef>
              <c:f>Parameters!$B$25:$B$106</c:f>
              <c:numCache>
                <c:formatCode>General</c:formatCode>
                <c:ptCount val="82"/>
                <c:pt idx="0">
                  <c:v>-1</c:v>
                </c:pt>
                <c:pt idx="1">
                  <c:v>-0.95062499999999994</c:v>
                </c:pt>
                <c:pt idx="2">
                  <c:v>-0.90249999999999997</c:v>
                </c:pt>
                <c:pt idx="3">
                  <c:v>-0.85562500000000008</c:v>
                </c:pt>
                <c:pt idx="4">
                  <c:v>-0.81</c:v>
                </c:pt>
                <c:pt idx="5">
                  <c:v>-0.765625</c:v>
                </c:pt>
                <c:pt idx="6">
                  <c:v>-0.72249999999999992</c:v>
                </c:pt>
                <c:pt idx="7">
                  <c:v>-0.68062499999999992</c:v>
                </c:pt>
                <c:pt idx="8">
                  <c:v>-0.64000000000000012</c:v>
                </c:pt>
                <c:pt idx="9">
                  <c:v>-0.60062500000000008</c:v>
                </c:pt>
                <c:pt idx="10">
                  <c:v>-0.5625</c:v>
                </c:pt>
                <c:pt idx="11">
                  <c:v>-0.52562500000000001</c:v>
                </c:pt>
                <c:pt idx="12">
                  <c:v>-0.48999999999999994</c:v>
                </c:pt>
                <c:pt idx="13">
                  <c:v>-0.45562500000000006</c:v>
                </c:pt>
                <c:pt idx="14">
                  <c:v>-0.42250000000000004</c:v>
                </c:pt>
                <c:pt idx="15">
                  <c:v>-0.390625</c:v>
                </c:pt>
                <c:pt idx="16">
                  <c:v>-0.36</c:v>
                </c:pt>
                <c:pt idx="17">
                  <c:v>-0.33062499999999995</c:v>
                </c:pt>
                <c:pt idx="18">
                  <c:v>-0.30250000000000005</c:v>
                </c:pt>
                <c:pt idx="19">
                  <c:v>-0.27562500000000001</c:v>
                </c:pt>
                <c:pt idx="20">
                  <c:v>-0.25</c:v>
                </c:pt>
                <c:pt idx="21">
                  <c:v>-0.22562499999999999</c:v>
                </c:pt>
                <c:pt idx="22">
                  <c:v>-0.20250000000000001</c:v>
                </c:pt>
                <c:pt idx="23">
                  <c:v>-0.18062499999999998</c:v>
                </c:pt>
                <c:pt idx="24">
                  <c:v>-0.16000000000000003</c:v>
                </c:pt>
                <c:pt idx="25">
                  <c:v>-0.140625</c:v>
                </c:pt>
                <c:pt idx="26">
                  <c:v>-0.12249999999999998</c:v>
                </c:pt>
                <c:pt idx="27">
                  <c:v>-0.10562500000000001</c:v>
                </c:pt>
                <c:pt idx="28">
                  <c:v>-0.09</c:v>
                </c:pt>
                <c:pt idx="29">
                  <c:v>-7.5625000000000012E-2</c:v>
                </c:pt>
                <c:pt idx="30">
                  <c:v>-6.25E-2</c:v>
                </c:pt>
                <c:pt idx="31">
                  <c:v>-5.0625000000000003E-2</c:v>
                </c:pt>
                <c:pt idx="32">
                  <c:v>-4.0000000000000008E-2</c:v>
                </c:pt>
                <c:pt idx="33">
                  <c:v>-3.0624999999999996E-2</c:v>
                </c:pt>
                <c:pt idx="34">
                  <c:v>-2.2499999999999999E-2</c:v>
                </c:pt>
                <c:pt idx="35">
                  <c:v>-1.5625E-2</c:v>
                </c:pt>
                <c:pt idx="36">
                  <c:v>-1.0000000000000002E-2</c:v>
                </c:pt>
                <c:pt idx="37">
                  <c:v>-5.6249999999999998E-3</c:v>
                </c:pt>
                <c:pt idx="38">
                  <c:v>-2.5000000000000005E-3</c:v>
                </c:pt>
                <c:pt idx="39">
                  <c:v>-6.2500000000000012E-4</c:v>
                </c:pt>
                <c:pt idx="40">
                  <c:v>0</c:v>
                </c:pt>
                <c:pt idx="41">
                  <c:v>0</c:v>
                </c:pt>
                <c:pt idx="42">
                  <c:v>-6.2499999999999503E-4</c:v>
                </c:pt>
                <c:pt idx="43">
                  <c:v>-2.5000000000000005E-3</c:v>
                </c:pt>
                <c:pt idx="44">
                  <c:v>-5.6249999999999998E-3</c:v>
                </c:pt>
                <c:pt idx="45">
                  <c:v>-1.0000000000000002E-2</c:v>
                </c:pt>
                <c:pt idx="46">
                  <c:v>-1.5625E-2</c:v>
                </c:pt>
                <c:pt idx="47">
                  <c:v>-2.2499999999999999E-2</c:v>
                </c:pt>
                <c:pt idx="48">
                  <c:v>-3.0624999999999996E-2</c:v>
                </c:pt>
                <c:pt idx="49">
                  <c:v>-4.0000000000000008E-2</c:v>
                </c:pt>
                <c:pt idx="50">
                  <c:v>-5.0625000000000003E-2</c:v>
                </c:pt>
                <c:pt idx="51">
                  <c:v>-6.25E-2</c:v>
                </c:pt>
                <c:pt idx="52">
                  <c:v>-7.5625000000000012E-2</c:v>
                </c:pt>
                <c:pt idx="53">
                  <c:v>-0.09</c:v>
                </c:pt>
                <c:pt idx="54">
                  <c:v>-0.10562500000000001</c:v>
                </c:pt>
                <c:pt idx="55">
                  <c:v>-0.12249999999999998</c:v>
                </c:pt>
                <c:pt idx="56">
                  <c:v>-0.140625</c:v>
                </c:pt>
                <c:pt idx="57">
                  <c:v>-0.16000000000000003</c:v>
                </c:pt>
                <c:pt idx="58">
                  <c:v>-0.18062499999999998</c:v>
                </c:pt>
                <c:pt idx="59">
                  <c:v>-0.20250000000000001</c:v>
                </c:pt>
                <c:pt idx="60">
                  <c:v>-0.22562499999999999</c:v>
                </c:pt>
                <c:pt idx="61">
                  <c:v>-0.25</c:v>
                </c:pt>
                <c:pt idx="62">
                  <c:v>-0.27562500000000001</c:v>
                </c:pt>
                <c:pt idx="63">
                  <c:v>-0.30250000000000005</c:v>
                </c:pt>
                <c:pt idx="64">
                  <c:v>-0.33062499999999995</c:v>
                </c:pt>
                <c:pt idx="65">
                  <c:v>-0.36</c:v>
                </c:pt>
                <c:pt idx="66">
                  <c:v>-0.390625</c:v>
                </c:pt>
                <c:pt idx="67">
                  <c:v>-0.42250000000000004</c:v>
                </c:pt>
                <c:pt idx="68">
                  <c:v>-0.45562500000000006</c:v>
                </c:pt>
                <c:pt idx="69">
                  <c:v>-0.48999999999999994</c:v>
                </c:pt>
                <c:pt idx="70">
                  <c:v>-0.52562500000000001</c:v>
                </c:pt>
                <c:pt idx="71">
                  <c:v>-0.5625</c:v>
                </c:pt>
                <c:pt idx="72">
                  <c:v>-0.60062500000000008</c:v>
                </c:pt>
                <c:pt idx="73">
                  <c:v>-0.64000000000000012</c:v>
                </c:pt>
                <c:pt idx="74">
                  <c:v>-0.68062499999999992</c:v>
                </c:pt>
                <c:pt idx="75">
                  <c:v>-0.72249999999999992</c:v>
                </c:pt>
                <c:pt idx="76">
                  <c:v>-0.765625</c:v>
                </c:pt>
                <c:pt idx="77">
                  <c:v>-0.81</c:v>
                </c:pt>
                <c:pt idx="78">
                  <c:v>-0.85562500000000008</c:v>
                </c:pt>
                <c:pt idx="79">
                  <c:v>-0.90249999999999997</c:v>
                </c:pt>
                <c:pt idx="80">
                  <c:v>-0.95062499999999994</c:v>
                </c:pt>
                <c:pt idx="81">
                  <c:v>-1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5056"/>
        <c:axId val="43103360"/>
      </c:scatterChart>
      <c:valAx>
        <c:axId val="42925056"/>
        <c:scaling>
          <c:orientation val="minMax"/>
          <c:max val="2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v-SE"/>
                  <a:t>1 + beta1 (direct d-d)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103360"/>
        <c:crossesAt val="-1"/>
        <c:crossBetween val="midCat"/>
        <c:majorUnit val="0.5"/>
      </c:valAx>
      <c:valAx>
        <c:axId val="43103360"/>
        <c:scaling>
          <c:orientation val="minMax"/>
          <c:max val="1"/>
          <c:min val="-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sv-SE"/>
                  <a:t>beta2 (delayed d-d)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925056"/>
        <c:crossesAt val="-2"/>
        <c:crossBetween val="midCat"/>
        <c:majorUnit val="0.25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sv-SE"/>
              <a:t>Theoretical ACF for AR(2)-process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ACF!$F$1</c:f>
              <c:strCache>
                <c:ptCount val="1"/>
                <c:pt idx="0">
                  <c:v>ACF</c:v>
                </c:pt>
              </c:strCache>
            </c:strRef>
          </c:tx>
          <c:invertIfNegative val="0"/>
          <c:cat>
            <c:numRef>
              <c:f>ACF!$E$2:$E$42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ACF!$F$2:$F$42</c:f>
              <c:numCache>
                <c:formatCode>0.00000</c:formatCode>
                <c:ptCount val="41"/>
                <c:pt idx="0">
                  <c:v>1</c:v>
                </c:pt>
                <c:pt idx="1">
                  <c:v>-0.22226278066000865</c:v>
                </c:pt>
                <c:pt idx="2">
                  <c:v>-0.81385225328845623</c:v>
                </c:pt>
                <c:pt idx="3">
                  <c:v>0.54699711360785552</c:v>
                </c:pt>
                <c:pt idx="4">
                  <c:v>0.50708802649703888</c:v>
                </c:pt>
                <c:pt idx="5">
                  <c:v>-0.71179349958920468</c:v>
                </c:pt>
                <c:pt idx="6">
                  <c:v>-0.15862035931428742</c:v>
                </c:pt>
                <c:pt idx="7">
                  <c:v>0.71366136445904316</c:v>
                </c:pt>
                <c:pt idx="8">
                  <c:v>-0.15862035931427859</c:v>
                </c:pt>
                <c:pt idx="9">
                  <c:v>-0.58081490954990822</c:v>
                </c:pt>
                <c:pt idx="10">
                  <c:v>0.39037070645253735</c:v>
                </c:pt>
                <c:pt idx="11">
                  <c:v>0.36188913289072311</c:v>
                </c:pt>
                <c:pt idx="12">
                  <c:v>-0.50797952012990766</c:v>
                </c:pt>
                <c:pt idx="13">
                  <c:v>-0.11320122205922134</c:v>
                </c:pt>
                <c:pt idx="14">
                  <c:v>0.50931254312154328</c:v>
                </c:pt>
                <c:pt idx="15">
                  <c:v>-0.11320122205920879</c:v>
                </c:pt>
                <c:pt idx="16">
                  <c:v>-0.41450516084754457</c:v>
                </c:pt>
                <c:pt idx="17">
                  <c:v>0.27859249101175626</c:v>
                </c:pt>
                <c:pt idx="18">
                  <c:v>0.25826629236169552</c:v>
                </c:pt>
                <c:pt idx="19">
                  <c:v>-0.36252535745315878</c:v>
                </c:pt>
                <c:pt idx="20">
                  <c:v>-8.0787338593217378E-2</c:v>
                </c:pt>
                <c:pt idx="21">
                  <c:v>0.3634766844602258</c:v>
                </c:pt>
                <c:pt idx="22">
                  <c:v>-8.0787338593203945E-2</c:v>
                </c:pt>
                <c:pt idx="23">
                  <c:v>-0.29581631866577468</c:v>
                </c:pt>
                <c:pt idx="24">
                  <c:v>0.19882069726349211</c:v>
                </c:pt>
                <c:pt idx="25">
                  <c:v>0.18431467460062728</c:v>
                </c:pt>
                <c:pt idx="26">
                  <c:v>-0.25872034125102283</c:v>
                </c:pt>
                <c:pt idx="27">
                  <c:v>-5.7654802291451965E-2</c:v>
                </c:pt>
                <c:pt idx="28">
                  <c:v>0.25939926658093382</c:v>
                </c:pt>
                <c:pt idx="29">
                  <c:v>-5.7654802291439065E-2</c:v>
                </c:pt>
                <c:pt idx="30">
                  <c:v>-0.21111267760826855</c:v>
                </c:pt>
                <c:pt idx="31">
                  <c:v>0.14189065009176099</c:v>
                </c:pt>
                <c:pt idx="32">
                  <c:v>0.13153826216530928</c:v>
                </c:pt>
                <c:pt idx="33">
                  <c:v>-0.18463871175051366</c:v>
                </c:pt>
                <c:pt idx="34">
                  <c:v>-4.1146004870935185E-2</c:v>
                </c:pt>
                <c:pt idx="35">
                  <c:v>0.18512323452782431</c:v>
                </c:pt>
                <c:pt idx="36">
                  <c:v>-4.1146004870923666E-2</c:v>
                </c:pt>
                <c:pt idx="37">
                  <c:v>-0.15066296155651951</c:v>
                </c:pt>
                <c:pt idx="38">
                  <c:v>0.101261874948466</c:v>
                </c:pt>
                <c:pt idx="39">
                  <c:v>9.3873775655466729E-2</c:v>
                </c:pt>
                <c:pt idx="40">
                  <c:v>-0.13176951495983114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196224"/>
        <c:axId val="44197760"/>
      </c:barChart>
      <c:catAx>
        <c:axId val="4419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sv-SE"/>
          </a:p>
        </c:txPr>
        <c:crossAx val="44197760"/>
        <c:crosses val="autoZero"/>
        <c:auto val="1"/>
        <c:lblAlgn val="ctr"/>
        <c:lblOffset val="100"/>
        <c:noMultiLvlLbl val="0"/>
      </c:catAx>
      <c:valAx>
        <c:axId val="44197760"/>
        <c:scaling>
          <c:orientation val="minMax"/>
          <c:max val="1"/>
          <c:min val="-1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sv-SE"/>
          </a:p>
        </c:txPr>
        <c:crossAx val="44196224"/>
        <c:crossesAt val="1"/>
        <c:crossBetween val="between"/>
        <c:majorUnit val="0.2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sv-SE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11</xdr:row>
      <xdr:rowOff>57150</xdr:rowOff>
    </xdr:from>
    <xdr:to>
      <xdr:col>6</xdr:col>
      <xdr:colOff>790575</xdr:colOff>
      <xdr:row>25</xdr:row>
      <xdr:rowOff>133350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</xdr:row>
      <xdr:rowOff>47625</xdr:rowOff>
    </xdr:from>
    <xdr:to>
      <xdr:col>14</xdr:col>
      <xdr:colOff>352425</xdr:colOff>
      <xdr:row>15</xdr:row>
      <xdr:rowOff>123825</xdr:rowOff>
    </xdr:to>
    <xdr:graphicFrame macro="">
      <xdr:nvGraphicFramePr>
        <xdr:cNvPr id="2" name="Diagra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PopTools/PopTool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Functions"/>
      <sheetName val="Reg"/>
      <sheetName val="RegArray"/>
      <sheetName val="Temp"/>
      <sheetName val="Timeline"/>
    </sheetNames>
    <definedNames>
      <definedName name="eigs"/>
    </defined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zoomScaleNormal="100" workbookViewId="0">
      <selection activeCell="A2" sqref="A2"/>
    </sheetView>
  </sheetViews>
  <sheetFormatPr defaultRowHeight="15" x14ac:dyDescent="0.25"/>
  <cols>
    <col min="1" max="2" width="12.7109375" style="1" bestFit="1" customWidth="1"/>
    <col min="3" max="3" width="6.7109375" customWidth="1"/>
    <col min="4" max="5" width="12.7109375" style="1" customWidth="1"/>
    <col min="6" max="6" width="12.7109375" customWidth="1"/>
    <col min="7" max="8" width="12.7109375" style="1" customWidth="1"/>
    <col min="9" max="9" width="16" customWidth="1"/>
    <col min="11" max="12" width="12.7109375" style="1" customWidth="1"/>
  </cols>
  <sheetData>
    <row r="1" spans="1:12" s="3" customFormat="1" x14ac:dyDescent="0.25">
      <c r="A1" s="2" t="s">
        <v>5</v>
      </c>
      <c r="B1" s="2" t="s">
        <v>0</v>
      </c>
      <c r="D1" s="2" t="s">
        <v>4</v>
      </c>
      <c r="E1" s="2" t="s">
        <v>1</v>
      </c>
      <c r="G1" s="2" t="s">
        <v>2</v>
      </c>
      <c r="J1" s="38" t="s">
        <v>35</v>
      </c>
      <c r="K1" s="38"/>
      <c r="L1" s="38"/>
    </row>
    <row r="2" spans="1:12" x14ac:dyDescent="0.25">
      <c r="A2" s="20">
        <v>-0.42410284127233655</v>
      </c>
      <c r="B2" s="21">
        <v>-0.90811453007545606</v>
      </c>
      <c r="D2" s="18">
        <f>(2*PI())/(ACOS(A2/(2*SQRT(-B2))))</f>
        <v>3.5000000000000018</v>
      </c>
      <c r="E2" s="4">
        <f>((1-B2)/((1-A2-B2)*(1-B2+A2)*(1+B2)))</f>
        <v>5.9999999999843023</v>
      </c>
      <c r="G2" s="26">
        <v>6</v>
      </c>
      <c r="H2" s="25" t="s">
        <v>3</v>
      </c>
      <c r="J2" s="9" t="s">
        <v>18</v>
      </c>
      <c r="K2" s="10"/>
      <c r="L2" s="19" t="s">
        <v>17</v>
      </c>
    </row>
    <row r="3" spans="1:12" x14ac:dyDescent="0.25">
      <c r="J3" s="14" t="s">
        <v>16</v>
      </c>
      <c r="K3" s="12"/>
      <c r="L3" s="22" t="s">
        <v>15</v>
      </c>
    </row>
    <row r="4" spans="1:12" x14ac:dyDescent="0.25">
      <c r="J4" s="11"/>
      <c r="K4" s="12"/>
      <c r="L4" s="13"/>
    </row>
    <row r="5" spans="1:12" x14ac:dyDescent="0.25">
      <c r="A5" s="2" t="s">
        <v>34</v>
      </c>
      <c r="B5" s="2" t="s">
        <v>0</v>
      </c>
      <c r="D5" s="2" t="s">
        <v>6</v>
      </c>
      <c r="J5" s="14" t="s">
        <v>10</v>
      </c>
      <c r="K5" s="12"/>
      <c r="L5" s="13" t="s">
        <v>11</v>
      </c>
    </row>
    <row r="6" spans="1:12" x14ac:dyDescent="0.25">
      <c r="A6" s="40">
        <f>A2-1</f>
        <v>-1.4241028412723367</v>
      </c>
      <c r="B6" s="41">
        <f>B2</f>
        <v>-0.90811453007545606</v>
      </c>
      <c r="C6" s="42"/>
      <c r="D6" s="43">
        <f>A2</f>
        <v>-0.42410284127233655</v>
      </c>
      <c r="E6" s="44">
        <f>B2</f>
        <v>-0.90811453007545606</v>
      </c>
      <c r="J6" s="11"/>
      <c r="K6" s="12"/>
      <c r="L6" s="13" t="s">
        <v>12</v>
      </c>
    </row>
    <row r="7" spans="1:12" x14ac:dyDescent="0.25">
      <c r="A7" s="45"/>
      <c r="B7" s="45"/>
      <c r="C7" s="42"/>
      <c r="D7" s="46">
        <v>1</v>
      </c>
      <c r="E7" s="47">
        <v>0</v>
      </c>
      <c r="J7" s="11"/>
      <c r="K7" s="12"/>
      <c r="L7" s="13" t="s">
        <v>13</v>
      </c>
    </row>
    <row r="8" spans="1:12" x14ac:dyDescent="0.25">
      <c r="J8" s="11"/>
      <c r="K8" s="12"/>
      <c r="L8" s="13" t="s">
        <v>14</v>
      </c>
    </row>
    <row r="9" spans="1:12" x14ac:dyDescent="0.25">
      <c r="D9" s="2" t="s">
        <v>7</v>
      </c>
      <c r="F9" s="2" t="s">
        <v>8</v>
      </c>
      <c r="G9" s="2" t="s">
        <v>9</v>
      </c>
      <c r="J9" s="15"/>
      <c r="K9" s="16"/>
      <c r="L9" s="17" t="s">
        <v>36</v>
      </c>
    </row>
    <row r="10" spans="1:12" x14ac:dyDescent="0.25">
      <c r="D10" s="37" t="str">
        <f t="array" ref="D10:G11">[1]!eigs($D$6:$E$7)</f>
        <v>Not valid for imaginary eigenvalues</v>
      </c>
      <c r="E10" s="36">
        <v>0</v>
      </c>
      <c r="F10" s="39">
        <v>-0.21205142063616828</v>
      </c>
      <c r="G10" s="39">
        <v>-0.92905797724449835</v>
      </c>
      <c r="I10" s="25" t="s">
        <v>27</v>
      </c>
    </row>
    <row r="11" spans="1:12" x14ac:dyDescent="0.25">
      <c r="D11" s="37" t="str">
        <v>Not valid for imaginary eigenvalues</v>
      </c>
      <c r="E11" s="36">
        <v>0</v>
      </c>
      <c r="F11" s="39">
        <v>-0.21205142063616828</v>
      </c>
      <c r="G11" s="39">
        <v>0.92905797724449835</v>
      </c>
      <c r="I11" s="25" t="s">
        <v>37</v>
      </c>
    </row>
    <row r="13" spans="1:12" x14ac:dyDescent="0.25">
      <c r="A13" s="34" t="s">
        <v>28</v>
      </c>
      <c r="B13" s="34"/>
    </row>
    <row r="14" spans="1:12" x14ac:dyDescent="0.25">
      <c r="A14" s="28" t="s">
        <v>29</v>
      </c>
      <c r="B14" s="28" t="s">
        <v>30</v>
      </c>
    </row>
    <row r="15" spans="1:12" x14ac:dyDescent="0.25">
      <c r="A15" s="33">
        <v>-2</v>
      </c>
      <c r="B15" s="33">
        <v>-1</v>
      </c>
      <c r="G15" s="7"/>
    </row>
    <row r="16" spans="1:12" x14ac:dyDescent="0.25">
      <c r="A16" s="33">
        <v>2</v>
      </c>
      <c r="B16" s="33">
        <v>-1</v>
      </c>
    </row>
    <row r="17" spans="1:11" x14ac:dyDescent="0.25">
      <c r="A17" s="33">
        <v>0</v>
      </c>
      <c r="B17" s="33">
        <v>1</v>
      </c>
      <c r="C17" s="3"/>
      <c r="D17" s="2"/>
      <c r="E17" s="2"/>
      <c r="G17" s="2"/>
      <c r="H17" s="2"/>
      <c r="I17" s="3"/>
    </row>
    <row r="18" spans="1:11" x14ac:dyDescent="0.25">
      <c r="A18" s="29">
        <v>-2</v>
      </c>
      <c r="B18" s="29">
        <v>-1</v>
      </c>
      <c r="C18" s="6"/>
      <c r="D18" s="5"/>
      <c r="E18" s="5"/>
      <c r="G18" s="5"/>
      <c r="H18" s="5"/>
      <c r="I18" s="6"/>
    </row>
    <row r="19" spans="1:11" x14ac:dyDescent="0.25">
      <c r="A19" s="33">
        <v>0</v>
      </c>
      <c r="B19" s="33">
        <v>1</v>
      </c>
      <c r="C19" s="6"/>
      <c r="D19" s="5"/>
      <c r="E19" s="5"/>
      <c r="G19" s="5"/>
      <c r="H19" s="5"/>
      <c r="I19" s="6"/>
    </row>
    <row r="20" spans="1:11" x14ac:dyDescent="0.25">
      <c r="A20" s="33">
        <v>0</v>
      </c>
      <c r="B20" s="33">
        <v>-1</v>
      </c>
      <c r="E20" s="5"/>
      <c r="G20" s="5"/>
      <c r="H20" s="5"/>
      <c r="I20" s="6"/>
      <c r="K20" s="8"/>
    </row>
    <row r="21" spans="1:11" x14ac:dyDescent="0.25">
      <c r="E21" s="5"/>
      <c r="G21" s="5"/>
      <c r="H21" s="5"/>
      <c r="I21" s="6"/>
    </row>
    <row r="22" spans="1:11" x14ac:dyDescent="0.25">
      <c r="E22" s="5"/>
      <c r="G22" s="5"/>
      <c r="H22" s="5"/>
      <c r="I22" s="6"/>
    </row>
    <row r="23" spans="1:11" x14ac:dyDescent="0.25">
      <c r="A23" s="34" t="s">
        <v>31</v>
      </c>
      <c r="B23" s="34"/>
      <c r="C23" s="35" t="s">
        <v>32</v>
      </c>
      <c r="D23" s="35"/>
      <c r="E23" s="5"/>
      <c r="G23" s="5"/>
      <c r="H23" s="5"/>
      <c r="I23" s="6"/>
    </row>
    <row r="24" spans="1:11" x14ac:dyDescent="0.25">
      <c r="A24" s="27" t="s">
        <v>29</v>
      </c>
      <c r="B24" s="27" t="s">
        <v>30</v>
      </c>
      <c r="C24" s="28" t="s">
        <v>29</v>
      </c>
      <c r="D24" s="27" t="s">
        <v>33</v>
      </c>
    </row>
    <row r="25" spans="1:11" x14ac:dyDescent="0.25">
      <c r="A25" s="29">
        <v>-2</v>
      </c>
      <c r="B25" s="29">
        <f>-0.25*A25^2</f>
        <v>-1</v>
      </c>
      <c r="C25" s="29">
        <f>IF($D$2&gt;4,0,A25)</f>
        <v>-2</v>
      </c>
      <c r="D25" s="29">
        <f>IF($D$2&gt;4,0,(-0.25*(A25)^2) * (1 + TAN(2*PI()/$D$2)^2))</f>
        <v>-20.195669358089393</v>
      </c>
    </row>
    <row r="26" spans="1:11" x14ac:dyDescent="0.25">
      <c r="A26" s="29">
        <v>-1.95</v>
      </c>
      <c r="B26" s="29">
        <f t="shared" ref="B26:B90" si="0">-0.25*A26^2</f>
        <v>-0.95062499999999994</v>
      </c>
      <c r="C26" s="29">
        <f t="shared" ref="C26:C65" si="1">IF($D$2&gt;4,0,A26)</f>
        <v>-1.95</v>
      </c>
      <c r="D26" s="29">
        <f t="shared" ref="D26:D65" si="2">IF($D$2&gt;4,0,(-0.25*(A26)^2) * (1 + TAN(2*PI()/$D$2)^2))</f>
        <v>-19.198508183533729</v>
      </c>
    </row>
    <row r="27" spans="1:11" x14ac:dyDescent="0.25">
      <c r="A27" s="29">
        <v>-1.9</v>
      </c>
      <c r="B27" s="29">
        <f t="shared" si="0"/>
        <v>-0.90249999999999997</v>
      </c>
      <c r="C27" s="29">
        <f t="shared" si="1"/>
        <v>-1.9</v>
      </c>
      <c r="D27" s="29">
        <f t="shared" si="2"/>
        <v>-18.226591595675679</v>
      </c>
    </row>
    <row r="28" spans="1:11" x14ac:dyDescent="0.25">
      <c r="A28" s="29">
        <v>-1.85</v>
      </c>
      <c r="B28" s="29">
        <f t="shared" si="0"/>
        <v>-0.85562500000000008</v>
      </c>
      <c r="C28" s="29">
        <f t="shared" si="1"/>
        <v>-1.85</v>
      </c>
      <c r="D28" s="29">
        <f t="shared" si="2"/>
        <v>-17.279919594515238</v>
      </c>
    </row>
    <row r="29" spans="1:11" x14ac:dyDescent="0.25">
      <c r="A29" s="29">
        <v>-1.8</v>
      </c>
      <c r="B29" s="29">
        <f t="shared" si="0"/>
        <v>-0.81</v>
      </c>
      <c r="C29" s="29">
        <f t="shared" si="1"/>
        <v>-1.8</v>
      </c>
      <c r="D29" s="29">
        <f t="shared" si="2"/>
        <v>-16.358492180052409</v>
      </c>
    </row>
    <row r="30" spans="1:11" x14ac:dyDescent="0.25">
      <c r="A30" s="29">
        <v>-1.75</v>
      </c>
      <c r="B30" s="29">
        <f t="shared" si="0"/>
        <v>-0.765625</v>
      </c>
      <c r="C30" s="29">
        <f t="shared" si="1"/>
        <v>-1.75</v>
      </c>
      <c r="D30" s="29">
        <f t="shared" si="2"/>
        <v>-15.462309352287193</v>
      </c>
    </row>
    <row r="31" spans="1:11" x14ac:dyDescent="0.25">
      <c r="A31" s="29">
        <v>-1.7</v>
      </c>
      <c r="B31" s="29">
        <f t="shared" si="0"/>
        <v>-0.72249999999999992</v>
      </c>
      <c r="C31" s="29">
        <f t="shared" si="1"/>
        <v>-1.7</v>
      </c>
      <c r="D31" s="29">
        <f t="shared" si="2"/>
        <v>-14.591371111219585</v>
      </c>
    </row>
    <row r="32" spans="1:11" x14ac:dyDescent="0.25">
      <c r="A32" s="29">
        <v>-1.65</v>
      </c>
      <c r="B32" s="29">
        <f t="shared" si="0"/>
        <v>-0.68062499999999992</v>
      </c>
      <c r="C32" s="29">
        <f t="shared" si="1"/>
        <v>-1.65</v>
      </c>
      <c r="D32" s="29">
        <f t="shared" si="2"/>
        <v>-13.745677456849592</v>
      </c>
    </row>
    <row r="33" spans="1:4" x14ac:dyDescent="0.25">
      <c r="A33" s="29">
        <v>-1.6</v>
      </c>
      <c r="B33" s="29">
        <f t="shared" si="0"/>
        <v>-0.64000000000000012</v>
      </c>
      <c r="C33" s="29">
        <f t="shared" si="1"/>
        <v>-1.6</v>
      </c>
      <c r="D33" s="29">
        <f t="shared" si="2"/>
        <v>-12.925228389177214</v>
      </c>
    </row>
    <row r="34" spans="1:4" x14ac:dyDescent="0.25">
      <c r="A34" s="29">
        <v>-1.55</v>
      </c>
      <c r="B34" s="29">
        <f t="shared" si="0"/>
        <v>-0.60062500000000008</v>
      </c>
      <c r="C34" s="29">
        <f t="shared" si="1"/>
        <v>-1.55</v>
      </c>
      <c r="D34" s="29">
        <f t="shared" si="2"/>
        <v>-12.130023908202443</v>
      </c>
    </row>
    <row r="35" spans="1:4" x14ac:dyDescent="0.25">
      <c r="A35" s="29">
        <v>-1.5</v>
      </c>
      <c r="B35" s="29">
        <f t="shared" si="0"/>
        <v>-0.5625</v>
      </c>
      <c r="C35" s="29">
        <f t="shared" si="1"/>
        <v>-1.5</v>
      </c>
      <c r="D35" s="29">
        <f t="shared" si="2"/>
        <v>-11.360064013925284</v>
      </c>
    </row>
    <row r="36" spans="1:4" x14ac:dyDescent="0.25">
      <c r="A36" s="29">
        <v>-1.45</v>
      </c>
      <c r="B36" s="29">
        <f t="shared" si="0"/>
        <v>-0.52562500000000001</v>
      </c>
      <c r="C36" s="29">
        <f t="shared" si="1"/>
        <v>-1.45</v>
      </c>
      <c r="D36" s="29">
        <f t="shared" si="2"/>
        <v>-10.615348706345738</v>
      </c>
    </row>
    <row r="37" spans="1:4" x14ac:dyDescent="0.25">
      <c r="A37" s="29">
        <v>-1.4</v>
      </c>
      <c r="B37" s="29">
        <f t="shared" si="0"/>
        <v>-0.48999999999999994</v>
      </c>
      <c r="C37" s="29">
        <f t="shared" si="1"/>
        <v>-1.4</v>
      </c>
      <c r="D37" s="29">
        <f t="shared" si="2"/>
        <v>-9.8958779854638017</v>
      </c>
    </row>
    <row r="38" spans="1:4" x14ac:dyDescent="0.25">
      <c r="A38" s="29">
        <v>-1.35</v>
      </c>
      <c r="B38" s="29">
        <f t="shared" si="0"/>
        <v>-0.45562500000000006</v>
      </c>
      <c r="C38" s="29">
        <f t="shared" si="1"/>
        <v>-1.35</v>
      </c>
      <c r="D38" s="29">
        <f t="shared" si="2"/>
        <v>-9.2016518512794807</v>
      </c>
    </row>
    <row r="39" spans="1:4" x14ac:dyDescent="0.25">
      <c r="A39" s="29">
        <v>-1.3</v>
      </c>
      <c r="B39" s="29">
        <f t="shared" si="0"/>
        <v>-0.42250000000000004</v>
      </c>
      <c r="C39" s="29">
        <f t="shared" si="1"/>
        <v>-1.3</v>
      </c>
      <c r="D39" s="29">
        <f t="shared" si="2"/>
        <v>-8.53267030379277</v>
      </c>
    </row>
    <row r="40" spans="1:4" x14ac:dyDescent="0.25">
      <c r="A40" s="29">
        <v>-1.25</v>
      </c>
      <c r="B40" s="29">
        <f t="shared" si="0"/>
        <v>-0.390625</v>
      </c>
      <c r="C40" s="29">
        <f t="shared" si="1"/>
        <v>-1.25</v>
      </c>
      <c r="D40" s="29">
        <f t="shared" si="2"/>
        <v>-7.8889333430036697</v>
      </c>
    </row>
    <row r="41" spans="1:4" x14ac:dyDescent="0.25">
      <c r="A41" s="29">
        <v>-1.2</v>
      </c>
      <c r="B41" s="29">
        <f t="shared" si="0"/>
        <v>-0.36</v>
      </c>
      <c r="C41" s="29">
        <f t="shared" si="1"/>
        <v>-1.2</v>
      </c>
      <c r="D41" s="29">
        <f t="shared" si="2"/>
        <v>-7.2704409689121814</v>
      </c>
    </row>
    <row r="42" spans="1:4" x14ac:dyDescent="0.25">
      <c r="A42" s="29">
        <v>-1.1499999999999999</v>
      </c>
      <c r="B42" s="29">
        <f t="shared" si="0"/>
        <v>-0.33062499999999995</v>
      </c>
      <c r="C42" s="29">
        <f t="shared" si="1"/>
        <v>-1.1499999999999999</v>
      </c>
      <c r="D42" s="29">
        <f t="shared" si="2"/>
        <v>-6.6771931815183043</v>
      </c>
    </row>
    <row r="43" spans="1:4" x14ac:dyDescent="0.25">
      <c r="A43" s="29">
        <v>-1.1000000000000001</v>
      </c>
      <c r="B43" s="29">
        <f t="shared" si="0"/>
        <v>-0.30250000000000005</v>
      </c>
      <c r="C43" s="29">
        <f t="shared" si="1"/>
        <v>-1.1000000000000001</v>
      </c>
      <c r="D43" s="29">
        <f t="shared" si="2"/>
        <v>-6.109189980822042</v>
      </c>
    </row>
    <row r="44" spans="1:4" x14ac:dyDescent="0.25">
      <c r="A44" s="29">
        <v>-1.05</v>
      </c>
      <c r="B44" s="29">
        <f t="shared" si="0"/>
        <v>-0.27562500000000001</v>
      </c>
      <c r="C44" s="29">
        <f t="shared" si="1"/>
        <v>-1.05</v>
      </c>
      <c r="D44" s="29">
        <f t="shared" si="2"/>
        <v>-5.5664313668233891</v>
      </c>
    </row>
    <row r="45" spans="1:4" x14ac:dyDescent="0.25">
      <c r="A45" s="29">
        <v>-1</v>
      </c>
      <c r="B45" s="29">
        <f t="shared" si="0"/>
        <v>-0.25</v>
      </c>
      <c r="C45" s="29">
        <f t="shared" si="1"/>
        <v>-1</v>
      </c>
      <c r="D45" s="29">
        <f t="shared" si="2"/>
        <v>-5.0489173395223483</v>
      </c>
    </row>
    <row r="46" spans="1:4" x14ac:dyDescent="0.25">
      <c r="A46" s="29">
        <v>-0.95</v>
      </c>
      <c r="B46" s="29">
        <f t="shared" si="0"/>
        <v>-0.22562499999999999</v>
      </c>
      <c r="C46" s="29">
        <f t="shared" si="1"/>
        <v>-0.95</v>
      </c>
      <c r="D46" s="29">
        <f t="shared" si="2"/>
        <v>-4.5566478989189196</v>
      </c>
    </row>
    <row r="47" spans="1:4" x14ac:dyDescent="0.25">
      <c r="A47" s="29">
        <v>-0.9</v>
      </c>
      <c r="B47" s="29">
        <f t="shared" si="0"/>
        <v>-0.20250000000000001</v>
      </c>
      <c r="C47" s="29">
        <f t="shared" si="1"/>
        <v>-0.9</v>
      </c>
      <c r="D47" s="29">
        <f t="shared" si="2"/>
        <v>-4.0896230450131021</v>
      </c>
    </row>
    <row r="48" spans="1:4" x14ac:dyDescent="0.25">
      <c r="A48" s="29">
        <v>-0.85</v>
      </c>
      <c r="B48" s="29">
        <f t="shared" si="0"/>
        <v>-0.18062499999999998</v>
      </c>
      <c r="C48" s="29">
        <f t="shared" si="1"/>
        <v>-0.85</v>
      </c>
      <c r="D48" s="29">
        <f t="shared" si="2"/>
        <v>-3.6478427778048963</v>
      </c>
    </row>
    <row r="49" spans="1:4" x14ac:dyDescent="0.25">
      <c r="A49" s="29">
        <v>-0.8</v>
      </c>
      <c r="B49" s="29">
        <f t="shared" si="0"/>
        <v>-0.16000000000000003</v>
      </c>
      <c r="C49" s="29">
        <f t="shared" si="1"/>
        <v>-0.8</v>
      </c>
      <c r="D49" s="29">
        <f t="shared" si="2"/>
        <v>-3.2313070972943034</v>
      </c>
    </row>
    <row r="50" spans="1:4" x14ac:dyDescent="0.25">
      <c r="A50" s="29">
        <v>-0.75</v>
      </c>
      <c r="B50" s="29">
        <f t="shared" si="0"/>
        <v>-0.140625</v>
      </c>
      <c r="C50" s="29">
        <f t="shared" si="1"/>
        <v>-0.75</v>
      </c>
      <c r="D50" s="29">
        <f t="shared" si="2"/>
        <v>-2.8400160034813209</v>
      </c>
    </row>
    <row r="51" spans="1:4" x14ac:dyDescent="0.25">
      <c r="A51" s="29">
        <v>-0.7</v>
      </c>
      <c r="B51" s="29">
        <f t="shared" si="0"/>
        <v>-0.12249999999999998</v>
      </c>
      <c r="C51" s="29">
        <f t="shared" si="1"/>
        <v>-0.7</v>
      </c>
      <c r="D51" s="29">
        <f t="shared" si="2"/>
        <v>-2.4739694963659504</v>
      </c>
    </row>
    <row r="52" spans="1:4" x14ac:dyDescent="0.25">
      <c r="A52" s="29">
        <v>-0.65</v>
      </c>
      <c r="B52" s="29">
        <f t="shared" si="0"/>
        <v>-0.10562500000000001</v>
      </c>
      <c r="C52" s="29">
        <f t="shared" si="1"/>
        <v>-0.65</v>
      </c>
      <c r="D52" s="29">
        <f t="shared" si="2"/>
        <v>-2.1331675759481925</v>
      </c>
    </row>
    <row r="53" spans="1:4" x14ac:dyDescent="0.25">
      <c r="A53" s="29">
        <v>-0.6</v>
      </c>
      <c r="B53" s="29">
        <f t="shared" si="0"/>
        <v>-0.09</v>
      </c>
      <c r="C53" s="29">
        <f t="shared" si="1"/>
        <v>-0.6</v>
      </c>
      <c r="D53" s="29">
        <f t="shared" si="2"/>
        <v>-1.8176102422280453</v>
      </c>
    </row>
    <row r="54" spans="1:4" x14ac:dyDescent="0.25">
      <c r="A54" s="29">
        <v>-0.55000000000000004</v>
      </c>
      <c r="B54" s="29">
        <f t="shared" si="0"/>
        <v>-7.5625000000000012E-2</v>
      </c>
      <c r="C54" s="29">
        <f t="shared" si="1"/>
        <v>-0.55000000000000004</v>
      </c>
      <c r="D54" s="29">
        <f t="shared" si="2"/>
        <v>-1.5272974952055105</v>
      </c>
    </row>
    <row r="55" spans="1:4" x14ac:dyDescent="0.25">
      <c r="A55" s="29">
        <v>-0.5</v>
      </c>
      <c r="B55" s="29">
        <f t="shared" si="0"/>
        <v>-6.25E-2</v>
      </c>
      <c r="C55" s="29">
        <f t="shared" si="1"/>
        <v>-0.5</v>
      </c>
      <c r="D55" s="29">
        <f t="shared" si="2"/>
        <v>-1.2622293348805871</v>
      </c>
    </row>
    <row r="56" spans="1:4" x14ac:dyDescent="0.25">
      <c r="A56" s="29">
        <v>-0.45</v>
      </c>
      <c r="B56" s="29">
        <f t="shared" si="0"/>
        <v>-5.0625000000000003E-2</v>
      </c>
      <c r="C56" s="29">
        <f t="shared" si="1"/>
        <v>-0.45</v>
      </c>
      <c r="D56" s="29">
        <f t="shared" si="2"/>
        <v>-1.0224057612532755</v>
      </c>
    </row>
    <row r="57" spans="1:4" x14ac:dyDescent="0.25">
      <c r="A57" s="29">
        <v>-0.4</v>
      </c>
      <c r="B57" s="29">
        <f t="shared" si="0"/>
        <v>-4.0000000000000008E-2</v>
      </c>
      <c r="C57" s="29">
        <f t="shared" si="1"/>
        <v>-0.4</v>
      </c>
      <c r="D57" s="29">
        <f t="shared" si="2"/>
        <v>-0.80782677432357586</v>
      </c>
    </row>
    <row r="58" spans="1:4" x14ac:dyDescent="0.25">
      <c r="A58" s="29">
        <v>-0.35</v>
      </c>
      <c r="B58" s="29">
        <f t="shared" si="0"/>
        <v>-3.0624999999999996E-2</v>
      </c>
      <c r="C58" s="29">
        <f t="shared" si="1"/>
        <v>-0.35</v>
      </c>
      <c r="D58" s="29">
        <f t="shared" si="2"/>
        <v>-0.61849237409148761</v>
      </c>
    </row>
    <row r="59" spans="1:4" x14ac:dyDescent="0.25">
      <c r="A59" s="29">
        <v>-0.3</v>
      </c>
      <c r="B59" s="29">
        <f t="shared" si="0"/>
        <v>-2.2499999999999999E-2</v>
      </c>
      <c r="C59" s="29">
        <f t="shared" si="1"/>
        <v>-0.3</v>
      </c>
      <c r="D59" s="29">
        <f t="shared" si="2"/>
        <v>-0.45440256055701134</v>
      </c>
    </row>
    <row r="60" spans="1:4" x14ac:dyDescent="0.25">
      <c r="A60" s="29">
        <v>-0.25</v>
      </c>
      <c r="B60" s="29">
        <f t="shared" si="0"/>
        <v>-1.5625E-2</v>
      </c>
      <c r="C60" s="29">
        <f t="shared" si="1"/>
        <v>-0.25</v>
      </c>
      <c r="D60" s="29">
        <f t="shared" si="2"/>
        <v>-0.31555733372014677</v>
      </c>
    </row>
    <row r="61" spans="1:4" x14ac:dyDescent="0.25">
      <c r="A61" s="29">
        <v>-0.2</v>
      </c>
      <c r="B61" s="29">
        <f t="shared" si="0"/>
        <v>-1.0000000000000002E-2</v>
      </c>
      <c r="C61" s="29">
        <f t="shared" si="1"/>
        <v>-0.2</v>
      </c>
      <c r="D61" s="29">
        <f t="shared" si="2"/>
        <v>-0.20195669358089396</v>
      </c>
    </row>
    <row r="62" spans="1:4" x14ac:dyDescent="0.25">
      <c r="A62" s="29">
        <v>-0.15</v>
      </c>
      <c r="B62" s="29">
        <f t="shared" si="0"/>
        <v>-5.6249999999999998E-3</v>
      </c>
      <c r="C62" s="29">
        <f t="shared" si="1"/>
        <v>-0.15</v>
      </c>
      <c r="D62" s="29">
        <f t="shared" si="2"/>
        <v>-0.11360064013925283</v>
      </c>
    </row>
    <row r="63" spans="1:4" x14ac:dyDescent="0.25">
      <c r="A63" s="29">
        <v>-0.1</v>
      </c>
      <c r="B63" s="29">
        <f t="shared" si="0"/>
        <v>-2.5000000000000005E-3</v>
      </c>
      <c r="C63" s="29">
        <f t="shared" si="1"/>
        <v>-0.1</v>
      </c>
      <c r="D63" s="29">
        <f t="shared" si="2"/>
        <v>-5.0489173395223491E-2</v>
      </c>
    </row>
    <row r="64" spans="1:4" x14ac:dyDescent="0.25">
      <c r="A64" s="29">
        <v>-0.05</v>
      </c>
      <c r="B64" s="29">
        <f t="shared" si="0"/>
        <v>-6.2500000000000012E-4</v>
      </c>
      <c r="C64" s="29">
        <f t="shared" si="1"/>
        <v>-0.05</v>
      </c>
      <c r="D64" s="29">
        <f t="shared" si="2"/>
        <v>-1.2622293348805873E-2</v>
      </c>
    </row>
    <row r="65" spans="1:4" x14ac:dyDescent="0.25">
      <c r="A65" s="30">
        <v>0</v>
      </c>
      <c r="B65" s="30">
        <f t="shared" si="0"/>
        <v>0</v>
      </c>
      <c r="C65" s="30">
        <f t="shared" si="1"/>
        <v>0</v>
      </c>
      <c r="D65" s="30">
        <f t="shared" si="2"/>
        <v>0</v>
      </c>
    </row>
    <row r="66" spans="1:4" x14ac:dyDescent="0.25">
      <c r="A66" s="31">
        <v>0</v>
      </c>
      <c r="B66" s="31">
        <f t="shared" si="0"/>
        <v>0</v>
      </c>
      <c r="C66" s="31">
        <f>IF($D$2&lt;4,0,A66)</f>
        <v>0</v>
      </c>
      <c r="D66" s="31">
        <f>IF($D$2&lt;4,0,(-0.25*(A66)^2) * (1 + TAN(2*PI()/$D$2)^2))</f>
        <v>0</v>
      </c>
    </row>
    <row r="67" spans="1:4" x14ac:dyDescent="0.25">
      <c r="A67" s="29">
        <v>4.9999999999999802E-2</v>
      </c>
      <c r="B67" s="29">
        <f t="shared" si="0"/>
        <v>-6.2499999999999503E-4</v>
      </c>
      <c r="C67" s="32">
        <f t="shared" ref="C67:C106" si="3">IF($D$2&lt;4,0,A67)</f>
        <v>0</v>
      </c>
      <c r="D67" s="29">
        <f>IF($D$2&lt;4,0,(-0.25*(A67)^2) * (1 + TAN(2*PI()/$D$2)^2))</f>
        <v>0</v>
      </c>
    </row>
    <row r="68" spans="1:4" x14ac:dyDescent="0.25">
      <c r="A68" s="29">
        <v>0.1</v>
      </c>
      <c r="B68" s="29">
        <f t="shared" si="0"/>
        <v>-2.5000000000000005E-3</v>
      </c>
      <c r="C68" s="32">
        <f t="shared" si="3"/>
        <v>0</v>
      </c>
      <c r="D68" s="29">
        <f t="shared" ref="D68:D106" si="4">IF($D$2&lt;4,0,(-0.25*(A68)^2) * (1 + TAN(2*PI()/$D$2)^2))</f>
        <v>0</v>
      </c>
    </row>
    <row r="69" spans="1:4" x14ac:dyDescent="0.25">
      <c r="A69" s="29">
        <v>0.15</v>
      </c>
      <c r="B69" s="29">
        <f t="shared" si="0"/>
        <v>-5.6249999999999998E-3</v>
      </c>
      <c r="C69" s="32">
        <f t="shared" si="3"/>
        <v>0</v>
      </c>
      <c r="D69" s="29">
        <f t="shared" si="4"/>
        <v>0</v>
      </c>
    </row>
    <row r="70" spans="1:4" x14ac:dyDescent="0.25">
      <c r="A70" s="29">
        <v>0.2</v>
      </c>
      <c r="B70" s="29">
        <f t="shared" si="0"/>
        <v>-1.0000000000000002E-2</v>
      </c>
      <c r="C70" s="32">
        <f t="shared" si="3"/>
        <v>0</v>
      </c>
      <c r="D70" s="29">
        <f t="shared" si="4"/>
        <v>0</v>
      </c>
    </row>
    <row r="71" spans="1:4" x14ac:dyDescent="0.25">
      <c r="A71" s="29">
        <v>0.25</v>
      </c>
      <c r="B71" s="29">
        <f t="shared" si="0"/>
        <v>-1.5625E-2</v>
      </c>
      <c r="C71" s="32">
        <f t="shared" si="3"/>
        <v>0</v>
      </c>
      <c r="D71" s="29">
        <f t="shared" si="4"/>
        <v>0</v>
      </c>
    </row>
    <row r="72" spans="1:4" x14ac:dyDescent="0.25">
      <c r="A72" s="29">
        <v>0.3</v>
      </c>
      <c r="B72" s="29">
        <f t="shared" si="0"/>
        <v>-2.2499999999999999E-2</v>
      </c>
      <c r="C72" s="32">
        <f t="shared" si="3"/>
        <v>0</v>
      </c>
      <c r="D72" s="29">
        <f t="shared" si="4"/>
        <v>0</v>
      </c>
    </row>
    <row r="73" spans="1:4" x14ac:dyDescent="0.25">
      <c r="A73" s="29">
        <v>0.35</v>
      </c>
      <c r="B73" s="29">
        <f t="shared" si="0"/>
        <v>-3.0624999999999996E-2</v>
      </c>
      <c r="C73" s="32">
        <f t="shared" si="3"/>
        <v>0</v>
      </c>
      <c r="D73" s="29">
        <f t="shared" si="4"/>
        <v>0</v>
      </c>
    </row>
    <row r="74" spans="1:4" x14ac:dyDescent="0.25">
      <c r="A74" s="29">
        <v>0.4</v>
      </c>
      <c r="B74" s="29">
        <f t="shared" si="0"/>
        <v>-4.0000000000000008E-2</v>
      </c>
      <c r="C74" s="32">
        <f t="shared" si="3"/>
        <v>0</v>
      </c>
      <c r="D74" s="29">
        <f t="shared" si="4"/>
        <v>0</v>
      </c>
    </row>
    <row r="75" spans="1:4" x14ac:dyDescent="0.25">
      <c r="A75" s="29">
        <v>0.45</v>
      </c>
      <c r="B75" s="29">
        <f t="shared" si="0"/>
        <v>-5.0625000000000003E-2</v>
      </c>
      <c r="C75" s="32">
        <f t="shared" si="3"/>
        <v>0</v>
      </c>
      <c r="D75" s="29">
        <f t="shared" si="4"/>
        <v>0</v>
      </c>
    </row>
    <row r="76" spans="1:4" x14ac:dyDescent="0.25">
      <c r="A76" s="29">
        <v>0.5</v>
      </c>
      <c r="B76" s="29">
        <f t="shared" si="0"/>
        <v>-6.25E-2</v>
      </c>
      <c r="C76" s="32">
        <f t="shared" si="3"/>
        <v>0</v>
      </c>
      <c r="D76" s="29">
        <f t="shared" si="4"/>
        <v>0</v>
      </c>
    </row>
    <row r="77" spans="1:4" x14ac:dyDescent="0.25">
      <c r="A77" s="29">
        <v>0.55000000000000004</v>
      </c>
      <c r="B77" s="29">
        <f t="shared" si="0"/>
        <v>-7.5625000000000012E-2</v>
      </c>
      <c r="C77" s="32">
        <f t="shared" si="3"/>
        <v>0</v>
      </c>
      <c r="D77" s="29">
        <f t="shared" si="4"/>
        <v>0</v>
      </c>
    </row>
    <row r="78" spans="1:4" x14ac:dyDescent="0.25">
      <c r="A78" s="29">
        <v>0.6</v>
      </c>
      <c r="B78" s="29">
        <f t="shared" si="0"/>
        <v>-0.09</v>
      </c>
      <c r="C78" s="32">
        <f t="shared" si="3"/>
        <v>0</v>
      </c>
      <c r="D78" s="29">
        <f t="shared" si="4"/>
        <v>0</v>
      </c>
    </row>
    <row r="79" spans="1:4" x14ac:dyDescent="0.25">
      <c r="A79" s="29">
        <v>0.65</v>
      </c>
      <c r="B79" s="29">
        <f t="shared" si="0"/>
        <v>-0.10562500000000001</v>
      </c>
      <c r="C79" s="32">
        <f t="shared" si="3"/>
        <v>0</v>
      </c>
      <c r="D79" s="29">
        <f t="shared" si="4"/>
        <v>0</v>
      </c>
    </row>
    <row r="80" spans="1:4" x14ac:dyDescent="0.25">
      <c r="A80" s="29">
        <v>0.7</v>
      </c>
      <c r="B80" s="29">
        <f t="shared" si="0"/>
        <v>-0.12249999999999998</v>
      </c>
      <c r="C80" s="32">
        <f t="shared" si="3"/>
        <v>0</v>
      </c>
      <c r="D80" s="29">
        <f t="shared" si="4"/>
        <v>0</v>
      </c>
    </row>
    <row r="81" spans="1:4" x14ac:dyDescent="0.25">
      <c r="A81" s="29">
        <v>0.75</v>
      </c>
      <c r="B81" s="29">
        <f t="shared" si="0"/>
        <v>-0.140625</v>
      </c>
      <c r="C81" s="32">
        <f t="shared" si="3"/>
        <v>0</v>
      </c>
      <c r="D81" s="29">
        <f t="shared" si="4"/>
        <v>0</v>
      </c>
    </row>
    <row r="82" spans="1:4" x14ac:dyDescent="0.25">
      <c r="A82" s="29">
        <v>0.8</v>
      </c>
      <c r="B82" s="29">
        <f t="shared" si="0"/>
        <v>-0.16000000000000003</v>
      </c>
      <c r="C82" s="32">
        <f t="shared" si="3"/>
        <v>0</v>
      </c>
      <c r="D82" s="29">
        <f t="shared" si="4"/>
        <v>0</v>
      </c>
    </row>
    <row r="83" spans="1:4" x14ac:dyDescent="0.25">
      <c r="A83" s="29">
        <v>0.85</v>
      </c>
      <c r="B83" s="29">
        <f t="shared" si="0"/>
        <v>-0.18062499999999998</v>
      </c>
      <c r="C83" s="32">
        <f t="shared" si="3"/>
        <v>0</v>
      </c>
      <c r="D83" s="29">
        <f t="shared" si="4"/>
        <v>0</v>
      </c>
    </row>
    <row r="84" spans="1:4" x14ac:dyDescent="0.25">
      <c r="A84" s="29">
        <v>0.9</v>
      </c>
      <c r="B84" s="29">
        <f t="shared" si="0"/>
        <v>-0.20250000000000001</v>
      </c>
      <c r="C84" s="32">
        <f t="shared" si="3"/>
        <v>0</v>
      </c>
      <c r="D84" s="29">
        <f t="shared" si="4"/>
        <v>0</v>
      </c>
    </row>
    <row r="85" spans="1:4" x14ac:dyDescent="0.25">
      <c r="A85" s="29">
        <v>0.95</v>
      </c>
      <c r="B85" s="29">
        <f t="shared" si="0"/>
        <v>-0.22562499999999999</v>
      </c>
      <c r="C85" s="32">
        <f t="shared" si="3"/>
        <v>0</v>
      </c>
      <c r="D85" s="29">
        <f t="shared" si="4"/>
        <v>0</v>
      </c>
    </row>
    <row r="86" spans="1:4" x14ac:dyDescent="0.25">
      <c r="A86" s="29">
        <v>1</v>
      </c>
      <c r="B86" s="29">
        <f t="shared" si="0"/>
        <v>-0.25</v>
      </c>
      <c r="C86" s="32">
        <f t="shared" si="3"/>
        <v>0</v>
      </c>
      <c r="D86" s="29">
        <f t="shared" si="4"/>
        <v>0</v>
      </c>
    </row>
    <row r="87" spans="1:4" x14ac:dyDescent="0.25">
      <c r="A87" s="29">
        <v>1.05</v>
      </c>
      <c r="B87" s="29">
        <f t="shared" si="0"/>
        <v>-0.27562500000000001</v>
      </c>
      <c r="C87" s="32">
        <f t="shared" si="3"/>
        <v>0</v>
      </c>
      <c r="D87" s="29">
        <f t="shared" si="4"/>
        <v>0</v>
      </c>
    </row>
    <row r="88" spans="1:4" x14ac:dyDescent="0.25">
      <c r="A88" s="29">
        <v>1.1000000000000001</v>
      </c>
      <c r="B88" s="29">
        <f t="shared" si="0"/>
        <v>-0.30250000000000005</v>
      </c>
      <c r="C88" s="32">
        <f t="shared" si="3"/>
        <v>0</v>
      </c>
      <c r="D88" s="29">
        <f t="shared" si="4"/>
        <v>0</v>
      </c>
    </row>
    <row r="89" spans="1:4" x14ac:dyDescent="0.25">
      <c r="A89" s="29">
        <v>1.1499999999999999</v>
      </c>
      <c r="B89" s="29">
        <f t="shared" si="0"/>
        <v>-0.33062499999999995</v>
      </c>
      <c r="C89" s="32">
        <f t="shared" si="3"/>
        <v>0</v>
      </c>
      <c r="D89" s="29">
        <f t="shared" si="4"/>
        <v>0</v>
      </c>
    </row>
    <row r="90" spans="1:4" x14ac:dyDescent="0.25">
      <c r="A90" s="29">
        <v>1.2</v>
      </c>
      <c r="B90" s="29">
        <f t="shared" si="0"/>
        <v>-0.36</v>
      </c>
      <c r="C90" s="32">
        <f t="shared" si="3"/>
        <v>0</v>
      </c>
      <c r="D90" s="29">
        <f t="shared" si="4"/>
        <v>0</v>
      </c>
    </row>
    <row r="91" spans="1:4" x14ac:dyDescent="0.25">
      <c r="A91" s="29">
        <v>1.25</v>
      </c>
      <c r="B91" s="29">
        <f t="shared" ref="B91:B106" si="5">-0.25*A91^2</f>
        <v>-0.390625</v>
      </c>
      <c r="C91" s="32">
        <f t="shared" si="3"/>
        <v>0</v>
      </c>
      <c r="D91" s="29">
        <f t="shared" si="4"/>
        <v>0</v>
      </c>
    </row>
    <row r="92" spans="1:4" x14ac:dyDescent="0.25">
      <c r="A92" s="29">
        <v>1.3</v>
      </c>
      <c r="B92" s="29">
        <f t="shared" si="5"/>
        <v>-0.42250000000000004</v>
      </c>
      <c r="C92" s="32">
        <f t="shared" si="3"/>
        <v>0</v>
      </c>
      <c r="D92" s="29">
        <f t="shared" si="4"/>
        <v>0</v>
      </c>
    </row>
    <row r="93" spans="1:4" x14ac:dyDescent="0.25">
      <c r="A93" s="29">
        <v>1.35</v>
      </c>
      <c r="B93" s="29">
        <f t="shared" si="5"/>
        <v>-0.45562500000000006</v>
      </c>
      <c r="C93" s="32">
        <f t="shared" si="3"/>
        <v>0</v>
      </c>
      <c r="D93" s="29">
        <f t="shared" si="4"/>
        <v>0</v>
      </c>
    </row>
    <row r="94" spans="1:4" x14ac:dyDescent="0.25">
      <c r="A94" s="29">
        <v>1.4</v>
      </c>
      <c r="B94" s="29">
        <f t="shared" si="5"/>
        <v>-0.48999999999999994</v>
      </c>
      <c r="C94" s="32">
        <f t="shared" si="3"/>
        <v>0</v>
      </c>
      <c r="D94" s="29">
        <f t="shared" si="4"/>
        <v>0</v>
      </c>
    </row>
    <row r="95" spans="1:4" x14ac:dyDescent="0.25">
      <c r="A95" s="29">
        <v>1.45</v>
      </c>
      <c r="B95" s="29">
        <f t="shared" si="5"/>
        <v>-0.52562500000000001</v>
      </c>
      <c r="C95" s="32">
        <f t="shared" si="3"/>
        <v>0</v>
      </c>
      <c r="D95" s="29">
        <f t="shared" si="4"/>
        <v>0</v>
      </c>
    </row>
    <row r="96" spans="1:4" x14ac:dyDescent="0.25">
      <c r="A96" s="29">
        <v>1.5</v>
      </c>
      <c r="B96" s="29">
        <f t="shared" si="5"/>
        <v>-0.5625</v>
      </c>
      <c r="C96" s="32">
        <f t="shared" si="3"/>
        <v>0</v>
      </c>
      <c r="D96" s="29">
        <f t="shared" si="4"/>
        <v>0</v>
      </c>
    </row>
    <row r="97" spans="1:4" x14ac:dyDescent="0.25">
      <c r="A97" s="29">
        <v>1.55</v>
      </c>
      <c r="B97" s="29">
        <f t="shared" si="5"/>
        <v>-0.60062500000000008</v>
      </c>
      <c r="C97" s="32">
        <f t="shared" si="3"/>
        <v>0</v>
      </c>
      <c r="D97" s="29">
        <f t="shared" si="4"/>
        <v>0</v>
      </c>
    </row>
    <row r="98" spans="1:4" x14ac:dyDescent="0.25">
      <c r="A98" s="29">
        <v>1.6</v>
      </c>
      <c r="B98" s="29">
        <f t="shared" si="5"/>
        <v>-0.64000000000000012</v>
      </c>
      <c r="C98" s="32">
        <f t="shared" si="3"/>
        <v>0</v>
      </c>
      <c r="D98" s="29">
        <f t="shared" si="4"/>
        <v>0</v>
      </c>
    </row>
    <row r="99" spans="1:4" x14ac:dyDescent="0.25">
      <c r="A99" s="29">
        <v>1.65</v>
      </c>
      <c r="B99" s="29">
        <f t="shared" si="5"/>
        <v>-0.68062499999999992</v>
      </c>
      <c r="C99" s="32">
        <f t="shared" si="3"/>
        <v>0</v>
      </c>
      <c r="D99" s="29">
        <f t="shared" si="4"/>
        <v>0</v>
      </c>
    </row>
    <row r="100" spans="1:4" x14ac:dyDescent="0.25">
      <c r="A100" s="29">
        <v>1.7</v>
      </c>
      <c r="B100" s="29">
        <f t="shared" si="5"/>
        <v>-0.72249999999999992</v>
      </c>
      <c r="C100" s="32">
        <f t="shared" si="3"/>
        <v>0</v>
      </c>
      <c r="D100" s="29">
        <f t="shared" si="4"/>
        <v>0</v>
      </c>
    </row>
    <row r="101" spans="1:4" x14ac:dyDescent="0.25">
      <c r="A101" s="29">
        <v>1.75</v>
      </c>
      <c r="B101" s="29">
        <f t="shared" si="5"/>
        <v>-0.765625</v>
      </c>
      <c r="C101" s="32">
        <f t="shared" si="3"/>
        <v>0</v>
      </c>
      <c r="D101" s="29">
        <f t="shared" si="4"/>
        <v>0</v>
      </c>
    </row>
    <row r="102" spans="1:4" x14ac:dyDescent="0.25">
      <c r="A102" s="29">
        <v>1.8</v>
      </c>
      <c r="B102" s="29">
        <f t="shared" si="5"/>
        <v>-0.81</v>
      </c>
      <c r="C102" s="32">
        <f t="shared" si="3"/>
        <v>0</v>
      </c>
      <c r="D102" s="29">
        <f t="shared" si="4"/>
        <v>0</v>
      </c>
    </row>
    <row r="103" spans="1:4" x14ac:dyDescent="0.25">
      <c r="A103" s="29">
        <v>1.85</v>
      </c>
      <c r="B103" s="29">
        <f t="shared" si="5"/>
        <v>-0.85562500000000008</v>
      </c>
      <c r="C103" s="32">
        <f t="shared" si="3"/>
        <v>0</v>
      </c>
      <c r="D103" s="29">
        <f t="shared" si="4"/>
        <v>0</v>
      </c>
    </row>
    <row r="104" spans="1:4" x14ac:dyDescent="0.25">
      <c r="A104" s="29">
        <v>1.9</v>
      </c>
      <c r="B104" s="29">
        <f t="shared" si="5"/>
        <v>-0.90249999999999997</v>
      </c>
      <c r="C104" s="32">
        <f t="shared" si="3"/>
        <v>0</v>
      </c>
      <c r="D104" s="29">
        <f t="shared" si="4"/>
        <v>0</v>
      </c>
    </row>
    <row r="105" spans="1:4" x14ac:dyDescent="0.25">
      <c r="A105" s="29">
        <v>1.95</v>
      </c>
      <c r="B105" s="29">
        <f t="shared" si="5"/>
        <v>-0.95062499999999994</v>
      </c>
      <c r="C105" s="32">
        <f t="shared" si="3"/>
        <v>0</v>
      </c>
      <c r="D105" s="29">
        <f t="shared" si="4"/>
        <v>0</v>
      </c>
    </row>
    <row r="106" spans="1:4" x14ac:dyDescent="0.25">
      <c r="A106" s="29">
        <v>2</v>
      </c>
      <c r="B106" s="29">
        <f t="shared" si="5"/>
        <v>-1</v>
      </c>
      <c r="C106" s="32">
        <f t="shared" si="3"/>
        <v>0</v>
      </c>
      <c r="D106" s="29">
        <f t="shared" si="4"/>
        <v>0</v>
      </c>
    </row>
    <row r="107" spans="1:4" x14ac:dyDescent="0.25">
      <c r="A107" s="5"/>
    </row>
    <row r="108" spans="1:4" x14ac:dyDescent="0.25">
      <c r="A108" s="5"/>
    </row>
    <row r="109" spans="1:4" x14ac:dyDescent="0.25">
      <c r="A109" s="5"/>
    </row>
    <row r="110" spans="1:4" x14ac:dyDescent="0.25">
      <c r="A110" s="5"/>
    </row>
  </sheetData>
  <mergeCells count="1">
    <mergeCell ref="J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workbookViewId="0">
      <selection activeCell="B3" sqref="B3"/>
    </sheetView>
  </sheetViews>
  <sheetFormatPr defaultRowHeight="15" x14ac:dyDescent="0.25"/>
  <cols>
    <col min="2" max="2" width="9.85546875" style="1" bestFit="1" customWidth="1"/>
    <col min="5" max="5" width="9.140625" style="1"/>
    <col min="6" max="6" width="9.140625" style="23"/>
  </cols>
  <sheetData>
    <row r="1" spans="1:6" x14ac:dyDescent="0.25">
      <c r="A1" s="3" t="s">
        <v>26</v>
      </c>
      <c r="E1" s="2" t="s">
        <v>25</v>
      </c>
      <c r="F1" s="24" t="s">
        <v>24</v>
      </c>
    </row>
    <row r="2" spans="1:6" x14ac:dyDescent="0.25">
      <c r="A2" t="s">
        <v>23</v>
      </c>
      <c r="B2" s="1">
        <f>Parameters!A2</f>
        <v>-0.42410284127233655</v>
      </c>
      <c r="E2" s="1">
        <v>0</v>
      </c>
      <c r="F2" s="23">
        <v>1</v>
      </c>
    </row>
    <row r="3" spans="1:6" x14ac:dyDescent="0.25">
      <c r="A3" t="s">
        <v>22</v>
      </c>
      <c r="B3" s="1">
        <f>Parameters!B2</f>
        <v>-0.90811453007545606</v>
      </c>
      <c r="E3" s="1">
        <v>1</v>
      </c>
      <c r="F3" s="23">
        <f>phi_1/(1 - phi_2)</f>
        <v>-0.22226278066000865</v>
      </c>
    </row>
    <row r="4" spans="1:6" x14ac:dyDescent="0.25">
      <c r="E4" s="1">
        <v>2</v>
      </c>
      <c r="F4" s="23">
        <f>phi_1*F3 + phi_2</f>
        <v>-0.81385225328845623</v>
      </c>
    </row>
    <row r="5" spans="1:6" x14ac:dyDescent="0.25">
      <c r="A5" t="s">
        <v>21</v>
      </c>
      <c r="B5" s="1">
        <f>ACOS((phi_1/(2*SQRT(-phi_2))))</f>
        <v>1.7951958020513095</v>
      </c>
      <c r="E5" s="1">
        <v>3</v>
      </c>
      <c r="F5" s="23">
        <f t="shared" ref="F5:F42" si="0">phi_1*F4 + phi_2*F3</f>
        <v>0.54699711360785552</v>
      </c>
    </row>
    <row r="6" spans="1:6" x14ac:dyDescent="0.25">
      <c r="A6" t="s">
        <v>20</v>
      </c>
      <c r="B6" s="1">
        <f>COS(B5)</f>
        <v>-0.22252093395631348</v>
      </c>
      <c r="E6" s="1">
        <v>4</v>
      </c>
      <c r="F6" s="23">
        <f t="shared" si="0"/>
        <v>0.50708802649703888</v>
      </c>
    </row>
    <row r="7" spans="1:6" x14ac:dyDescent="0.25">
      <c r="A7" t="s">
        <v>19</v>
      </c>
      <c r="B7" s="1">
        <f>2*PI()/B5</f>
        <v>3.5000000000000018</v>
      </c>
      <c r="E7" s="1">
        <v>5</v>
      </c>
      <c r="F7" s="23">
        <f t="shared" si="0"/>
        <v>-0.71179349958920468</v>
      </c>
    </row>
    <row r="8" spans="1:6" x14ac:dyDescent="0.25">
      <c r="A8" t="s">
        <v>1</v>
      </c>
      <c r="B8" s="1">
        <f>((1-phi_2)/((1-phi_1-phi_2)*(1-phi_2+phi_1)*(1+phi_2)))</f>
        <v>5.9999999999843023</v>
      </c>
      <c r="E8" s="1">
        <v>6</v>
      </c>
      <c r="F8" s="23">
        <f t="shared" si="0"/>
        <v>-0.15862035931428742</v>
      </c>
    </row>
    <row r="9" spans="1:6" x14ac:dyDescent="0.25">
      <c r="E9" s="1">
        <v>7</v>
      </c>
      <c r="F9" s="23">
        <f t="shared" si="0"/>
        <v>0.71366136445904316</v>
      </c>
    </row>
    <row r="10" spans="1:6" x14ac:dyDescent="0.25">
      <c r="E10" s="1">
        <v>8</v>
      </c>
      <c r="F10" s="23">
        <f t="shared" si="0"/>
        <v>-0.15862035931427859</v>
      </c>
    </row>
    <row r="11" spans="1:6" x14ac:dyDescent="0.25">
      <c r="B11" s="23"/>
      <c r="E11" s="1">
        <v>9</v>
      </c>
      <c r="F11" s="23">
        <f t="shared" si="0"/>
        <v>-0.58081490954990822</v>
      </c>
    </row>
    <row r="12" spans="1:6" x14ac:dyDescent="0.25">
      <c r="E12" s="1">
        <v>10</v>
      </c>
      <c r="F12" s="23">
        <f t="shared" si="0"/>
        <v>0.39037070645253735</v>
      </c>
    </row>
    <row r="13" spans="1:6" x14ac:dyDescent="0.25">
      <c r="E13" s="1">
        <v>11</v>
      </c>
      <c r="F13" s="23">
        <f t="shared" si="0"/>
        <v>0.36188913289072311</v>
      </c>
    </row>
    <row r="14" spans="1:6" x14ac:dyDescent="0.25">
      <c r="E14" s="1">
        <v>12</v>
      </c>
      <c r="F14" s="23">
        <f t="shared" si="0"/>
        <v>-0.50797952012990766</v>
      </c>
    </row>
    <row r="15" spans="1:6" x14ac:dyDescent="0.25">
      <c r="E15" s="1">
        <v>13</v>
      </c>
      <c r="F15" s="23">
        <f t="shared" si="0"/>
        <v>-0.11320122205922134</v>
      </c>
    </row>
    <row r="16" spans="1:6" x14ac:dyDescent="0.25">
      <c r="E16" s="1">
        <v>14</v>
      </c>
      <c r="F16" s="23">
        <f t="shared" si="0"/>
        <v>0.50931254312154328</v>
      </c>
    </row>
    <row r="17" spans="5:6" customFormat="1" x14ac:dyDescent="0.25">
      <c r="E17" s="1">
        <v>15</v>
      </c>
      <c r="F17" s="23">
        <f t="shared" si="0"/>
        <v>-0.11320122205920879</v>
      </c>
    </row>
    <row r="18" spans="5:6" customFormat="1" x14ac:dyDescent="0.25">
      <c r="E18" s="1">
        <v>16</v>
      </c>
      <c r="F18" s="23">
        <f t="shared" si="0"/>
        <v>-0.41450516084754457</v>
      </c>
    </row>
    <row r="19" spans="5:6" customFormat="1" x14ac:dyDescent="0.25">
      <c r="E19" s="1">
        <v>17</v>
      </c>
      <c r="F19" s="23">
        <f t="shared" si="0"/>
        <v>0.27859249101175626</v>
      </c>
    </row>
    <row r="20" spans="5:6" customFormat="1" x14ac:dyDescent="0.25">
      <c r="E20" s="1">
        <v>18</v>
      </c>
      <c r="F20" s="23">
        <f t="shared" si="0"/>
        <v>0.25826629236169552</v>
      </c>
    </row>
    <row r="21" spans="5:6" customFormat="1" x14ac:dyDescent="0.25">
      <c r="E21" s="1">
        <v>19</v>
      </c>
      <c r="F21" s="23">
        <f t="shared" si="0"/>
        <v>-0.36252535745315878</v>
      </c>
    </row>
    <row r="22" spans="5:6" customFormat="1" x14ac:dyDescent="0.25">
      <c r="E22" s="1">
        <v>20</v>
      </c>
      <c r="F22" s="23">
        <f t="shared" si="0"/>
        <v>-8.0787338593217378E-2</v>
      </c>
    </row>
    <row r="23" spans="5:6" x14ac:dyDescent="0.25">
      <c r="E23" s="1">
        <v>21</v>
      </c>
      <c r="F23" s="23">
        <f t="shared" si="0"/>
        <v>0.3634766844602258</v>
      </c>
    </row>
    <row r="24" spans="5:6" x14ac:dyDescent="0.25">
      <c r="E24" s="1">
        <v>22</v>
      </c>
      <c r="F24" s="23">
        <f t="shared" si="0"/>
        <v>-8.0787338593203945E-2</v>
      </c>
    </row>
    <row r="25" spans="5:6" x14ac:dyDescent="0.25">
      <c r="E25" s="1">
        <v>23</v>
      </c>
      <c r="F25" s="23">
        <f t="shared" si="0"/>
        <v>-0.29581631866577468</v>
      </c>
    </row>
    <row r="26" spans="5:6" x14ac:dyDescent="0.25">
      <c r="E26" s="1">
        <v>24</v>
      </c>
      <c r="F26" s="23">
        <f t="shared" si="0"/>
        <v>0.19882069726349211</v>
      </c>
    </row>
    <row r="27" spans="5:6" x14ac:dyDescent="0.25">
      <c r="E27" s="1">
        <v>25</v>
      </c>
      <c r="F27" s="23">
        <f t="shared" si="0"/>
        <v>0.18431467460062728</v>
      </c>
    </row>
    <row r="28" spans="5:6" x14ac:dyDescent="0.25">
      <c r="E28" s="1">
        <v>26</v>
      </c>
      <c r="F28" s="23">
        <f t="shared" si="0"/>
        <v>-0.25872034125102283</v>
      </c>
    </row>
    <row r="29" spans="5:6" x14ac:dyDescent="0.25">
      <c r="E29" s="1">
        <v>27</v>
      </c>
      <c r="F29" s="23">
        <f t="shared" si="0"/>
        <v>-5.7654802291451965E-2</v>
      </c>
    </row>
    <row r="30" spans="5:6" x14ac:dyDescent="0.25">
      <c r="E30" s="1">
        <v>28</v>
      </c>
      <c r="F30" s="23">
        <f t="shared" si="0"/>
        <v>0.25939926658093382</v>
      </c>
    </row>
    <row r="31" spans="5:6" x14ac:dyDescent="0.25">
      <c r="E31" s="1">
        <v>29</v>
      </c>
      <c r="F31" s="23">
        <f t="shared" si="0"/>
        <v>-5.7654802291439065E-2</v>
      </c>
    </row>
    <row r="32" spans="5:6" x14ac:dyDescent="0.25">
      <c r="E32" s="1">
        <v>30</v>
      </c>
      <c r="F32" s="23">
        <f t="shared" si="0"/>
        <v>-0.21111267760826855</v>
      </c>
    </row>
    <row r="33" spans="5:6" x14ac:dyDescent="0.25">
      <c r="E33" s="1">
        <v>31</v>
      </c>
      <c r="F33" s="23">
        <f t="shared" si="0"/>
        <v>0.14189065009176099</v>
      </c>
    </row>
    <row r="34" spans="5:6" x14ac:dyDescent="0.25">
      <c r="E34" s="1">
        <v>32</v>
      </c>
      <c r="F34" s="23">
        <f t="shared" si="0"/>
        <v>0.13153826216530928</v>
      </c>
    </row>
    <row r="35" spans="5:6" x14ac:dyDescent="0.25">
      <c r="E35" s="1">
        <v>33</v>
      </c>
      <c r="F35" s="23">
        <f t="shared" si="0"/>
        <v>-0.18463871175051366</v>
      </c>
    </row>
    <row r="36" spans="5:6" x14ac:dyDescent="0.25">
      <c r="E36" s="1">
        <v>34</v>
      </c>
      <c r="F36" s="23">
        <f t="shared" si="0"/>
        <v>-4.1146004870935185E-2</v>
      </c>
    </row>
    <row r="37" spans="5:6" x14ac:dyDescent="0.25">
      <c r="E37" s="1">
        <v>35</v>
      </c>
      <c r="F37" s="23">
        <f t="shared" si="0"/>
        <v>0.18512323452782431</v>
      </c>
    </row>
    <row r="38" spans="5:6" x14ac:dyDescent="0.25">
      <c r="E38" s="1">
        <v>36</v>
      </c>
      <c r="F38" s="23">
        <f t="shared" si="0"/>
        <v>-4.1146004870923666E-2</v>
      </c>
    </row>
    <row r="39" spans="5:6" x14ac:dyDescent="0.25">
      <c r="E39" s="1">
        <v>37</v>
      </c>
      <c r="F39" s="23">
        <f t="shared" si="0"/>
        <v>-0.15066296155651951</v>
      </c>
    </row>
    <row r="40" spans="5:6" x14ac:dyDescent="0.25">
      <c r="E40" s="1">
        <v>38</v>
      </c>
      <c r="F40" s="23">
        <f t="shared" si="0"/>
        <v>0.101261874948466</v>
      </c>
    </row>
    <row r="41" spans="5:6" x14ac:dyDescent="0.25">
      <c r="E41" s="1">
        <v>39</v>
      </c>
      <c r="F41" s="23">
        <f t="shared" si="0"/>
        <v>9.3873775655466729E-2</v>
      </c>
    </row>
    <row r="42" spans="5:6" x14ac:dyDescent="0.25">
      <c r="E42" s="1">
        <v>40</v>
      </c>
      <c r="F42" s="23">
        <f t="shared" si="0"/>
        <v>-0.13176951495983114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2</vt:i4>
      </vt:variant>
    </vt:vector>
  </HeadingPairs>
  <TitlesOfParts>
    <vt:vector size="4" baseType="lpstr">
      <vt:lpstr>Parameters</vt:lpstr>
      <vt:lpstr>ACF</vt:lpstr>
      <vt:lpstr>phi_1</vt:lpstr>
      <vt:lpstr>phi_2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Hellström</dc:creator>
  <cp:lastModifiedBy>Peter Hellström</cp:lastModifiedBy>
  <dcterms:created xsi:type="dcterms:W3CDTF">2010-05-14T11:56:30Z</dcterms:created>
  <dcterms:modified xsi:type="dcterms:W3CDTF">2013-03-30T12:40:12Z</dcterms:modified>
</cp:coreProperties>
</file>