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dialogsheets/sheet1.xml" ContentType="application/vnd.openxmlformats-officedocument.spreadsheetml.dialogsheet+xml"/>
  <Override PartName="/xl/dialogsheets/sheet2.xml" ContentType="application/vnd.openxmlformats-officedocument.spreadsheetml.dialogsheet+xml"/>
  <Override PartName="/xl/dialogsheets/sheet3.xml" ContentType="application/vnd.openxmlformats-officedocument.spreadsheetml.dialogsheet+xml"/>
  <Override PartName="/xl/dialogsheets/sheet4.xml" ContentType="application/vnd.openxmlformats-officedocument.spreadsheetml.dialogsheet+xml"/>
  <Override PartName="/xl/dialogsheets/sheet5.xml" ContentType="application/vnd.openxmlformats-officedocument.spreadsheetml.dialogsheet+xml"/>
  <Override PartName="/xl/dialogsheets/sheet6.xml" ContentType="application/vnd.openxmlformats-officedocument.spreadsheetml.dialogsheet+xml"/>
  <Override PartName="/xl/dialogsheets/sheet7.xml" ContentType="application/vnd.openxmlformats-officedocument.spreadsheetml.dialogsheet+xml"/>
  <Override PartName="/xl/dialogsheets/sheet8.xml" ContentType="application/vnd.openxmlformats-officedocument.spreadsheetml.dialogsheet+xml"/>
  <Override PartName="/xl/dialogsheets/sheet9.xml" ContentType="application/vnd.openxmlformats-officedocument.spreadsheetml.dialogsheet+xml"/>
  <Override PartName="/xl/dialogsheets/sheet10.xml" ContentType="application/vnd.openxmlformats-officedocument.spreadsheetml.dialogsheet+xml"/>
  <Override PartName="/xl/dialogsheets/sheet11.xml" ContentType="application/vnd.openxmlformats-officedocument.spreadsheetml.dialogsheet+xml"/>
  <Override PartName="/xl/dialogsheets/sheet12.xml" ContentType="application/vnd.openxmlformats-officedocument.spreadsheetml.dialogsheet+xml"/>
  <Override PartName="/xl/dialogsheets/sheet13.xml" ContentType="application/vnd.openxmlformats-officedocument.spreadsheetml.dialogsheet+xml"/>
  <Override PartName="/xl/dialogsheets/sheet14.xml" ContentType="application/vnd.openxmlformats-officedocument.spreadsheetml.dialogsheet+xml"/>
  <Override PartName="/xl/dialogsheets/sheet15.xml" ContentType="application/vnd.openxmlformats-officedocument.spreadsheetml.dialogsheet+xml"/>
  <Override PartName="/xl/dialogsheets/sheet16.xml" ContentType="application/vnd.openxmlformats-officedocument.spreadsheetml.dialogsheet+xml"/>
  <Override PartName="/xl/dialogsheets/sheet17.xml" ContentType="application/vnd.openxmlformats-officedocument.spreadsheetml.dialogsheet+xml"/>
  <Override PartName="/xl/dialogsheets/sheet18.xml" ContentType="application/vnd.openxmlformats-officedocument.spreadsheetml.dialogsheet+xml"/>
  <Override PartName="/xl/dialogsheets/sheet19.xml" ContentType="application/vnd.openxmlformats-officedocument.spreadsheetml.dialogsheet+xml"/>
  <Override PartName="/xl/dialogsheets/sheet20.xml" ContentType="application/vnd.openxmlformats-officedocument.spreadsheetml.dialogsheet+xml"/>
  <Override PartName="/xl/dialogsheets/sheet21.xml" ContentType="application/vnd.openxmlformats-officedocument.spreadsheetml.dialogsheet+xml"/>
  <Override PartName="/xl/dialogsheets/sheet22.xml" ContentType="application/vnd.openxmlformats-officedocument.spreadsheetml.dialogsheet+xml"/>
  <Override PartName="/xl/dialogsheets/sheet23.xml" ContentType="application/vnd.openxmlformats-officedocument.spreadsheetml.dialogsheet+xml"/>
  <Override PartName="/xl/dialogsheets/sheet24.xml" ContentType="application/vnd.openxmlformats-officedocument.spreadsheetml.dialogsheet+xml"/>
  <Override PartName="/xl/dialogsheets/sheet25.xml" ContentType="application/vnd.openxmlformats-officedocument.spreadsheetml.dialogsheet+xml"/>
  <Override PartName="/xl/dialogsheets/sheet26.xml" ContentType="application/vnd.openxmlformats-officedocument.spreadsheetml.dialogsheet+xml"/>
  <Override PartName="/xl/dialogsheets/sheet27.xml" ContentType="application/vnd.openxmlformats-officedocument.spreadsheetml.dialog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5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omments6.xml" ContentType="application/vnd.openxmlformats-officedocument.spreadsheetml.comment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omments7.xml" ContentType="application/vnd.openxmlformats-officedocument.spreadsheetml.comments+xml"/>
  <Override PartName="/xl/charts/chart23.xml" ContentType="application/vnd.openxmlformats-officedocument.drawingml.chart+xml"/>
  <Override PartName="/xl/drawings/drawing15.xml" ContentType="application/vnd.openxmlformats-officedocument.drawingml.chartshapes+xml"/>
  <Override PartName="/xl/charts/chart24.xml" ContentType="application/vnd.openxmlformats-officedocument.drawingml.chart+xml"/>
  <Override PartName="/xl/drawings/drawing16.xml" ContentType="application/vnd.openxmlformats-officedocument.drawingml.chartshapes+xml"/>
  <Override PartName="/xl/charts/chart25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8.xml" ContentType="application/vnd.openxmlformats-officedocument.spreadsheetml.comment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1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9.xml" ContentType="application/vnd.openxmlformats-officedocument.spreadsheetml.comment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2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omments10.xml" ContentType="application/vnd.openxmlformats-officedocument.spreadsheetml.comments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1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1.xml" ContentType="application/vnd.openxmlformats-officedocument.spreadsheetml.comments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omments12.xml" ContentType="application/vnd.openxmlformats-officedocument.spreadsheetml.comments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2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omments13.xml" ContentType="application/vnd.openxmlformats-officedocument.spreadsheetml.comments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4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4.xml" ContentType="application/vnd.openxmlformats-officedocument.spreadsheetml.comments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drawings/drawing25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omments15.xml" ContentType="application/vnd.openxmlformats-officedocument.spreadsheetml.comment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drawings/drawing26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omments16.xml" ContentType="application/vnd.openxmlformats-officedocument.spreadsheetml.comments+xml"/>
  <Override PartName="/xl/charts/chart57.xml" ContentType="application/vnd.openxmlformats-officedocument.drawingml.chart+xml"/>
  <Override PartName="/xl/drawings/drawing27.xml" ContentType="application/vnd.openxmlformats-officedocument.drawingml.chartshapes+xml"/>
  <Override PartName="/xl/charts/chart58.xml" ContentType="application/vnd.openxmlformats-officedocument.drawingml.chart+xml"/>
  <Override PartName="/xl/drawings/drawing28.xml" ContentType="application/vnd.openxmlformats-officedocument.drawingml.chartshapes+xml"/>
  <Override PartName="/xl/charts/chart59.xml" ContentType="application/vnd.openxmlformats-officedocument.drawingml.chart+xml"/>
  <Override PartName="/xl/drawings/drawing29.xml" ContentType="application/vnd.openxmlformats-officedocument.drawingml.chartshapes+xml"/>
  <Override PartName="/xl/charts/chart60.xml" ContentType="application/vnd.openxmlformats-officedocument.drawingml.chart+xml"/>
  <Override PartName="/xl/drawings/drawing30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omments17.xml" ContentType="application/vnd.openxmlformats-officedocument.spreadsheetml.comments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31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omments18.xml" ContentType="application/vnd.openxmlformats-officedocument.spreadsheetml.comments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32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omments19.xml" ContentType="application/vnd.openxmlformats-officedocument.spreadsheetml.comments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33.xml" ContentType="application/vnd.openxmlformats-officedocument.drawingml.chartshapes+xml"/>
  <Override PartName="/xl/drawings/drawing34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omments20.xml" ContentType="application/vnd.openxmlformats-officedocument.spreadsheetml.comments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drawings/drawing35.xml" ContentType="application/vnd.openxmlformats-officedocument.drawingml.chartshapes+xml"/>
  <Override PartName="/xl/charts/chart72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omments21.xml" ContentType="application/vnd.openxmlformats-officedocument.spreadsheetml.comments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drawings/drawing38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omments22.xml" ContentType="application/vnd.openxmlformats-officedocument.spreadsheetml.comments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drawings/drawing39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omments23.xml" ContentType="application/vnd.openxmlformats-officedocument.spreadsheetml.comments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drawings/drawing40.xml" ContentType="application/vnd.openxmlformats-officedocument.drawingml.chartshapes+xml"/>
  <Override PartName="/xl/charts/chart80.xml" ContentType="application/vnd.openxmlformats-officedocument.drawingml.chart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omments24.xml" ContentType="application/vnd.openxmlformats-officedocument.spreadsheetml.comments+xml"/>
  <Override PartName="/xl/drawings/drawing43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omments25.xml" ContentType="application/vnd.openxmlformats-officedocument.spreadsheetml.comments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drawings/drawing44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omments26.xml" ContentType="application/vnd.openxmlformats-officedocument.spreadsheetml.comments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drawings/drawing45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omments27.xml" ContentType="application/vnd.openxmlformats-officedocument.spreadsheetml.comments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drawings/drawing46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omments28.xml" ContentType="application/vnd.openxmlformats-officedocument.spreadsheetml.comments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drawings/drawing47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omments29.xml" ContentType="application/vnd.openxmlformats-officedocument.spreadsheetml.comments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drawings/drawing48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omments30.xml" ContentType="application/vnd.openxmlformats-officedocument.spreadsheetml.comments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showInkAnnotation="0" codeName="DieseArbeitsmappe"/>
  <mc:AlternateContent xmlns:mc="http://schemas.openxmlformats.org/markup-compatibility/2006">
    <mc:Choice Requires="x15">
      <x15ac:absPath xmlns:x15ac="http://schemas.microsoft.com/office/spreadsheetml/2010/11/ac" url="C:\Users\Peter\Desktop\TUM\Thesis\Development\Thick triangle shell\Quantity Recovery\Cylinder_self_weight_int_p.gid\"/>
    </mc:Choice>
  </mc:AlternateContent>
  <bookViews>
    <workbookView xWindow="0" yWindow="0" windowWidth="25440" windowHeight="14232" tabRatio="865" firstSheet="52" activeTab="52"/>
  </bookViews>
  <sheets>
    <sheet name="Start" sheetId="82" r:id="rId1"/>
    <sheet name="Dialog_Kraftgrößenverfahren" sheetId="1" r:id="rId2"/>
    <sheet name="Dialog_Rand" sheetId="2" r:id="rId3"/>
    <sheet name="Dialog_Blattwahl" sheetId="3" r:id="rId4"/>
    <sheet name="Dialog_Dimension" sheetId="4" r:id="rId5"/>
    <sheet name="Dialog_Zylinder_Eigengewicht" sheetId="5" r:id="rId6"/>
    <sheet name="Dialog_Kegel_Eigengewicht" sheetId="6" r:id="rId7"/>
    <sheet name="Dialog_Kugel_Eigengewicht" sheetId="7" r:id="rId8"/>
    <sheet name="Dialog_Zylinder_Druck" sheetId="8" r:id="rId9"/>
    <sheet name="Dialog_Kegel_Druck" sheetId="9" r:id="rId10"/>
    <sheet name="Dialog_Kugel_Druck" sheetId="10" r:id="rId11"/>
    <sheet name="Dialog_Kegel_Schneelast" sheetId="11" r:id="rId12"/>
    <sheet name="Dialog_Kugel_Schneelast" sheetId="12" r:id="rId13"/>
    <sheet name="Dialog_Zylinder_Wasserdruck" sheetId="13" r:id="rId14"/>
    <sheet name="Dialog_Kegel_Wasserdruck" sheetId="14" r:id="rId15"/>
    <sheet name="Dial_Zylinder_Flüssigkeitsdruck" sheetId="15" r:id="rId16"/>
    <sheet name="Dialog_Kegel_Flüssigkeitsdruck" sheetId="16" r:id="rId17"/>
    <sheet name="Dialog_Kugel_Flüssigkeitsdruck" sheetId="17" r:id="rId18"/>
    <sheet name="Dialog_Zylinder_Erdlast" sheetId="18" r:id="rId19"/>
    <sheet name="Dialog_Kegel_Erdlast" sheetId="19" r:id="rId20"/>
    <sheet name="Dialog_Kugel_Erdlast" sheetId="20" r:id="rId21"/>
    <sheet name="Dialog_Zylinder_Silodruck" sheetId="21" r:id="rId22"/>
    <sheet name="Dialog_Zylinder_Laternenlast" sheetId="22" r:id="rId23"/>
    <sheet name="Dialog_Kegel_Laternenlast" sheetId="23" r:id="rId24"/>
    <sheet name="Dialog_Kugel_Laternenlast" sheetId="24" r:id="rId25"/>
    <sheet name="Dialog_Zylinder_Temperaturlast" sheetId="25" r:id="rId26"/>
    <sheet name="Dialog_Kegel_Temperaturlast" sheetId="26" r:id="rId27"/>
    <sheet name="Dialog_Kugel_Temperaturlast" sheetId="27" r:id="rId28"/>
    <sheet name="M_Zylinder_Eigengewicht" sheetId="28" state="veryHidden" r:id=""/>
    <sheet name="M_Kegel_Eigengewicht" sheetId="29" state="veryHidden" r:id=""/>
    <sheet name="M_Kugel_Eigengewicht" sheetId="30" state="veryHidden" r:id=""/>
    <sheet name="M_Zylinder_Druck" sheetId="31" state="veryHidden" r:id=""/>
    <sheet name="M_Kegel_Druck" sheetId="32" state="veryHidden" r:id=""/>
    <sheet name="M_Kugel_Druck" sheetId="33" state="veryHidden" r:id=""/>
    <sheet name="M_Zylinder_Wasserdruck" sheetId="34" state="veryHidden" r:id=""/>
    <sheet name="M_Kegel_Wasserdruck" sheetId="35" state="veryHidden" r:id=""/>
    <sheet name="M_Kegel_Schneelast" sheetId="36" state="veryHidden" r:id=""/>
    <sheet name="M_Kugel_Schneelast" sheetId="37" state="veryHidden" r:id=""/>
    <sheet name="M_Zylinder_Flüssigkeitsdruck" sheetId="38" state="veryHidden" r:id=""/>
    <sheet name="M_Kegel_Flüssigkeitsdruck" sheetId="39" state="veryHidden" r:id=""/>
    <sheet name="M_Kugel_Flüssigkeitsdruck" sheetId="40" state="veryHidden" r:id=""/>
    <sheet name="M_Zylinder_Erdlast" sheetId="41" state="veryHidden" r:id=""/>
    <sheet name="M_Kegel_Erdlast" sheetId="42" state="veryHidden" r:id=""/>
    <sheet name="M_Kugel_Erdlast" sheetId="43" state="veryHidden" r:id=""/>
    <sheet name="M_Zylinder_Silodruck" sheetId="44" state="veryHidden" r:id=""/>
    <sheet name="M_Zylinder_Laternenlast" sheetId="45" state="veryHidden" r:id=""/>
    <sheet name="M_Kegel_Laternenlast" sheetId="46" state="veryHidden" r:id=""/>
    <sheet name="M_Kugel_Laternenlast" sheetId="47" state="veryHidden" r:id=""/>
    <sheet name="M_Zylinder_Temperaturlast" sheetId="48" state="veryHidden" r:id=""/>
    <sheet name="M_Kegel_Temperaturlast" sheetId="49" state="veryHidden" r:id=""/>
    <sheet name="M_Kugel_Temperaturlast" sheetId="50" state="veryHidden" r:id=""/>
    <sheet name="Kugel_Schneelast" sheetId="58" r:id="rId29"/>
    <sheet name="Zylinder_Eigengewicht" sheetId="51" r:id="rId30"/>
    <sheet name="Kegel_Eigengewicht" sheetId="52" r:id="rId31"/>
    <sheet name="Kugel_Eigengewicht" sheetId="53" r:id="rId32"/>
    <sheet name="Zylinder_Druck" sheetId="54" r:id="rId33"/>
    <sheet name="Kegel_Druck" sheetId="55" r:id="rId34"/>
    <sheet name="Kugel_Druck" sheetId="56" r:id="rId35"/>
    <sheet name="Kegel_Schneelast" sheetId="57" r:id="rId36"/>
    <sheet name="Zylinder_Wasserdruck" sheetId="59" r:id="rId37"/>
    <sheet name="Kegel_Wasserdruck" sheetId="60" r:id="rId38"/>
    <sheet name="Zylinder_Flüssigkeitsdruck" sheetId="61" r:id="rId39"/>
    <sheet name="Kegel_Flüssigkeitsdruck" sheetId="62" r:id="rId40"/>
    <sheet name="Kugel_Flüssigkeitsdruck" sheetId="63" r:id="rId41"/>
    <sheet name="Zylinder_Erdlast" sheetId="64" r:id="rId42"/>
    <sheet name="Kegel_Erdlast" sheetId="65" r:id="rId43"/>
    <sheet name="Kugel_Erdlast" sheetId="66" r:id="rId44"/>
    <sheet name="Zylinder_Silodruck" sheetId="67" r:id="rId45"/>
    <sheet name="Zylinder_Laternenlast" sheetId="68" r:id="rId46"/>
    <sheet name="Kegel_Laternenlast" sheetId="69" r:id="rId47"/>
    <sheet name="Kugel_Laternenlast" sheetId="70" r:id="rId48"/>
    <sheet name="Zylinder_Temperaturlast" sheetId="71" r:id="rId49"/>
    <sheet name="Kegel_Temperaturlast" sheetId="72" r:id="rId50"/>
    <sheet name="Kugel_Temperaturlast" sheetId="73" r:id="rId51"/>
    <sheet name="Kraftgrößenverfahren" sheetId="74" r:id="rId52"/>
    <sheet name="M_Kraftgrößenverfahren" sheetId="75" state="veryHidden" r:id=""/>
    <sheet name="Zylinder_Rand_oben" sheetId="76" r:id="rId53"/>
    <sheet name="Kegel_Rand_oben" sheetId="77" r:id="rId54"/>
    <sheet name="Kugel_Rand_oben" sheetId="78" r:id="rId55"/>
    <sheet name="Zylinder_Rand_unten" sheetId="79" r:id="rId56"/>
    <sheet name="Kegel_Rand_unten" sheetId="80" r:id="rId57"/>
    <sheet name="Kugel_Rand_unten" sheetId="81" r:id="rId58"/>
  </sheets>
  <functionGroups builtInGroupCount="18"/>
  <definedNames>
    <definedName name="a_o">Zylinder_Rand_oben!$C$7</definedName>
    <definedName name="a_u">Zylinder_Rand_unten!$C$7</definedName>
    <definedName name="Berechnung" localSheetId="15">Dial_Zylinder_Flüssigkeitsdruck!Berechnung</definedName>
    <definedName name="Berechnung" localSheetId="9">Dialog_Kegel_Druck!Berechnung</definedName>
    <definedName name="Berechnung" localSheetId="6">Dialog_Kegel_Eigengewicht!Berechnung</definedName>
    <definedName name="Berechnung" localSheetId="19">Dialog_Kegel_Erdlast!Berechnung</definedName>
    <definedName name="Berechnung" localSheetId="16">Dialog_Kegel_Flüssigkeitsdruck!Berechnung</definedName>
    <definedName name="Berechnung" localSheetId="23">Dialog_Kegel_Laternenlast!Berechnung</definedName>
    <definedName name="Berechnung" localSheetId="11">Dialog_Kegel_Schneelast!Berechnung</definedName>
    <definedName name="Berechnung" localSheetId="26">Dialog_Kegel_Temperaturlast!Berechnung</definedName>
    <definedName name="Berechnung" localSheetId="14">Dialog_Kegel_Wasserdruck!Berechnung</definedName>
    <definedName name="Berechnung" localSheetId="8">Dialog_Zylinder_Druck!Berechnung</definedName>
    <definedName name="Berechnung" localSheetId="5">Dialog_Zylinder_Eigengewicht!Berechnung</definedName>
    <definedName name="Berechnung" localSheetId="18">Dialog_Zylinder_Erdlast!Berechnung</definedName>
    <definedName name="Berechnung" localSheetId="22">Dialog_Zylinder_Laternenlast!Berechnung</definedName>
    <definedName name="Berechnung" localSheetId="21">Dialog_Zylinder_Silodruck!Berechnung</definedName>
    <definedName name="Berechnung" localSheetId="25">Dialog_Zylinder_Temperaturlast!Berechnung</definedName>
    <definedName name="Berechnung" localSheetId="13">Dialog_Zylinder_Wasserdruck!Berechnung</definedName>
    <definedName name="Berechnung" localSheetId="56">#N/A</definedName>
    <definedName name="Berechnung" localSheetId="53">#N/A</definedName>
    <definedName name="Berechnung" localSheetId="65">#N/A</definedName>
    <definedName name="Berechnung" localSheetId="62">#N/A</definedName>
    <definedName name="Berechnung" localSheetId="69">#N/A</definedName>
    <definedName name="Berechnung" localSheetId="58">#N/A</definedName>
    <definedName name="Berechnung" localSheetId="72">#N/A</definedName>
    <definedName name="Berechnung" localSheetId="60">#N/A</definedName>
    <definedName name="Berechnung" localSheetId="55">#N/A</definedName>
    <definedName name="Berechnung" localSheetId="52">#N/A</definedName>
    <definedName name="Berechnung" localSheetId="64">#N/A</definedName>
    <definedName name="Berechnung" localSheetId="61">#N/A</definedName>
    <definedName name="Berechnung" localSheetId="68">#N/A</definedName>
    <definedName name="Berechnung" localSheetId="67">#N/A</definedName>
    <definedName name="Berechnung" localSheetId="71">#N/A</definedName>
    <definedName name="Berechnung" localSheetId="59">#N/A</definedName>
    <definedName name="Berechnung_Kegel_Eigengewicht" localSheetId="9">#N/A</definedName>
    <definedName name="Berechnung_Kegel_Eigengewicht" localSheetId="6">#N/A</definedName>
    <definedName name="Berechnung_Kegel_Eigengewicht" localSheetId="19">#N/A</definedName>
    <definedName name="Berechnung_Kegel_Eigengewicht" localSheetId="16">#N/A</definedName>
    <definedName name="Berechnung_Kegel_Eigengewicht" localSheetId="23">#N/A</definedName>
    <definedName name="Berechnung_Kegel_Eigengewicht" localSheetId="11">#N/A</definedName>
    <definedName name="Berechnung_Kegel_Eigengewicht" localSheetId="26">#N/A</definedName>
    <definedName name="Berechnung_Kegel_Eigengewicht" localSheetId="14">#N/A</definedName>
    <definedName name="Berechnung_Kegel_Eigengewicht" localSheetId="56">#N/A</definedName>
    <definedName name="Berechnung_Kegel_Eigengewicht" localSheetId="53">#N/A</definedName>
    <definedName name="Berechnung_Kegel_Eigengewicht" localSheetId="65">#N/A</definedName>
    <definedName name="Berechnung_Kegel_Eigengewicht" localSheetId="62">#N/A</definedName>
    <definedName name="Berechnung_Kegel_Eigengewicht" localSheetId="69">#N/A</definedName>
    <definedName name="Berechnung_Kegel_Eigengewicht" localSheetId="58">#N/A</definedName>
    <definedName name="Berechnung_Kegel_Eigengewicht" localSheetId="72">#N/A</definedName>
    <definedName name="Berechnung_Kegel_Eigengewicht" localSheetId="60">Kegel_Wasserdruck!Berechnung_Kegel_Eigengewicht</definedName>
    <definedName name="deltaphi_o">Kugel_Rand_oben!$C$11</definedName>
    <definedName name="deltaphi_u">Kugel_Rand_unten!$C$11</definedName>
    <definedName name="E_o">Zylinder_Rand_oben!$C$4</definedName>
    <definedName name="E_u">Zylinder_Rand_unten!$C$4</definedName>
    <definedName name="EingabeLöschen" localSheetId="15">Dial_Zylinder_Flüssigkeitsdruck!EingabeLöschen</definedName>
    <definedName name="EingabeLöschen" localSheetId="9">Dialog_Kegel_Druck!EingabeLöschen</definedName>
    <definedName name="EingabeLöschen" localSheetId="6">Dialog_Kegel_Eigengewicht!EingabeLöschen</definedName>
    <definedName name="EingabeLöschen" localSheetId="19">Dialog_Kegel_Erdlast!EingabeLöschen</definedName>
    <definedName name="EingabeLöschen" localSheetId="16">Dialog_Kegel_Flüssigkeitsdruck!EingabeLöschen</definedName>
    <definedName name="EingabeLöschen" localSheetId="23">Dialog_Kegel_Laternenlast!EingabeLöschen</definedName>
    <definedName name="EingabeLöschen" localSheetId="11">Dialog_Kegel_Schneelast!EingabeLöschen</definedName>
    <definedName name="EingabeLöschen" localSheetId="26">Dialog_Kegel_Temperaturlast!EingabeLöschen</definedName>
    <definedName name="EingabeLöschen" localSheetId="14">Dialog_Kegel_Wasserdruck!EingabeLöschen</definedName>
    <definedName name="EingabeLöschen" localSheetId="8">Dialog_Zylinder_Druck!EingabeLöschen</definedName>
    <definedName name="EingabeLöschen" localSheetId="5">Dialog_Zylinder_Eigengewicht!EingabeLöschen</definedName>
    <definedName name="EingabeLöschen" localSheetId="18">Dialog_Zylinder_Erdlast!EingabeLöschen</definedName>
    <definedName name="EingabeLöschen" localSheetId="22">Dialog_Zylinder_Laternenlast!EingabeLöschen</definedName>
    <definedName name="EingabeLöschen" localSheetId="21">Dialog_Zylinder_Silodruck!EingabeLöschen</definedName>
    <definedName name="EingabeLöschen" localSheetId="25">Dialog_Zylinder_Temperaturlast!EingabeLöschen</definedName>
    <definedName name="EingabeLöschen" localSheetId="13">Dialog_Zylinder_Wasserdruck!EingabeLöschen</definedName>
    <definedName name="EingabeLöschen" localSheetId="56">#N/A</definedName>
    <definedName name="EingabeLöschen" localSheetId="53">#N/A</definedName>
    <definedName name="EingabeLöschen" localSheetId="65">#N/A</definedName>
    <definedName name="EingabeLöschen" localSheetId="62">#N/A</definedName>
    <definedName name="EingabeLöschen" localSheetId="69">#N/A</definedName>
    <definedName name="EingabeLöschen" localSheetId="58">#N/A</definedName>
    <definedName name="EingabeLöschen" localSheetId="72">#N/A</definedName>
    <definedName name="EingabeLöschen" localSheetId="60">#N/A</definedName>
    <definedName name="EingabeLöschen" localSheetId="55">#N/A</definedName>
    <definedName name="EingabeLöschen" localSheetId="52">#N/A</definedName>
    <definedName name="EingabeLöschen" localSheetId="64">#N/A</definedName>
    <definedName name="EingabeLöschen" localSheetId="61">#N/A</definedName>
    <definedName name="EingabeLöschen" localSheetId="68">#N/A</definedName>
    <definedName name="EingabeLöschen" localSheetId="67">#N/A</definedName>
    <definedName name="EingabeLöschen" localSheetId="71">#N/A</definedName>
    <definedName name="EingabeLöschen" localSheetId="59">#N/A</definedName>
    <definedName name="EingabeLöschen_Kegel_Eigengewicht" localSheetId="9">#N/A</definedName>
    <definedName name="EingabeLöschen_Kegel_Eigengewicht" localSheetId="6">#N/A</definedName>
    <definedName name="EingabeLöschen_Kegel_Eigengewicht" localSheetId="19">#N/A</definedName>
    <definedName name="EingabeLöschen_Kegel_Eigengewicht" localSheetId="16">#N/A</definedName>
    <definedName name="EingabeLöschen_Kegel_Eigengewicht" localSheetId="23">#N/A</definedName>
    <definedName name="EingabeLöschen_Kegel_Eigengewicht" localSheetId="11">#N/A</definedName>
    <definedName name="EingabeLöschen_Kegel_Eigengewicht" localSheetId="26">#N/A</definedName>
    <definedName name="EingabeLöschen_Kegel_Eigengewicht" localSheetId="14">#N/A</definedName>
    <definedName name="EingabeLöschen_Kegel_Eigengewicht" localSheetId="56">#N/A</definedName>
    <definedName name="EingabeLöschen_Kegel_Eigengewicht" localSheetId="53">#N/A</definedName>
    <definedName name="EingabeLöschen_Kegel_Eigengewicht" localSheetId="65">#N/A</definedName>
    <definedName name="EingabeLöschen_Kegel_Eigengewicht" localSheetId="62">#N/A</definedName>
    <definedName name="EingabeLöschen_Kegel_Eigengewicht" localSheetId="69">#N/A</definedName>
    <definedName name="EingabeLöschen_Kegel_Eigengewicht" localSheetId="58">#N/A</definedName>
    <definedName name="EingabeLöschen_Kegel_Eigengewicht" localSheetId="72">#N/A</definedName>
    <definedName name="EingabeLöschen_Kegel_Eigengewicht" localSheetId="60">Kegel_Wasserdruck!EingabeLöschen_Kegel_Eigengewicht</definedName>
    <definedName name="H_o">Zylinder_Rand_oben!$C$11</definedName>
    <definedName name="H_u">Zylinder_Rand_unten!$C$11</definedName>
    <definedName name="Kegel_Druck" localSheetId="26">Kegel_Wasserdruck!Kegel_Druck</definedName>
    <definedName name="Kegel_Druck" localSheetId="69">Kegel_Wasserdruck!Kegel_Druck</definedName>
    <definedName name="Kegel_Druck" localSheetId="60">Kegel_Wasserdruck!Kegel_Druck</definedName>
    <definedName name="Kegel_Druck_const" localSheetId="15">Dial_Zylinder_Flüssigkeitsdruck!Kegel_Druck_const</definedName>
    <definedName name="Kegel_Druck_const" localSheetId="9">Dialog_Kegel_Druck!Kegel_Druck_const</definedName>
    <definedName name="Kegel_Druck_const" localSheetId="6">Dialog_Kegel_Eigengewicht!Kegel_Druck_const</definedName>
    <definedName name="Kegel_Druck_const" localSheetId="19">Dialog_Kegel_Erdlast!Kegel_Druck_const</definedName>
    <definedName name="Kegel_Druck_const" localSheetId="16">Dialog_Kegel_Flüssigkeitsdruck!Kegel_Druck_const</definedName>
    <definedName name="Kegel_Druck_const" localSheetId="23">Dialog_Kegel_Laternenlast!Kegel_Druck_const</definedName>
    <definedName name="Kegel_Druck_const" localSheetId="11">Dialog_Kegel_Schneelast!Kegel_Druck_const</definedName>
    <definedName name="Kegel_Druck_const" localSheetId="26">Dialog_Kegel_Temperaturlast!Kegel_Druck_const</definedName>
    <definedName name="Kegel_Druck_const" localSheetId="14">Dialog_Kegel_Wasserdruck!Kegel_Druck_const</definedName>
    <definedName name="Kegel_Druck_const" localSheetId="8">Dialog_Zylinder_Druck!Kegel_Druck_const</definedName>
    <definedName name="Kegel_Druck_const" localSheetId="5">Dialog_Zylinder_Eigengewicht!Kegel_Druck_const</definedName>
    <definedName name="Kegel_Druck_const" localSheetId="18">Dialog_Zylinder_Erdlast!Kegel_Druck_const</definedName>
    <definedName name="Kegel_Druck_const" localSheetId="22">Dialog_Zylinder_Laternenlast!Kegel_Druck_const</definedName>
    <definedName name="Kegel_Druck_const" localSheetId="21">Dialog_Zylinder_Silodruck!Kegel_Druck_const</definedName>
    <definedName name="Kegel_Druck_const" localSheetId="25">Dialog_Zylinder_Temperaturlast!Kegel_Druck_const</definedName>
    <definedName name="Kegel_Druck_const" localSheetId="13">Dialog_Zylinder_Wasserdruck!Kegel_Druck_const</definedName>
    <definedName name="Kegel_Druck_const" localSheetId="56">#N/A</definedName>
    <definedName name="Kegel_Druck_const" localSheetId="53">#N/A</definedName>
    <definedName name="Kegel_Druck_const" localSheetId="65">#N/A</definedName>
    <definedName name="Kegel_Druck_const" localSheetId="62">#N/A</definedName>
    <definedName name="Kegel_Druck_const" localSheetId="69">#N/A</definedName>
    <definedName name="Kegel_Druck_const" localSheetId="58">#N/A</definedName>
    <definedName name="Kegel_Druck_const" localSheetId="72">#N/A</definedName>
    <definedName name="Kegel_Druck_const" localSheetId="60">#N/A</definedName>
    <definedName name="Kegel_Druck_const" localSheetId="55">#N/A</definedName>
    <definedName name="Kegel_Druck_const" localSheetId="52">#N/A</definedName>
    <definedName name="Kegel_Druck_const" localSheetId="64">#N/A</definedName>
    <definedName name="Kegel_Druck_const" localSheetId="61">#N/A</definedName>
    <definedName name="Kegel_Druck_const" localSheetId="68">#N/A</definedName>
    <definedName name="Kegel_Druck_const" localSheetId="67">#N/A</definedName>
    <definedName name="Kegel_Druck_const" localSheetId="71">#N/A</definedName>
    <definedName name="Kegel_Druck_const" localSheetId="59">#N/A</definedName>
    <definedName name="Kegel_Eigengewicht" localSheetId="26">Kegel_Wasserdruck!Kegel_Eigengewicht</definedName>
    <definedName name="Kegel_Eigengewicht" localSheetId="69">Kegel_Wasserdruck!Kegel_Eigengewicht</definedName>
    <definedName name="Kegel_Eigengewicht" localSheetId="60">Kegel_Wasserdruck!Kegel_Eigengewicht</definedName>
    <definedName name="Kegel_Schneelast" localSheetId="26">Kegel_Wasserdruck!Kegel_Schneelast</definedName>
    <definedName name="Kegel_Schneelast" localSheetId="69">Kegel_Wasserdruck!Kegel_Schneelast</definedName>
    <definedName name="Kegel_Schneelast" localSheetId="60">Kegel_Wasserdruck!Kegel_Schneelast</definedName>
    <definedName name="lam_o">Zylinder_Rand_oben!$C$9</definedName>
    <definedName name="lam_u">Zylinder_Rand_unten!$C$9</definedName>
    <definedName name="Lös1">Zylinder_Rand_oben!$C$12</definedName>
    <definedName name="Lös2">Zylinder_Rand_oben!$C$13</definedName>
    <definedName name="meri_o">Zylinder_Rand_oben!$C$8</definedName>
    <definedName name="meri_u">Zylinder_Rand_unten!$C$8</definedName>
    <definedName name="nü_o">Zylinder_Rand_oben!$C$5</definedName>
    <definedName name="nü_u">Zylinder_Rand_unten!$C$5</definedName>
    <definedName name="Rand_o">Zylinder_Rand_oben!$C$14</definedName>
    <definedName name="Rand_u">Zylinder_Rand_unten!$C$14</definedName>
    <definedName name="t_o">Zylinder_Rand_oben!$C$6</definedName>
    <definedName name="t_u">Zylinder_Rand_unten!$C$6</definedName>
    <definedName name="Winkel1">Kegel_Eigengewicht!$A$54</definedName>
    <definedName name="Winkel2">Kegel_Druck!$A$54</definedName>
    <definedName name="Winkel3">Kegel_Schneelast!$A$54</definedName>
    <definedName name="Winkel4">Kegel_Wasserdruck!$A$54</definedName>
    <definedName name="Winkel5">Kegel_Flüssigkeitsdruck!$A$54</definedName>
    <definedName name="Winkel6">Kegel_Erdlast!$A$54</definedName>
    <definedName name="Winkel7">Kegel_Laternenlast!$A$54</definedName>
    <definedName name="Winkel8">Kegel_Temperaturlast!$A$54</definedName>
    <definedName name="Zylinder_Eigengewicht" localSheetId="9">#N/A</definedName>
    <definedName name="Zylinder_Eigengewicht" localSheetId="6">#N/A</definedName>
    <definedName name="Zylinder_Eigengewicht" localSheetId="19">#N/A</definedName>
    <definedName name="Zylinder_Eigengewicht" localSheetId="16">#N/A</definedName>
    <definedName name="Zylinder_Eigengewicht" localSheetId="23">#N/A</definedName>
    <definedName name="Zylinder_Eigengewicht" localSheetId="11">#N/A</definedName>
    <definedName name="Zylinder_Eigengewicht" localSheetId="26">#N/A</definedName>
    <definedName name="Zylinder_Eigengewicht" localSheetId="14">#N/A</definedName>
    <definedName name="Zylinder_Eigengewicht" localSheetId="56">[0]!Zylinder_Eigengewicht</definedName>
    <definedName name="Zylinder_Eigengewicht" localSheetId="53">Dialog_Kegel_Druck!Zylinder_Eigengewicht</definedName>
    <definedName name="Zylinder_Eigengewicht" localSheetId="65">Dialog_Kegel_Druck!Zylinder_Eigengewicht</definedName>
    <definedName name="Zylinder_Eigengewicht" localSheetId="62">Dialog_Kegel_Druck!Zylinder_Eigengewicht</definedName>
    <definedName name="Zylinder_Eigengewicht" localSheetId="69">Dialog_Kegel_Druck!Zylinder_Eigengewicht</definedName>
    <definedName name="Zylinder_Eigengewicht" localSheetId="58">Dialog_Kegel_Druck!Zylinder_Eigengewicht</definedName>
    <definedName name="Zylinder_Eigengewicht" localSheetId="72">#N/A</definedName>
    <definedName name="Zylinder_Eigengewicht" localSheetId="73">Kugel_Temperaturlast!Zylinder_Eigengewicht</definedName>
    <definedName name="Zylinder_Eigengewicht">Dialog_Kegel_Druck!Zylinder_Eigengewicht</definedName>
    <definedName name="Zylinder_Temperaturlast" localSheetId="9">#N/A</definedName>
    <definedName name="Zylinder_Temperaturlast" localSheetId="6">#N/A</definedName>
    <definedName name="Zylinder_Temperaturlast" localSheetId="19">#N/A</definedName>
    <definedName name="Zylinder_Temperaturlast" localSheetId="16">#N/A</definedName>
    <definedName name="Zylinder_Temperaturlast" localSheetId="23">#N/A</definedName>
    <definedName name="Zylinder_Temperaturlast" localSheetId="11">#N/A</definedName>
    <definedName name="Zylinder_Temperaturlast" localSheetId="26">#N/A</definedName>
    <definedName name="Zylinder_Temperaturlast" localSheetId="14">#N/A</definedName>
    <definedName name="Zylinder_Temperaturlast" localSheetId="56">[0]!Zylinder_Temperaturlast</definedName>
    <definedName name="Zylinder_Temperaturlast" localSheetId="53">Dialog_Kegel_Druck!Zylinder_Temperaturlast</definedName>
    <definedName name="Zylinder_Temperaturlast" localSheetId="65">Dialog_Kegel_Druck!Zylinder_Temperaturlast</definedName>
    <definedName name="Zylinder_Temperaturlast" localSheetId="62">Dialog_Kegel_Druck!Zylinder_Temperaturlast</definedName>
    <definedName name="Zylinder_Temperaturlast" localSheetId="69">Dialog_Kegel_Druck!Zylinder_Temperaturlast</definedName>
    <definedName name="Zylinder_Temperaturlast" localSheetId="58">Dialog_Kegel_Druck!Zylinder_Temperaturlast</definedName>
    <definedName name="Zylinder_Temperaturlast" localSheetId="72">#N/A</definedName>
    <definedName name="Zylinder_Temperaturlast" localSheetId="73">Kugel_Temperaturlast!Zylinder_Temperaturlast</definedName>
    <definedName name="Zylinder_Temperaturlast">Dialog_Kegel_Druck!Zylinder_Temperaturlast</definedName>
    <definedName name="Zylinder_Wasserfüllung" localSheetId="9">#N/A</definedName>
    <definedName name="Zylinder_Wasserfüllung" localSheetId="6">#N/A</definedName>
    <definedName name="Zylinder_Wasserfüllung" localSheetId="19">#N/A</definedName>
    <definedName name="Zylinder_Wasserfüllung" localSheetId="16">#N/A</definedName>
    <definedName name="Zylinder_Wasserfüllung" localSheetId="23">#N/A</definedName>
    <definedName name="Zylinder_Wasserfüllung" localSheetId="11">#N/A</definedName>
    <definedName name="Zylinder_Wasserfüllung" localSheetId="26">#N/A</definedName>
    <definedName name="Zylinder_Wasserfüllung" localSheetId="14">#N/A</definedName>
    <definedName name="Zylinder_Wasserfüllung" localSheetId="56">[0]!Zylinder_Wasserfüllung</definedName>
    <definedName name="Zylinder_Wasserfüllung" localSheetId="53">Dialog_Kegel_Druck!Zylinder_Wasserfüllung</definedName>
    <definedName name="Zylinder_Wasserfüllung" localSheetId="65">Dialog_Kegel_Druck!Zylinder_Wasserfüllung</definedName>
    <definedName name="Zylinder_Wasserfüllung" localSheetId="62">Dialog_Kegel_Druck!Zylinder_Wasserfüllung</definedName>
    <definedName name="Zylinder_Wasserfüllung" localSheetId="69">Dialog_Kegel_Druck!Zylinder_Wasserfüllung</definedName>
    <definedName name="Zylinder_Wasserfüllung" localSheetId="58">Dialog_Kegel_Druck!Zylinder_Wasserfüllung</definedName>
    <definedName name="Zylinder_Wasserfüllung" localSheetId="72">#N/A</definedName>
    <definedName name="Zylinder_Wasserfüllung" localSheetId="73">Kugel_Temperaturlast!Zylinder_Wasserfüllung</definedName>
    <definedName name="Zylinder_Wasserfüllung">Dialog_Kegel_Druck!Zylinder_Wasserfüllung</definedName>
  </definedNames>
  <calcPr calcId="171027"/>
</workbook>
</file>

<file path=xl/calcChain.xml><?xml version="1.0" encoding="utf-8"?>
<calcChain xmlns="http://schemas.openxmlformats.org/spreadsheetml/2006/main">
  <c r="D50" i="52" l="1"/>
  <c r="D51" i="52"/>
  <c r="D52" i="52"/>
  <c r="D53" i="52"/>
  <c r="D54" i="52"/>
  <c r="D55" i="52"/>
  <c r="D56" i="52"/>
  <c r="D57" i="52"/>
  <c r="D58" i="52"/>
  <c r="D59" i="52"/>
  <c r="D60" i="52"/>
  <c r="D61" i="52"/>
  <c r="D62" i="52"/>
  <c r="D63" i="52"/>
  <c r="D64" i="52"/>
  <c r="D50" i="55"/>
  <c r="D51" i="55"/>
  <c r="D52" i="55"/>
  <c r="D53" i="55"/>
  <c r="D54" i="55"/>
  <c r="D55" i="55"/>
  <c r="D56" i="55"/>
  <c r="D57" i="55"/>
  <c r="D58" i="55"/>
  <c r="D59" i="55"/>
  <c r="D60" i="55"/>
  <c r="D61" i="55"/>
  <c r="D62" i="55"/>
  <c r="D63" i="55"/>
  <c r="D64" i="55"/>
  <c r="D50" i="57"/>
  <c r="D51" i="57"/>
  <c r="D52" i="57"/>
  <c r="D53" i="57"/>
  <c r="D54" i="57"/>
  <c r="D55" i="57"/>
  <c r="D56" i="57"/>
  <c r="D57" i="57"/>
  <c r="D58" i="57"/>
  <c r="D59" i="57"/>
  <c r="D60" i="57"/>
  <c r="D61" i="57"/>
  <c r="D62" i="57"/>
  <c r="D63" i="57"/>
  <c r="D64" i="57"/>
  <c r="D50" i="60"/>
  <c r="D51" i="60"/>
  <c r="D52" i="60"/>
  <c r="D53" i="60"/>
  <c r="D54" i="60"/>
  <c r="D55" i="60"/>
  <c r="D56" i="60"/>
  <c r="D57" i="60"/>
  <c r="D58" i="60"/>
  <c r="D59" i="60"/>
  <c r="D60" i="60"/>
  <c r="D61" i="60"/>
  <c r="D62" i="60"/>
  <c r="D63" i="60"/>
  <c r="D64" i="60"/>
  <c r="D50" i="62"/>
  <c r="D51" i="62"/>
  <c r="D52" i="62"/>
  <c r="D53" i="62"/>
  <c r="D54" i="62"/>
  <c r="D55" i="62"/>
  <c r="D56" i="62"/>
  <c r="D57" i="62"/>
  <c r="D58" i="62"/>
  <c r="D59" i="62"/>
  <c r="D60" i="62"/>
  <c r="D61" i="62"/>
  <c r="D62" i="62"/>
  <c r="D63" i="62"/>
  <c r="D64" i="62"/>
  <c r="Z1" i="63"/>
  <c r="Z2" i="63"/>
  <c r="Z5" i="63"/>
  <c r="Z6" i="63"/>
  <c r="Z7" i="63"/>
  <c r="Z8" i="63"/>
  <c r="Z9" i="63"/>
  <c r="Z1" i="64"/>
  <c r="Z6" i="64"/>
  <c r="Z7" i="64"/>
  <c r="Z8" i="64"/>
  <c r="Z9" i="64"/>
  <c r="Z1" i="65"/>
  <c r="Z2" i="65"/>
  <c r="Z6" i="65"/>
  <c r="Z7" i="65"/>
  <c r="Z8" i="65"/>
  <c r="Z9" i="65"/>
  <c r="D50" i="65"/>
  <c r="D51" i="65"/>
  <c r="D52" i="65"/>
  <c r="D53" i="65"/>
  <c r="D54" i="65"/>
  <c r="D55" i="65"/>
  <c r="D56" i="65"/>
  <c r="D57" i="65"/>
  <c r="D58" i="65"/>
  <c r="D59" i="65"/>
  <c r="D60" i="65"/>
  <c r="D61" i="65"/>
  <c r="D62" i="65"/>
  <c r="D63" i="65"/>
  <c r="D64" i="65"/>
  <c r="Z6" i="68"/>
  <c r="Z7" i="68"/>
  <c r="Z8" i="68"/>
  <c r="Z9" i="68"/>
  <c r="D50" i="69"/>
  <c r="D51" i="69"/>
  <c r="D52" i="69"/>
  <c r="D53" i="69"/>
  <c r="D54" i="69"/>
  <c r="D55" i="69"/>
  <c r="D56" i="69"/>
  <c r="D57" i="69"/>
  <c r="D58" i="69"/>
  <c r="D59" i="69"/>
  <c r="D60" i="69"/>
  <c r="D61" i="69"/>
  <c r="D62" i="69"/>
  <c r="D63" i="69"/>
  <c r="D64" i="69"/>
  <c r="Z1" i="72"/>
  <c r="Z2" i="72"/>
  <c r="Z6" i="72"/>
  <c r="Z7" i="72"/>
  <c r="Z8" i="72"/>
  <c r="Z9" i="72"/>
  <c r="D50" i="72"/>
  <c r="D51" i="72"/>
  <c r="D52" i="72"/>
  <c r="D53" i="72"/>
  <c r="D54" i="72"/>
  <c r="D55" i="72"/>
  <c r="D56" i="72"/>
  <c r="D57" i="72"/>
  <c r="D58" i="72"/>
  <c r="D59" i="72"/>
  <c r="D60" i="72"/>
  <c r="D61" i="72"/>
  <c r="D62" i="72"/>
  <c r="D63" i="72"/>
  <c r="D64" i="72"/>
  <c r="C93" i="74"/>
  <c r="D93" i="74"/>
  <c r="F93" i="74"/>
  <c r="C94" i="74"/>
  <c r="D94" i="74"/>
  <c r="F94" i="74"/>
  <c r="C4" i="76"/>
  <c r="D4" i="76"/>
  <c r="C5" i="76"/>
  <c r="D5" i="76"/>
  <c r="C6" i="76"/>
  <c r="D6" i="76"/>
  <c r="R18" i="76" s="1"/>
  <c r="C7" i="76"/>
  <c r="D7" i="76"/>
  <c r="C8" i="76"/>
  <c r="D19" i="78" s="1"/>
  <c r="D8" i="76"/>
  <c r="C9" i="76"/>
  <c r="D9" i="76"/>
  <c r="C10" i="76"/>
  <c r="D10" i="76"/>
  <c r="D11" i="76" s="1"/>
  <c r="D12" i="76"/>
  <c r="D14" i="76" s="1"/>
  <c r="D13" i="76"/>
  <c r="P18" i="76"/>
  <c r="K19" i="76"/>
  <c r="B20" i="76"/>
  <c r="B21" i="76" s="1"/>
  <c r="K20" i="76"/>
  <c r="K21" i="76"/>
  <c r="K22" i="76"/>
  <c r="K23" i="76"/>
  <c r="K24" i="76"/>
  <c r="K25" i="76"/>
  <c r="K26" i="76"/>
  <c r="K27" i="76"/>
  <c r="K28" i="76"/>
  <c r="K29" i="76"/>
  <c r="K30" i="76"/>
  <c r="K31" i="76"/>
  <c r="K32" i="76"/>
  <c r="K33" i="76"/>
  <c r="C4" i="77"/>
  <c r="D4" i="77"/>
  <c r="C5" i="77"/>
  <c r="D5" i="77"/>
  <c r="C6" i="77"/>
  <c r="D6" i="77"/>
  <c r="Q18" i="77" s="1"/>
  <c r="C7" i="77"/>
  <c r="D7" i="77"/>
  <c r="C8" i="77"/>
  <c r="D8" i="77"/>
  <c r="C9" i="77"/>
  <c r="D9" i="77"/>
  <c r="C10" i="77"/>
  <c r="D10" i="77"/>
  <c r="D11" i="77" s="1"/>
  <c r="C11" i="77"/>
  <c r="D12" i="77"/>
  <c r="N18" i="77" s="1"/>
  <c r="D13" i="77"/>
  <c r="O18" i="77"/>
  <c r="P18" i="77" s="1"/>
  <c r="B20" i="77"/>
  <c r="C4" i="78"/>
  <c r="D4" i="78"/>
  <c r="C5" i="78"/>
  <c r="D5" i="78"/>
  <c r="C6" i="78"/>
  <c r="D6" i="78"/>
  <c r="T18" i="78" s="1"/>
  <c r="C7" i="78"/>
  <c r="D7" i="78"/>
  <c r="C8" i="78"/>
  <c r="D8" i="78"/>
  <c r="D11" i="78" s="1"/>
  <c r="C9" i="78"/>
  <c r="D9" i="78"/>
  <c r="C10" i="78"/>
  <c r="D10" i="78"/>
  <c r="C11" i="78"/>
  <c r="D12" i="78"/>
  <c r="L18" i="78" s="1"/>
  <c r="D13" i="78"/>
  <c r="P18" i="78"/>
  <c r="Q18" i="78" s="1"/>
  <c r="C4" i="79"/>
  <c r="D4" i="79"/>
  <c r="C5" i="79"/>
  <c r="D5" i="79"/>
  <c r="C6" i="79"/>
  <c r="D6" i="79"/>
  <c r="R18" i="79" s="1"/>
  <c r="C7" i="79"/>
  <c r="D7" i="79"/>
  <c r="C8" i="79"/>
  <c r="D19" i="81" s="1"/>
  <c r="D8" i="79"/>
  <c r="C9" i="79"/>
  <c r="D9" i="79"/>
  <c r="C10" i="79"/>
  <c r="D10" i="79"/>
  <c r="D11" i="79" s="1"/>
  <c r="D12" i="79"/>
  <c r="M18" i="79" s="1"/>
  <c r="D13" i="79"/>
  <c r="O18" i="79"/>
  <c r="P18" i="79" s="1"/>
  <c r="K19" i="79"/>
  <c r="B20" i="79"/>
  <c r="B21" i="79" s="1"/>
  <c r="B22" i="79" s="1"/>
  <c r="K20" i="79"/>
  <c r="K21" i="79"/>
  <c r="K22" i="79"/>
  <c r="K23" i="79"/>
  <c r="K24" i="79"/>
  <c r="K25" i="79"/>
  <c r="K26" i="79"/>
  <c r="K27" i="79"/>
  <c r="K28" i="79"/>
  <c r="K29" i="79"/>
  <c r="K30" i="79"/>
  <c r="K31" i="79"/>
  <c r="K32" i="79"/>
  <c r="K33" i="79"/>
  <c r="C4" i="80"/>
  <c r="D4" i="80"/>
  <c r="C5" i="80"/>
  <c r="D5" i="80"/>
  <c r="C6" i="80"/>
  <c r="D6" i="80"/>
  <c r="B18" i="80" s="1"/>
  <c r="C7" i="80"/>
  <c r="D7" i="80"/>
  <c r="C8" i="80"/>
  <c r="D8" i="80"/>
  <c r="C9" i="80"/>
  <c r="D9" i="80"/>
  <c r="C10" i="80"/>
  <c r="D10" i="80"/>
  <c r="D11" i="80" s="1"/>
  <c r="C11" i="80"/>
  <c r="D12" i="80"/>
  <c r="N18" i="80" s="1"/>
  <c r="D13" i="80"/>
  <c r="O18" i="80"/>
  <c r="P18" i="80" s="1"/>
  <c r="B20" i="80"/>
  <c r="B21" i="80" s="1"/>
  <c r="C4" i="81"/>
  <c r="D4" i="81"/>
  <c r="C5" i="81"/>
  <c r="D5" i="81"/>
  <c r="C6" i="81"/>
  <c r="D6" i="81"/>
  <c r="S18" i="81" s="1"/>
  <c r="C7" i="81"/>
  <c r="D7" i="81"/>
  <c r="C8" i="81"/>
  <c r="D8" i="81"/>
  <c r="D11" i="81" s="1"/>
  <c r="C9" i="81"/>
  <c r="D9" i="81"/>
  <c r="C10" i="81"/>
  <c r="D10" i="81"/>
  <c r="C11" i="81"/>
  <c r="D12" i="81"/>
  <c r="D14" i="81" s="1"/>
  <c r="D13" i="81"/>
  <c r="P18" i="81"/>
  <c r="Q18" i="81" s="1"/>
  <c r="N18" i="76" l="1"/>
  <c r="K18" i="76"/>
  <c r="M18" i="76"/>
  <c r="J18" i="76"/>
  <c r="N18" i="79"/>
  <c r="I18" i="78"/>
  <c r="C19" i="79"/>
  <c r="E19" i="79" s="1"/>
  <c r="S18" i="80"/>
  <c r="Q18" i="79"/>
  <c r="R18" i="78"/>
  <c r="B18" i="78"/>
  <c r="L18" i="76"/>
  <c r="M18" i="78"/>
  <c r="D14" i="80"/>
  <c r="J18" i="79"/>
  <c r="H18" i="79"/>
  <c r="R18" i="80"/>
  <c r="L18" i="80"/>
  <c r="M18" i="80"/>
  <c r="I18" i="79"/>
  <c r="K18" i="79"/>
  <c r="F98" i="74" a="1"/>
  <c r="F98" i="74" s="1"/>
  <c r="C20" i="77"/>
  <c r="D20" i="77" s="1"/>
  <c r="S18" i="76"/>
  <c r="B18" i="76"/>
  <c r="S18" i="78"/>
  <c r="D14" i="79"/>
  <c r="I18" i="76"/>
  <c r="S18" i="79"/>
  <c r="Q18" i="76"/>
  <c r="B21" i="77"/>
  <c r="B22" i="77" s="1"/>
  <c r="B23" i="77" s="1"/>
  <c r="C23" i="77" s="1"/>
  <c r="H18" i="76"/>
  <c r="K18" i="81"/>
  <c r="D14" i="77"/>
  <c r="K18" i="77"/>
  <c r="J18" i="80"/>
  <c r="L18" i="79"/>
  <c r="L18" i="77"/>
  <c r="K18" i="80"/>
  <c r="J18" i="77"/>
  <c r="I18" i="77"/>
  <c r="I18" i="80"/>
  <c r="M18" i="77"/>
  <c r="C19" i="81"/>
  <c r="F19" i="81" s="1"/>
  <c r="R18" i="81"/>
  <c r="B18" i="81"/>
  <c r="T18" i="81"/>
  <c r="C22" i="79"/>
  <c r="D22" i="79" s="1"/>
  <c r="B23" i="79"/>
  <c r="B22" i="80"/>
  <c r="C21" i="80"/>
  <c r="B22" i="76"/>
  <c r="C21" i="76"/>
  <c r="D20" i="78"/>
  <c r="B20" i="78" s="1"/>
  <c r="C20" i="78" s="1"/>
  <c r="D14" i="78"/>
  <c r="N18" i="78"/>
  <c r="L18" i="81"/>
  <c r="O18" i="81"/>
  <c r="J18" i="78"/>
  <c r="I18" i="81"/>
  <c r="K18" i="78"/>
  <c r="O18" i="78"/>
  <c r="J18" i="81"/>
  <c r="H18" i="80"/>
  <c r="H18" i="77"/>
  <c r="M18" i="81"/>
  <c r="N18" i="81"/>
  <c r="C19" i="80"/>
  <c r="D19" i="80" s="1"/>
  <c r="C20" i="76"/>
  <c r="C19" i="76"/>
  <c r="C19" i="78"/>
  <c r="C19" i="77"/>
  <c r="E19" i="77" s="1"/>
  <c r="D20" i="81"/>
  <c r="D21" i="81" s="1"/>
  <c r="D22" i="81" s="1"/>
  <c r="D23" i="81" s="1"/>
  <c r="D24" i="81" s="1"/>
  <c r="D25" i="81" s="1"/>
  <c r="D26" i="81" s="1"/>
  <c r="D27" i="81" s="1"/>
  <c r="D28" i="81" s="1"/>
  <c r="D29" i="81" s="1"/>
  <c r="D30" i="81" s="1"/>
  <c r="D31" i="81" s="1"/>
  <c r="D32" i="81" s="1"/>
  <c r="D33" i="81" s="1"/>
  <c r="C21" i="79"/>
  <c r="C20" i="79"/>
  <c r="C20" i="80"/>
  <c r="B18" i="79"/>
  <c r="X18" i="80"/>
  <c r="Q18" i="80"/>
  <c r="R18" i="77"/>
  <c r="S18" i="77"/>
  <c r="X18" i="77"/>
  <c r="B18" i="77"/>
  <c r="C12" i="77" l="1"/>
  <c r="C14" i="81"/>
  <c r="C21" i="77"/>
  <c r="D21" i="77" s="1"/>
  <c r="B24" i="77"/>
  <c r="B25" i="77" s="1"/>
  <c r="C25" i="77" s="1"/>
  <c r="D19" i="79"/>
  <c r="F19" i="79" s="1"/>
  <c r="D21" i="78"/>
  <c r="B21" i="78" s="1"/>
  <c r="C21" i="78" s="1"/>
  <c r="C14" i="76"/>
  <c r="C12" i="81"/>
  <c r="C12" i="79"/>
  <c r="F99" i="74"/>
  <c r="C13" i="80" s="1"/>
  <c r="C12" i="76"/>
  <c r="C12" i="80"/>
  <c r="C14" i="80"/>
  <c r="C14" i="77"/>
  <c r="C12" i="78"/>
  <c r="C14" i="79"/>
  <c r="C14" i="78"/>
  <c r="E20" i="77"/>
  <c r="G20" i="77" s="1"/>
  <c r="E23" i="77"/>
  <c r="D23" i="77"/>
  <c r="C22" i="77"/>
  <c r="D22" i="77" s="1"/>
  <c r="E19" i="81"/>
  <c r="H19" i="81" s="1"/>
  <c r="E19" i="80"/>
  <c r="G19" i="80" s="1"/>
  <c r="E22" i="79"/>
  <c r="F22" i="79" s="1"/>
  <c r="D19" i="77"/>
  <c r="G19" i="77" s="1"/>
  <c r="D21" i="80"/>
  <c r="E21" i="80"/>
  <c r="B23" i="80"/>
  <c r="C22" i="80"/>
  <c r="B24" i="79"/>
  <c r="C23" i="79"/>
  <c r="D21" i="76"/>
  <c r="E21" i="76"/>
  <c r="B23" i="76"/>
  <c r="C22" i="76"/>
  <c r="D19" i="76"/>
  <c r="E19" i="76"/>
  <c r="F19" i="78"/>
  <c r="E19" i="78"/>
  <c r="D20" i="76"/>
  <c r="E20" i="76"/>
  <c r="B20" i="81"/>
  <c r="E20" i="78"/>
  <c r="F20" i="78"/>
  <c r="E20" i="80"/>
  <c r="D20" i="80"/>
  <c r="D21" i="79"/>
  <c r="E21" i="79"/>
  <c r="E20" i="79"/>
  <c r="D20" i="79"/>
  <c r="G19" i="79" l="1"/>
  <c r="E21" i="77"/>
  <c r="F21" i="77" s="1"/>
  <c r="C24" i="77"/>
  <c r="E24" i="77" s="1"/>
  <c r="B26" i="77"/>
  <c r="B27" i="77" s="1"/>
  <c r="C13" i="76"/>
  <c r="L19" i="80" s="1"/>
  <c r="N19" i="80" s="1"/>
  <c r="C13" i="81"/>
  <c r="D22" i="78"/>
  <c r="B22" i="78" s="1"/>
  <c r="C22" i="78" s="1"/>
  <c r="C13" i="78"/>
  <c r="G19" i="81"/>
  <c r="E22" i="77"/>
  <c r="F22" i="77" s="1"/>
  <c r="C13" i="79"/>
  <c r="C13" i="77"/>
  <c r="F19" i="80"/>
  <c r="F19" i="77"/>
  <c r="F20" i="77"/>
  <c r="G23" i="77"/>
  <c r="F23" i="77"/>
  <c r="G22" i="79"/>
  <c r="D22" i="80"/>
  <c r="E22" i="80"/>
  <c r="B24" i="80"/>
  <c r="C23" i="80"/>
  <c r="D23" i="79"/>
  <c r="E23" i="79"/>
  <c r="B25" i="79"/>
  <c r="C24" i="79"/>
  <c r="F21" i="80"/>
  <c r="G21" i="80"/>
  <c r="D22" i="76"/>
  <c r="E22" i="76"/>
  <c r="G21" i="76"/>
  <c r="F21" i="76"/>
  <c r="B24" i="76"/>
  <c r="C23" i="76"/>
  <c r="D25" i="77"/>
  <c r="E25" i="77"/>
  <c r="F20" i="76"/>
  <c r="G20" i="76"/>
  <c r="G19" i="78"/>
  <c r="H19" i="78"/>
  <c r="G19" i="76"/>
  <c r="F19" i="76"/>
  <c r="B21" i="81"/>
  <c r="C20" i="81"/>
  <c r="F21" i="78"/>
  <c r="E21" i="78"/>
  <c r="G20" i="78"/>
  <c r="H20" i="78"/>
  <c r="F21" i="79"/>
  <c r="G21" i="79"/>
  <c r="G20" i="79"/>
  <c r="F20" i="79"/>
  <c r="F20" i="80"/>
  <c r="G20" i="80"/>
  <c r="D23" i="78" l="1"/>
  <c r="B23" i="78" s="1"/>
  <c r="C23" i="78" s="1"/>
  <c r="O21" i="80"/>
  <c r="D24" i="77"/>
  <c r="G24" i="77" s="1"/>
  <c r="I24" i="77" s="1"/>
  <c r="K24" i="77" s="1"/>
  <c r="G21" i="77"/>
  <c r="Q21" i="77" s="1"/>
  <c r="S21" i="77" s="1"/>
  <c r="C26" i="77"/>
  <c r="E26" i="77" s="1"/>
  <c r="H21" i="79"/>
  <c r="Q20" i="77"/>
  <c r="S20" i="77" s="1"/>
  <c r="T21" i="79"/>
  <c r="V21" i="79" s="1"/>
  <c r="W21" i="79" s="1"/>
  <c r="O19" i="79"/>
  <c r="L19" i="79"/>
  <c r="N19" i="79" s="1"/>
  <c r="P23" i="77"/>
  <c r="O22" i="77"/>
  <c r="L19" i="77"/>
  <c r="N19" i="77" s="1"/>
  <c r="I19" i="80"/>
  <c r="K19" i="80" s="1"/>
  <c r="R19" i="81"/>
  <c r="T19" i="81" s="1"/>
  <c r="H19" i="80"/>
  <c r="T22" i="79"/>
  <c r="V22" i="79" s="1"/>
  <c r="W22" i="79" s="1"/>
  <c r="L20" i="80"/>
  <c r="N20" i="80" s="1"/>
  <c r="O21" i="77"/>
  <c r="T19" i="79"/>
  <c r="V19" i="79" s="1"/>
  <c r="W19" i="79" s="1"/>
  <c r="R20" i="78"/>
  <c r="T20" i="78" s="1"/>
  <c r="P19" i="76"/>
  <c r="P19" i="79"/>
  <c r="H23" i="77"/>
  <c r="H19" i="76"/>
  <c r="Q19" i="79"/>
  <c r="S19" i="79" s="1"/>
  <c r="O20" i="80"/>
  <c r="T21" i="77"/>
  <c r="V21" i="77" s="1"/>
  <c r="W21" i="77" s="1"/>
  <c r="P19" i="81"/>
  <c r="T21" i="76"/>
  <c r="V21" i="76" s="1"/>
  <c r="W21" i="76" s="1"/>
  <c r="O22" i="79"/>
  <c r="I19" i="81"/>
  <c r="H21" i="76"/>
  <c r="M19" i="81"/>
  <c r="O19" i="81" s="1"/>
  <c r="I20" i="77"/>
  <c r="K20" i="77" s="1"/>
  <c r="L20" i="77"/>
  <c r="N20" i="77" s="1"/>
  <c r="J19" i="81"/>
  <c r="L19" i="81" s="1"/>
  <c r="Q19" i="77"/>
  <c r="S19" i="77" s="1"/>
  <c r="I19" i="77"/>
  <c r="K19" i="77" s="1"/>
  <c r="H19" i="77"/>
  <c r="H19" i="79"/>
  <c r="T19" i="80"/>
  <c r="V19" i="80" s="1"/>
  <c r="W19" i="80" s="1"/>
  <c r="H20" i="77"/>
  <c r="O20" i="77"/>
  <c r="M19" i="78"/>
  <c r="O19" i="78" s="1"/>
  <c r="P22" i="79"/>
  <c r="O19" i="77"/>
  <c r="P21" i="77"/>
  <c r="T20" i="79"/>
  <c r="V20" i="79" s="1"/>
  <c r="W20" i="79" s="1"/>
  <c r="H20" i="76"/>
  <c r="Q19" i="80"/>
  <c r="S19" i="80" s="1"/>
  <c r="H20" i="79"/>
  <c r="T20" i="76"/>
  <c r="V20" i="76" s="1"/>
  <c r="W20" i="76" s="1"/>
  <c r="Q22" i="79"/>
  <c r="S22" i="79" s="1"/>
  <c r="P21" i="76"/>
  <c r="U19" i="81"/>
  <c r="W19" i="81" s="1"/>
  <c r="X19" i="81" s="1"/>
  <c r="G22" i="77"/>
  <c r="L22" i="77" s="1"/>
  <c r="N22" i="77" s="1"/>
  <c r="O23" i="77"/>
  <c r="L22" i="79"/>
  <c r="N22" i="79" s="1"/>
  <c r="Q19" i="81"/>
  <c r="P19" i="80"/>
  <c r="O19" i="80"/>
  <c r="T19" i="77"/>
  <c r="V19" i="77" s="1"/>
  <c r="W19" i="77" s="1"/>
  <c r="P19" i="77"/>
  <c r="Q21" i="76"/>
  <c r="S21" i="76" s="1"/>
  <c r="L23" i="77"/>
  <c r="N23" i="77" s="1"/>
  <c r="T20" i="77"/>
  <c r="V20" i="77" s="1"/>
  <c r="W20" i="77" s="1"/>
  <c r="P20" i="77"/>
  <c r="I23" i="77"/>
  <c r="K23" i="77" s="1"/>
  <c r="Q23" i="77"/>
  <c r="S23" i="77" s="1"/>
  <c r="T23" i="77"/>
  <c r="V23" i="77" s="1"/>
  <c r="W23" i="77" s="1"/>
  <c r="H22" i="79"/>
  <c r="O21" i="76"/>
  <c r="P21" i="79"/>
  <c r="L19" i="76"/>
  <c r="N19" i="76" s="1"/>
  <c r="R19" i="78"/>
  <c r="T19" i="78" s="1"/>
  <c r="O21" i="79"/>
  <c r="L21" i="76"/>
  <c r="N21" i="76" s="1"/>
  <c r="Q20" i="80"/>
  <c r="S20" i="80" s="1"/>
  <c r="Q21" i="79"/>
  <c r="S21" i="79" s="1"/>
  <c r="Q19" i="76"/>
  <c r="S19" i="76" s="1"/>
  <c r="D24" i="79"/>
  <c r="E24" i="79"/>
  <c r="D23" i="80"/>
  <c r="E23" i="80"/>
  <c r="B26" i="79"/>
  <c r="C25" i="79"/>
  <c r="B25" i="80"/>
  <c r="C24" i="80"/>
  <c r="H21" i="80"/>
  <c r="Q21" i="80"/>
  <c r="S21" i="80" s="1"/>
  <c r="I21" i="80"/>
  <c r="K21" i="80" s="1"/>
  <c r="L21" i="80"/>
  <c r="N21" i="80" s="1"/>
  <c r="P21" i="80"/>
  <c r="T21" i="80"/>
  <c r="V21" i="80" s="1"/>
  <c r="W21" i="80" s="1"/>
  <c r="F23" i="79"/>
  <c r="T23" i="79" s="1"/>
  <c r="V23" i="79" s="1"/>
  <c r="W23" i="79" s="1"/>
  <c r="G23" i="79"/>
  <c r="Q23" i="79" s="1"/>
  <c r="S23" i="79" s="1"/>
  <c r="G22" i="80"/>
  <c r="L22" i="80" s="1"/>
  <c r="N22" i="80" s="1"/>
  <c r="F22" i="80"/>
  <c r="Q20" i="76"/>
  <c r="S20" i="76" s="1"/>
  <c r="L20" i="76"/>
  <c r="N20" i="76" s="1"/>
  <c r="G25" i="77"/>
  <c r="L25" i="77" s="1"/>
  <c r="N25" i="77" s="1"/>
  <c r="F25" i="77"/>
  <c r="O25" i="77" s="1"/>
  <c r="E23" i="76"/>
  <c r="D23" i="76"/>
  <c r="B28" i="77"/>
  <c r="C27" i="77"/>
  <c r="B25" i="76"/>
  <c r="C24" i="76"/>
  <c r="G22" i="76"/>
  <c r="F22" i="76"/>
  <c r="T22" i="76" s="1"/>
  <c r="V22" i="76" s="1"/>
  <c r="W22" i="76" s="1"/>
  <c r="P20" i="79"/>
  <c r="O20" i="79"/>
  <c r="I19" i="78"/>
  <c r="J19" i="78"/>
  <c r="L19" i="78" s="1"/>
  <c r="P20" i="76"/>
  <c r="T19" i="76"/>
  <c r="V19" i="76" s="1"/>
  <c r="W19" i="76" s="1"/>
  <c r="O19" i="76"/>
  <c r="Q19" i="78"/>
  <c r="U19" i="78"/>
  <c r="W19" i="78" s="1"/>
  <c r="X19" i="78" s="1"/>
  <c r="T22" i="77"/>
  <c r="V22" i="77" s="1"/>
  <c r="W22" i="77" s="1"/>
  <c r="P22" i="77"/>
  <c r="O20" i="76"/>
  <c r="P19" i="78"/>
  <c r="F20" i="81"/>
  <c r="E20" i="81"/>
  <c r="B22" i="81"/>
  <c r="C21" i="81"/>
  <c r="Q20" i="78"/>
  <c r="P20" i="78"/>
  <c r="U20" i="78"/>
  <c r="W20" i="78" s="1"/>
  <c r="X20" i="78" s="1"/>
  <c r="F22" i="78"/>
  <c r="E22" i="78"/>
  <c r="G21" i="78"/>
  <c r="H21" i="78"/>
  <c r="R21" i="78" s="1"/>
  <c r="T21" i="78" s="1"/>
  <c r="M20" i="78"/>
  <c r="O20" i="78" s="1"/>
  <c r="J20" i="78"/>
  <c r="L20" i="78" s="1"/>
  <c r="I20" i="78"/>
  <c r="L20" i="79"/>
  <c r="N20" i="79" s="1"/>
  <c r="H20" i="80"/>
  <c r="I20" i="80"/>
  <c r="K20" i="80" s="1"/>
  <c r="P20" i="80"/>
  <c r="T20" i="80"/>
  <c r="V20" i="80" s="1"/>
  <c r="W20" i="80" s="1"/>
  <c r="Q20" i="79"/>
  <c r="S20" i="79" s="1"/>
  <c r="L21" i="79"/>
  <c r="N21" i="79" s="1"/>
  <c r="D24" i="78" l="1"/>
  <c r="B24" i="78" s="1"/>
  <c r="C24" i="78" s="1"/>
  <c r="F24" i="77"/>
  <c r="O24" i="77" s="1"/>
  <c r="L24" i="77"/>
  <c r="N24" i="77" s="1"/>
  <c r="D26" i="77"/>
  <c r="G26" i="77" s="1"/>
  <c r="Q26" i="77" s="1"/>
  <c r="S26" i="77" s="1"/>
  <c r="Q24" i="77"/>
  <c r="S24" i="77" s="1"/>
  <c r="H21" i="77"/>
  <c r="I21" i="77"/>
  <c r="K21" i="77" s="1"/>
  <c r="H24" i="77"/>
  <c r="L21" i="77"/>
  <c r="N21" i="77" s="1"/>
  <c r="H22" i="77"/>
  <c r="I22" i="77"/>
  <c r="K22" i="77" s="1"/>
  <c r="Q22" i="77"/>
  <c r="S22" i="77" s="1"/>
  <c r="O22" i="76"/>
  <c r="E24" i="80"/>
  <c r="D24" i="80"/>
  <c r="H23" i="79"/>
  <c r="L23" i="79"/>
  <c r="N23" i="79" s="1"/>
  <c r="O23" i="79"/>
  <c r="B26" i="80"/>
  <c r="C25" i="80"/>
  <c r="G23" i="80"/>
  <c r="Q23" i="80" s="1"/>
  <c r="S23" i="80" s="1"/>
  <c r="F23" i="80"/>
  <c r="P22" i="80"/>
  <c r="T22" i="80"/>
  <c r="V22" i="80" s="1"/>
  <c r="W22" i="80" s="1"/>
  <c r="O22" i="80"/>
  <c r="D25" i="79"/>
  <c r="E25" i="79"/>
  <c r="I22" i="80"/>
  <c r="K22" i="80" s="1"/>
  <c r="H22" i="80"/>
  <c r="Q22" i="80"/>
  <c r="S22" i="80" s="1"/>
  <c r="P23" i="79"/>
  <c r="B27" i="79"/>
  <c r="C26" i="79"/>
  <c r="F24" i="79"/>
  <c r="G24" i="79"/>
  <c r="H24" i="79" s="1"/>
  <c r="B26" i="76"/>
  <c r="C25" i="76"/>
  <c r="P22" i="76"/>
  <c r="T25" i="77"/>
  <c r="V25" i="77" s="1"/>
  <c r="W25" i="77" s="1"/>
  <c r="P25" i="77"/>
  <c r="D27" i="77"/>
  <c r="E27" i="77"/>
  <c r="F23" i="76"/>
  <c r="T23" i="76" s="1"/>
  <c r="V23" i="76" s="1"/>
  <c r="W23" i="76" s="1"/>
  <c r="G23" i="76"/>
  <c r="H25" i="77"/>
  <c r="I25" i="77"/>
  <c r="K25" i="77" s="1"/>
  <c r="Q25" i="77"/>
  <c r="S25" i="77" s="1"/>
  <c r="Q22" i="76"/>
  <c r="S22" i="76" s="1"/>
  <c r="L22" i="76"/>
  <c r="N22" i="76" s="1"/>
  <c r="H22" i="76"/>
  <c r="C28" i="77"/>
  <c r="B29" i="77"/>
  <c r="E24" i="76"/>
  <c r="D24" i="76"/>
  <c r="M21" i="78"/>
  <c r="O21" i="78" s="1"/>
  <c r="E21" i="81"/>
  <c r="F21" i="81"/>
  <c r="C22" i="81"/>
  <c r="B23" i="81"/>
  <c r="G20" i="81"/>
  <c r="P20" i="81" s="1"/>
  <c r="H20" i="81"/>
  <c r="M20" i="81" s="1"/>
  <c r="O20" i="81" s="1"/>
  <c r="J21" i="78"/>
  <c r="L21" i="78" s="1"/>
  <c r="I21" i="78"/>
  <c r="U21" i="78"/>
  <c r="W21" i="78" s="1"/>
  <c r="X21" i="78" s="1"/>
  <c r="Q21" i="78"/>
  <c r="P21" i="78"/>
  <c r="E23" i="78"/>
  <c r="F23" i="78"/>
  <c r="G22" i="78"/>
  <c r="P22" i="78" s="1"/>
  <c r="H22" i="78"/>
  <c r="M22" i="78" s="1"/>
  <c r="O22" i="78" s="1"/>
  <c r="D25" i="78" l="1"/>
  <c r="B25" i="78" s="1"/>
  <c r="C25" i="78" s="1"/>
  <c r="P24" i="77"/>
  <c r="T24" i="77"/>
  <c r="V24" i="77" s="1"/>
  <c r="W24" i="77" s="1"/>
  <c r="F26" i="77"/>
  <c r="T26" i="77" s="1"/>
  <c r="V26" i="77" s="1"/>
  <c r="W26" i="77" s="1"/>
  <c r="O23" i="76"/>
  <c r="L26" i="77"/>
  <c r="N26" i="77" s="1"/>
  <c r="R20" i="81"/>
  <c r="T20" i="81" s="1"/>
  <c r="Q24" i="79"/>
  <c r="S24" i="79" s="1"/>
  <c r="L24" i="79"/>
  <c r="N24" i="79" s="1"/>
  <c r="P23" i="76"/>
  <c r="B28" i="79"/>
  <c r="C27" i="79"/>
  <c r="H23" i="80"/>
  <c r="I23" i="80"/>
  <c r="K23" i="80" s="1"/>
  <c r="L23" i="80"/>
  <c r="N23" i="80" s="1"/>
  <c r="E25" i="80"/>
  <c r="D25" i="80"/>
  <c r="T24" i="79"/>
  <c r="V24" i="79" s="1"/>
  <c r="W24" i="79" s="1"/>
  <c r="O24" i="79"/>
  <c r="P24" i="79"/>
  <c r="F25" i="79"/>
  <c r="T25" i="79" s="1"/>
  <c r="V25" i="79" s="1"/>
  <c r="W25" i="79" s="1"/>
  <c r="G25" i="79"/>
  <c r="H25" i="79" s="1"/>
  <c r="P23" i="80"/>
  <c r="O23" i="80"/>
  <c r="T23" i="80"/>
  <c r="V23" i="80" s="1"/>
  <c r="W23" i="80" s="1"/>
  <c r="B27" i="80"/>
  <c r="C26" i="80"/>
  <c r="F24" i="80"/>
  <c r="O24" i="80" s="1"/>
  <c r="G24" i="80"/>
  <c r="Q24" i="80" s="1"/>
  <c r="S24" i="80" s="1"/>
  <c r="D26" i="79"/>
  <c r="E26" i="79"/>
  <c r="I26" i="77"/>
  <c r="K26" i="77" s="1"/>
  <c r="H26" i="77"/>
  <c r="G27" i="77"/>
  <c r="Q27" i="77" s="1"/>
  <c r="S27" i="77" s="1"/>
  <c r="F27" i="77"/>
  <c r="B30" i="77"/>
  <c r="C29" i="77"/>
  <c r="H23" i="76"/>
  <c r="L23" i="76"/>
  <c r="N23" i="76" s="1"/>
  <c r="Q23" i="76"/>
  <c r="S23" i="76" s="1"/>
  <c r="D25" i="76"/>
  <c r="E25" i="76"/>
  <c r="G24" i="76"/>
  <c r="H24" i="76" s="1"/>
  <c r="F24" i="76"/>
  <c r="T24" i="76" s="1"/>
  <c r="V24" i="76" s="1"/>
  <c r="W24" i="76" s="1"/>
  <c r="D28" i="77"/>
  <c r="E28" i="77"/>
  <c r="B27" i="76"/>
  <c r="C26" i="76"/>
  <c r="R22" i="78"/>
  <c r="T22" i="78" s="1"/>
  <c r="C23" i="81"/>
  <c r="B24" i="81"/>
  <c r="E22" i="81"/>
  <c r="F22" i="81"/>
  <c r="J20" i="81"/>
  <c r="L20" i="81" s="1"/>
  <c r="I20" i="81"/>
  <c r="Q20" i="81"/>
  <c r="U20" i="81"/>
  <c r="W20" i="81" s="1"/>
  <c r="X20" i="81" s="1"/>
  <c r="G21" i="81"/>
  <c r="P21" i="81" s="1"/>
  <c r="H21" i="81"/>
  <c r="I22" i="78"/>
  <c r="J22" i="78"/>
  <c r="L22" i="78" s="1"/>
  <c r="H23" i="78"/>
  <c r="R23" i="78" s="1"/>
  <c r="T23" i="78" s="1"/>
  <c r="E24" i="78"/>
  <c r="F24" i="78"/>
  <c r="G23" i="78"/>
  <c r="U22" i="78"/>
  <c r="W22" i="78" s="1"/>
  <c r="X22" i="78" s="1"/>
  <c r="Q22" i="78"/>
  <c r="D26" i="78" l="1"/>
  <c r="B26" i="78" s="1"/>
  <c r="C26" i="78" s="1"/>
  <c r="O26" i="77"/>
  <c r="P26" i="77"/>
  <c r="M23" i="78"/>
  <c r="O23" i="78" s="1"/>
  <c r="L27" i="77"/>
  <c r="N27" i="77" s="1"/>
  <c r="Q25" i="79"/>
  <c r="S25" i="79" s="1"/>
  <c r="L25" i="79"/>
  <c r="N25" i="79" s="1"/>
  <c r="O24" i="76"/>
  <c r="Q24" i="76"/>
  <c r="S24" i="76" s="1"/>
  <c r="P24" i="76"/>
  <c r="B28" i="80"/>
  <c r="C27" i="80"/>
  <c r="L24" i="80"/>
  <c r="N24" i="80" s="1"/>
  <c r="H24" i="80"/>
  <c r="I24" i="80"/>
  <c r="K24" i="80" s="1"/>
  <c r="O25" i="79"/>
  <c r="T24" i="80"/>
  <c r="V24" i="80" s="1"/>
  <c r="W24" i="80" s="1"/>
  <c r="P24" i="80"/>
  <c r="P25" i="79"/>
  <c r="D27" i="79"/>
  <c r="E27" i="79"/>
  <c r="G26" i="79"/>
  <c r="H26" i="79" s="1"/>
  <c r="F26" i="79"/>
  <c r="T26" i="79" s="1"/>
  <c r="V26" i="79" s="1"/>
  <c r="W26" i="79" s="1"/>
  <c r="E26" i="80"/>
  <c r="D26" i="80"/>
  <c r="G25" i="80"/>
  <c r="L25" i="80" s="1"/>
  <c r="N25" i="80" s="1"/>
  <c r="F25" i="80"/>
  <c r="O25" i="80" s="1"/>
  <c r="B29" i="79"/>
  <c r="C28" i="79"/>
  <c r="B28" i="76"/>
  <c r="C27" i="76"/>
  <c r="L24" i="76"/>
  <c r="N24" i="76" s="1"/>
  <c r="G25" i="76"/>
  <c r="H25" i="76" s="1"/>
  <c r="F25" i="76"/>
  <c r="T25" i="76" s="1"/>
  <c r="V25" i="76" s="1"/>
  <c r="W25" i="76" s="1"/>
  <c r="B31" i="77"/>
  <c r="C30" i="77"/>
  <c r="I27" i="77"/>
  <c r="K27" i="77" s="1"/>
  <c r="H27" i="77"/>
  <c r="G28" i="77"/>
  <c r="L28" i="77" s="1"/>
  <c r="N28" i="77" s="1"/>
  <c r="F28" i="77"/>
  <c r="O28" i="77" s="1"/>
  <c r="E26" i="76"/>
  <c r="D26" i="76"/>
  <c r="E29" i="77"/>
  <c r="D29" i="77"/>
  <c r="T27" i="77"/>
  <c r="V27" i="77" s="1"/>
  <c r="W27" i="77" s="1"/>
  <c r="P27" i="77"/>
  <c r="O27" i="77"/>
  <c r="J21" i="81"/>
  <c r="L21" i="81" s="1"/>
  <c r="I21" i="81"/>
  <c r="U21" i="81"/>
  <c r="W21" i="81" s="1"/>
  <c r="X21" i="81" s="1"/>
  <c r="Q21" i="81"/>
  <c r="R21" i="81"/>
  <c r="T21" i="81" s="1"/>
  <c r="G22" i="81"/>
  <c r="P22" i="81" s="1"/>
  <c r="H22" i="81"/>
  <c r="M22" i="81" s="1"/>
  <c r="O22" i="81" s="1"/>
  <c r="M21" i="81"/>
  <c r="O21" i="81" s="1"/>
  <c r="C24" i="81"/>
  <c r="B25" i="81"/>
  <c r="E23" i="81"/>
  <c r="F23" i="81"/>
  <c r="G24" i="78"/>
  <c r="P24" i="78" s="1"/>
  <c r="H24" i="78"/>
  <c r="M24" i="78" s="1"/>
  <c r="O24" i="78" s="1"/>
  <c r="I23" i="78"/>
  <c r="J23" i="78"/>
  <c r="L23" i="78" s="1"/>
  <c r="F25" i="78"/>
  <c r="E25" i="78"/>
  <c r="P23" i="78"/>
  <c r="U23" i="78"/>
  <c r="W23" i="78" s="1"/>
  <c r="X23" i="78" s="1"/>
  <c r="Q23" i="78"/>
  <c r="D27" i="78" l="1"/>
  <c r="D28" i="78" s="1"/>
  <c r="Q28" i="77"/>
  <c r="S28" i="77" s="1"/>
  <c r="O25" i="76"/>
  <c r="R22" i="81"/>
  <c r="T22" i="81" s="1"/>
  <c r="Q25" i="80"/>
  <c r="S25" i="80" s="1"/>
  <c r="R24" i="78"/>
  <c r="T24" i="78" s="1"/>
  <c r="L26" i="79"/>
  <c r="N26" i="79" s="1"/>
  <c r="G26" i="80"/>
  <c r="Q26" i="80" s="1"/>
  <c r="S26" i="80" s="1"/>
  <c r="F26" i="80"/>
  <c r="O26" i="80" s="1"/>
  <c r="O26" i="79"/>
  <c r="E28" i="79"/>
  <c r="D28" i="79"/>
  <c r="T25" i="80"/>
  <c r="V25" i="80" s="1"/>
  <c r="W25" i="80" s="1"/>
  <c r="P25" i="80"/>
  <c r="E27" i="80"/>
  <c r="D27" i="80"/>
  <c r="B30" i="79"/>
  <c r="C29" i="79"/>
  <c r="I25" i="80"/>
  <c r="K25" i="80" s="1"/>
  <c r="H25" i="80"/>
  <c r="Q26" i="79"/>
  <c r="S26" i="79" s="1"/>
  <c r="G27" i="79"/>
  <c r="H27" i="79" s="1"/>
  <c r="F27" i="79"/>
  <c r="T27" i="79" s="1"/>
  <c r="V27" i="79" s="1"/>
  <c r="W27" i="79" s="1"/>
  <c r="P26" i="79"/>
  <c r="B29" i="80"/>
  <c r="C28" i="80"/>
  <c r="P25" i="76"/>
  <c r="C31" i="77"/>
  <c r="B32" i="77"/>
  <c r="Q25" i="76"/>
  <c r="S25" i="76" s="1"/>
  <c r="G29" i="77"/>
  <c r="Q29" i="77" s="1"/>
  <c r="S29" i="77" s="1"/>
  <c r="F29" i="77"/>
  <c r="O29" i="77" s="1"/>
  <c r="G26" i="76"/>
  <c r="H26" i="76" s="1"/>
  <c r="F26" i="76"/>
  <c r="T26" i="76" s="1"/>
  <c r="V26" i="76" s="1"/>
  <c r="W26" i="76" s="1"/>
  <c r="T28" i="77"/>
  <c r="V28" i="77" s="1"/>
  <c r="W28" i="77" s="1"/>
  <c r="P28" i="77"/>
  <c r="L25" i="76"/>
  <c r="N25" i="76" s="1"/>
  <c r="D27" i="76"/>
  <c r="E27" i="76"/>
  <c r="I28" i="77"/>
  <c r="K28" i="77" s="1"/>
  <c r="H28" i="77"/>
  <c r="D30" i="77"/>
  <c r="E30" i="77"/>
  <c r="B29" i="76"/>
  <c r="C28" i="76"/>
  <c r="C25" i="81"/>
  <c r="B26" i="81"/>
  <c r="J22" i="81"/>
  <c r="L22" i="81" s="1"/>
  <c r="I22" i="81"/>
  <c r="E24" i="81"/>
  <c r="F24" i="81"/>
  <c r="Q22" i="81"/>
  <c r="U22" i="81"/>
  <c r="W22" i="81" s="1"/>
  <c r="X22" i="81" s="1"/>
  <c r="H23" i="81"/>
  <c r="M23" i="81" s="1"/>
  <c r="O23" i="81" s="1"/>
  <c r="G23" i="81"/>
  <c r="I24" i="78"/>
  <c r="J24" i="78"/>
  <c r="L24" i="78" s="1"/>
  <c r="U24" i="78"/>
  <c r="W24" i="78" s="1"/>
  <c r="X24" i="78" s="1"/>
  <c r="Q24" i="78"/>
  <c r="G25" i="78"/>
  <c r="H25" i="78"/>
  <c r="M25" i="78" s="1"/>
  <c r="O25" i="78" s="1"/>
  <c r="E26" i="78"/>
  <c r="F26" i="78"/>
  <c r="B27" i="78" l="1"/>
  <c r="C27" i="78" s="1"/>
  <c r="E27" i="78" s="1"/>
  <c r="O26" i="76"/>
  <c r="R23" i="81"/>
  <c r="T23" i="81" s="1"/>
  <c r="L26" i="80"/>
  <c r="N26" i="80" s="1"/>
  <c r="R25" i="78"/>
  <c r="T25" i="78" s="1"/>
  <c r="P26" i="76"/>
  <c r="Q27" i="79"/>
  <c r="S27" i="79" s="1"/>
  <c r="L27" i="79"/>
  <c r="N27" i="79" s="1"/>
  <c r="D29" i="79"/>
  <c r="E29" i="79"/>
  <c r="O27" i="79"/>
  <c r="G28" i="79"/>
  <c r="H28" i="79" s="1"/>
  <c r="F28" i="79"/>
  <c r="T28" i="79" s="1"/>
  <c r="V28" i="79" s="1"/>
  <c r="W28" i="79" s="1"/>
  <c r="C30" i="79"/>
  <c r="B31" i="79"/>
  <c r="P27" i="79"/>
  <c r="E28" i="80"/>
  <c r="D28" i="80"/>
  <c r="G27" i="80"/>
  <c r="Q27" i="80" s="1"/>
  <c r="S27" i="80" s="1"/>
  <c r="F27" i="80"/>
  <c r="O27" i="80" s="1"/>
  <c r="T26" i="80"/>
  <c r="V26" i="80" s="1"/>
  <c r="W26" i="80" s="1"/>
  <c r="P26" i="80"/>
  <c r="B30" i="80"/>
  <c r="C29" i="80"/>
  <c r="I26" i="80"/>
  <c r="K26" i="80" s="1"/>
  <c r="H26" i="80"/>
  <c r="D28" i="76"/>
  <c r="E28" i="76"/>
  <c r="C29" i="76"/>
  <c r="B30" i="76"/>
  <c r="F27" i="76"/>
  <c r="T27" i="76" s="1"/>
  <c r="V27" i="76" s="1"/>
  <c r="W27" i="76" s="1"/>
  <c r="G27" i="76"/>
  <c r="H27" i="76" s="1"/>
  <c r="Q26" i="76"/>
  <c r="S26" i="76" s="1"/>
  <c r="C32" i="77"/>
  <c r="B33" i="77"/>
  <c r="C33" i="77" s="1"/>
  <c r="T29" i="77"/>
  <c r="V29" i="77" s="1"/>
  <c r="W29" i="77" s="1"/>
  <c r="P29" i="77"/>
  <c r="E31" i="77"/>
  <c r="D31" i="77"/>
  <c r="G30" i="77"/>
  <c r="Q30" i="77" s="1"/>
  <c r="S30" i="77" s="1"/>
  <c r="F30" i="77"/>
  <c r="L26" i="76"/>
  <c r="N26" i="76" s="1"/>
  <c r="L29" i="77"/>
  <c r="N29" i="77" s="1"/>
  <c r="H29" i="77"/>
  <c r="I29" i="77"/>
  <c r="K29" i="77" s="1"/>
  <c r="Q23" i="81"/>
  <c r="U23" i="81"/>
  <c r="W23" i="81" s="1"/>
  <c r="X23" i="81" s="1"/>
  <c r="I23" i="81"/>
  <c r="J23" i="81"/>
  <c r="L23" i="81" s="1"/>
  <c r="C26" i="81"/>
  <c r="B27" i="81"/>
  <c r="P23" i="81"/>
  <c r="H24" i="81"/>
  <c r="R24" i="81" s="1"/>
  <c r="T24" i="81" s="1"/>
  <c r="G24" i="81"/>
  <c r="P24" i="81" s="1"/>
  <c r="F25" i="81"/>
  <c r="E25" i="81"/>
  <c r="D29" i="78"/>
  <c r="B28" i="78"/>
  <c r="C28" i="78" s="1"/>
  <c r="I25" i="78"/>
  <c r="J25" i="78"/>
  <c r="L25" i="78" s="1"/>
  <c r="H26" i="78"/>
  <c r="R26" i="78" s="1"/>
  <c r="T26" i="78" s="1"/>
  <c r="G26" i="78"/>
  <c r="Q25" i="78"/>
  <c r="U25" i="78"/>
  <c r="W25" i="78" s="1"/>
  <c r="X25" i="78" s="1"/>
  <c r="P25" i="78"/>
  <c r="F27" i="78" l="1"/>
  <c r="H27" i="78" s="1"/>
  <c r="M27" i="78" s="1"/>
  <c r="O27" i="78" s="1"/>
  <c r="L28" i="79"/>
  <c r="N28" i="79" s="1"/>
  <c r="O27" i="76"/>
  <c r="P27" i="76"/>
  <c r="P28" i="79"/>
  <c r="Q28" i="79"/>
  <c r="S28" i="79" s="1"/>
  <c r="L30" i="77"/>
  <c r="N30" i="77" s="1"/>
  <c r="Q27" i="76"/>
  <c r="S27" i="76" s="1"/>
  <c r="B31" i="80"/>
  <c r="C30" i="80"/>
  <c r="O28" i="79"/>
  <c r="E30" i="79"/>
  <c r="D30" i="79"/>
  <c r="L27" i="80"/>
  <c r="N27" i="80" s="1"/>
  <c r="I27" i="80"/>
  <c r="K27" i="80" s="1"/>
  <c r="H27" i="80"/>
  <c r="F28" i="80"/>
  <c r="O28" i="80" s="1"/>
  <c r="G28" i="80"/>
  <c r="L28" i="80" s="1"/>
  <c r="N28" i="80" s="1"/>
  <c r="E29" i="80"/>
  <c r="D29" i="80"/>
  <c r="T27" i="80"/>
  <c r="V27" i="80" s="1"/>
  <c r="W27" i="80" s="1"/>
  <c r="P27" i="80"/>
  <c r="B32" i="79"/>
  <c r="C31" i="79"/>
  <c r="G29" i="79"/>
  <c r="H29" i="79" s="1"/>
  <c r="F29" i="79"/>
  <c r="T29" i="79" s="1"/>
  <c r="V29" i="79" s="1"/>
  <c r="W29" i="79" s="1"/>
  <c r="H30" i="77"/>
  <c r="I30" i="77"/>
  <c r="K30" i="77" s="1"/>
  <c r="L27" i="76"/>
  <c r="N27" i="76" s="1"/>
  <c r="C30" i="76"/>
  <c r="B31" i="76"/>
  <c r="G31" i="77"/>
  <c r="L31" i="77" s="1"/>
  <c r="N31" i="77" s="1"/>
  <c r="F31" i="77"/>
  <c r="E33" i="77"/>
  <c r="D33" i="77"/>
  <c r="D29" i="76"/>
  <c r="E29" i="76"/>
  <c r="D32" i="77"/>
  <c r="E32" i="77"/>
  <c r="O30" i="77"/>
  <c r="T30" i="77"/>
  <c r="V30" i="77" s="1"/>
  <c r="W30" i="77" s="1"/>
  <c r="P30" i="77"/>
  <c r="G28" i="76"/>
  <c r="H28" i="76" s="1"/>
  <c r="F28" i="76"/>
  <c r="T28" i="76" s="1"/>
  <c r="V28" i="76" s="1"/>
  <c r="W28" i="76" s="1"/>
  <c r="C27" i="81"/>
  <c r="B28" i="81"/>
  <c r="U24" i="81"/>
  <c r="W24" i="81" s="1"/>
  <c r="X24" i="81" s="1"/>
  <c r="Q24" i="81"/>
  <c r="E26" i="81"/>
  <c r="F26" i="81"/>
  <c r="G25" i="81"/>
  <c r="H25" i="81"/>
  <c r="R25" i="81" s="1"/>
  <c r="T25" i="81" s="1"/>
  <c r="M24" i="81"/>
  <c r="O24" i="81" s="1"/>
  <c r="J24" i="81"/>
  <c r="L24" i="81" s="1"/>
  <c r="I24" i="81"/>
  <c r="E28" i="78"/>
  <c r="F28" i="78"/>
  <c r="B29" i="78"/>
  <c r="C29" i="78" s="1"/>
  <c r="D30" i="78"/>
  <c r="U26" i="78"/>
  <c r="W26" i="78" s="1"/>
  <c r="X26" i="78" s="1"/>
  <c r="Q26" i="78"/>
  <c r="P26" i="78"/>
  <c r="M26" i="78"/>
  <c r="O26" i="78" s="1"/>
  <c r="I26" i="78"/>
  <c r="J26" i="78"/>
  <c r="L26" i="78" s="1"/>
  <c r="G27" i="78" l="1"/>
  <c r="L28" i="76"/>
  <c r="N28" i="76" s="1"/>
  <c r="Q28" i="80"/>
  <c r="S28" i="80" s="1"/>
  <c r="Q29" i="79"/>
  <c r="S29" i="79" s="1"/>
  <c r="Q28" i="76"/>
  <c r="S28" i="76" s="1"/>
  <c r="Q31" i="77"/>
  <c r="S31" i="77" s="1"/>
  <c r="L29" i="79"/>
  <c r="N29" i="79" s="1"/>
  <c r="P28" i="76"/>
  <c r="D31" i="79"/>
  <c r="E31" i="79"/>
  <c r="C32" i="79"/>
  <c r="B33" i="79"/>
  <c r="C33" i="79" s="1"/>
  <c r="G29" i="80"/>
  <c r="L29" i="80" s="1"/>
  <c r="N29" i="80" s="1"/>
  <c r="F29" i="80"/>
  <c r="O29" i="80" s="1"/>
  <c r="O29" i="79"/>
  <c r="H28" i="80"/>
  <c r="I28" i="80"/>
  <c r="K28" i="80" s="1"/>
  <c r="D30" i="80"/>
  <c r="E30" i="80"/>
  <c r="P29" i="79"/>
  <c r="P28" i="80"/>
  <c r="T28" i="80"/>
  <c r="V28" i="80" s="1"/>
  <c r="W28" i="80" s="1"/>
  <c r="F30" i="79"/>
  <c r="T30" i="79" s="1"/>
  <c r="V30" i="79" s="1"/>
  <c r="W30" i="79" s="1"/>
  <c r="G30" i="79"/>
  <c r="H30" i="79" s="1"/>
  <c r="C31" i="80"/>
  <c r="B32" i="80"/>
  <c r="G32" i="77"/>
  <c r="L32" i="77" s="1"/>
  <c r="N32" i="77" s="1"/>
  <c r="F29" i="76"/>
  <c r="T29" i="76" s="1"/>
  <c r="V29" i="76" s="1"/>
  <c r="W29" i="76" s="1"/>
  <c r="G29" i="76"/>
  <c r="H29" i="76" s="1"/>
  <c r="D30" i="76"/>
  <c r="E30" i="76"/>
  <c r="G33" i="77"/>
  <c r="L33" i="77" s="1"/>
  <c r="N33" i="77" s="1"/>
  <c r="F33" i="77"/>
  <c r="O33" i="77" s="1"/>
  <c r="T31" i="77"/>
  <c r="V31" i="77" s="1"/>
  <c r="W31" i="77" s="1"/>
  <c r="P31" i="77"/>
  <c r="F32" i="77"/>
  <c r="O28" i="76"/>
  <c r="O31" i="77"/>
  <c r="I31" i="77"/>
  <c r="K31" i="77" s="1"/>
  <c r="H31" i="77"/>
  <c r="B32" i="76"/>
  <c r="C31" i="76"/>
  <c r="U25" i="81"/>
  <c r="W25" i="81" s="1"/>
  <c r="X25" i="81" s="1"/>
  <c r="Q25" i="81"/>
  <c r="M25" i="81"/>
  <c r="O25" i="81" s="1"/>
  <c r="B29" i="81"/>
  <c r="C28" i="81"/>
  <c r="H26" i="81"/>
  <c r="M26" i="81" s="1"/>
  <c r="O26" i="81" s="1"/>
  <c r="G26" i="81"/>
  <c r="F27" i="81"/>
  <c r="E27" i="81"/>
  <c r="I25" i="81"/>
  <c r="J25" i="81"/>
  <c r="L25" i="81" s="1"/>
  <c r="P25" i="81"/>
  <c r="U27" i="78"/>
  <c r="W27" i="78" s="1"/>
  <c r="X27" i="78" s="1"/>
  <c r="Q27" i="78"/>
  <c r="G28" i="78"/>
  <c r="P28" i="78" s="1"/>
  <c r="H28" i="78"/>
  <c r="M28" i="78" s="1"/>
  <c r="O28" i="78" s="1"/>
  <c r="P27" i="78"/>
  <c r="B30" i="78"/>
  <c r="C30" i="78" s="1"/>
  <c r="D31" i="78"/>
  <c r="E29" i="78"/>
  <c r="F29" i="78"/>
  <c r="I27" i="78"/>
  <c r="J27" i="78"/>
  <c r="L27" i="78" s="1"/>
  <c r="R27" i="78"/>
  <c r="T27" i="78" s="1"/>
  <c r="Q29" i="80" l="1"/>
  <c r="S29" i="80" s="1"/>
  <c r="O29" i="76"/>
  <c r="P29" i="76"/>
  <c r="Q33" i="77"/>
  <c r="S33" i="77" s="1"/>
  <c r="Q32" i="77"/>
  <c r="S32" i="77" s="1"/>
  <c r="Q30" i="79"/>
  <c r="S30" i="79" s="1"/>
  <c r="Q29" i="76"/>
  <c r="S29" i="76" s="1"/>
  <c r="L30" i="79"/>
  <c r="N30" i="79" s="1"/>
  <c r="R28" i="78"/>
  <c r="T28" i="78" s="1"/>
  <c r="L29" i="76"/>
  <c r="N29" i="76" s="1"/>
  <c r="D31" i="80"/>
  <c r="E31" i="80"/>
  <c r="D33" i="79"/>
  <c r="E33" i="79"/>
  <c r="F30" i="80"/>
  <c r="O30" i="80" s="1"/>
  <c r="G30" i="80"/>
  <c r="Q30" i="80" s="1"/>
  <c r="S30" i="80" s="1"/>
  <c r="D32" i="79"/>
  <c r="E32" i="79"/>
  <c r="P30" i="79"/>
  <c r="P29" i="80"/>
  <c r="T29" i="80"/>
  <c r="V29" i="80" s="1"/>
  <c r="W29" i="80" s="1"/>
  <c r="C32" i="80"/>
  <c r="B33" i="80"/>
  <c r="C33" i="80" s="1"/>
  <c r="O30" i="79"/>
  <c r="I29" i="80"/>
  <c r="K29" i="80" s="1"/>
  <c r="H29" i="80"/>
  <c r="F31" i="79"/>
  <c r="T31" i="79" s="1"/>
  <c r="V31" i="79" s="1"/>
  <c r="W31" i="79" s="1"/>
  <c r="G31" i="79"/>
  <c r="H31" i="79" s="1"/>
  <c r="P32" i="77"/>
  <c r="T32" i="77"/>
  <c r="V32" i="77" s="1"/>
  <c r="W32" i="77" s="1"/>
  <c r="G30" i="76"/>
  <c r="H30" i="76" s="1"/>
  <c r="F30" i="76"/>
  <c r="T30" i="76" s="1"/>
  <c r="V30" i="76" s="1"/>
  <c r="W30" i="76" s="1"/>
  <c r="D31" i="76"/>
  <c r="E31" i="76"/>
  <c r="P33" i="77"/>
  <c r="T33" i="77"/>
  <c r="V33" i="77" s="1"/>
  <c r="W33" i="77" s="1"/>
  <c r="O32" i="77"/>
  <c r="B33" i="76"/>
  <c r="C33" i="76" s="1"/>
  <c r="C32" i="76"/>
  <c r="H33" i="77"/>
  <c r="I33" i="77"/>
  <c r="K33" i="77" s="1"/>
  <c r="H32" i="77"/>
  <c r="I32" i="77"/>
  <c r="K32" i="77" s="1"/>
  <c r="Q26" i="81"/>
  <c r="U26" i="81"/>
  <c r="W26" i="81" s="1"/>
  <c r="X26" i="81" s="1"/>
  <c r="P26" i="81"/>
  <c r="G27" i="81"/>
  <c r="P27" i="81" s="1"/>
  <c r="H27" i="81"/>
  <c r="R27" i="81" s="1"/>
  <c r="T27" i="81" s="1"/>
  <c r="R26" i="81"/>
  <c r="T26" i="81" s="1"/>
  <c r="J26" i="81"/>
  <c r="L26" i="81" s="1"/>
  <c r="I26" i="81"/>
  <c r="F28" i="81"/>
  <c r="E28" i="81"/>
  <c r="B30" i="81"/>
  <c r="C29" i="81"/>
  <c r="B31" i="78"/>
  <c r="C31" i="78" s="1"/>
  <c r="D32" i="78"/>
  <c r="H29" i="78"/>
  <c r="R29" i="78" s="1"/>
  <c r="T29" i="78" s="1"/>
  <c r="G29" i="78"/>
  <c r="P29" i="78" s="1"/>
  <c r="F30" i="78"/>
  <c r="E30" i="78"/>
  <c r="I28" i="78"/>
  <c r="J28" i="78"/>
  <c r="L28" i="78" s="1"/>
  <c r="U28" i="78"/>
  <c r="W28" i="78" s="1"/>
  <c r="X28" i="78" s="1"/>
  <c r="Q28" i="78"/>
  <c r="Q30" i="76" l="1"/>
  <c r="S30" i="76" s="1"/>
  <c r="Q31" i="79"/>
  <c r="S31" i="79" s="1"/>
  <c r="M27" i="81"/>
  <c r="O27" i="81" s="1"/>
  <c r="L30" i="80"/>
  <c r="N30" i="80" s="1"/>
  <c r="L31" i="79"/>
  <c r="N31" i="79" s="1"/>
  <c r="P30" i="76"/>
  <c r="P31" i="79"/>
  <c r="F33" i="79"/>
  <c r="T33" i="79" s="1"/>
  <c r="V33" i="79" s="1"/>
  <c r="W33" i="79" s="1"/>
  <c r="O31" i="79"/>
  <c r="G32" i="79"/>
  <c r="H32" i="79" s="1"/>
  <c r="H30" i="80"/>
  <c r="I30" i="80"/>
  <c r="K30" i="80" s="1"/>
  <c r="D33" i="80"/>
  <c r="E33" i="80"/>
  <c r="F32" i="79"/>
  <c r="T32" i="79" s="1"/>
  <c r="V32" i="79" s="1"/>
  <c r="W32" i="79" s="1"/>
  <c r="T30" i="80"/>
  <c r="V30" i="80" s="1"/>
  <c r="W30" i="80" s="1"/>
  <c r="P30" i="80"/>
  <c r="D32" i="80"/>
  <c r="E32" i="80"/>
  <c r="G33" i="79"/>
  <c r="H33" i="79" s="1"/>
  <c r="G31" i="80"/>
  <c r="Q31" i="80" s="1"/>
  <c r="S31" i="80" s="1"/>
  <c r="F31" i="80"/>
  <c r="O31" i="80" s="1"/>
  <c r="L30" i="76"/>
  <c r="N30" i="76" s="1"/>
  <c r="E32" i="76"/>
  <c r="D32" i="76"/>
  <c r="E33" i="76"/>
  <c r="D33" i="76"/>
  <c r="O30" i="76"/>
  <c r="F31" i="76"/>
  <c r="T31" i="76" s="1"/>
  <c r="V31" i="76" s="1"/>
  <c r="W31" i="76" s="1"/>
  <c r="G31" i="76"/>
  <c r="H31" i="76" s="1"/>
  <c r="Q27" i="81"/>
  <c r="U27" i="81"/>
  <c r="W27" i="81" s="1"/>
  <c r="X27" i="81" s="1"/>
  <c r="E29" i="81"/>
  <c r="F29" i="81"/>
  <c r="C30" i="81"/>
  <c r="B31" i="81"/>
  <c r="I27" i="81"/>
  <c r="J27" i="81"/>
  <c r="L27" i="81" s="1"/>
  <c r="H28" i="81"/>
  <c r="M28" i="81" s="1"/>
  <c r="O28" i="81" s="1"/>
  <c r="G28" i="81"/>
  <c r="U29" i="78"/>
  <c r="W29" i="78" s="1"/>
  <c r="X29" i="78" s="1"/>
  <c r="Q29" i="78"/>
  <c r="B32" i="78"/>
  <c r="C32" i="78" s="1"/>
  <c r="D33" i="78"/>
  <c r="H30" i="78"/>
  <c r="M30" i="78" s="1"/>
  <c r="O30" i="78" s="1"/>
  <c r="G30" i="78"/>
  <c r="M29" i="78"/>
  <c r="O29" i="78" s="1"/>
  <c r="I29" i="78"/>
  <c r="J29" i="78"/>
  <c r="L29" i="78" s="1"/>
  <c r="E31" i="78"/>
  <c r="F31" i="78"/>
  <c r="O33" i="79" l="1"/>
  <c r="P33" i="79"/>
  <c r="L31" i="76"/>
  <c r="N31" i="76" s="1"/>
  <c r="L31" i="80"/>
  <c r="N31" i="80" s="1"/>
  <c r="Q32" i="79"/>
  <c r="S32" i="79" s="1"/>
  <c r="L32" i="79"/>
  <c r="N32" i="79" s="1"/>
  <c r="Q31" i="76"/>
  <c r="S31" i="76" s="1"/>
  <c r="I31" i="80"/>
  <c r="K31" i="80" s="1"/>
  <c r="H31" i="80"/>
  <c r="O32" i="79"/>
  <c r="L33" i="79"/>
  <c r="N33" i="79" s="1"/>
  <c r="G32" i="80"/>
  <c r="Q32" i="80" s="1"/>
  <c r="S32" i="80" s="1"/>
  <c r="F32" i="80"/>
  <c r="O32" i="80" s="1"/>
  <c r="G33" i="80"/>
  <c r="L33" i="80" s="1"/>
  <c r="N33" i="80" s="1"/>
  <c r="F33" i="80"/>
  <c r="P32" i="79"/>
  <c r="Q33" i="79"/>
  <c r="S33" i="79" s="1"/>
  <c r="P31" i="80"/>
  <c r="T31" i="80"/>
  <c r="V31" i="80" s="1"/>
  <c r="W31" i="80" s="1"/>
  <c r="G33" i="76"/>
  <c r="H33" i="76" s="1"/>
  <c r="O31" i="76"/>
  <c r="G32" i="76"/>
  <c r="H32" i="76" s="1"/>
  <c r="F32" i="76"/>
  <c r="T32" i="76" s="1"/>
  <c r="V32" i="76" s="1"/>
  <c r="W32" i="76" s="1"/>
  <c r="P31" i="76"/>
  <c r="F33" i="76"/>
  <c r="T33" i="76" s="1"/>
  <c r="V33" i="76" s="1"/>
  <c r="W33" i="76" s="1"/>
  <c r="E30" i="81"/>
  <c r="F30" i="81"/>
  <c r="G29" i="81"/>
  <c r="P29" i="81" s="1"/>
  <c r="H29" i="81"/>
  <c r="M29" i="81" s="1"/>
  <c r="O29" i="81" s="1"/>
  <c r="P28" i="81"/>
  <c r="Q28" i="81"/>
  <c r="U28" i="81"/>
  <c r="W28" i="81" s="1"/>
  <c r="X28" i="81" s="1"/>
  <c r="R28" i="81"/>
  <c r="T28" i="81" s="1"/>
  <c r="J28" i="81"/>
  <c r="L28" i="81" s="1"/>
  <c r="I28" i="81"/>
  <c r="C31" i="81"/>
  <c r="B32" i="81"/>
  <c r="P30" i="78"/>
  <c r="U30" i="78"/>
  <c r="W30" i="78" s="1"/>
  <c r="X30" i="78" s="1"/>
  <c r="Q30" i="78"/>
  <c r="R30" i="78"/>
  <c r="T30" i="78" s="1"/>
  <c r="I30" i="78"/>
  <c r="J30" i="78"/>
  <c r="L30" i="78" s="1"/>
  <c r="B33" i="78"/>
  <c r="C33" i="78" s="1"/>
  <c r="E32" i="78"/>
  <c r="F32" i="78"/>
  <c r="H31" i="78"/>
  <c r="G31" i="78"/>
  <c r="O32" i="76" l="1"/>
  <c r="L33" i="76"/>
  <c r="N33" i="76" s="1"/>
  <c r="Q33" i="76"/>
  <c r="S33" i="76" s="1"/>
  <c r="L32" i="76"/>
  <c r="N32" i="76" s="1"/>
  <c r="P32" i="76"/>
  <c r="O33" i="76"/>
  <c r="R29" i="81"/>
  <c r="T29" i="81" s="1"/>
  <c r="T33" i="80"/>
  <c r="V33" i="80" s="1"/>
  <c r="W33" i="80" s="1"/>
  <c r="P33" i="80"/>
  <c r="T32" i="80"/>
  <c r="V32" i="80" s="1"/>
  <c r="W32" i="80" s="1"/>
  <c r="P32" i="80"/>
  <c r="O33" i="80"/>
  <c r="I33" i="80"/>
  <c r="K33" i="80" s="1"/>
  <c r="H33" i="80"/>
  <c r="H32" i="80"/>
  <c r="I32" i="80"/>
  <c r="K32" i="80" s="1"/>
  <c r="Q33" i="80"/>
  <c r="S33" i="80" s="1"/>
  <c r="L32" i="80"/>
  <c r="N32" i="80" s="1"/>
  <c r="Q32" i="76"/>
  <c r="S32" i="76" s="1"/>
  <c r="P33" i="76"/>
  <c r="B33" i="81"/>
  <c r="C33" i="81" s="1"/>
  <c r="C32" i="81"/>
  <c r="E31" i="81"/>
  <c r="F31" i="81"/>
  <c r="I29" i="81"/>
  <c r="J29" i="81"/>
  <c r="L29" i="81" s="1"/>
  <c r="Q29" i="81"/>
  <c r="U29" i="81"/>
  <c r="W29" i="81" s="1"/>
  <c r="X29" i="81" s="1"/>
  <c r="H30" i="81"/>
  <c r="M30" i="81" s="1"/>
  <c r="O30" i="81" s="1"/>
  <c r="G30" i="81"/>
  <c r="U31" i="78"/>
  <c r="W31" i="78" s="1"/>
  <c r="X31" i="78" s="1"/>
  <c r="Q31" i="78"/>
  <c r="R31" i="78"/>
  <c r="T31" i="78" s="1"/>
  <c r="I31" i="78"/>
  <c r="J31" i="78"/>
  <c r="L31" i="78" s="1"/>
  <c r="M31" i="78"/>
  <c r="O31" i="78" s="1"/>
  <c r="H32" i="78"/>
  <c r="R32" i="78" s="1"/>
  <c r="T32" i="78" s="1"/>
  <c r="G32" i="78"/>
  <c r="E33" i="78"/>
  <c r="F33" i="78"/>
  <c r="P31" i="78"/>
  <c r="R30" i="81" l="1"/>
  <c r="T30" i="81" s="1"/>
  <c r="Q30" i="81"/>
  <c r="U30" i="81"/>
  <c r="W30" i="81" s="1"/>
  <c r="X30" i="81" s="1"/>
  <c r="P30" i="81"/>
  <c r="H31" i="81"/>
  <c r="R31" i="81" s="1"/>
  <c r="T31" i="81" s="1"/>
  <c r="G31" i="81"/>
  <c r="P31" i="81" s="1"/>
  <c r="J30" i="81"/>
  <c r="L30" i="81" s="1"/>
  <c r="I30" i="81"/>
  <c r="E32" i="81"/>
  <c r="F32" i="81"/>
  <c r="E33" i="81"/>
  <c r="F33" i="81"/>
  <c r="P32" i="78"/>
  <c r="U32" i="78"/>
  <c r="W32" i="78" s="1"/>
  <c r="X32" i="78" s="1"/>
  <c r="Q32" i="78"/>
  <c r="M32" i="78"/>
  <c r="O32" i="78" s="1"/>
  <c r="I32" i="78"/>
  <c r="J32" i="78"/>
  <c r="L32" i="78" s="1"/>
  <c r="G33" i="78"/>
  <c r="H33" i="78"/>
  <c r="M33" i="78" s="1"/>
  <c r="O33" i="78" s="1"/>
  <c r="R33" i="78" l="1"/>
  <c r="T33" i="78" s="1"/>
  <c r="G33" i="81"/>
  <c r="H33" i="81"/>
  <c r="M33" i="81" s="1"/>
  <c r="O33" i="81" s="1"/>
  <c r="J31" i="81"/>
  <c r="L31" i="81" s="1"/>
  <c r="I31" i="81"/>
  <c r="M31" i="81"/>
  <c r="O31" i="81" s="1"/>
  <c r="U31" i="81"/>
  <c r="W31" i="81" s="1"/>
  <c r="X31" i="81" s="1"/>
  <c r="Q31" i="81"/>
  <c r="G32" i="81"/>
  <c r="H32" i="81"/>
  <c r="M32" i="81" s="1"/>
  <c r="O32" i="81" s="1"/>
  <c r="I33" i="78"/>
  <c r="J33" i="78"/>
  <c r="L33" i="78" s="1"/>
  <c r="U33" i="78"/>
  <c r="W33" i="78" s="1"/>
  <c r="X33" i="78" s="1"/>
  <c r="Q33" i="78"/>
  <c r="P33" i="78"/>
  <c r="R32" i="81" l="1"/>
  <c r="T32" i="81" s="1"/>
  <c r="R33" i="81"/>
  <c r="T33" i="81" s="1"/>
  <c r="U33" i="81"/>
  <c r="W33" i="81" s="1"/>
  <c r="X33" i="81" s="1"/>
  <c r="Q33" i="81"/>
  <c r="J32" i="81"/>
  <c r="L32" i="81" s="1"/>
  <c r="I32" i="81"/>
  <c r="P33" i="81"/>
  <c r="P32" i="81"/>
  <c r="U32" i="81"/>
  <c r="W32" i="81" s="1"/>
  <c r="X32" i="81" s="1"/>
  <c r="Q32" i="81"/>
  <c r="I33" i="81"/>
  <c r="J33" i="81"/>
  <c r="L33" i="81" s="1"/>
</calcChain>
</file>

<file path=xl/comments1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2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3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4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5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6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7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8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9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0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1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2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3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14.xml><?xml version="1.0" encoding="utf-8"?>
<comments xmlns="http://schemas.openxmlformats.org/spreadsheetml/2006/main">
  <authors>
    <author>Ein geschätzter Microsoft Office Anwender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>Innerer Reibungswinkel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5.xml><?xml version="1.0" encoding="utf-8"?>
<comments xmlns="http://schemas.openxmlformats.org/spreadsheetml/2006/main">
  <authors>
    <author>Ein geschätzter Microsoft Office Anwender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>Innerer Reibungswinkel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6.xml><?xml version="1.0" encoding="utf-8"?>
<comments xmlns="http://schemas.openxmlformats.org/spreadsheetml/2006/main">
  <authors>
    <author>Ein geschätzter Microsoft Office Anwender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>Innerer Reibungswinkel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17.xml><?xml version="1.0" encoding="utf-8"?>
<comments xmlns="http://schemas.openxmlformats.org/spreadsheetml/2006/main">
  <authors>
    <author>Ein geschätzter Microsoft Office Anwender</author>
  </authors>
  <commentList>
    <comment ref="H2" authorId="0" shapeId="0">
      <text>
        <r>
          <rPr>
            <sz val="8"/>
            <color indexed="81"/>
            <rFont val="Tahoma"/>
            <family val="2"/>
          </rPr>
          <t>Innerer Reibungswinkel</t>
        </r>
      </text>
    </comment>
    <comment ref="H3" authorId="0" shapeId="0">
      <text>
        <r>
          <rPr>
            <sz val="8"/>
            <color indexed="81"/>
            <rFont val="Tahoma"/>
            <family val="2"/>
          </rPr>
          <t>Wandreibungsziffer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8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9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20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21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22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23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24.xml><?xml version="1.0" encoding="utf-8"?>
<comments xmlns="http://schemas.openxmlformats.org/spreadsheetml/2006/main">
  <authors>
    <author>Ein geschätzter Microsoft Office Anwender</author>
  </authors>
  <commentList>
    <comment ref="C8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C9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C10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C12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C13" authorId="0" shapeId="0">
      <text>
        <r>
          <rPr>
            <sz val="8"/>
            <color indexed="81"/>
            <rFont val="Tahoma"/>
            <family val="2"/>
          </rPr>
          <t>Meridiankraft</t>
        </r>
      </text>
    </comment>
    <comment ref="C14" authorId="0" shapeId="0">
      <text>
        <r>
          <rPr>
            <sz val="8"/>
            <color indexed="81"/>
            <rFont val="Tahoma"/>
            <family val="2"/>
          </rPr>
          <t>Ringkraft</t>
        </r>
      </text>
    </comment>
    <comment ref="C15" authorId="0" shapeId="0">
      <text>
        <r>
          <rPr>
            <sz val="8"/>
            <color indexed="81"/>
            <rFont val="Tahoma"/>
            <family val="2"/>
          </rPr>
          <t>Ringaufweitung</t>
        </r>
      </text>
    </comment>
    <comment ref="C16" authorId="0" shapeId="0">
      <text>
        <r>
          <rPr>
            <sz val="8"/>
            <color indexed="81"/>
            <rFont val="Tahoma"/>
            <family val="2"/>
          </rPr>
          <t>Schalenverdrehung</t>
        </r>
      </text>
    </comment>
    <comment ref="C20" authorId="0" shapeId="0">
      <text>
        <r>
          <rPr>
            <sz val="8"/>
            <color indexed="81"/>
            <rFont val="Tahoma"/>
            <family val="2"/>
          </rPr>
          <t>Randstörung</t>
        </r>
      </text>
    </comment>
    <comment ref="C21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C22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C29" authorId="0" shapeId="0">
      <text>
        <r>
          <rPr>
            <sz val="8"/>
            <color indexed="81"/>
            <rFont val="Tahoma"/>
            <family val="2"/>
          </rPr>
          <t xml:space="preserve">Ringaufweitung der Schale am oberen Rand infolge
der Kraft der Größe H=1 
</t>
        </r>
      </text>
    </comment>
    <comment ref="F29" authorId="0" shapeId="0">
      <text>
        <r>
          <rPr>
            <sz val="8"/>
            <color indexed="81"/>
            <rFont val="Tahoma"/>
            <family val="2"/>
          </rPr>
          <t xml:space="preserve">Ringaufweitung der Schale am unteren Rand infolge
der Kraft der Größe H=1
</t>
        </r>
      </text>
    </comment>
    <comment ref="C30" authorId="0" shapeId="0">
      <text>
        <r>
          <rPr>
            <sz val="8"/>
            <color indexed="81"/>
            <rFont val="Tahoma"/>
            <family val="2"/>
          </rPr>
          <t xml:space="preserve">Verdrehung der Schale am oberen Rand infolge
der Kraft der Größe H=1
</t>
        </r>
      </text>
    </comment>
    <comment ref="F30" authorId="0" shapeId="0">
      <text>
        <r>
          <rPr>
            <sz val="8"/>
            <color indexed="81"/>
            <rFont val="Tahoma"/>
            <family val="2"/>
          </rPr>
          <t>Verdrehung der Schale am unteren Rand infolge
der Kraft der Größe H=1</t>
        </r>
      </text>
    </comment>
    <comment ref="D34" authorId="0" shapeId="0">
      <text>
        <r>
          <rPr>
            <sz val="8"/>
            <color indexed="81"/>
            <rFont val="Tahoma"/>
            <family val="2"/>
          </rPr>
          <t>Differenz der Ringaufweitungen  zwischen  unterem
und oberem Schalenrand im 1-Zustand</t>
        </r>
      </text>
    </comment>
    <comment ref="D35" authorId="0" shapeId="0">
      <text>
        <r>
          <rPr>
            <sz val="8"/>
            <color indexed="81"/>
            <rFont val="Tahoma"/>
            <family val="2"/>
          </rPr>
          <t>Differenz der Schalenverdrehungen zwischen unterem
und oberem Schalenrand im 1-Zustand</t>
        </r>
      </text>
    </comment>
    <comment ref="C41" authorId="0" shapeId="0">
      <text>
        <r>
          <rPr>
            <sz val="8"/>
            <color indexed="81"/>
            <rFont val="Tahoma"/>
            <family val="2"/>
          </rPr>
          <t xml:space="preserve">Ringaufweitung der Schale am oberen Rand infolge
des Momentes der Größe M=1
</t>
        </r>
      </text>
    </comment>
    <comment ref="F41" authorId="0" shapeId="0">
      <text>
        <r>
          <rPr>
            <sz val="8"/>
            <color indexed="81"/>
            <rFont val="Tahoma"/>
            <family val="2"/>
          </rPr>
          <t>Ringaufweitung der Schale am unteren Rand infolge
des Momentes der Größe M=1</t>
        </r>
      </text>
    </comment>
    <comment ref="C42" authorId="0" shapeId="0">
      <text>
        <r>
          <rPr>
            <sz val="8"/>
            <color indexed="81"/>
            <rFont val="Tahoma"/>
            <family val="2"/>
          </rPr>
          <t>Verdrehung der Schale am oberen Rand infolge
des Momentes der Größe M=1</t>
        </r>
      </text>
    </comment>
    <comment ref="F42" authorId="0" shapeId="0">
      <text>
        <r>
          <rPr>
            <sz val="8"/>
            <color indexed="81"/>
            <rFont val="Tahoma"/>
            <family val="2"/>
          </rPr>
          <t>Verdrehung der Schale am unteren Rand infolge
des Momentes der Größe M=1</t>
        </r>
      </text>
    </comment>
    <comment ref="D46" authorId="0" shapeId="0">
      <text>
        <r>
          <rPr>
            <sz val="8"/>
            <color indexed="81"/>
            <rFont val="Tahoma"/>
            <family val="2"/>
          </rPr>
          <t>Differenz der Ringaufweitungen zwischen unterem
und oberem Schalenrand im 2-Zustand</t>
        </r>
      </text>
    </comment>
    <comment ref="D47" authorId="0" shapeId="0">
      <text>
        <r>
          <rPr>
            <sz val="8"/>
            <color indexed="81"/>
            <rFont val="Tahoma"/>
            <family val="2"/>
          </rPr>
          <t>Differenz der Schalenverdrehungen zwischen unterem
und oberem Schalenrand im 2-Zustand</t>
        </r>
      </text>
    </comment>
    <comment ref="C56" authorId="0" shapeId="0">
      <text>
        <r>
          <rPr>
            <sz val="8"/>
            <color indexed="81"/>
            <rFont val="Tahoma"/>
            <family val="2"/>
          </rPr>
          <t>Ringaufweitung der Schale am oberen Rand infolge der
gegebenen Belastung im Membranzustand</t>
        </r>
      </text>
    </comment>
    <comment ref="F56" authorId="0" shapeId="0">
      <text>
        <r>
          <rPr>
            <sz val="8"/>
            <color indexed="81"/>
            <rFont val="Tahoma"/>
            <family val="2"/>
          </rPr>
          <t>Ringaufweitung der Schale am unteren Rand infolge der
gegebenen Belastung im Membranzustand</t>
        </r>
      </text>
    </comment>
    <comment ref="C57" authorId="0" shapeId="0">
      <text>
        <r>
          <rPr>
            <sz val="8"/>
            <color indexed="81"/>
            <rFont val="Tahoma"/>
            <family val="2"/>
          </rPr>
          <t>Verdrehung der Schale am oberen Rand infolge der
gegebenen Belastung im Membranzustand</t>
        </r>
      </text>
    </comment>
    <comment ref="F57" authorId="0" shapeId="0">
      <text>
        <r>
          <rPr>
            <sz val="8"/>
            <color indexed="81"/>
            <rFont val="Tahoma"/>
            <family val="2"/>
          </rPr>
          <t>Verdrehung der Schalen am unteren Rand infolge der
gegebenen Belastung im Membranzustand</t>
        </r>
      </text>
    </comment>
    <comment ref="D61" authorId="0" shapeId="0">
      <text>
        <r>
          <rPr>
            <sz val="8"/>
            <color indexed="81"/>
            <rFont val="Tahoma"/>
            <family val="2"/>
          </rPr>
          <t>Differenz der Ringaufweitungen zwischen unterem 
und oberem Schalenrand im Membranzustand</t>
        </r>
      </text>
    </comment>
    <comment ref="D62" authorId="0" shapeId="0">
      <text>
        <r>
          <rPr>
            <sz val="8"/>
            <color indexed="81"/>
            <rFont val="Tahoma"/>
            <family val="2"/>
          </rPr>
          <t>Differenz der Schalenverdrehungen zwischen unterem und
oberem Schalenrand im Membranzustand</t>
        </r>
      </text>
    </comment>
    <comment ref="C65" authorId="0" shapeId="0">
      <text>
        <r>
          <rPr>
            <sz val="8"/>
            <color indexed="81"/>
            <rFont val="Tahoma"/>
            <family val="2"/>
          </rPr>
          <t xml:space="preserve">Ringaufweitung der Schale am oberen Rand infolge der
Biegestörung </t>
        </r>
      </text>
    </comment>
    <comment ref="F65" authorId="0" shapeId="0">
      <text>
        <r>
          <rPr>
            <sz val="8"/>
            <color indexed="81"/>
            <rFont val="Tahoma"/>
            <family val="2"/>
          </rPr>
          <t>Ringaufweitung der Schale am unteren Rand infolge der Biegestörung</t>
        </r>
      </text>
    </comment>
    <comment ref="C66" authorId="0" shapeId="0">
      <text>
        <r>
          <rPr>
            <sz val="8"/>
            <color indexed="81"/>
            <rFont val="Tahoma"/>
            <family val="2"/>
          </rPr>
          <t>Verdrehung der Schale am oberen Rand infolge der
Biegestörung</t>
        </r>
      </text>
    </comment>
    <comment ref="F66" authorId="0" shapeId="0">
      <text>
        <r>
          <rPr>
            <sz val="8"/>
            <color indexed="81"/>
            <rFont val="Tahoma"/>
            <family val="2"/>
          </rPr>
          <t>Verdrehung der Schale am unteren Rand infolge der
Biegestörung</t>
        </r>
      </text>
    </comment>
    <comment ref="D70" authorId="0" shapeId="0">
      <text>
        <r>
          <rPr>
            <sz val="8"/>
            <color indexed="81"/>
            <rFont val="Tahoma"/>
            <family val="2"/>
          </rPr>
          <t>Differenz der Ringaufweitungen zwischen unterem und
oberem Schalenrand bedingt durch die Biegestörung</t>
        </r>
      </text>
    </comment>
    <comment ref="D71" authorId="0" shapeId="0">
      <text>
        <r>
          <rPr>
            <sz val="8"/>
            <color indexed="81"/>
            <rFont val="Tahoma"/>
            <family val="2"/>
          </rPr>
          <t>Differenz der Verdrehungen zwischen unterem und
oberen Schalenrand bedingt durch die Biegestörung</t>
        </r>
      </text>
    </comment>
    <comment ref="D78" authorId="0" shapeId="0">
      <text>
        <r>
          <rPr>
            <sz val="8"/>
            <color indexed="81"/>
            <rFont val="Tahoma"/>
            <family val="2"/>
          </rPr>
          <t>Summe der Ringaufweitungen aus Membranzustand
und Randstörzustand</t>
        </r>
      </text>
    </comment>
    <comment ref="D79" authorId="0" shapeId="0">
      <text>
        <r>
          <rPr>
            <sz val="8"/>
            <color indexed="81"/>
            <rFont val="Tahoma"/>
            <family val="2"/>
          </rPr>
          <t>Summe der Schalenverdrehungen aus Membranzustand 
und Randstörzustand</t>
        </r>
      </text>
    </comment>
    <comment ref="E98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E99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</commentList>
</comments>
</file>

<file path=xl/comments25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Mantellänge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HRo  am oberen Rand, 
die sich zusammensetzt
aus der Unbekannten X1 und  der Randstörung
im Grundzustand Ho am oberen Rand (HRo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oberen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</commentList>
</comments>
</file>

<file path=xl/comments26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Mantellänge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HRo  am oberen Rand, 
die sich zusammensetzt
aus der Unbekannten X1 und  der Randstörung
im Grundzustand Ho am oberen Rand (HRo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oberen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  <comment ref="X18" authorId="0" shapeId="0">
      <text>
        <r>
          <rPr>
            <sz val="8"/>
            <color indexed="81"/>
            <rFont val="Tahoma"/>
            <family val="2"/>
          </rPr>
          <t xml:space="preserve">Veränderlicher Kegelradius a (s)
</t>
        </r>
      </text>
    </comment>
  </commentList>
</comments>
</file>

<file path=xl/comments27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Differenz zwischen dem unteren und dem oberen Schalenöffnungswinkel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HRo  am oberen Rand, 
die sich zusammensetzt
aus der Unbekannten X1 und  der Randstörung
im Grundzustand Ho am oberen Rand (HRo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oberen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Winkel , vom oberen Schalenrand 
zum unteren Schalenrand laufend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X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</commentList>
</comments>
</file>

<file path=xl/comments28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Mantellänge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HRu  am unteren Rand, 
die sich zusammensetzt
aus der Unbekannten X1 und  der Randstörung
im Grundzustand Ho am unteren Rand (HRu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unteren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</commentList>
</comments>
</file>

<file path=xl/comments29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Mantellänge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HRu  am unteren Rand, 
die sich zusammensetzt
aus der Unbekannten X1 und  der Randstörung
im Grundzustand Ho am unteren Rand (HRu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unteren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  <comment ref="X18" authorId="0" shapeId="0">
      <text>
        <r>
          <rPr>
            <sz val="8"/>
            <color indexed="81"/>
            <rFont val="Tahoma"/>
            <family val="2"/>
          </rPr>
          <t>Veränderlicher Kegelradius a (s)</t>
        </r>
      </text>
    </comment>
  </commentList>
</comments>
</file>

<file path=xl/comments30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Differenz zwischen dem unteren und dem oberen Schalenöffnungswinkel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HRu  am unteren Rand, 
die sich zusammensetzt
aus der Unbekannten X1 und  der Randstörung
im Grundzustand Ho am unteren Rand (HRu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unteren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Winkel , vom unteren Schalenrand 
zum oberen Schalenrand laufend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X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</commentList>
</comments>
</file>

<file path=xl/sharedStrings.xml><?xml version="1.0" encoding="utf-8"?>
<sst xmlns="http://schemas.openxmlformats.org/spreadsheetml/2006/main" count="1223" uniqueCount="213">
  <si>
    <t xml:space="preserve">    Zylinder unter Eigengewicht</t>
  </si>
  <si>
    <t>Eingabe :</t>
  </si>
  <si>
    <t xml:space="preserve"> E    =</t>
  </si>
  <si>
    <t>[KN/cm²]</t>
  </si>
  <si>
    <r>
      <t xml:space="preserve"> n    </t>
    </r>
    <r>
      <rPr>
        <b/>
        <sz val="9"/>
        <rFont val="Arial"/>
        <family val="2"/>
      </rPr>
      <t>=</t>
    </r>
  </si>
  <si>
    <t>[-]</t>
  </si>
  <si>
    <t xml:space="preserve"> s     =</t>
  </si>
  <si>
    <t>[cm]</t>
  </si>
  <si>
    <t>Auswertung :</t>
  </si>
  <si>
    <r>
      <t>n</t>
    </r>
    <r>
      <rPr>
        <vertAlign val="subscript"/>
        <sz val="9"/>
        <rFont val="Arial"/>
        <family val="2"/>
      </rPr>
      <t>s</t>
    </r>
    <r>
      <rPr>
        <b/>
        <sz val="9"/>
        <rFont val="Arial"/>
        <family val="2"/>
      </rPr>
      <t xml:space="preserve">    =</t>
    </r>
  </si>
  <si>
    <t>[KN/cm]</t>
  </si>
  <si>
    <r>
      <t>n</t>
    </r>
    <r>
      <rPr>
        <vertAlign val="subscript"/>
        <sz val="9"/>
        <rFont val="Symbol"/>
        <family val="1"/>
        <charset val="2"/>
      </rPr>
      <t>J</t>
    </r>
    <r>
      <rPr>
        <b/>
        <sz val="9"/>
        <rFont val="Symbol"/>
        <family val="1"/>
        <charset val="2"/>
      </rPr>
      <t xml:space="preserve">  </t>
    </r>
    <r>
      <rPr>
        <b/>
        <sz val="9"/>
        <rFont val="Arial"/>
        <family val="2"/>
      </rPr>
      <t xml:space="preserve"> =</t>
    </r>
  </si>
  <si>
    <r>
      <t>D</t>
    </r>
    <r>
      <rPr>
        <b/>
        <sz val="9"/>
        <rFont val="Arial"/>
        <family val="2"/>
      </rPr>
      <t>r   =</t>
    </r>
  </si>
  <si>
    <r>
      <t xml:space="preserve">b    </t>
    </r>
    <r>
      <rPr>
        <b/>
        <sz val="9"/>
        <rFont val="Arial"/>
        <family val="2"/>
      </rPr>
      <t>=</t>
    </r>
  </si>
  <si>
    <t xml:space="preserve"> </t>
  </si>
  <si>
    <t>Es ensteht keine Ringkraft</t>
  </si>
  <si>
    <r>
      <t>in der Zylinderschale (</t>
    </r>
    <r>
      <rPr>
        <b/>
        <sz val="10"/>
        <color indexed="10"/>
        <rFont val="Arial"/>
        <family val="2"/>
      </rPr>
      <t>n</t>
    </r>
    <r>
      <rPr>
        <b/>
        <vertAlign val="subscript"/>
        <sz val="10"/>
        <color indexed="10"/>
        <rFont val="Symbol"/>
        <family val="1"/>
        <charset val="2"/>
      </rPr>
      <t>J</t>
    </r>
    <r>
      <rPr>
        <b/>
        <sz val="10"/>
        <color indexed="10"/>
        <rFont val="Arial"/>
        <family val="2"/>
      </rPr>
      <t>=0</t>
    </r>
    <r>
      <rPr>
        <b/>
        <sz val="10"/>
        <color indexed="8"/>
        <rFont val="Arial"/>
        <family val="2"/>
      </rPr>
      <t>).</t>
    </r>
  </si>
  <si>
    <t>Stelle</t>
  </si>
  <si>
    <t>Meridiankraft</t>
  </si>
  <si>
    <t>Ringkraft</t>
  </si>
  <si>
    <t>Aufweitung</t>
  </si>
  <si>
    <t>Verdrehung</t>
  </si>
  <si>
    <r>
      <t xml:space="preserve">  s </t>
    </r>
    <r>
      <rPr>
        <b/>
        <sz val="10"/>
        <rFont val="Symbol"/>
        <family val="1"/>
        <charset val="2"/>
      </rPr>
      <t/>
    </r>
  </si>
  <si>
    <r>
      <t xml:space="preserve"> n</t>
    </r>
    <r>
      <rPr>
        <vertAlign val="subscript"/>
        <sz val="11"/>
        <rFont val="Arial"/>
        <family val="2"/>
      </rPr>
      <t>s</t>
    </r>
  </si>
  <si>
    <r>
      <t>n</t>
    </r>
    <r>
      <rPr>
        <vertAlign val="subscript"/>
        <sz val="11"/>
        <rFont val="Symbol"/>
        <family val="1"/>
        <charset val="2"/>
      </rPr>
      <t>J</t>
    </r>
    <r>
      <rPr>
        <vertAlign val="subscript"/>
        <sz val="11"/>
        <rFont val="Arial"/>
        <family val="2"/>
      </rPr>
      <t xml:space="preserve"> </t>
    </r>
  </si>
  <si>
    <r>
      <t xml:space="preserve">   D</t>
    </r>
    <r>
      <rPr>
        <b/>
        <sz val="11"/>
        <rFont val="Arial"/>
        <family val="2"/>
      </rPr>
      <t xml:space="preserve">r </t>
    </r>
    <r>
      <rPr>
        <b/>
        <sz val="11"/>
        <rFont val="Arial"/>
        <family val="2"/>
      </rPr>
      <t xml:space="preserve"> </t>
    </r>
  </si>
  <si>
    <r>
      <t xml:space="preserve">b </t>
    </r>
    <r>
      <rPr>
        <sz val="9"/>
        <rFont val="Arial"/>
        <family val="2"/>
      </rPr>
      <t>[-]</t>
    </r>
  </si>
  <si>
    <t>Zyl</t>
  </si>
  <si>
    <t>Typ</t>
  </si>
  <si>
    <t xml:space="preserve">Dicke </t>
  </si>
  <si>
    <t>Radius</t>
  </si>
  <si>
    <t>Länge</t>
  </si>
  <si>
    <t xml:space="preserve">   Kegel unter Eigengewicht</t>
  </si>
  <si>
    <t>Ke</t>
  </si>
  <si>
    <t>Dicke</t>
  </si>
  <si>
    <t>Winkel</t>
  </si>
  <si>
    <t xml:space="preserve">   Kugel unter Eigengewicht</t>
  </si>
  <si>
    <r>
      <t xml:space="preserve"> </t>
    </r>
    <r>
      <rPr>
        <b/>
        <sz val="9"/>
        <rFont val="Symbol"/>
        <family val="1"/>
        <charset val="2"/>
      </rPr>
      <t>j</t>
    </r>
    <r>
      <rPr>
        <b/>
        <sz val="9"/>
        <rFont val="Arial"/>
        <family val="2"/>
      </rPr>
      <t xml:space="preserve">    =</t>
    </r>
  </si>
  <si>
    <t>[°]</t>
  </si>
  <si>
    <r>
      <t>n</t>
    </r>
    <r>
      <rPr>
        <vertAlign val="subscript"/>
        <sz val="9"/>
        <rFont val="Symbol"/>
        <family val="1"/>
        <charset val="2"/>
      </rPr>
      <t>j</t>
    </r>
    <r>
      <rPr>
        <b/>
        <sz val="9"/>
        <rFont val="Arial"/>
        <family val="2"/>
      </rPr>
      <t xml:space="preserve">    =</t>
    </r>
  </si>
  <si>
    <r>
      <t xml:space="preserve"> </t>
    </r>
    <r>
      <rPr>
        <b/>
        <sz val="11"/>
        <rFont val="Symbol"/>
        <family val="1"/>
        <charset val="2"/>
      </rPr>
      <t xml:space="preserve"> j</t>
    </r>
    <r>
      <rPr>
        <sz val="11"/>
        <rFont val="Arial"/>
        <family val="2"/>
      </rPr>
      <t xml:space="preserve">  </t>
    </r>
    <r>
      <rPr>
        <sz val="9"/>
        <rFont val="Arial"/>
        <family val="2"/>
      </rPr>
      <t>[°]</t>
    </r>
  </si>
  <si>
    <r>
      <t xml:space="preserve"> n</t>
    </r>
    <r>
      <rPr>
        <sz val="11"/>
        <rFont val="Symbol"/>
        <family val="1"/>
        <charset val="2"/>
      </rPr>
      <t>j</t>
    </r>
  </si>
  <si>
    <r>
      <t>n</t>
    </r>
    <r>
      <rPr>
        <vertAlign val="subscript"/>
        <sz val="11"/>
        <rFont val="Symbol"/>
        <family val="1"/>
        <charset val="2"/>
      </rPr>
      <t>J</t>
    </r>
    <r>
      <rPr>
        <sz val="11"/>
        <rFont val="Arial"/>
        <family val="2"/>
      </rPr>
      <t xml:space="preserve"> </t>
    </r>
  </si>
  <si>
    <t>Ku</t>
  </si>
  <si>
    <t>Deltaphi</t>
  </si>
  <si>
    <t>phi</t>
  </si>
  <si>
    <t xml:space="preserve">      Zylinder unter Druck</t>
  </si>
  <si>
    <t>Die Zylinderschale verdreht</t>
  </si>
  <si>
    <r>
      <t>sich nicht (</t>
    </r>
    <r>
      <rPr>
        <b/>
        <sz val="10"/>
        <color indexed="10"/>
        <rFont val="Symbol"/>
        <family val="1"/>
        <charset val="2"/>
      </rPr>
      <t>b</t>
    </r>
    <r>
      <rPr>
        <b/>
        <sz val="10"/>
        <color indexed="10"/>
        <rFont val="Arial"/>
        <family val="2"/>
      </rPr>
      <t>=0</t>
    </r>
    <r>
      <rPr>
        <b/>
        <sz val="10"/>
        <color indexed="8"/>
        <rFont val="Arial"/>
        <family val="2"/>
      </rPr>
      <t>).</t>
    </r>
  </si>
  <si>
    <t xml:space="preserve">        Kegel unter Druck</t>
  </si>
  <si>
    <t xml:space="preserve">       Kugel unter Druck</t>
  </si>
  <si>
    <t xml:space="preserve">     Kegel unter Schneelast</t>
  </si>
  <si>
    <t xml:space="preserve">     Kugel unter Schneelast</t>
  </si>
  <si>
    <t xml:space="preserve">   Zylinder unter Wasserdruck</t>
  </si>
  <si>
    <t xml:space="preserve">    Kegel unter Wasserdruck</t>
  </si>
  <si>
    <t>[N/mm²]</t>
  </si>
  <si>
    <t>[mm]</t>
  </si>
  <si>
    <t>[N/mm]</t>
  </si>
  <si>
    <t>Es ensteht keine Meridiankraft</t>
  </si>
  <si>
    <r>
      <t>in der Kegelschale (</t>
    </r>
    <r>
      <rPr>
        <b/>
        <sz val="10"/>
        <color indexed="10"/>
        <rFont val="Arial"/>
        <family val="2"/>
      </rPr>
      <t>ns=0</t>
    </r>
    <r>
      <rPr>
        <b/>
        <sz val="10"/>
        <color indexed="8"/>
        <rFont val="Arial"/>
        <family val="2"/>
      </rPr>
      <t>).</t>
    </r>
  </si>
  <si>
    <t xml:space="preserve">           Zylinder unter Flüssigkeitsdruck</t>
  </si>
  <si>
    <t xml:space="preserve">   </t>
  </si>
  <si>
    <t xml:space="preserve">  Kegel unter Flüssigkeitsdruck</t>
  </si>
  <si>
    <t>[KN/mm²]</t>
  </si>
  <si>
    <t>[KN/mm]</t>
  </si>
  <si>
    <t xml:space="preserve">  Kugel unter Flüssigkeitsdruck</t>
  </si>
  <si>
    <t>E =</t>
  </si>
  <si>
    <r>
      <t>n</t>
    </r>
    <r>
      <rPr>
        <b/>
        <sz val="10"/>
        <color indexed="12"/>
        <rFont val="Arial"/>
        <family val="2"/>
      </rPr>
      <t xml:space="preserve"> =</t>
    </r>
  </si>
  <si>
    <t>t =</t>
  </si>
  <si>
    <t>a =</t>
  </si>
  <si>
    <r>
      <t>a</t>
    </r>
    <r>
      <rPr>
        <b/>
        <sz val="10"/>
        <color indexed="12"/>
        <rFont val="Arial"/>
        <family val="2"/>
      </rPr>
      <t xml:space="preserve"> =</t>
    </r>
  </si>
  <si>
    <r>
      <t>n</t>
    </r>
    <r>
      <rPr>
        <vertAlign val="subscript"/>
        <sz val="10"/>
        <color indexed="12"/>
        <rFont val="Arial"/>
        <family val="2"/>
      </rPr>
      <t>s</t>
    </r>
    <r>
      <rPr>
        <b/>
        <sz val="10"/>
        <color indexed="12"/>
        <rFont val="Arial"/>
        <family val="2"/>
      </rPr>
      <t xml:space="preserve"> =</t>
    </r>
  </si>
  <si>
    <r>
      <t>n</t>
    </r>
    <r>
      <rPr>
        <vertAlign val="subscript"/>
        <sz val="10"/>
        <color indexed="12"/>
        <rFont val="Symbol"/>
        <family val="1"/>
        <charset val="2"/>
      </rPr>
      <t>J</t>
    </r>
    <r>
      <rPr>
        <b/>
        <sz val="10"/>
        <color indexed="12"/>
        <rFont val="Arial"/>
        <family val="2"/>
      </rPr>
      <t xml:space="preserve"> =</t>
    </r>
  </si>
  <si>
    <r>
      <t>D</t>
    </r>
    <r>
      <rPr>
        <b/>
        <sz val="10"/>
        <color indexed="12"/>
        <rFont val="Arial"/>
        <family val="2"/>
      </rPr>
      <t>r =</t>
    </r>
  </si>
  <si>
    <r>
      <t>b</t>
    </r>
    <r>
      <rPr>
        <b/>
        <sz val="10"/>
        <color indexed="12"/>
        <rFont val="Arial"/>
        <family val="2"/>
      </rPr>
      <t xml:space="preserve"> =</t>
    </r>
  </si>
  <si>
    <t xml:space="preserve">        Zylinder unter Erdlast</t>
  </si>
  <si>
    <r>
      <t xml:space="preserve"> j</t>
    </r>
    <r>
      <rPr>
        <sz val="9"/>
        <rFont val="Arial"/>
        <family val="2"/>
      </rPr>
      <t>'</t>
    </r>
    <r>
      <rPr>
        <vertAlign val="superscript"/>
        <sz val="9"/>
        <rFont val="Arial"/>
        <family val="2"/>
      </rPr>
      <t xml:space="preserve">   </t>
    </r>
    <r>
      <rPr>
        <b/>
        <sz val="9"/>
        <rFont val="Arial"/>
        <family val="2"/>
      </rPr>
      <t xml:space="preserve"> =</t>
    </r>
  </si>
  <si>
    <t>90,00</t>
  </si>
  <si>
    <t xml:space="preserve">        Kegel unter Erdlast</t>
  </si>
  <si>
    <t xml:space="preserve">         Kugel unter Erdlast</t>
  </si>
  <si>
    <t xml:space="preserve">    Zylinder unter Silodruck</t>
  </si>
  <si>
    <r>
      <t xml:space="preserve"> j</t>
    </r>
    <r>
      <rPr>
        <sz val="9"/>
        <rFont val="Arial"/>
        <family val="2"/>
      </rPr>
      <t xml:space="preserve">' </t>
    </r>
    <r>
      <rPr>
        <vertAlign val="superscript"/>
        <sz val="9"/>
        <rFont val="Arial"/>
        <family val="2"/>
      </rPr>
      <t xml:space="preserve">  </t>
    </r>
    <r>
      <rPr>
        <b/>
        <sz val="9"/>
        <rFont val="Arial"/>
        <family val="2"/>
      </rPr>
      <t xml:space="preserve"> =</t>
    </r>
  </si>
  <si>
    <r>
      <t xml:space="preserve">m     </t>
    </r>
    <r>
      <rPr>
        <b/>
        <sz val="9"/>
        <rFont val="Arial"/>
        <family val="2"/>
      </rPr>
      <t>=</t>
    </r>
  </si>
  <si>
    <t xml:space="preserve">  Zylinder unter Laternenlast</t>
  </si>
  <si>
    <t>Es ensteht keine Ringkraft in</t>
  </si>
  <si>
    <r>
      <t>der Zylinderschale (</t>
    </r>
    <r>
      <rPr>
        <b/>
        <sz val="10"/>
        <color indexed="10"/>
        <rFont val="Arial"/>
        <family val="2"/>
      </rPr>
      <t>n</t>
    </r>
    <r>
      <rPr>
        <b/>
        <vertAlign val="subscript"/>
        <sz val="10"/>
        <color indexed="10"/>
        <rFont val="Symbol"/>
        <family val="1"/>
        <charset val="2"/>
      </rPr>
      <t>J</t>
    </r>
    <r>
      <rPr>
        <b/>
        <sz val="10"/>
        <color indexed="10"/>
        <rFont val="Arial"/>
        <family val="2"/>
      </rPr>
      <t>=0</t>
    </r>
    <r>
      <rPr>
        <b/>
        <sz val="10"/>
        <color indexed="8"/>
        <rFont val="Arial"/>
        <family val="2"/>
      </rPr>
      <t>).</t>
    </r>
  </si>
  <si>
    <t xml:space="preserve">    Kegel unter Laternenlast</t>
  </si>
  <si>
    <r>
      <t>der Kegelschale (</t>
    </r>
    <r>
      <rPr>
        <b/>
        <sz val="10"/>
        <color indexed="10"/>
        <rFont val="Arial"/>
        <family val="2"/>
      </rPr>
      <t>n</t>
    </r>
    <r>
      <rPr>
        <b/>
        <vertAlign val="subscript"/>
        <sz val="10"/>
        <color indexed="10"/>
        <rFont val="Symbol"/>
        <family val="1"/>
        <charset val="2"/>
      </rPr>
      <t>J</t>
    </r>
    <r>
      <rPr>
        <b/>
        <sz val="10"/>
        <color indexed="10"/>
        <rFont val="Arial"/>
        <family val="2"/>
      </rPr>
      <t>=0</t>
    </r>
    <r>
      <rPr>
        <b/>
        <sz val="10"/>
        <color indexed="8"/>
        <rFont val="Arial"/>
        <family val="2"/>
      </rPr>
      <t>).</t>
    </r>
  </si>
  <si>
    <t>0,00</t>
  </si>
  <si>
    <t xml:space="preserve">     Kugel mit Laternenlast</t>
  </si>
  <si>
    <t>Die Kugelschale verdreht</t>
  </si>
  <si>
    <t xml:space="preserve">        Zylinder unter Temperaturlast</t>
  </si>
  <si>
    <t>Die Zylinderschale verdreht sich nicht</t>
  </si>
  <si>
    <r>
      <t xml:space="preserve"> (</t>
    </r>
    <r>
      <rPr>
        <b/>
        <sz val="10"/>
        <color indexed="10"/>
        <rFont val="Symbol"/>
        <family val="1"/>
        <charset val="2"/>
      </rPr>
      <t>b</t>
    </r>
    <r>
      <rPr>
        <b/>
        <sz val="10"/>
        <color indexed="10"/>
        <rFont val="Arial"/>
        <family val="2"/>
      </rPr>
      <t>=0</t>
    </r>
    <r>
      <rPr>
        <b/>
        <sz val="10"/>
        <rFont val="Arial"/>
        <family val="2"/>
      </rPr>
      <t>).</t>
    </r>
  </si>
  <si>
    <t xml:space="preserve">           Kegel unter Temperaturlast</t>
  </si>
  <si>
    <t xml:space="preserve">   Kugel unter Temperaturlast</t>
  </si>
  <si>
    <t xml:space="preserve">         Kraftgrößenverfahren für rotationssymmetrische Schalen</t>
  </si>
  <si>
    <r>
      <t xml:space="preserve">     </t>
    </r>
    <r>
      <rPr>
        <b/>
        <u/>
        <sz val="11"/>
        <color indexed="55"/>
        <rFont val="Arial"/>
        <family val="2"/>
      </rPr>
      <t xml:space="preserve">oberer Rand </t>
    </r>
    <r>
      <rPr>
        <b/>
        <sz val="11"/>
        <color indexed="55"/>
        <rFont val="Arial"/>
        <family val="2"/>
      </rPr>
      <t>:</t>
    </r>
  </si>
  <si>
    <r>
      <t xml:space="preserve">    </t>
    </r>
    <r>
      <rPr>
        <b/>
        <u/>
        <sz val="11"/>
        <color indexed="55"/>
        <rFont val="Arial"/>
        <family val="2"/>
      </rPr>
      <t xml:space="preserve">unterer Rand </t>
    </r>
    <r>
      <rPr>
        <b/>
        <sz val="11"/>
        <color indexed="55"/>
        <rFont val="Arial"/>
        <family val="2"/>
      </rPr>
      <t>:</t>
    </r>
  </si>
  <si>
    <t xml:space="preserve">       Eingabe :</t>
  </si>
  <si>
    <t>E :</t>
  </si>
  <si>
    <r>
      <t>n</t>
    </r>
    <r>
      <rPr>
        <b/>
        <sz val="10"/>
        <color indexed="17"/>
        <rFont val="Arial"/>
        <family val="2"/>
      </rPr>
      <t xml:space="preserve"> :</t>
    </r>
  </si>
  <si>
    <t>t :</t>
  </si>
  <si>
    <t>R / a:</t>
  </si>
  <si>
    <r>
      <t>a</t>
    </r>
    <r>
      <rPr>
        <b/>
        <sz val="10"/>
        <color indexed="17"/>
        <rFont val="Arial"/>
        <family val="2"/>
      </rPr>
      <t xml:space="preserve"> :</t>
    </r>
  </si>
  <si>
    <r>
      <t>n</t>
    </r>
    <r>
      <rPr>
        <vertAlign val="subscript"/>
        <sz val="10"/>
        <color indexed="17"/>
        <rFont val="Symbol"/>
        <family val="1"/>
        <charset val="2"/>
      </rPr>
      <t>j</t>
    </r>
    <r>
      <rPr>
        <b/>
        <sz val="10"/>
        <color indexed="17"/>
        <rFont val="Arial"/>
        <family val="2"/>
      </rPr>
      <t xml:space="preserve"> / n</t>
    </r>
    <r>
      <rPr>
        <vertAlign val="subscript"/>
        <sz val="10"/>
        <color indexed="17"/>
        <rFont val="Arial"/>
        <family val="2"/>
      </rPr>
      <t>s</t>
    </r>
    <r>
      <rPr>
        <b/>
        <sz val="10"/>
        <color indexed="17"/>
        <rFont val="Arial"/>
        <family val="2"/>
      </rPr>
      <t xml:space="preserve"> :</t>
    </r>
  </si>
  <si>
    <r>
      <t>n</t>
    </r>
    <r>
      <rPr>
        <vertAlign val="subscript"/>
        <sz val="10"/>
        <color indexed="17"/>
        <rFont val="Symbol"/>
        <family val="1"/>
        <charset val="2"/>
      </rPr>
      <t>J</t>
    </r>
    <r>
      <rPr>
        <b/>
        <sz val="10"/>
        <color indexed="17"/>
        <rFont val="Arial"/>
        <family val="2"/>
      </rPr>
      <t xml:space="preserve"> :</t>
    </r>
  </si>
  <si>
    <r>
      <t>D</t>
    </r>
    <r>
      <rPr>
        <b/>
        <sz val="10"/>
        <color indexed="17"/>
        <rFont val="Arial"/>
        <family val="2"/>
      </rPr>
      <t>r :</t>
    </r>
  </si>
  <si>
    <r>
      <t>b</t>
    </r>
    <r>
      <rPr>
        <b/>
        <sz val="10"/>
        <color indexed="17"/>
        <rFont val="Arial"/>
        <family val="2"/>
      </rPr>
      <t xml:space="preserve"> :</t>
    </r>
  </si>
  <si>
    <t xml:space="preserve">       Auswertung :</t>
  </si>
  <si>
    <r>
      <t>H</t>
    </r>
    <r>
      <rPr>
        <vertAlign val="superscript"/>
        <sz val="10"/>
        <color indexed="17"/>
        <rFont val="Arial"/>
        <family val="2"/>
      </rPr>
      <t>0</t>
    </r>
    <r>
      <rPr>
        <sz val="10"/>
        <rFont val="Arial"/>
        <family val="2"/>
      </rPr>
      <t xml:space="preserve"> :</t>
    </r>
  </si>
  <si>
    <r>
      <t>l</t>
    </r>
    <r>
      <rPr>
        <sz val="10"/>
        <rFont val="Arial"/>
        <family val="2"/>
      </rPr>
      <t xml:space="preserve"> :</t>
    </r>
  </si>
  <si>
    <r>
      <t>s</t>
    </r>
    <r>
      <rPr>
        <vertAlign val="subscript"/>
        <sz val="10"/>
        <color indexed="17"/>
        <rFont val="Arial"/>
        <family val="2"/>
      </rPr>
      <t>L</t>
    </r>
    <r>
      <rPr>
        <sz val="10"/>
        <rFont val="Arial"/>
        <family val="2"/>
      </rPr>
      <t xml:space="preserve"> :</t>
    </r>
  </si>
  <si>
    <t xml:space="preserve">        1 - Zustand</t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</si>
  <si>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o</t>
    </r>
    <r>
      <rPr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=</t>
    </r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</si>
  <si>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</si>
  <si>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Symbol"/>
        <family val="1"/>
        <charset val="2"/>
      </rPr>
      <t>o</t>
    </r>
    <r>
      <rPr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</si>
  <si>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=</t>
    </r>
  </si>
  <si>
    <t xml:space="preserve">      Flexibilitäten</t>
  </si>
  <si>
    <r>
      <t>d</t>
    </r>
    <r>
      <rPr>
        <vertAlign val="subscript"/>
        <sz val="10"/>
        <rFont val="Arial"/>
        <family val="2"/>
      </rPr>
      <t>11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</si>
  <si>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d</t>
    </r>
    <r>
      <rPr>
        <vertAlign val="subscript"/>
        <sz val="10"/>
        <rFont val="Arial"/>
        <family val="2"/>
      </rPr>
      <t>12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</si>
  <si>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t xml:space="preserve">         2 - Zustand</t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</si>
  <si>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o</t>
    </r>
    <r>
      <rPr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=</t>
    </r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</si>
  <si>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</si>
  <si>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Symbol"/>
        <family val="1"/>
        <charset val="2"/>
      </rPr>
      <t>o</t>
    </r>
    <r>
      <rPr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</si>
  <si>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=</t>
    </r>
  </si>
  <si>
    <r>
      <t>d</t>
    </r>
    <r>
      <rPr>
        <vertAlign val="subscript"/>
        <sz val="8"/>
        <rFont val="Arial"/>
        <family val="2"/>
      </rPr>
      <t>21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=</t>
    </r>
  </si>
  <si>
    <r>
      <t>d</t>
    </r>
    <r>
      <rPr>
        <vertAlign val="subscript"/>
        <sz val="8"/>
        <rFont val="Arial"/>
        <family val="2"/>
      </rPr>
      <t>22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=</t>
    </r>
  </si>
  <si>
    <t xml:space="preserve">         0 - Zustand</t>
  </si>
  <si>
    <t>Membranzustand :</t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</si>
  <si>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o</t>
    </r>
    <r>
      <rPr>
        <vertAlign val="superscript"/>
        <sz val="10"/>
        <rFont val="Arial"/>
        <family val="2"/>
      </rPr>
      <t>0M</t>
    </r>
    <r>
      <rPr>
        <b/>
        <sz val="10"/>
        <rFont val="Arial"/>
        <family val="2"/>
      </rPr>
      <t xml:space="preserve"> =</t>
    </r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</si>
  <si>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0M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</si>
  <si>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Symbol"/>
        <family val="1"/>
        <charset val="2"/>
      </rPr>
      <t>o</t>
    </r>
    <r>
      <rPr>
        <vertAlign val="superscript"/>
        <sz val="10"/>
        <rFont val="Arial"/>
        <family val="2"/>
      </rPr>
      <t>0M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</si>
  <si>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0M</t>
    </r>
    <r>
      <rPr>
        <b/>
        <sz val="10"/>
        <rFont val="Arial"/>
        <family val="2"/>
      </rPr>
      <t xml:space="preserve"> =</t>
    </r>
  </si>
  <si>
    <r>
      <t>d</t>
    </r>
    <r>
      <rPr>
        <vertAlign val="subscript"/>
        <sz val="10"/>
        <rFont val="Arial"/>
        <family val="2"/>
      </rPr>
      <t>10M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</si>
  <si>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d</t>
    </r>
    <r>
      <rPr>
        <vertAlign val="subscript"/>
        <sz val="10"/>
        <rFont val="Arial"/>
        <family val="2"/>
      </rPr>
      <t>20M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</si>
  <si>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t>Randstörzustand :</t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</si>
  <si>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o</t>
    </r>
    <r>
      <rPr>
        <vertAlign val="superscript"/>
        <sz val="10"/>
        <rFont val="Arial"/>
        <family val="2"/>
      </rPr>
      <t>0R</t>
    </r>
    <r>
      <rPr>
        <b/>
        <sz val="10"/>
        <rFont val="Arial"/>
        <family val="2"/>
      </rPr>
      <t xml:space="preserve"> =</t>
    </r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</si>
  <si>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0R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</si>
  <si>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Symbol"/>
        <family val="1"/>
        <charset val="2"/>
      </rPr>
      <t>o</t>
    </r>
    <r>
      <rPr>
        <vertAlign val="superscript"/>
        <sz val="10"/>
        <rFont val="Arial"/>
        <family val="2"/>
      </rPr>
      <t>0R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</si>
  <si>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0R</t>
    </r>
    <r>
      <rPr>
        <b/>
        <sz val="10"/>
        <rFont val="Arial"/>
        <family val="2"/>
      </rPr>
      <t xml:space="preserve"> =</t>
    </r>
  </si>
  <si>
    <r>
      <t>d</t>
    </r>
    <r>
      <rPr>
        <vertAlign val="subscript"/>
        <sz val="10"/>
        <rFont val="Arial"/>
        <family val="2"/>
      </rPr>
      <t>10R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</si>
  <si>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d</t>
    </r>
    <r>
      <rPr>
        <vertAlign val="subscript"/>
        <sz val="10"/>
        <rFont val="Arial"/>
        <family val="2"/>
      </rPr>
      <t>20R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</si>
  <si>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t>Summe = Membranzustand + Randstörzustand :</t>
  </si>
  <si>
    <r>
      <t>d</t>
    </r>
    <r>
      <rPr>
        <vertAlign val="subscript"/>
        <sz val="10"/>
        <rFont val="Arial"/>
        <family val="2"/>
      </rPr>
      <t>10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</si>
  <si>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(d</t>
    </r>
    <r>
      <rPr>
        <vertAlign val="subscript"/>
        <sz val="10"/>
        <rFont val="Arial"/>
        <family val="2"/>
      </rPr>
      <t>10M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+</t>
    </r>
  </si>
  <si>
    <r>
      <t>d</t>
    </r>
    <r>
      <rPr>
        <vertAlign val="subscript"/>
        <sz val="10"/>
        <rFont val="Arial"/>
        <family val="2"/>
      </rPr>
      <t>10R</t>
    </r>
    <r>
      <rPr>
        <b/>
        <sz val="10"/>
        <rFont val="Arial"/>
        <family val="2"/>
      </rPr>
      <t>) =</t>
    </r>
  </si>
  <si>
    <r>
      <t>d</t>
    </r>
    <r>
      <rPr>
        <vertAlign val="subscript"/>
        <sz val="10"/>
        <rFont val="Arial"/>
        <family val="2"/>
      </rPr>
      <t>20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</si>
  <si>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(d</t>
    </r>
    <r>
      <rPr>
        <vertAlign val="subscript"/>
        <sz val="10"/>
        <rFont val="Arial"/>
        <family val="2"/>
      </rPr>
      <t>20M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+</t>
    </r>
  </si>
  <si>
    <r>
      <t>d</t>
    </r>
    <r>
      <rPr>
        <vertAlign val="subscript"/>
        <sz val="10"/>
        <rFont val="Arial"/>
        <family val="2"/>
      </rPr>
      <t>20R</t>
    </r>
    <r>
      <rPr>
        <b/>
        <sz val="10"/>
        <rFont val="Arial"/>
        <family val="2"/>
      </rPr>
      <t>) =</t>
    </r>
  </si>
  <si>
    <t xml:space="preserve">           Lösung des Gleichungssystems:</t>
  </si>
  <si>
    <r>
      <t>d</t>
    </r>
    <r>
      <rPr>
        <vertAlign val="subscript"/>
        <sz val="10"/>
        <color indexed="8"/>
        <rFont val="Arial"/>
        <family val="2"/>
      </rPr>
      <t>11</t>
    </r>
    <r>
      <rPr>
        <sz val="10"/>
        <color indexed="8"/>
        <rFont val="Arial"/>
        <family val="2"/>
      </rPr>
      <t xml:space="preserve"> </t>
    </r>
  </si>
  <si>
    <r>
      <t>d</t>
    </r>
    <r>
      <rPr>
        <vertAlign val="subscript"/>
        <sz val="10"/>
        <color indexed="8"/>
        <rFont val="Arial"/>
        <family val="2"/>
      </rPr>
      <t>12</t>
    </r>
    <r>
      <rPr>
        <sz val="10"/>
        <color indexed="8"/>
        <rFont val="Arial"/>
        <family val="2"/>
      </rPr>
      <t xml:space="preserve"> </t>
    </r>
  </si>
  <si>
    <r>
      <t>X</t>
    </r>
    <r>
      <rPr>
        <vertAlign val="subscript"/>
        <sz val="10"/>
        <color indexed="10"/>
        <rFont val="Arial"/>
        <family val="2"/>
      </rPr>
      <t>1</t>
    </r>
  </si>
  <si>
    <r>
      <t xml:space="preserve">     d</t>
    </r>
    <r>
      <rPr>
        <vertAlign val="subscript"/>
        <sz val="10"/>
        <color indexed="8"/>
        <rFont val="Arial"/>
        <family val="2"/>
      </rPr>
      <t>10</t>
    </r>
    <r>
      <rPr>
        <sz val="10"/>
        <rFont val="Arial"/>
        <family val="2"/>
      </rPr>
      <t/>
    </r>
  </si>
  <si>
    <r>
      <t>d</t>
    </r>
    <r>
      <rPr>
        <vertAlign val="subscript"/>
        <sz val="10"/>
        <color indexed="8"/>
        <rFont val="Arial"/>
        <family val="2"/>
      </rPr>
      <t>21</t>
    </r>
  </si>
  <si>
    <r>
      <t>d</t>
    </r>
    <r>
      <rPr>
        <vertAlign val="subscript"/>
        <sz val="10"/>
        <color indexed="8"/>
        <rFont val="Arial"/>
        <family val="2"/>
      </rPr>
      <t>22</t>
    </r>
  </si>
  <si>
    <r>
      <t>X</t>
    </r>
    <r>
      <rPr>
        <vertAlign val="subscript"/>
        <sz val="10"/>
        <color indexed="10"/>
        <rFont val="Arial"/>
        <family val="2"/>
      </rPr>
      <t>2</t>
    </r>
    <r>
      <rPr>
        <b/>
        <sz val="10"/>
        <rFont val="Arial"/>
        <family val="2"/>
      </rPr>
      <t/>
    </r>
  </si>
  <si>
    <r>
      <t xml:space="preserve">     d</t>
    </r>
    <r>
      <rPr>
        <vertAlign val="subscript"/>
        <sz val="10"/>
        <color indexed="8"/>
        <rFont val="Arial"/>
        <family val="2"/>
      </rPr>
      <t>20</t>
    </r>
    <r>
      <rPr>
        <sz val="10"/>
        <color indexed="8"/>
        <rFont val="Arial"/>
        <family val="2"/>
      </rPr>
      <t xml:space="preserve"> </t>
    </r>
  </si>
  <si>
    <r>
      <t>X</t>
    </r>
    <r>
      <rPr>
        <vertAlign val="subscript"/>
        <sz val="10"/>
        <color indexed="10"/>
        <rFont val="Arial"/>
        <family val="2"/>
      </rPr>
      <t xml:space="preserve">1 </t>
    </r>
    <r>
      <rPr>
        <b/>
        <sz val="10"/>
        <color indexed="10"/>
        <rFont val="Arial"/>
        <family val="2"/>
      </rPr>
      <t>=</t>
    </r>
  </si>
  <si>
    <r>
      <t>X</t>
    </r>
    <r>
      <rPr>
        <vertAlign val="subscript"/>
        <sz val="10"/>
        <color indexed="10"/>
        <rFont val="Arial"/>
        <family val="2"/>
      </rPr>
      <t xml:space="preserve">2 </t>
    </r>
    <r>
      <rPr>
        <b/>
        <sz val="10"/>
        <color indexed="10"/>
        <rFont val="Arial"/>
        <family val="2"/>
      </rPr>
      <t>=</t>
    </r>
  </si>
  <si>
    <t xml:space="preserve">   KV - Zylinderschale (oberer Rand)</t>
  </si>
  <si>
    <r>
      <t>E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</si>
  <si>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n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</si>
  <si>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t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</si>
  <si>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a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</si>
  <si>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l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</si>
  <si>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s</t>
    </r>
    <r>
      <rPr>
        <vertAlign val="subscript"/>
        <sz val="10"/>
        <color indexed="17"/>
        <rFont val="Arial"/>
        <family val="2"/>
      </rPr>
      <t>LZyl</t>
    </r>
    <r>
      <rPr>
        <b/>
        <sz val="10"/>
        <color indexed="17"/>
        <rFont val="Arial"/>
        <family val="2"/>
      </rPr>
      <t xml:space="preserve"> =</t>
    </r>
  </si>
  <si>
    <r>
      <t>H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</si>
  <si>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H = X</t>
    </r>
    <r>
      <rPr>
        <b/>
        <vertAlign val="subscript"/>
        <sz val="10"/>
        <color indexed="8"/>
        <rFont val="Arial"/>
        <family val="2"/>
      </rPr>
      <t xml:space="preserve">1 </t>
    </r>
    <r>
      <rPr>
        <b/>
        <sz val="10"/>
        <color indexed="8"/>
        <rFont val="Arial"/>
        <family val="2"/>
      </rPr>
      <t>=</t>
    </r>
  </si>
  <si>
    <r>
      <t>M = X</t>
    </r>
    <r>
      <rPr>
        <b/>
        <vertAlign val="subscript"/>
        <sz val="10"/>
        <color indexed="10"/>
        <rFont val="Arial"/>
        <family val="2"/>
      </rPr>
      <t xml:space="preserve">2 </t>
    </r>
    <r>
      <rPr>
        <b/>
        <sz val="10"/>
        <color indexed="10"/>
        <rFont val="Arial"/>
        <family val="2"/>
      </rPr>
      <t>=</t>
    </r>
  </si>
  <si>
    <r>
      <t>H</t>
    </r>
    <r>
      <rPr>
        <vertAlign val="subscript"/>
        <sz val="10"/>
        <color indexed="10"/>
        <rFont val="Arial"/>
        <family val="2"/>
      </rPr>
      <t>RO</t>
    </r>
    <r>
      <rPr>
        <b/>
        <sz val="10"/>
        <color indexed="10"/>
        <rFont val="Arial"/>
        <family val="2"/>
      </rPr>
      <t xml:space="preserve"> =</t>
    </r>
  </si>
  <si>
    <r>
      <t xml:space="preserve">x </t>
    </r>
    <r>
      <rPr>
        <b/>
        <sz val="8"/>
        <rFont val="Arial"/>
        <family val="2"/>
      </rPr>
      <t>[-]</t>
    </r>
  </si>
  <si>
    <r>
      <t>f</t>
    </r>
    <r>
      <rPr>
        <b/>
        <vertAlign val="subscript"/>
        <sz val="10"/>
        <rFont val="Arial"/>
        <family val="2"/>
      </rPr>
      <t xml:space="preserve">1  </t>
    </r>
    <r>
      <rPr>
        <b/>
        <sz val="8"/>
        <rFont val="Arial"/>
        <family val="2"/>
      </rPr>
      <t xml:space="preserve"> [-]</t>
    </r>
  </si>
  <si>
    <r>
      <t>f</t>
    </r>
    <r>
      <rPr>
        <b/>
        <vertAlign val="subscript"/>
        <sz val="10"/>
        <rFont val="Arial"/>
        <family val="2"/>
      </rPr>
      <t xml:space="preserve">2  </t>
    </r>
    <r>
      <rPr>
        <b/>
        <sz val="8"/>
        <rFont val="Arial"/>
        <family val="2"/>
      </rPr>
      <t xml:space="preserve"> [-]</t>
    </r>
  </si>
  <si>
    <r>
      <t>f</t>
    </r>
    <r>
      <rPr>
        <b/>
        <vertAlign val="subscript"/>
        <sz val="10"/>
        <rFont val="Arial"/>
        <family val="2"/>
      </rPr>
      <t xml:space="preserve">3  </t>
    </r>
    <r>
      <rPr>
        <b/>
        <sz val="8"/>
        <rFont val="Arial"/>
        <family val="2"/>
      </rPr>
      <t xml:space="preserve"> [-]</t>
    </r>
  </si>
  <si>
    <r>
      <t>f</t>
    </r>
    <r>
      <rPr>
        <b/>
        <vertAlign val="subscript"/>
        <sz val="10"/>
        <rFont val="Arial"/>
        <family val="2"/>
      </rPr>
      <t xml:space="preserve">4  </t>
    </r>
    <r>
      <rPr>
        <b/>
        <sz val="8"/>
        <rFont val="Arial"/>
        <family val="2"/>
      </rPr>
      <t xml:space="preserve"> [-]</t>
    </r>
  </si>
  <si>
    <r>
      <t>b</t>
    </r>
    <r>
      <rPr>
        <vertAlign val="subscript"/>
        <sz val="10"/>
        <rFont val="Arial"/>
        <family val="2"/>
      </rPr>
      <t xml:space="preserve">R         </t>
    </r>
    <r>
      <rPr>
        <b/>
        <sz val="8"/>
        <rFont val="Arial"/>
        <family val="2"/>
      </rPr>
      <t xml:space="preserve">  [-]</t>
    </r>
  </si>
  <si>
    <r>
      <t>b</t>
    </r>
    <r>
      <rPr>
        <vertAlign val="subscript"/>
        <sz val="10"/>
        <rFont val="Arial"/>
        <family val="2"/>
      </rPr>
      <t xml:space="preserve">M         </t>
    </r>
    <r>
      <rPr>
        <b/>
        <sz val="8"/>
        <rFont val="Arial"/>
        <family val="2"/>
      </rPr>
      <t xml:space="preserve">  [-]</t>
    </r>
  </si>
  <si>
    <r>
      <t>b</t>
    </r>
    <r>
      <rPr>
        <vertAlign val="subscript"/>
        <sz val="10"/>
        <rFont val="Arial"/>
        <family val="2"/>
      </rPr>
      <t xml:space="preserve">         </t>
    </r>
    <r>
      <rPr>
        <b/>
        <sz val="8"/>
        <rFont val="Arial"/>
        <family val="2"/>
      </rPr>
      <t xml:space="preserve">  [-]</t>
    </r>
  </si>
  <si>
    <r>
      <t>b</t>
    </r>
    <r>
      <rPr>
        <vertAlign val="subscript"/>
        <sz val="10"/>
        <rFont val="Arial"/>
        <family val="2"/>
      </rPr>
      <t xml:space="preserve">         </t>
    </r>
    <r>
      <rPr>
        <b/>
        <sz val="8"/>
        <rFont val="Arial"/>
        <family val="2"/>
      </rPr>
      <t xml:space="preserve">  [°]</t>
    </r>
  </si>
  <si>
    <t xml:space="preserve">     KV - Kegelschale (oberer Rand)</t>
  </si>
  <si>
    <r>
      <t>E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</si>
  <si>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n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</si>
  <si>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t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</si>
  <si>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a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</si>
  <si>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l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</si>
  <si>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s</t>
    </r>
    <r>
      <rPr>
        <vertAlign val="subscript"/>
        <sz val="10"/>
        <color indexed="17"/>
        <rFont val="Arial"/>
        <family val="2"/>
      </rPr>
      <t>LKegel</t>
    </r>
    <r>
      <rPr>
        <b/>
        <sz val="10"/>
        <color indexed="17"/>
        <rFont val="Arial"/>
        <family val="2"/>
      </rPr>
      <t xml:space="preserve"> =</t>
    </r>
  </si>
  <si>
    <r>
      <t>L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</si>
  <si>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t xml:space="preserve">     KV - Kugelschale (oberer Rand)</t>
  </si>
  <si>
    <r>
      <t>E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</si>
  <si>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n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</si>
  <si>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t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</si>
  <si>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a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</si>
  <si>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l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</si>
  <si>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s</t>
    </r>
    <r>
      <rPr>
        <vertAlign val="subscript"/>
        <sz val="10"/>
        <color indexed="17"/>
        <rFont val="Arial"/>
        <family val="2"/>
      </rPr>
      <t>LKugel</t>
    </r>
    <r>
      <rPr>
        <b/>
        <sz val="10"/>
        <color indexed="17"/>
        <rFont val="Arial"/>
        <family val="2"/>
      </rPr>
      <t xml:space="preserve"> =</t>
    </r>
  </si>
  <si>
    <r>
      <t>Dj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</si>
  <si>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 xml:space="preserve">j </t>
    </r>
    <r>
      <rPr>
        <b/>
        <sz val="8"/>
        <rFont val="Arial"/>
        <family val="2"/>
      </rPr>
      <t>[°]</t>
    </r>
  </si>
  <si>
    <t xml:space="preserve">  KV - Zylinderschale (unterer Rand)</t>
  </si>
  <si>
    <r>
      <t>H</t>
    </r>
    <r>
      <rPr>
        <vertAlign val="subscript"/>
        <sz val="10"/>
        <color indexed="10"/>
        <rFont val="Arial"/>
        <family val="2"/>
      </rPr>
      <t>RU</t>
    </r>
    <r>
      <rPr>
        <b/>
        <sz val="10"/>
        <color indexed="10"/>
        <rFont val="Arial"/>
        <family val="2"/>
      </rPr>
      <t xml:space="preserve"> =</t>
    </r>
  </si>
  <si>
    <t xml:space="preserve">    KV - Kegelschale (unterer Rand)</t>
  </si>
  <si>
    <t xml:space="preserve">    KV - Kugelschale (unterer Rand)</t>
  </si>
  <si>
    <t>[KN/m²]</t>
  </si>
  <si>
    <t>[m]</t>
  </si>
  <si>
    <t>[KN/m]</t>
  </si>
  <si>
    <t>[N/m²]</t>
  </si>
  <si>
    <t>[N/m]</t>
  </si>
  <si>
    <t>[MN/m²]</t>
  </si>
  <si>
    <t>[MN/m]</t>
  </si>
  <si>
    <t>[cm²/KN]</t>
  </si>
  <si>
    <t>[cm/KN]</t>
  </si>
  <si>
    <t>[1/KN]</t>
  </si>
  <si>
    <t>[KNcm/cm]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</si>
</sst>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000"/>
    <numFmt numFmtId="166" formatCode="0.0000"/>
    <numFmt numFmtId="167" formatCode="#,##0.0"/>
    <numFmt numFmtId="168" formatCode="#,##0.0000"/>
  </numFmts>
  <fonts count="93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b/>
      <sz val="8"/>
      <color indexed="56"/>
      <name val="Arial"/>
      <family val="2"/>
    </font>
    <font>
      <b/>
      <sz val="10"/>
      <color indexed="56"/>
      <name val="Arial"/>
      <family val="2"/>
    </font>
    <font>
      <b/>
      <sz val="12"/>
      <color indexed="17"/>
      <name val="Arial"/>
      <family val="2"/>
    </font>
    <font>
      <sz val="12"/>
      <color indexed="17"/>
      <name val="Arial"/>
      <family val="2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b/>
      <sz val="12"/>
      <color indexed="17"/>
      <name val="Symbol"/>
      <family val="1"/>
      <charset val="2"/>
    </font>
    <font>
      <b/>
      <vertAlign val="subscript"/>
      <sz val="12"/>
      <color indexed="17"/>
      <name val="Arial"/>
      <family val="2"/>
    </font>
    <font>
      <sz val="12"/>
      <color indexed="48"/>
      <name val="Arial"/>
      <family val="2"/>
    </font>
    <font>
      <b/>
      <sz val="12"/>
      <color indexed="48"/>
      <name val="Arial"/>
      <family val="2"/>
    </font>
    <font>
      <b/>
      <sz val="12"/>
      <color indexed="48"/>
      <name val="Symbol"/>
      <family val="1"/>
      <charset val="2"/>
    </font>
    <font>
      <b/>
      <sz val="12"/>
      <color indexed="10"/>
      <name val="Symbol"/>
      <family val="1"/>
      <charset val="2"/>
    </font>
    <font>
      <b/>
      <sz val="12"/>
      <color indexed="52"/>
      <name val="Arial"/>
      <family val="2"/>
    </font>
    <font>
      <b/>
      <sz val="12"/>
      <color indexed="52"/>
      <name val="Symbol"/>
      <family val="1"/>
      <charset val="2"/>
    </font>
    <font>
      <sz val="12"/>
      <color indexed="52"/>
      <name val="Arial"/>
      <family val="2"/>
    </font>
    <font>
      <sz val="10"/>
      <name val="Arial"/>
      <family val="2"/>
    </font>
    <font>
      <b/>
      <sz val="10"/>
      <color indexed="17"/>
      <name val="Arial"/>
      <family val="2"/>
    </font>
    <font>
      <sz val="10"/>
      <color indexed="17"/>
      <name val="Arial"/>
      <family val="2"/>
    </font>
    <font>
      <sz val="10"/>
      <color indexed="8"/>
      <name val="Arial"/>
      <family val="2"/>
    </font>
    <font>
      <b/>
      <sz val="10"/>
      <color indexed="17"/>
      <name val="Symbol"/>
      <family val="1"/>
      <charset val="2"/>
    </font>
    <font>
      <b/>
      <sz val="11"/>
      <color indexed="55"/>
      <name val="Arial"/>
      <family val="2"/>
    </font>
    <font>
      <sz val="8"/>
      <name val="Arial"/>
      <family val="2"/>
    </font>
    <font>
      <u/>
      <sz val="10"/>
      <name val="Arial"/>
      <family val="2"/>
    </font>
    <font>
      <vertAlign val="subscript"/>
      <sz val="10"/>
      <color indexed="17"/>
      <name val="Arial"/>
      <family val="2"/>
    </font>
    <font>
      <b/>
      <sz val="10"/>
      <color indexed="17"/>
      <name val="Arial"/>
      <family val="2"/>
    </font>
    <font>
      <vertAlign val="subscript"/>
      <sz val="10"/>
      <color indexed="17"/>
      <name val="Symbol"/>
      <family val="1"/>
      <charset val="2"/>
    </font>
    <font>
      <b/>
      <sz val="10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name val="Symbol"/>
      <family val="1"/>
      <charset val="2"/>
    </font>
    <font>
      <b/>
      <sz val="9"/>
      <name val="Arial"/>
      <family val="2"/>
    </font>
    <font>
      <b/>
      <sz val="8"/>
      <name val="Symbol"/>
      <family val="1"/>
      <charset val="2"/>
    </font>
    <font>
      <b/>
      <sz val="10"/>
      <color indexed="8"/>
      <name val="Symbol"/>
      <family val="1"/>
      <charset val="2"/>
    </font>
    <font>
      <b/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9"/>
      <color indexed="10"/>
      <name val="Arial"/>
      <family val="2"/>
    </font>
    <font>
      <b/>
      <sz val="11"/>
      <name val="BernhardMod BT"/>
      <family val="1"/>
    </font>
    <font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12"/>
      <name val="Symbol"/>
      <family val="1"/>
      <charset val="2"/>
    </font>
    <font>
      <b/>
      <u/>
      <sz val="9"/>
      <name val="Arial"/>
      <family val="2"/>
    </font>
    <font>
      <vertAlign val="subscript"/>
      <sz val="10"/>
      <color indexed="12"/>
      <name val="Arial"/>
      <family val="2"/>
    </font>
    <font>
      <vertAlign val="subscript"/>
      <sz val="9"/>
      <name val="Arial"/>
      <family val="2"/>
    </font>
    <font>
      <vertAlign val="subscript"/>
      <sz val="10"/>
      <color indexed="12"/>
      <name val="Symbol"/>
      <family val="1"/>
      <charset val="2"/>
    </font>
    <font>
      <vertAlign val="subscript"/>
      <sz val="9"/>
      <name val="Symbol"/>
      <family val="1"/>
      <charset val="2"/>
    </font>
    <font>
      <b/>
      <sz val="9"/>
      <name val="Symbol"/>
      <family val="1"/>
      <charset val="2"/>
    </font>
    <font>
      <i/>
      <sz val="9"/>
      <name val="Arial"/>
      <family val="2"/>
    </font>
    <font>
      <b/>
      <vertAlign val="subscript"/>
      <sz val="10"/>
      <color indexed="10"/>
      <name val="Arial"/>
      <family val="2"/>
    </font>
    <font>
      <b/>
      <vertAlign val="subscript"/>
      <sz val="10"/>
      <color indexed="10"/>
      <name val="Symbol"/>
      <family val="1"/>
      <charset val="2"/>
    </font>
    <font>
      <b/>
      <sz val="10"/>
      <color indexed="10"/>
      <name val="Symbol"/>
      <family val="1"/>
      <charset val="2"/>
    </font>
    <font>
      <b/>
      <sz val="9"/>
      <color indexed="8"/>
      <name val="Arial"/>
      <family val="2"/>
    </font>
    <font>
      <sz val="10"/>
      <color indexed="10"/>
      <name val="Arial"/>
      <family val="2"/>
    </font>
    <font>
      <b/>
      <u/>
      <sz val="11"/>
      <color indexed="55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Symbol"/>
      <family val="1"/>
      <charset val="2"/>
    </font>
    <font>
      <vertAlign val="subscript"/>
      <sz val="8"/>
      <name val="Arial"/>
      <family val="2"/>
    </font>
    <font>
      <b/>
      <u/>
      <sz val="10"/>
      <name val="Arial"/>
      <family val="2"/>
    </font>
    <font>
      <vertAlign val="subscript"/>
      <sz val="10"/>
      <color indexed="8"/>
      <name val="Arial"/>
      <family val="2"/>
    </font>
    <font>
      <vertAlign val="subscript"/>
      <sz val="10"/>
      <color indexed="10"/>
      <name val="Arial"/>
      <family val="2"/>
    </font>
    <font>
      <b/>
      <vertAlign val="subscript"/>
      <sz val="10"/>
      <name val="Arial"/>
      <family val="2"/>
    </font>
    <font>
      <b/>
      <sz val="8"/>
      <name val="Arial"/>
      <family val="2"/>
    </font>
    <font>
      <b/>
      <sz val="8"/>
      <color indexed="17"/>
      <name val="Arial"/>
      <family val="2"/>
    </font>
    <font>
      <sz val="10"/>
      <color indexed="9"/>
      <name val="Arial"/>
      <family val="2"/>
    </font>
    <font>
      <sz val="10"/>
      <color indexed="48"/>
      <name val="Arial"/>
      <family val="2"/>
    </font>
    <font>
      <sz val="10"/>
      <color indexed="12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1"/>
      <name val="Arial"/>
      <family val="2"/>
    </font>
    <font>
      <vertAlign val="subscript"/>
      <sz val="11"/>
      <name val="Symbol"/>
      <family val="1"/>
      <charset val="2"/>
    </font>
    <font>
      <vertAlign val="subscript"/>
      <sz val="11"/>
      <name val="Arial"/>
      <family val="2"/>
    </font>
    <font>
      <b/>
      <sz val="11"/>
      <name val="Arial"/>
      <family val="2"/>
    </font>
    <font>
      <b/>
      <sz val="11"/>
      <name val="Symbol"/>
      <family val="1"/>
      <charset val="2"/>
    </font>
    <font>
      <sz val="11"/>
      <name val="Symbol"/>
      <family val="1"/>
      <charset val="2"/>
    </font>
    <font>
      <vertAlign val="superscript"/>
      <sz val="10"/>
      <color indexed="17"/>
      <name val="Arial"/>
      <family val="2"/>
    </font>
    <font>
      <b/>
      <vertAlign val="subscript"/>
      <sz val="10"/>
      <color indexed="8"/>
      <name val="Arial"/>
      <family val="2"/>
    </font>
    <font>
      <sz val="11"/>
      <color indexed="49"/>
      <name val="Arial"/>
      <family val="2"/>
    </font>
    <font>
      <vertAlign val="superscript"/>
      <sz val="9"/>
      <name val="Arial"/>
      <family val="2"/>
    </font>
    <font>
      <b/>
      <vertAlign val="subscript"/>
      <sz val="12"/>
      <color indexed="8"/>
      <name val="Arial"/>
      <family val="2"/>
    </font>
    <font>
      <b/>
      <sz val="12"/>
      <color indexed="8"/>
      <name val="Symbol"/>
      <family val="1"/>
      <charset val="2"/>
    </font>
    <font>
      <sz val="12"/>
      <color indexed="8"/>
      <name val="Symbol"/>
      <family val="1"/>
      <charset val="2"/>
    </font>
    <font>
      <sz val="8"/>
      <name val="Tahoma"/>
      <family val="2"/>
    </font>
    <font>
      <b/>
      <sz val="16"/>
      <color rgb="FF0000FF"/>
      <name val="Arial"/>
      <family val="2"/>
    </font>
    <font>
      <sz val="8"/>
      <color indexed="81"/>
      <name val="Tahoma"/>
      <family val="2"/>
    </font>
    <font>
      <b/>
      <sz val="9"/>
      <color rgb="FF0000FF"/>
      <name val="Arial"/>
      <family val="2"/>
    </font>
    <font>
      <b/>
      <sz val="9"/>
      <color rgb="FF0000FF"/>
      <name val="Wingdings"/>
      <charset val="2"/>
    </font>
    <font>
      <b/>
      <sz val="9"/>
      <color rgb="FF0000FF"/>
      <name val="Symbol"/>
      <family val="1"/>
      <charset val="2"/>
    </font>
    <font>
      <b/>
      <sz val="10"/>
      <color rgb="FF0000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0">
    <xf numFmtId="0" fontId="0" fillId="0" borderId="0" xfId="0"/>
    <xf numFmtId="0" fontId="0" fillId="0" borderId="0" xfId="0" applyBorder="1"/>
    <xf numFmtId="0" fontId="0" fillId="0" borderId="0" xfId="0" applyFill="1" applyBorder="1"/>
    <xf numFmtId="0" fontId="41" fillId="2" borderId="1" xfId="0" applyFont="1" applyFill="1" applyBorder="1" applyAlignment="1">
      <alignment horizontal="left" vertical="center"/>
    </xf>
    <xf numFmtId="0" fontId="42" fillId="2" borderId="2" xfId="0" applyFont="1" applyFill="1" applyBorder="1"/>
    <xf numFmtId="0" fontId="42" fillId="2" borderId="3" xfId="0" applyFont="1" applyFill="1" applyBorder="1"/>
    <xf numFmtId="0" fontId="43" fillId="0" borderId="0" xfId="0" applyFont="1" applyAlignment="1" applyProtection="1">
      <alignment horizontal="right"/>
      <protection hidden="1"/>
    </xf>
    <xf numFmtId="2" fontId="22" fillId="0" borderId="0" xfId="0" applyNumberFormat="1" applyFont="1" applyAlignment="1">
      <alignment horizontal="left"/>
    </xf>
    <xf numFmtId="0" fontId="44" fillId="0" borderId="0" xfId="0" applyFont="1" applyAlignment="1" applyProtection="1">
      <alignment horizontal="right"/>
      <protection hidden="1"/>
    </xf>
    <xf numFmtId="0" fontId="0" fillId="0" borderId="4" xfId="0" applyBorder="1"/>
    <xf numFmtId="165" fontId="22" fillId="0" borderId="0" xfId="0" applyNumberFormat="1" applyFont="1" applyAlignment="1">
      <alignment horizontal="left"/>
    </xf>
    <xf numFmtId="0" fontId="45" fillId="0" borderId="0" xfId="0" applyFont="1" applyFill="1" applyBorder="1"/>
    <xf numFmtId="0" fontId="33" fillId="3" borderId="5" xfId="0" applyFont="1" applyFill="1" applyBorder="1" applyAlignment="1">
      <alignment horizontal="left"/>
    </xf>
    <xf numFmtId="166" fontId="22" fillId="0" borderId="0" xfId="0" applyNumberFormat="1" applyFont="1" applyAlignment="1">
      <alignment horizontal="left"/>
    </xf>
    <xf numFmtId="0" fontId="33" fillId="3" borderId="6" xfId="0" applyFont="1" applyFill="1" applyBorder="1" applyAlignment="1">
      <alignment horizontal="left"/>
    </xf>
    <xf numFmtId="0" fontId="0" fillId="0" borderId="6" xfId="0" applyBorder="1"/>
    <xf numFmtId="0" fontId="51" fillId="4" borderId="7" xfId="0" applyFont="1" applyFill="1" applyBorder="1" applyAlignment="1">
      <alignment horizontal="center"/>
    </xf>
    <xf numFmtId="0" fontId="51" fillId="4" borderId="8" xfId="0" applyFon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0" fontId="0" fillId="0" borderId="0" xfId="0" applyProtection="1">
      <protection hidden="1"/>
    </xf>
    <xf numFmtId="0" fontId="41" fillId="2" borderId="1" xfId="0" applyFont="1" applyFill="1" applyBorder="1" applyAlignment="1" applyProtection="1">
      <alignment horizontal="left" vertical="center"/>
      <protection hidden="1"/>
    </xf>
    <xf numFmtId="0" fontId="42" fillId="2" borderId="2" xfId="0" applyFont="1" applyFill="1" applyBorder="1" applyProtection="1">
      <protection hidden="1"/>
    </xf>
    <xf numFmtId="0" fontId="42" fillId="2" borderId="3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0" xfId="0" applyBorder="1" applyProtection="1">
      <protection hidden="1"/>
    </xf>
    <xf numFmtId="0" fontId="45" fillId="0" borderId="0" xfId="0" applyFont="1" applyFill="1" applyBorder="1" applyProtection="1">
      <protection hidden="1"/>
    </xf>
    <xf numFmtId="0" fontId="33" fillId="5" borderId="7" xfId="0" applyFont="1" applyFill="1" applyBorder="1" applyProtection="1">
      <protection hidden="1"/>
    </xf>
    <xf numFmtId="0" fontId="33" fillId="3" borderId="10" xfId="0" applyFont="1" applyFill="1" applyBorder="1" applyAlignment="1" applyProtection="1">
      <alignment horizontal="center"/>
      <protection hidden="1"/>
    </xf>
    <xf numFmtId="0" fontId="33" fillId="3" borderId="11" xfId="0" applyFont="1" applyFill="1" applyBorder="1" applyAlignment="1" applyProtection="1">
      <alignment horizontal="left"/>
      <protection hidden="1"/>
    </xf>
    <xf numFmtId="0" fontId="50" fillId="5" borderId="12" xfId="0" applyFont="1" applyFill="1" applyBorder="1" applyProtection="1">
      <protection hidden="1"/>
    </xf>
    <xf numFmtId="0" fontId="33" fillId="3" borderId="0" xfId="0" applyFont="1" applyFill="1" applyBorder="1" applyAlignment="1" applyProtection="1">
      <alignment horizontal="center"/>
      <protection hidden="1"/>
    </xf>
    <xf numFmtId="0" fontId="33" fillId="3" borderId="6" xfId="0" applyFont="1" applyFill="1" applyBorder="1" applyAlignment="1" applyProtection="1">
      <alignment horizontal="left"/>
      <protection hidden="1"/>
    </xf>
    <xf numFmtId="0" fontId="35" fillId="5" borderId="13" xfId="0" applyFont="1" applyFill="1" applyBorder="1" applyProtection="1">
      <protection hidden="1"/>
    </xf>
    <xf numFmtId="2" fontId="33" fillId="4" borderId="9" xfId="0" applyNumberFormat="1" applyFont="1" applyFill="1" applyBorder="1" applyAlignment="1" applyProtection="1">
      <alignment horizontal="center"/>
      <protection locked="0"/>
    </xf>
    <xf numFmtId="0" fontId="33" fillId="3" borderId="5" xfId="0" applyFont="1" applyFill="1" applyBorder="1" applyAlignment="1" applyProtection="1">
      <alignment horizontal="left"/>
      <protection hidden="1"/>
    </xf>
    <xf numFmtId="0" fontId="33" fillId="5" borderId="12" xfId="0" applyFont="1" applyFill="1" applyBorder="1" applyAlignment="1" applyProtection="1">
      <alignment horizontal="center"/>
      <protection hidden="1"/>
    </xf>
    <xf numFmtId="2" fontId="33" fillId="3" borderId="0" xfId="0" applyNumberFormat="1" applyFont="1" applyFill="1" applyBorder="1" applyAlignment="1" applyProtection="1">
      <alignment horizontal="center"/>
      <protection hidden="1"/>
    </xf>
    <xf numFmtId="2" fontId="55" fillId="3" borderId="0" xfId="0" applyNumberFormat="1" applyFont="1" applyFill="1" applyBorder="1" applyAlignment="1" applyProtection="1">
      <alignment horizontal="center"/>
      <protection hidden="1"/>
    </xf>
    <xf numFmtId="0" fontId="50" fillId="5" borderId="12" xfId="0" applyFont="1" applyFill="1" applyBorder="1" applyAlignment="1" applyProtection="1">
      <alignment horizontal="center"/>
      <protection hidden="1"/>
    </xf>
    <xf numFmtId="166" fontId="33" fillId="3" borderId="0" xfId="0" applyNumberFormat="1" applyFont="1" applyFill="1" applyBorder="1" applyAlignment="1" applyProtection="1">
      <alignment horizontal="center"/>
      <protection hidden="1"/>
    </xf>
    <xf numFmtId="0" fontId="50" fillId="5" borderId="13" xfId="0" applyFont="1" applyFill="1" applyBorder="1" applyAlignment="1" applyProtection="1">
      <alignment horizontal="center"/>
      <protection hidden="1"/>
    </xf>
    <xf numFmtId="166" fontId="33" fillId="3" borderId="4" xfId="0" applyNumberFormat="1" applyFont="1" applyFill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3" fillId="0" borderId="0" xfId="0" applyFont="1" applyProtection="1">
      <protection hidden="1"/>
    </xf>
    <xf numFmtId="0" fontId="51" fillId="4" borderId="7" xfId="0" applyFont="1" applyFill="1" applyBorder="1" applyAlignment="1" applyProtection="1">
      <alignment horizontal="center"/>
      <protection hidden="1"/>
    </xf>
    <xf numFmtId="0" fontId="51" fillId="4" borderId="8" xfId="0" applyFont="1" applyFill="1" applyBorder="1" applyAlignment="1" applyProtection="1">
      <alignment horizontal="center"/>
      <protection hidden="1"/>
    </xf>
    <xf numFmtId="164" fontId="0" fillId="3" borderId="9" xfId="0" applyNumberFormat="1" applyFill="1" applyBorder="1" applyAlignment="1" applyProtection="1">
      <alignment horizontal="center"/>
      <protection hidden="1"/>
    </xf>
    <xf numFmtId="2" fontId="0" fillId="3" borderId="9" xfId="0" applyNumberFormat="1" applyFill="1" applyBorder="1" applyAlignment="1" applyProtection="1">
      <alignment horizontal="center"/>
      <protection hidden="1"/>
    </xf>
    <xf numFmtId="0" fontId="33" fillId="3" borderId="10" xfId="0" applyFont="1" applyFill="1" applyBorder="1" applyAlignment="1">
      <alignment horizontal="center"/>
    </xf>
    <xf numFmtId="0" fontId="33" fillId="3" borderId="11" xfId="0" applyFont="1" applyFill="1" applyBorder="1" applyAlignment="1">
      <alignment horizontal="left"/>
    </xf>
    <xf numFmtId="0" fontId="33" fillId="3" borderId="0" xfId="0" applyFont="1" applyFill="1" applyBorder="1" applyAlignment="1">
      <alignment horizontal="center"/>
    </xf>
    <xf numFmtId="2" fontId="33" fillId="3" borderId="0" xfId="0" applyNumberFormat="1" applyFont="1" applyFill="1" applyBorder="1" applyAlignment="1">
      <alignment horizontal="center"/>
    </xf>
    <xf numFmtId="0" fontId="1" fillId="0" borderId="0" xfId="0" applyFont="1" applyFill="1" applyBorder="1"/>
    <xf numFmtId="0" fontId="30" fillId="6" borderId="1" xfId="0" applyFont="1" applyFill="1" applyBorder="1"/>
    <xf numFmtId="0" fontId="30" fillId="6" borderId="2" xfId="0" applyFont="1" applyFill="1" applyBorder="1" applyAlignment="1">
      <alignment horizontal="right"/>
    </xf>
    <xf numFmtId="0" fontId="30" fillId="6" borderId="2" xfId="0" applyFont="1" applyFill="1" applyBorder="1"/>
    <xf numFmtId="0" fontId="19" fillId="6" borderId="3" xfId="0" applyFont="1" applyFill="1" applyBorder="1"/>
    <xf numFmtId="0" fontId="0" fillId="0" borderId="0" xfId="0" applyBorder="1" applyAlignment="1">
      <alignment horizontal="right"/>
    </xf>
    <xf numFmtId="0" fontId="0" fillId="0" borderId="0" xfId="0" applyFill="1"/>
    <xf numFmtId="0" fontId="25" fillId="0" borderId="0" xfId="0" applyFont="1" applyFill="1" applyBorder="1"/>
    <xf numFmtId="0" fontId="31" fillId="0" borderId="0" xfId="0" applyFont="1" applyFill="1" applyBorder="1"/>
    <xf numFmtId="0" fontId="0" fillId="0" borderId="0" xfId="0" applyFill="1" applyBorder="1" applyAlignment="1">
      <alignment horizontal="right"/>
    </xf>
    <xf numFmtId="0" fontId="24" fillId="5" borderId="7" xfId="0" applyFont="1" applyFill="1" applyBorder="1"/>
    <xf numFmtId="0" fontId="25" fillId="5" borderId="11" xfId="0" applyFont="1" applyFill="1" applyBorder="1"/>
    <xf numFmtId="0" fontId="31" fillId="5" borderId="11" xfId="0" applyFont="1" applyFill="1" applyBorder="1"/>
    <xf numFmtId="0" fontId="30" fillId="7" borderId="1" xfId="0" applyFont="1" applyFill="1" applyBorder="1"/>
    <xf numFmtId="0" fontId="1" fillId="7" borderId="3" xfId="0" applyFont="1" applyFill="1" applyBorder="1" applyAlignment="1">
      <alignment horizontal="center"/>
    </xf>
    <xf numFmtId="0" fontId="0" fillId="5" borderId="13" xfId="0" applyFill="1" applyBorder="1"/>
    <xf numFmtId="0" fontId="25" fillId="5" borderId="5" xfId="0" applyFont="1" applyFill="1" applyBorder="1"/>
    <xf numFmtId="0" fontId="31" fillId="5" borderId="5" xfId="0" applyFont="1" applyFill="1" applyBorder="1"/>
    <xf numFmtId="0" fontId="0" fillId="5" borderId="7" xfId="0" applyFill="1" applyBorder="1"/>
    <xf numFmtId="0" fontId="0" fillId="5" borderId="10" xfId="0" applyFill="1" applyBorder="1"/>
    <xf numFmtId="0" fontId="23" fillId="5" borderId="12" xfId="0" applyFont="1" applyFill="1" applyBorder="1" applyAlignment="1">
      <alignment horizontal="right"/>
    </xf>
    <xf numFmtId="0" fontId="25" fillId="0" borderId="0" xfId="0" applyFont="1" applyBorder="1"/>
    <xf numFmtId="0" fontId="31" fillId="0" borderId="0" xfId="0" applyFont="1" applyBorder="1"/>
    <xf numFmtId="0" fontId="26" fillId="0" borderId="0" xfId="0" applyFont="1" applyBorder="1"/>
    <xf numFmtId="0" fontId="28" fillId="5" borderId="7" xfId="0" applyFont="1" applyFill="1" applyBorder="1" applyAlignment="1">
      <alignment horizontal="right"/>
    </xf>
    <xf numFmtId="0" fontId="20" fillId="5" borderId="13" xfId="0" applyFont="1" applyFill="1" applyBorder="1" applyAlignment="1">
      <alignment horizontal="right"/>
    </xf>
    <xf numFmtId="0" fontId="1" fillId="0" borderId="0" xfId="0" applyFont="1" applyBorder="1" applyAlignment="1">
      <alignment horizontal="center"/>
    </xf>
    <xf numFmtId="0" fontId="19" fillId="0" borderId="0" xfId="0" applyFont="1" applyBorder="1"/>
    <xf numFmtId="0" fontId="19" fillId="0" borderId="0" xfId="0" applyFont="1" applyFill="1" applyBorder="1" applyAlignment="1">
      <alignment horizontal="right"/>
    </xf>
    <xf numFmtId="0" fontId="30" fillId="0" borderId="0" xfId="0" applyFont="1" applyBorder="1" applyAlignment="1">
      <alignment horizontal="center"/>
    </xf>
    <xf numFmtId="0" fontId="19" fillId="0" borderId="0" xfId="0" applyFont="1" applyBorder="1" applyAlignment="1">
      <alignment horizontal="right"/>
    </xf>
    <xf numFmtId="0" fontId="19" fillId="0" borderId="0" xfId="0" applyFont="1" applyFill="1" applyBorder="1"/>
    <xf numFmtId="0" fontId="1" fillId="4" borderId="0" xfId="0" applyFont="1" applyFill="1" applyBorder="1"/>
    <xf numFmtId="0" fontId="19" fillId="4" borderId="0" xfId="0" applyFont="1" applyFill="1" applyBorder="1"/>
    <xf numFmtId="0" fontId="19" fillId="0" borderId="0" xfId="0" applyFont="1"/>
    <xf numFmtId="0" fontId="34" fillId="5" borderId="7" xfId="0" applyFont="1" applyFill="1" applyBorder="1" applyAlignment="1">
      <alignment horizontal="right"/>
    </xf>
    <xf numFmtId="0" fontId="33" fillId="5" borderId="10" xfId="0" applyFont="1" applyFill="1" applyBorder="1" applyAlignment="1">
      <alignment horizontal="left"/>
    </xf>
    <xf numFmtId="0" fontId="34" fillId="5" borderId="10" xfId="0" applyFont="1" applyFill="1" applyBorder="1" applyAlignment="1">
      <alignment horizontal="right"/>
    </xf>
    <xf numFmtId="2" fontId="35" fillId="5" borderId="11" xfId="0" applyNumberFormat="1" applyFont="1" applyFill="1" applyBorder="1" applyAlignment="1">
      <alignment horizontal="center"/>
    </xf>
    <xf numFmtId="0" fontId="34" fillId="5" borderId="13" xfId="0" applyFont="1" applyFill="1" applyBorder="1" applyAlignment="1">
      <alignment horizontal="right"/>
    </xf>
    <xf numFmtId="0" fontId="33" fillId="5" borderId="4" xfId="0" applyFont="1" applyFill="1" applyBorder="1" applyAlignment="1">
      <alignment horizontal="left"/>
    </xf>
    <xf numFmtId="0" fontId="34" fillId="5" borderId="4" xfId="0" applyFont="1" applyFill="1" applyBorder="1" applyAlignment="1">
      <alignment horizontal="right"/>
    </xf>
    <xf numFmtId="2" fontId="35" fillId="5" borderId="5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25" fillId="4" borderId="0" xfId="0" applyFont="1" applyFill="1" applyBorder="1"/>
    <xf numFmtId="0" fontId="35" fillId="0" borderId="0" xfId="0" applyFont="1" applyFill="1" applyBorder="1" applyAlignment="1">
      <alignment horizontal="right"/>
    </xf>
    <xf numFmtId="0" fontId="34" fillId="6" borderId="7" xfId="0" applyFont="1" applyFill="1" applyBorder="1" applyAlignment="1">
      <alignment horizontal="right"/>
    </xf>
    <xf numFmtId="0" fontId="35" fillId="6" borderId="11" xfId="0" applyFont="1" applyFill="1" applyBorder="1" applyAlignment="1">
      <alignment horizontal="left"/>
    </xf>
    <xf numFmtId="0" fontId="34" fillId="6" borderId="13" xfId="0" applyFont="1" applyFill="1" applyBorder="1" applyAlignment="1">
      <alignment horizontal="right"/>
    </xf>
    <xf numFmtId="0" fontId="35" fillId="6" borderId="5" xfId="0" applyFont="1" applyFill="1" applyBorder="1" applyAlignment="1">
      <alignment horizontal="left"/>
    </xf>
    <xf numFmtId="2" fontId="35" fillId="5" borderId="11" xfId="0" applyNumberFormat="1" applyFont="1" applyFill="1" applyBorder="1" applyAlignment="1">
      <alignment horizontal="left"/>
    </xf>
    <xf numFmtId="2" fontId="35" fillId="5" borderId="5" xfId="0" applyNumberFormat="1" applyFont="1" applyFill="1" applyBorder="1" applyAlignment="1">
      <alignment horizontal="left"/>
    </xf>
    <xf numFmtId="0" fontId="36" fillId="6" borderId="7" xfId="0" applyFont="1" applyFill="1" applyBorder="1" applyAlignment="1">
      <alignment horizontal="right"/>
    </xf>
    <xf numFmtId="0" fontId="36" fillId="6" borderId="13" xfId="0" applyFont="1" applyFill="1" applyBorder="1" applyAlignment="1">
      <alignment horizontal="right"/>
    </xf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/>
    <xf numFmtId="0" fontId="62" fillId="0" borderId="0" xfId="0" applyFont="1"/>
    <xf numFmtId="0" fontId="2" fillId="0" borderId="0" xfId="0" applyFont="1" applyAlignment="1">
      <alignment horizontal="right"/>
    </xf>
    <xf numFmtId="0" fontId="2" fillId="4" borderId="0" xfId="0" applyFont="1" applyFill="1" applyBorder="1"/>
    <xf numFmtId="0" fontId="30" fillId="0" borderId="0" xfId="0" applyFont="1" applyFill="1" applyBorder="1" applyAlignment="1">
      <alignment horizontal="right"/>
    </xf>
    <xf numFmtId="0" fontId="35" fillId="5" borderId="10" xfId="0" applyFont="1" applyFill="1" applyBorder="1" applyAlignment="1">
      <alignment horizontal="left"/>
    </xf>
    <xf numFmtId="0" fontId="35" fillId="5" borderId="4" xfId="0" applyFont="1" applyFill="1" applyBorder="1" applyAlignment="1">
      <alignment horizontal="left"/>
    </xf>
    <xf numFmtId="0" fontId="33" fillId="6" borderId="11" xfId="0" applyFont="1" applyFill="1" applyBorder="1" applyAlignment="1">
      <alignment horizontal="left"/>
    </xf>
    <xf numFmtId="0" fontId="33" fillId="6" borderId="5" xfId="0" applyFont="1" applyFill="1" applyBorder="1" applyAlignment="1">
      <alignment horizontal="left"/>
    </xf>
    <xf numFmtId="0" fontId="34" fillId="6" borderId="10" xfId="0" applyFont="1" applyFill="1" applyBorder="1" applyAlignment="1">
      <alignment horizontal="right"/>
    </xf>
    <xf numFmtId="0" fontId="34" fillId="6" borderId="10" xfId="0" applyFont="1" applyFill="1" applyBorder="1" applyAlignment="1">
      <alignment horizontal="center"/>
    </xf>
    <xf numFmtId="0" fontId="34" fillId="6" borderId="4" xfId="0" applyFont="1" applyFill="1" applyBorder="1" applyAlignment="1">
      <alignment horizontal="right"/>
    </xf>
    <xf numFmtId="0" fontId="34" fillId="6" borderId="4" xfId="0" applyFont="1" applyFill="1" applyBorder="1" applyAlignment="1">
      <alignment horizontal="center"/>
    </xf>
    <xf numFmtId="0" fontId="1" fillId="5" borderId="1" xfId="0" applyFont="1" applyFill="1" applyBorder="1"/>
    <xf numFmtId="0" fontId="1" fillId="5" borderId="2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11" xfId="0" applyFill="1" applyBorder="1"/>
    <xf numFmtId="0" fontId="0" fillId="5" borderId="12" xfId="0" applyFill="1" applyBorder="1"/>
    <xf numFmtId="0" fontId="37" fillId="5" borderId="0" xfId="0" applyFont="1" applyFill="1" applyBorder="1" applyAlignment="1">
      <alignment horizontal="center"/>
    </xf>
    <xf numFmtId="0" fontId="38" fillId="5" borderId="0" xfId="0" applyFont="1" applyFill="1" applyBorder="1" applyAlignment="1">
      <alignment horizontal="center"/>
    </xf>
    <xf numFmtId="0" fontId="37" fillId="5" borderId="0" xfId="0" applyFont="1" applyFill="1" applyBorder="1" applyAlignment="1"/>
    <xf numFmtId="0" fontId="0" fillId="5" borderId="6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10" xfId="0" applyFill="1" applyBorder="1" applyAlignment="1">
      <alignment horizontal="right"/>
    </xf>
    <xf numFmtId="0" fontId="25" fillId="5" borderId="10" xfId="0" applyFont="1" applyFill="1" applyBorder="1"/>
    <xf numFmtId="0" fontId="0" fillId="5" borderId="4" xfId="0" applyFill="1" applyBorder="1" applyAlignment="1">
      <alignment horizontal="right"/>
    </xf>
    <xf numFmtId="0" fontId="25" fillId="5" borderId="4" xfId="0" applyFont="1" applyFill="1" applyBorder="1"/>
    <xf numFmtId="0" fontId="38" fillId="5" borderId="7" xfId="0" applyFont="1" applyFill="1" applyBorder="1" applyAlignment="1">
      <alignment horizontal="right"/>
    </xf>
    <xf numFmtId="0" fontId="40" fillId="5" borderId="11" xfId="0" applyFont="1" applyFill="1" applyBorder="1" applyAlignment="1">
      <alignment horizontal="left"/>
    </xf>
    <xf numFmtId="0" fontId="38" fillId="5" borderId="13" xfId="0" applyFont="1" applyFill="1" applyBorder="1" applyAlignment="1">
      <alignment horizontal="right"/>
    </xf>
    <xf numFmtId="0" fontId="40" fillId="5" borderId="5" xfId="0" applyFont="1" applyFill="1" applyBorder="1" applyAlignment="1">
      <alignment horizontal="left"/>
    </xf>
    <xf numFmtId="0" fontId="30" fillId="4" borderId="1" xfId="0" applyFont="1" applyFill="1" applyBorder="1" applyProtection="1">
      <protection hidden="1"/>
    </xf>
    <xf numFmtId="0" fontId="0" fillId="4" borderId="2" xfId="0" applyFill="1" applyBorder="1" applyProtection="1">
      <protection hidden="1"/>
    </xf>
    <xf numFmtId="0" fontId="0" fillId="4" borderId="3" xfId="0" applyFill="1" applyBorder="1" applyProtection="1">
      <protection hidden="1"/>
    </xf>
    <xf numFmtId="0" fontId="62" fillId="0" borderId="0" xfId="0" applyFont="1" applyProtection="1">
      <protection hidden="1"/>
    </xf>
    <xf numFmtId="2" fontId="1" fillId="3" borderId="10" xfId="0" applyNumberFormat="1" applyFont="1" applyFill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right"/>
      <protection hidden="1"/>
    </xf>
    <xf numFmtId="2" fontId="1" fillId="3" borderId="0" xfId="0" applyNumberFormat="1" applyFont="1" applyFill="1" applyBorder="1" applyAlignment="1" applyProtection="1">
      <alignment horizontal="center"/>
      <protection hidden="1"/>
    </xf>
    <xf numFmtId="0" fontId="34" fillId="0" borderId="0" xfId="0" applyFont="1" applyAlignment="1" applyProtection="1">
      <alignment horizontal="right"/>
      <protection hidden="1"/>
    </xf>
    <xf numFmtId="0" fontId="39" fillId="5" borderId="12" xfId="0" applyFont="1" applyFill="1" applyBorder="1" applyAlignment="1" applyProtection="1">
      <alignment horizontal="right"/>
      <protection hidden="1"/>
    </xf>
    <xf numFmtId="2" fontId="21" fillId="3" borderId="14" xfId="0" applyNumberFormat="1" applyFont="1" applyFill="1" applyBorder="1" applyAlignment="1" applyProtection="1">
      <alignment horizontal="center"/>
      <protection hidden="1"/>
    </xf>
    <xf numFmtId="2" fontId="22" fillId="3" borderId="6" xfId="0" applyNumberFormat="1" applyFont="1" applyFill="1" applyBorder="1" applyAlignment="1" applyProtection="1">
      <alignment horizontal="center"/>
      <protection hidden="1"/>
    </xf>
    <xf numFmtId="166" fontId="22" fillId="3" borderId="6" xfId="0" applyNumberFormat="1" applyFont="1" applyFill="1" applyBorder="1" applyAlignment="1" applyProtection="1">
      <alignment horizontal="center"/>
      <protection hidden="1"/>
    </xf>
    <xf numFmtId="2" fontId="0" fillId="3" borderId="6" xfId="0" applyNumberFormat="1" applyFill="1" applyBorder="1" applyAlignment="1" applyProtection="1">
      <alignment horizontal="center"/>
      <protection hidden="1"/>
    </xf>
    <xf numFmtId="166" fontId="0" fillId="3" borderId="6" xfId="0" applyNumberFormat="1" applyFill="1" applyBorder="1" applyAlignment="1" applyProtection="1">
      <alignment horizontal="center"/>
      <protection hidden="1"/>
    </xf>
    <xf numFmtId="2" fontId="22" fillId="3" borderId="5" xfId="0" applyNumberFormat="1" applyFont="1" applyFill="1" applyBorder="1" applyAlignment="1" applyProtection="1">
      <alignment horizontal="center"/>
      <protection hidden="1"/>
    </xf>
    <xf numFmtId="166" fontId="22" fillId="3" borderId="5" xfId="0" applyNumberFormat="1" applyFont="1" applyFill="1" applyBorder="1" applyAlignment="1" applyProtection="1">
      <alignment horizontal="center"/>
      <protection hidden="1"/>
    </xf>
    <xf numFmtId="2" fontId="0" fillId="3" borderId="5" xfId="0" applyNumberFormat="1" applyFill="1" applyBorder="1" applyAlignment="1" applyProtection="1">
      <alignment horizontal="center"/>
      <protection hidden="1"/>
    </xf>
    <xf numFmtId="166" fontId="0" fillId="3" borderId="5" xfId="0" applyNumberFormat="1" applyFill="1" applyBorder="1" applyAlignment="1" applyProtection="1">
      <alignment horizontal="center"/>
      <protection hidden="1"/>
    </xf>
    <xf numFmtId="2" fontId="22" fillId="0" borderId="0" xfId="0" applyNumberFormat="1" applyFont="1" applyAlignment="1" applyProtection="1">
      <alignment horizontal="left"/>
      <protection hidden="1"/>
    </xf>
    <xf numFmtId="165" fontId="22" fillId="0" borderId="0" xfId="0" applyNumberFormat="1" applyFont="1" applyAlignment="1" applyProtection="1">
      <alignment horizontal="left"/>
      <protection hidden="1"/>
    </xf>
    <xf numFmtId="166" fontId="22" fillId="0" borderId="0" xfId="0" applyNumberFormat="1" applyFont="1" applyAlignment="1" applyProtection="1">
      <alignment horizontal="left"/>
      <protection hidden="1"/>
    </xf>
    <xf numFmtId="166" fontId="0" fillId="3" borderId="9" xfId="0" applyNumberFormat="1" applyFill="1" applyBorder="1" applyAlignment="1" applyProtection="1">
      <alignment horizontal="center"/>
      <protection hidden="1"/>
    </xf>
    <xf numFmtId="0" fontId="33" fillId="4" borderId="9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hidden="1"/>
    </xf>
    <xf numFmtId="0" fontId="33" fillId="5" borderId="12" xfId="0" applyFont="1" applyFill="1" applyBorder="1" applyProtection="1">
      <protection hidden="1"/>
    </xf>
    <xf numFmtId="2" fontId="40" fillId="3" borderId="0" xfId="0" applyNumberFormat="1" applyFont="1" applyFill="1" applyBorder="1" applyAlignment="1" applyProtection="1">
      <alignment horizontal="center"/>
      <protection hidden="1"/>
    </xf>
    <xf numFmtId="0" fontId="51" fillId="0" borderId="0" xfId="0" applyFont="1" applyFill="1" applyBorder="1" applyAlignment="1" applyProtection="1">
      <alignment horizontal="center"/>
      <protection hidden="1"/>
    </xf>
    <xf numFmtId="0" fontId="34" fillId="0" borderId="0" xfId="0" applyFont="1" applyFill="1" applyBorder="1" applyAlignment="1" applyProtection="1">
      <alignment horizontal="center"/>
      <protection hidden="1"/>
    </xf>
    <xf numFmtId="2" fontId="0" fillId="0" borderId="0" xfId="0" applyNumberFormat="1" applyFill="1" applyBorder="1" applyAlignment="1" applyProtection="1">
      <alignment horizontal="center"/>
      <protection hidden="1"/>
    </xf>
    <xf numFmtId="0" fontId="0" fillId="0" borderId="6" xfId="0" applyBorder="1" applyProtection="1">
      <protection hidden="1"/>
    </xf>
    <xf numFmtId="0" fontId="42" fillId="2" borderId="2" xfId="0" applyFont="1" applyFill="1" applyBorder="1" applyAlignment="1" applyProtection="1">
      <alignment vertical="center"/>
      <protection hidden="1"/>
    </xf>
    <xf numFmtId="0" fontId="42" fillId="2" borderId="3" xfId="0" applyFont="1" applyFill="1" applyBorder="1" applyAlignment="1" applyProtection="1">
      <alignment vertical="center"/>
      <protection hidden="1"/>
    </xf>
    <xf numFmtId="164" fontId="33" fillId="4" borderId="9" xfId="0" applyNumberFormat="1" applyFont="1" applyFill="1" applyBorder="1" applyAlignment="1" applyProtection="1">
      <alignment horizontal="center"/>
      <protection locked="0"/>
    </xf>
    <xf numFmtId="11" fontId="0" fillId="0" borderId="0" xfId="0" applyNumberFormat="1" applyProtection="1">
      <protection hidden="1"/>
    </xf>
    <xf numFmtId="0" fontId="41" fillId="2" borderId="9" xfId="0" applyFont="1" applyFill="1" applyBorder="1" applyAlignment="1" applyProtection="1">
      <alignment horizontal="left" vertical="center"/>
      <protection hidden="1"/>
    </xf>
    <xf numFmtId="2" fontId="56" fillId="0" borderId="0" xfId="0" applyNumberFormat="1" applyFont="1" applyAlignment="1" applyProtection="1">
      <alignment horizontal="left"/>
      <protection hidden="1"/>
    </xf>
    <xf numFmtId="165" fontId="56" fillId="0" borderId="0" xfId="0" applyNumberFormat="1" applyFont="1" applyAlignment="1" applyProtection="1">
      <alignment horizontal="left"/>
      <protection hidden="1"/>
    </xf>
    <xf numFmtId="2" fontId="22" fillId="3" borderId="9" xfId="0" applyNumberFormat="1" applyFont="1" applyFill="1" applyBorder="1" applyAlignment="1" applyProtection="1">
      <alignment horizontal="center"/>
      <protection hidden="1"/>
    </xf>
    <xf numFmtId="166" fontId="22" fillId="3" borderId="9" xfId="0" applyNumberFormat="1" applyFont="1" applyFill="1" applyBorder="1" applyAlignment="1" applyProtection="1">
      <alignment horizontal="center"/>
      <protection hidden="1"/>
    </xf>
    <xf numFmtId="164" fontId="33" fillId="3" borderId="0" xfId="0" applyNumberFormat="1" applyFont="1" applyFill="1" applyBorder="1" applyAlignment="1" applyProtection="1">
      <alignment horizontal="center"/>
      <protection hidden="1"/>
    </xf>
    <xf numFmtId="0" fontId="42" fillId="2" borderId="2" xfId="0" applyFont="1" applyFill="1" applyBorder="1" applyAlignment="1" applyProtection="1">
      <alignment horizontal="left"/>
      <protection hidden="1"/>
    </xf>
    <xf numFmtId="0" fontId="42" fillId="2" borderId="3" xfId="0" applyFont="1" applyFill="1" applyBorder="1" applyAlignment="1" applyProtection="1">
      <alignment horizontal="left"/>
      <protection hidden="1"/>
    </xf>
    <xf numFmtId="0" fontId="0" fillId="0" borderId="4" xfId="0" applyFill="1" applyBorder="1" applyProtection="1">
      <protection hidden="1"/>
    </xf>
    <xf numFmtId="0" fontId="50" fillId="0" borderId="0" xfId="0" applyFont="1" applyFill="1" applyBorder="1" applyAlignment="1" applyProtection="1">
      <alignment horizontal="center"/>
      <protection hidden="1"/>
    </xf>
    <xf numFmtId="2" fontId="33" fillId="0" borderId="0" xfId="0" applyNumberFormat="1" applyFont="1" applyFill="1" applyBorder="1" applyAlignment="1" applyProtection="1">
      <alignment horizontal="left"/>
      <protection hidden="1"/>
    </xf>
    <xf numFmtId="0" fontId="33" fillId="0" borderId="0" xfId="0" applyFont="1" applyFill="1" applyBorder="1" applyAlignment="1" applyProtection="1">
      <alignment horizontal="left"/>
      <protection hidden="1"/>
    </xf>
    <xf numFmtId="0" fontId="5" fillId="0" borderId="0" xfId="0" applyFont="1" applyProtection="1">
      <protection hidden="1"/>
    </xf>
    <xf numFmtId="0" fontId="1" fillId="0" borderId="0" xfId="0" applyFont="1" applyProtection="1">
      <protection hidden="1"/>
    </xf>
    <xf numFmtId="0" fontId="68" fillId="0" borderId="0" xfId="0" applyFont="1" applyProtection="1">
      <protection hidden="1"/>
    </xf>
    <xf numFmtId="0" fontId="56" fillId="0" borderId="0" xfId="0" applyFont="1" applyProtection="1">
      <protection hidden="1"/>
    </xf>
    <xf numFmtId="166" fontId="40" fillId="3" borderId="4" xfId="0" applyNumberFormat="1" applyFont="1" applyFill="1" applyBorder="1" applyAlignment="1" applyProtection="1">
      <alignment horizontal="center"/>
      <protection hidden="1"/>
    </xf>
    <xf numFmtId="166" fontId="55" fillId="3" borderId="0" xfId="0" applyNumberFormat="1" applyFont="1" applyFill="1" applyBorder="1" applyAlignment="1" applyProtection="1">
      <alignment horizontal="center"/>
      <protection hidden="1"/>
    </xf>
    <xf numFmtId="166" fontId="33" fillId="3" borderId="0" xfId="0" applyNumberFormat="1" applyFont="1" applyFill="1" applyBorder="1" applyAlignment="1">
      <alignment horizontal="center"/>
    </xf>
    <xf numFmtId="2" fontId="70" fillId="3" borderId="6" xfId="0" applyNumberFormat="1" applyFont="1" applyFill="1" applyBorder="1" applyAlignment="1" applyProtection="1">
      <alignment horizontal="center"/>
      <protection hidden="1"/>
    </xf>
    <xf numFmtId="0" fontId="69" fillId="0" borderId="0" xfId="0" applyFont="1" applyProtection="1">
      <protection hidden="1"/>
    </xf>
    <xf numFmtId="2" fontId="70" fillId="3" borderId="5" xfId="0" applyNumberFormat="1" applyFont="1" applyFill="1" applyBorder="1" applyAlignment="1" applyProtection="1">
      <alignment horizontal="center"/>
      <protection hidden="1"/>
    </xf>
    <xf numFmtId="2" fontId="1" fillId="3" borderId="11" xfId="0" applyNumberFormat="1" applyFont="1" applyFill="1" applyBorder="1" applyAlignment="1" applyProtection="1">
      <alignment horizontal="left"/>
      <protection hidden="1"/>
    </xf>
    <xf numFmtId="2" fontId="1" fillId="3" borderId="6" xfId="0" applyNumberFormat="1" applyFont="1" applyFill="1" applyBorder="1" applyAlignment="1" applyProtection="1">
      <alignment horizontal="left"/>
      <protection hidden="1"/>
    </xf>
    <xf numFmtId="166" fontId="70" fillId="3" borderId="6" xfId="0" applyNumberFormat="1" applyFont="1" applyFill="1" applyBorder="1" applyAlignment="1" applyProtection="1">
      <alignment horizontal="center"/>
      <protection hidden="1"/>
    </xf>
    <xf numFmtId="166" fontId="70" fillId="3" borderId="5" xfId="0" applyNumberFormat="1" applyFont="1" applyFill="1" applyBorder="1" applyAlignment="1" applyProtection="1">
      <alignment horizontal="center"/>
      <protection hidden="1"/>
    </xf>
    <xf numFmtId="2" fontId="21" fillId="3" borderId="15" xfId="0" applyNumberFormat="1" applyFont="1" applyFill="1" applyBorder="1" applyAlignment="1" applyProtection="1">
      <alignment horizontal="center"/>
      <protection hidden="1"/>
    </xf>
    <xf numFmtId="0" fontId="28" fillId="5" borderId="7" xfId="0" applyFont="1" applyFill="1" applyBorder="1" applyAlignment="1" applyProtection="1">
      <alignment horizontal="right"/>
      <protection hidden="1"/>
    </xf>
    <xf numFmtId="0" fontId="1" fillId="3" borderId="11" xfId="0" applyFont="1" applyFill="1" applyBorder="1" applyAlignment="1" applyProtection="1">
      <alignment horizontal="left"/>
      <protection hidden="1"/>
    </xf>
    <xf numFmtId="0" fontId="23" fillId="5" borderId="12" xfId="0" applyFont="1" applyFill="1" applyBorder="1" applyAlignment="1" applyProtection="1">
      <alignment horizontal="right"/>
      <protection hidden="1"/>
    </xf>
    <xf numFmtId="0" fontId="1" fillId="3" borderId="6" xfId="0" applyFont="1" applyFill="1" applyBorder="1" applyAlignment="1" applyProtection="1">
      <alignment horizontal="left"/>
      <protection hidden="1"/>
    </xf>
    <xf numFmtId="0" fontId="28" fillId="5" borderId="12" xfId="0" applyFont="1" applyFill="1" applyBorder="1" applyAlignment="1" applyProtection="1">
      <alignment horizontal="right"/>
      <protection hidden="1"/>
    </xf>
    <xf numFmtId="0" fontId="28" fillId="5" borderId="13" xfId="0" applyFont="1" applyFill="1" applyBorder="1" applyAlignment="1" applyProtection="1">
      <alignment horizontal="right"/>
      <protection hidden="1"/>
    </xf>
    <xf numFmtId="2" fontId="1" fillId="3" borderId="4" xfId="0" applyNumberFormat="1" applyFont="1" applyFill="1" applyBorder="1" applyAlignment="1" applyProtection="1">
      <alignment horizontal="center"/>
      <protection hidden="1"/>
    </xf>
    <xf numFmtId="2" fontId="1" fillId="3" borderId="5" xfId="0" applyNumberFormat="1" applyFont="1" applyFill="1" applyBorder="1" applyAlignment="1" applyProtection="1">
      <alignment horizontal="left"/>
      <protection hidden="1"/>
    </xf>
    <xf numFmtId="0" fontId="39" fillId="5" borderId="13" xfId="0" applyFont="1" applyFill="1" applyBorder="1" applyAlignment="1" applyProtection="1">
      <alignment horizontal="right"/>
      <protection hidden="1"/>
    </xf>
    <xf numFmtId="0" fontId="67" fillId="6" borderId="9" xfId="0" applyFont="1" applyFill="1" applyBorder="1" applyAlignment="1" applyProtection="1">
      <alignment horizontal="right"/>
      <protection hidden="1"/>
    </xf>
    <xf numFmtId="0" fontId="34" fillId="6" borderId="3" xfId="0" applyFont="1" applyFill="1" applyBorder="1" applyAlignment="1" applyProtection="1">
      <alignment horizontal="center"/>
      <protection hidden="1"/>
    </xf>
    <xf numFmtId="0" fontId="1" fillId="6" borderId="3" xfId="0" applyFont="1" applyFill="1" applyBorder="1" applyAlignment="1" applyProtection="1">
      <alignment horizontal="center"/>
      <protection hidden="1"/>
    </xf>
    <xf numFmtId="2" fontId="66" fillId="6" borderId="3" xfId="0" applyNumberFormat="1" applyFont="1" applyFill="1" applyBorder="1" applyAlignment="1" applyProtection="1">
      <alignment horizontal="right"/>
      <protection hidden="1"/>
    </xf>
    <xf numFmtId="0" fontId="66" fillId="6" borderId="3" xfId="0" applyFont="1" applyFill="1" applyBorder="1" applyAlignment="1" applyProtection="1">
      <alignment horizontal="right"/>
      <protection hidden="1"/>
    </xf>
    <xf numFmtId="0" fontId="23" fillId="5" borderId="13" xfId="0" applyFont="1" applyFill="1" applyBorder="1" applyAlignment="1" applyProtection="1">
      <alignment horizontal="right"/>
      <protection hidden="1"/>
    </xf>
    <xf numFmtId="0" fontId="1" fillId="3" borderId="5" xfId="0" applyFont="1" applyFill="1" applyBorder="1" applyAlignment="1" applyProtection="1">
      <alignment horizontal="left"/>
      <protection hidden="1"/>
    </xf>
    <xf numFmtId="0" fontId="50" fillId="0" borderId="4" xfId="0" applyFont="1" applyFill="1" applyBorder="1" applyProtection="1">
      <protection hidden="1"/>
    </xf>
    <xf numFmtId="0" fontId="33" fillId="0" borderId="4" xfId="0" applyFont="1" applyFill="1" applyBorder="1" applyAlignment="1" applyProtection="1">
      <alignment horizontal="center"/>
      <protection hidden="1"/>
    </xf>
    <xf numFmtId="0" fontId="33" fillId="0" borderId="4" xfId="0" applyFont="1" applyFill="1" applyBorder="1" applyAlignment="1" applyProtection="1">
      <alignment horizontal="left"/>
      <protection hidden="1"/>
    </xf>
    <xf numFmtId="0" fontId="41" fillId="0" borderId="0" xfId="0" applyFont="1" applyFill="1" applyBorder="1" applyAlignment="1" applyProtection="1">
      <alignment horizontal="left" vertical="center"/>
      <protection hidden="1"/>
    </xf>
    <xf numFmtId="2" fontId="0" fillId="3" borderId="8" xfId="0" applyNumberFormat="1" applyFill="1" applyBorder="1" applyAlignment="1" applyProtection="1">
      <alignment horizontal="center"/>
      <protection hidden="1"/>
    </xf>
    <xf numFmtId="2" fontId="0" fillId="3" borderId="14" xfId="0" applyNumberFormat="1" applyFill="1" applyBorder="1" applyAlignment="1" applyProtection="1">
      <alignment horizontal="center"/>
      <protection hidden="1"/>
    </xf>
    <xf numFmtId="2" fontId="0" fillId="3" borderId="15" xfId="0" applyNumberFormat="1" applyFill="1" applyBorder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77" fillId="4" borderId="15" xfId="0" applyFont="1" applyFill="1" applyBorder="1" applyAlignment="1" applyProtection="1">
      <alignment horizontal="center"/>
      <protection hidden="1"/>
    </xf>
    <xf numFmtId="0" fontId="76" fillId="4" borderId="13" xfId="0" applyFont="1" applyFill="1" applyBorder="1" applyAlignment="1" applyProtection="1">
      <alignment horizontal="left"/>
      <protection hidden="1"/>
    </xf>
    <xf numFmtId="0" fontId="73" fillId="4" borderId="13" xfId="0" applyFont="1" applyFill="1" applyBorder="1" applyAlignment="1">
      <alignment horizontal="left"/>
    </xf>
    <xf numFmtId="0" fontId="77" fillId="4" borderId="13" xfId="0" applyFont="1" applyFill="1" applyBorder="1" applyAlignment="1" applyProtection="1">
      <alignment horizontal="left"/>
      <protection hidden="1"/>
    </xf>
    <xf numFmtId="0" fontId="73" fillId="4" borderId="13" xfId="0" applyFont="1" applyFill="1" applyBorder="1" applyAlignment="1" applyProtection="1">
      <alignment horizontal="left"/>
      <protection hidden="1"/>
    </xf>
    <xf numFmtId="11" fontId="0" fillId="3" borderId="9" xfId="0" applyNumberFormat="1" applyFill="1" applyBorder="1" applyAlignment="1" applyProtection="1">
      <alignment horizontal="center"/>
      <protection hidden="1"/>
    </xf>
    <xf numFmtId="11" fontId="33" fillId="3" borderId="4" xfId="0" applyNumberFormat="1" applyFont="1" applyFill="1" applyBorder="1" applyAlignment="1" applyProtection="1">
      <alignment horizontal="center"/>
      <protection hidden="1"/>
    </xf>
    <xf numFmtId="166" fontId="39" fillId="5" borderId="10" xfId="0" applyNumberFormat="1" applyFont="1" applyFill="1" applyBorder="1" applyAlignment="1">
      <alignment horizontal="center"/>
    </xf>
    <xf numFmtId="166" fontId="39" fillId="5" borderId="4" xfId="0" applyNumberFormat="1" applyFont="1" applyFill="1" applyBorder="1" applyAlignment="1">
      <alignment horizontal="center"/>
    </xf>
    <xf numFmtId="166" fontId="39" fillId="3" borderId="0" xfId="0" applyNumberFormat="1" applyFont="1" applyFill="1" applyBorder="1" applyAlignment="1" applyProtection="1">
      <alignment horizontal="center"/>
      <protection hidden="1"/>
    </xf>
    <xf numFmtId="2" fontId="39" fillId="3" borderId="6" xfId="0" applyNumberFormat="1" applyFont="1" applyFill="1" applyBorder="1" applyAlignment="1" applyProtection="1">
      <alignment horizontal="left"/>
      <protection hidden="1"/>
    </xf>
    <xf numFmtId="166" fontId="39" fillId="3" borderId="4" xfId="0" applyNumberFormat="1" applyFont="1" applyFill="1" applyBorder="1" applyAlignment="1" applyProtection="1">
      <alignment horizontal="center"/>
      <protection hidden="1"/>
    </xf>
    <xf numFmtId="2" fontId="39" fillId="3" borderId="5" xfId="0" applyNumberFormat="1" applyFont="1" applyFill="1" applyBorder="1" applyAlignment="1" applyProtection="1">
      <alignment horizontal="left"/>
      <protection hidden="1"/>
    </xf>
    <xf numFmtId="0" fontId="2" fillId="0" borderId="0" xfId="0" applyFont="1" applyBorder="1" applyAlignment="1">
      <alignment horizontal="left"/>
    </xf>
    <xf numFmtId="0" fontId="3" fillId="5" borderId="12" xfId="0" applyFont="1" applyFill="1" applyBorder="1" applyAlignment="1" applyProtection="1">
      <alignment horizontal="right"/>
      <protection hidden="1"/>
    </xf>
    <xf numFmtId="166" fontId="3" fillId="3" borderId="0" xfId="0" applyNumberFormat="1" applyFont="1" applyFill="1" applyBorder="1" applyAlignment="1" applyProtection="1">
      <alignment horizontal="center"/>
      <protection hidden="1"/>
    </xf>
    <xf numFmtId="2" fontId="3" fillId="3" borderId="6" xfId="0" applyNumberFormat="1" applyFont="1" applyFill="1" applyBorder="1" applyAlignment="1" applyProtection="1">
      <alignment horizontal="left"/>
      <protection hidden="1"/>
    </xf>
    <xf numFmtId="0" fontId="19" fillId="0" borderId="0" xfId="0" applyFont="1" applyFill="1" applyAlignment="1">
      <alignment horizontal="center"/>
    </xf>
    <xf numFmtId="0" fontId="19" fillId="0" borderId="0" xfId="0" applyFont="1" applyFill="1" applyProtection="1">
      <protection hidden="1"/>
    </xf>
    <xf numFmtId="0" fontId="19" fillId="0" borderId="0" xfId="0" applyFont="1" applyFill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81" fillId="2" borderId="2" xfId="0" applyFont="1" applyFill="1" applyBorder="1" applyProtection="1">
      <protection hidden="1"/>
    </xf>
    <xf numFmtId="0" fontId="31" fillId="0" borderId="0" xfId="0" applyFont="1" applyAlignment="1" applyProtection="1">
      <alignment horizontal="center"/>
      <protection hidden="1"/>
    </xf>
    <xf numFmtId="2" fontId="19" fillId="0" borderId="0" xfId="0" applyNumberFormat="1" applyFont="1" applyAlignment="1">
      <alignment horizontal="center"/>
    </xf>
    <xf numFmtId="166" fontId="0" fillId="0" borderId="0" xfId="0" applyNumberFormat="1" applyAlignment="1" applyProtection="1">
      <alignment horizontal="center"/>
      <protection hidden="1"/>
    </xf>
    <xf numFmtId="11" fontId="33" fillId="3" borderId="4" xfId="0" applyNumberFormat="1" applyFont="1" applyFill="1" applyBorder="1" applyAlignment="1">
      <alignment horizontal="center"/>
    </xf>
    <xf numFmtId="11" fontId="40" fillId="3" borderId="4" xfId="0" applyNumberFormat="1" applyFont="1" applyFill="1" applyBorder="1" applyAlignment="1" applyProtection="1">
      <alignment horizontal="center"/>
      <protection hidden="1"/>
    </xf>
    <xf numFmtId="11" fontId="22" fillId="3" borderId="9" xfId="0" applyNumberFormat="1" applyFont="1" applyFill="1" applyBorder="1" applyAlignment="1" applyProtection="1">
      <alignment horizontal="center"/>
      <protection hidden="1"/>
    </xf>
    <xf numFmtId="11" fontId="55" fillId="3" borderId="4" xfId="0" applyNumberFormat="1" applyFont="1" applyFill="1" applyBorder="1" applyAlignment="1" applyProtection="1">
      <alignment horizontal="center"/>
      <protection hidden="1"/>
    </xf>
    <xf numFmtId="0" fontId="35" fillId="5" borderId="6" xfId="0" applyFont="1" applyFill="1" applyBorder="1" applyAlignment="1">
      <alignment horizontal="left"/>
    </xf>
    <xf numFmtId="0" fontId="35" fillId="5" borderId="5" xfId="0" applyFont="1" applyFill="1" applyBorder="1" applyAlignment="1">
      <alignment horizontal="left"/>
    </xf>
    <xf numFmtId="0" fontId="35" fillId="5" borderId="11" xfId="0" applyFont="1" applyFill="1" applyBorder="1"/>
    <xf numFmtId="0" fontId="35" fillId="5" borderId="6" xfId="0" applyFont="1" applyFill="1" applyBorder="1"/>
    <xf numFmtId="0" fontId="35" fillId="5" borderId="5" xfId="0" applyFont="1" applyFill="1" applyBorder="1"/>
    <xf numFmtId="166" fontId="22" fillId="3" borderId="8" xfId="0" applyNumberFormat="1" applyFont="1" applyFill="1" applyBorder="1" applyAlignment="1" applyProtection="1">
      <alignment horizontal="center"/>
      <protection hidden="1"/>
    </xf>
    <xf numFmtId="166" fontId="22" fillId="3" borderId="11" xfId="0" applyNumberFormat="1" applyFont="1" applyFill="1" applyBorder="1" applyAlignment="1" applyProtection="1">
      <alignment horizontal="center"/>
      <protection hidden="1"/>
    </xf>
    <xf numFmtId="166" fontId="22" fillId="3" borderId="14" xfId="0" applyNumberFormat="1" applyFont="1" applyFill="1" applyBorder="1" applyAlignment="1" applyProtection="1">
      <alignment horizontal="center"/>
      <protection hidden="1"/>
    </xf>
    <xf numFmtId="166" fontId="22" fillId="3" borderId="15" xfId="0" applyNumberFormat="1" applyFont="1" applyFill="1" applyBorder="1" applyAlignment="1" applyProtection="1">
      <alignment horizontal="center"/>
      <protection hidden="1"/>
    </xf>
    <xf numFmtId="168" fontId="1" fillId="5" borderId="0" xfId="0" applyNumberFormat="1" applyFont="1" applyFill="1" applyBorder="1" applyAlignment="1">
      <alignment horizontal="center"/>
    </xf>
    <xf numFmtId="168" fontId="1" fillId="5" borderId="4" xfId="0" applyNumberFormat="1" applyFont="1" applyFill="1" applyBorder="1" applyAlignment="1">
      <alignment horizontal="center"/>
    </xf>
    <xf numFmtId="168" fontId="1" fillId="5" borderId="10" xfId="0" applyNumberFormat="1" applyFont="1" applyFill="1" applyBorder="1" applyAlignment="1">
      <alignment horizontal="center"/>
    </xf>
    <xf numFmtId="168" fontId="1" fillId="6" borderId="10" xfId="0" applyNumberFormat="1" applyFont="1" applyFill="1" applyBorder="1" applyAlignment="1">
      <alignment horizontal="center"/>
    </xf>
    <xf numFmtId="168" fontId="1" fillId="6" borderId="4" xfId="0" applyNumberFormat="1" applyFont="1" applyFill="1" applyBorder="1" applyAlignment="1">
      <alignment horizontal="center"/>
    </xf>
    <xf numFmtId="168" fontId="1" fillId="5" borderId="0" xfId="0" applyNumberFormat="1" applyFont="1" applyFill="1" applyBorder="1" applyAlignment="1">
      <alignment horizontal="right"/>
    </xf>
    <xf numFmtId="166" fontId="0" fillId="3" borderId="8" xfId="0" applyNumberFormat="1" applyFill="1" applyBorder="1" applyAlignment="1" applyProtection="1">
      <alignment horizontal="center"/>
      <protection hidden="1"/>
    </xf>
    <xf numFmtId="166" fontId="0" fillId="3" borderId="14" xfId="0" applyNumberFormat="1" applyFill="1" applyBorder="1" applyAlignment="1" applyProtection="1">
      <alignment horizontal="center"/>
      <protection hidden="1"/>
    </xf>
    <xf numFmtId="166" fontId="0" fillId="3" borderId="15" xfId="0" applyNumberFormat="1" applyFill="1" applyBorder="1" applyAlignment="1" applyProtection="1">
      <alignment horizontal="center"/>
      <protection hidden="1"/>
    </xf>
    <xf numFmtId="166" fontId="70" fillId="3" borderId="0" xfId="0" applyNumberFormat="1" applyFont="1" applyFill="1" applyBorder="1" applyAlignment="1" applyProtection="1">
      <alignment horizontal="center"/>
      <protection hidden="1"/>
    </xf>
    <xf numFmtId="166" fontId="70" fillId="3" borderId="4" xfId="0" applyNumberFormat="1" applyFont="1" applyFill="1" applyBorder="1" applyAlignment="1" applyProtection="1">
      <alignment horizontal="center"/>
      <protection hidden="1"/>
    </xf>
    <xf numFmtId="0" fontId="34" fillId="6" borderId="11" xfId="0" applyFont="1" applyFill="1" applyBorder="1" applyAlignment="1" applyProtection="1">
      <alignment horizontal="center"/>
      <protection hidden="1"/>
    </xf>
    <xf numFmtId="0" fontId="0" fillId="5" borderId="0" xfId="0" applyFill="1" applyBorder="1" applyAlignment="1">
      <alignment horizontal="right"/>
    </xf>
    <xf numFmtId="167" fontId="1" fillId="5" borderId="12" xfId="0" applyNumberFormat="1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164" fontId="1" fillId="5" borderId="12" xfId="0" applyNumberFormat="1" applyFont="1" applyFill="1" applyBorder="1" applyAlignment="1">
      <alignment horizontal="center"/>
    </xf>
    <xf numFmtId="4" fontId="1" fillId="5" borderId="12" xfId="0" applyNumberFormat="1" applyFont="1" applyFill="1" applyBorder="1" applyAlignment="1">
      <alignment horizontal="center"/>
    </xf>
    <xf numFmtId="168" fontId="1" fillId="5" borderId="12" xfId="0" applyNumberFormat="1" applyFont="1" applyFill="1" applyBorder="1" applyAlignment="1">
      <alignment horizontal="center"/>
    </xf>
    <xf numFmtId="168" fontId="1" fillId="5" borderId="13" xfId="0" applyNumberFormat="1" applyFont="1" applyFill="1" applyBorder="1" applyAlignment="1">
      <alignment horizontal="center"/>
    </xf>
    <xf numFmtId="4" fontId="1" fillId="5" borderId="7" xfId="0" applyNumberFormat="1" applyFont="1" applyFill="1" applyBorder="1" applyAlignment="1">
      <alignment horizontal="center"/>
    </xf>
    <xf numFmtId="4" fontId="1" fillId="5" borderId="13" xfId="0" applyNumberFormat="1" applyFont="1" applyFill="1" applyBorder="1" applyAlignment="1">
      <alignment horizontal="center"/>
    </xf>
    <xf numFmtId="0" fontId="0" fillId="5" borderId="8" xfId="0" applyFill="1" applyBorder="1" applyAlignment="1">
      <alignment horizontal="right"/>
    </xf>
    <xf numFmtId="0" fontId="20" fillId="5" borderId="14" xfId="0" applyFont="1" applyFill="1" applyBorder="1" applyAlignment="1">
      <alignment horizontal="right"/>
    </xf>
    <xf numFmtId="0" fontId="23" fillId="5" borderId="14" xfId="0" applyFont="1" applyFill="1" applyBorder="1" applyAlignment="1">
      <alignment horizontal="right"/>
    </xf>
    <xf numFmtId="0" fontId="23" fillId="5" borderId="15" xfId="0" applyFont="1" applyFill="1" applyBorder="1" applyAlignment="1">
      <alignment horizontal="righ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dialogsheet" Target="dialogsheets/sheet12.xml"/><Relationship Id="rId18" Type="http://schemas.openxmlformats.org/officeDocument/2006/relationships/dialogsheet" Target="dialogsheets/sheet17.xml"/><Relationship Id="rId26" Type="http://schemas.openxmlformats.org/officeDocument/2006/relationships/dialogsheet" Target="dialogsheets/sheet25.xml"/><Relationship Id="rId39" Type="http://schemas.openxmlformats.org/officeDocument/2006/relationships/worksheet" Target="worksheets/sheet12.xml"/><Relationship Id="rId21" Type="http://schemas.openxmlformats.org/officeDocument/2006/relationships/dialogsheet" Target="dialogsheets/sheet20.xml"/><Relationship Id="rId34" Type="http://schemas.openxmlformats.org/officeDocument/2006/relationships/worksheet" Target="worksheets/sheet7.xml"/><Relationship Id="rId42" Type="http://schemas.openxmlformats.org/officeDocument/2006/relationships/worksheet" Target="worksheets/sheet15.xml"/><Relationship Id="rId47" Type="http://schemas.openxmlformats.org/officeDocument/2006/relationships/worksheet" Target="worksheets/sheet20.xml"/><Relationship Id="rId50" Type="http://schemas.openxmlformats.org/officeDocument/2006/relationships/worksheet" Target="worksheets/sheet23.xml"/><Relationship Id="rId55" Type="http://schemas.openxmlformats.org/officeDocument/2006/relationships/worksheet" Target="worksheets/sheet28.xml"/><Relationship Id="rId63" Type="http://schemas.microsoft.com/office/2006/relationships/vbaProject" Target="vbaProject.bin"/><Relationship Id="rId7" Type="http://schemas.openxmlformats.org/officeDocument/2006/relationships/dialogsheet" Target="dialogsheets/sheet6.xml"/><Relationship Id="rId2" Type="http://schemas.openxmlformats.org/officeDocument/2006/relationships/dialogsheet" Target="dialogsheets/sheet1.xml"/><Relationship Id="rId16" Type="http://schemas.openxmlformats.org/officeDocument/2006/relationships/dialogsheet" Target="dialogsheets/sheet15.xml"/><Relationship Id="rId29" Type="http://schemas.openxmlformats.org/officeDocument/2006/relationships/worksheet" Target="worksheets/sheet2.xml"/><Relationship Id="rId11" Type="http://schemas.openxmlformats.org/officeDocument/2006/relationships/dialogsheet" Target="dialogsheets/sheet10.xml"/><Relationship Id="rId24" Type="http://schemas.openxmlformats.org/officeDocument/2006/relationships/dialogsheet" Target="dialogsheets/sheet23.xml"/><Relationship Id="rId32" Type="http://schemas.openxmlformats.org/officeDocument/2006/relationships/worksheet" Target="worksheets/sheet5.xml"/><Relationship Id="rId37" Type="http://schemas.openxmlformats.org/officeDocument/2006/relationships/worksheet" Target="worksheets/sheet10.xml"/><Relationship Id="rId40" Type="http://schemas.openxmlformats.org/officeDocument/2006/relationships/worksheet" Target="worksheets/sheet13.xml"/><Relationship Id="rId45" Type="http://schemas.openxmlformats.org/officeDocument/2006/relationships/worksheet" Target="worksheets/sheet18.xml"/><Relationship Id="rId53" Type="http://schemas.openxmlformats.org/officeDocument/2006/relationships/worksheet" Target="worksheets/sheet26.xml"/><Relationship Id="rId58" Type="http://schemas.openxmlformats.org/officeDocument/2006/relationships/worksheet" Target="worksheets/sheet31.xml"/><Relationship Id="rId5" Type="http://schemas.openxmlformats.org/officeDocument/2006/relationships/dialogsheet" Target="dialogsheets/sheet4.xml"/><Relationship Id="rId61" Type="http://schemas.openxmlformats.org/officeDocument/2006/relationships/sharedStrings" Target="sharedStrings.xml"/><Relationship Id="rId19" Type="http://schemas.openxmlformats.org/officeDocument/2006/relationships/dialogsheet" Target="dialogsheets/sheet18.xml"/><Relationship Id="rId14" Type="http://schemas.openxmlformats.org/officeDocument/2006/relationships/dialogsheet" Target="dialogsheets/sheet13.xml"/><Relationship Id="rId22" Type="http://schemas.openxmlformats.org/officeDocument/2006/relationships/dialogsheet" Target="dialogsheets/sheet21.xml"/><Relationship Id="rId27" Type="http://schemas.openxmlformats.org/officeDocument/2006/relationships/dialogsheet" Target="dialogsheets/sheet26.xml"/><Relationship Id="rId30" Type="http://schemas.openxmlformats.org/officeDocument/2006/relationships/worksheet" Target="worksheets/sheet3.xml"/><Relationship Id="rId35" Type="http://schemas.openxmlformats.org/officeDocument/2006/relationships/worksheet" Target="worksheets/sheet8.xml"/><Relationship Id="rId43" Type="http://schemas.openxmlformats.org/officeDocument/2006/relationships/worksheet" Target="worksheets/sheet16.xml"/><Relationship Id="rId48" Type="http://schemas.openxmlformats.org/officeDocument/2006/relationships/worksheet" Target="worksheets/sheet21.xml"/><Relationship Id="rId56" Type="http://schemas.openxmlformats.org/officeDocument/2006/relationships/worksheet" Target="worksheets/sheet29.xml"/><Relationship Id="rId8" Type="http://schemas.openxmlformats.org/officeDocument/2006/relationships/dialogsheet" Target="dialogsheets/sheet7.xml"/><Relationship Id="rId51" Type="http://schemas.openxmlformats.org/officeDocument/2006/relationships/worksheet" Target="worksheets/sheet24.xml"/><Relationship Id="rId3" Type="http://schemas.openxmlformats.org/officeDocument/2006/relationships/dialogsheet" Target="dialogsheets/sheet2.xml"/><Relationship Id="rId12" Type="http://schemas.openxmlformats.org/officeDocument/2006/relationships/dialogsheet" Target="dialogsheets/sheet11.xml"/><Relationship Id="rId17" Type="http://schemas.openxmlformats.org/officeDocument/2006/relationships/dialogsheet" Target="dialogsheets/sheet16.xml"/><Relationship Id="rId25" Type="http://schemas.openxmlformats.org/officeDocument/2006/relationships/dialogsheet" Target="dialogsheets/sheet24.xml"/><Relationship Id="rId33" Type="http://schemas.openxmlformats.org/officeDocument/2006/relationships/worksheet" Target="worksheets/sheet6.xml"/><Relationship Id="rId38" Type="http://schemas.openxmlformats.org/officeDocument/2006/relationships/worksheet" Target="worksheets/sheet11.xml"/><Relationship Id="rId46" Type="http://schemas.openxmlformats.org/officeDocument/2006/relationships/worksheet" Target="worksheets/sheet19.xml"/><Relationship Id="rId59" Type="http://schemas.openxmlformats.org/officeDocument/2006/relationships/theme" Target="theme/theme1.xml"/><Relationship Id="rId20" Type="http://schemas.openxmlformats.org/officeDocument/2006/relationships/dialogsheet" Target="dialogsheets/sheet19.xml"/><Relationship Id="rId41" Type="http://schemas.openxmlformats.org/officeDocument/2006/relationships/worksheet" Target="worksheets/sheet14.xml"/><Relationship Id="rId54" Type="http://schemas.openxmlformats.org/officeDocument/2006/relationships/worksheet" Target="worksheets/sheet27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dialogsheet" Target="dialogsheets/sheet5.xml"/><Relationship Id="rId15" Type="http://schemas.openxmlformats.org/officeDocument/2006/relationships/dialogsheet" Target="dialogsheets/sheet14.xml"/><Relationship Id="rId23" Type="http://schemas.openxmlformats.org/officeDocument/2006/relationships/dialogsheet" Target="dialogsheets/sheet22.xml"/><Relationship Id="rId28" Type="http://schemas.openxmlformats.org/officeDocument/2006/relationships/dialogsheet" Target="dialogsheets/sheet27.xml"/><Relationship Id="rId36" Type="http://schemas.openxmlformats.org/officeDocument/2006/relationships/worksheet" Target="worksheets/sheet9.xml"/><Relationship Id="rId49" Type="http://schemas.openxmlformats.org/officeDocument/2006/relationships/worksheet" Target="worksheets/sheet22.xml"/><Relationship Id="rId57" Type="http://schemas.openxmlformats.org/officeDocument/2006/relationships/worksheet" Target="worksheets/sheet30.xml"/><Relationship Id="rId10" Type="http://schemas.openxmlformats.org/officeDocument/2006/relationships/dialogsheet" Target="dialogsheets/sheet9.xml"/><Relationship Id="rId31" Type="http://schemas.openxmlformats.org/officeDocument/2006/relationships/worksheet" Target="worksheets/sheet4.xml"/><Relationship Id="rId44" Type="http://schemas.openxmlformats.org/officeDocument/2006/relationships/worksheet" Target="worksheets/sheet17.xml"/><Relationship Id="rId52" Type="http://schemas.openxmlformats.org/officeDocument/2006/relationships/worksheet" Target="worksheets/sheet25.xml"/><Relationship Id="rId60" Type="http://schemas.openxmlformats.org/officeDocument/2006/relationships/styles" Target="styles.xml"/><Relationship Id="rId4" Type="http://schemas.openxmlformats.org/officeDocument/2006/relationships/dialogsheet" Target="dialogsheets/sheet3.xml"/><Relationship Id="rId9" Type="http://schemas.openxmlformats.org/officeDocument/2006/relationships/dialogsheet" Target="dialogsheets/sheet8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6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7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8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46556249434338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706946446799332"/>
          <c:y val="0.29293073770289668"/>
          <c:w val="0.68103591610805347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Kugel_Schneelast!$B$21:$B$35</c:f>
              <c:numCache>
                <c:formatCode>0.0</c:formatCode>
                <c:ptCount val="15"/>
                <c:pt idx="0">
                  <c:v>0</c:v>
                </c:pt>
                <c:pt idx="1">
                  <c:v>6.4285714285714288</c:v>
                </c:pt>
                <c:pt idx="2">
                  <c:v>12.857142857142858</c:v>
                </c:pt>
                <c:pt idx="3">
                  <c:v>19.285714285714285</c:v>
                </c:pt>
                <c:pt idx="4">
                  <c:v>25.714285714285715</c:v>
                </c:pt>
                <c:pt idx="5">
                  <c:v>32.142857142857146</c:v>
                </c:pt>
                <c:pt idx="6">
                  <c:v>38.571428571428569</c:v>
                </c:pt>
                <c:pt idx="7">
                  <c:v>45</c:v>
                </c:pt>
                <c:pt idx="8">
                  <c:v>51.428571428571431</c:v>
                </c:pt>
                <c:pt idx="9">
                  <c:v>57.857142857142854</c:v>
                </c:pt>
                <c:pt idx="10">
                  <c:v>64.285714285714292</c:v>
                </c:pt>
                <c:pt idx="11">
                  <c:v>70.714285714285708</c:v>
                </c:pt>
                <c:pt idx="12">
                  <c:v>77.142857142857139</c:v>
                </c:pt>
                <c:pt idx="13">
                  <c:v>83.571428571428569</c:v>
                </c:pt>
                <c:pt idx="14">
                  <c:v>90</c:v>
                </c:pt>
              </c:numCache>
            </c:numRef>
          </c:xVal>
          <c:yVal>
            <c:numRef>
              <c:f>Kugel_Schneelast!$E$21:$E$35</c:f>
              <c:numCache>
                <c:formatCode>0.0000</c:formatCode>
                <c:ptCount val="15"/>
                <c:pt idx="0">
                  <c:v>0</c:v>
                </c:pt>
                <c:pt idx="1">
                  <c:v>-9.4459937618671574E-4</c:v>
                </c:pt>
                <c:pt idx="2">
                  <c:v>-1.6716019220539408E-3</c:v>
                </c:pt>
                <c:pt idx="3">
                  <c:v>-1.9892356256251058E-3</c:v>
                </c:pt>
                <c:pt idx="4">
                  <c:v>-1.7544620599608163E-3</c:v>
                </c:pt>
                <c:pt idx="5">
                  <c:v>-8.9038054667940007E-4</c:v>
                </c:pt>
                <c:pt idx="6">
                  <c:v>6.0384259419721665E-4</c:v>
                </c:pt>
                <c:pt idx="7">
                  <c:v>2.6516504294495512E-3</c:v>
                </c:pt>
                <c:pt idx="8">
                  <c:v>5.1065414551955592E-3</c:v>
                </c:pt>
                <c:pt idx="9">
                  <c:v>7.7674640166371664E-3</c:v>
                </c:pt>
                <c:pt idx="10">
                  <c:v>1.0400444516251162E-2</c:v>
                </c:pt>
                <c:pt idx="11">
                  <c:v>1.2764033781304531E-2</c:v>
                </c:pt>
                <c:pt idx="12">
                  <c:v>1.4635725887243422E-2</c:v>
                </c:pt>
                <c:pt idx="13">
                  <c:v>1.5836392913359722E-2</c:v>
                </c:pt>
                <c:pt idx="14">
                  <c:v>1.6250000000000001E-2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753-BF43-B4040643D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938752"/>
        <c:axId val="133018368"/>
      </c:scatterChart>
      <c:valAx>
        <c:axId val="13293875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018368"/>
        <c:crosses val="autoZero"/>
        <c:crossBetween val="midCat"/>
      </c:valAx>
      <c:valAx>
        <c:axId val="13301836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93875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160186519998478"/>
          <c:y val="0.29293073770289668"/>
          <c:w val="0.58441805506821165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Kugel_Schneelast!$B$21:$B$35</c:f>
              <c:numCache>
                <c:formatCode>0.0</c:formatCode>
                <c:ptCount val="15"/>
                <c:pt idx="0">
                  <c:v>0</c:v>
                </c:pt>
                <c:pt idx="1">
                  <c:v>6.4285714285714288</c:v>
                </c:pt>
                <c:pt idx="2">
                  <c:v>12.857142857142858</c:v>
                </c:pt>
                <c:pt idx="3">
                  <c:v>19.285714285714285</c:v>
                </c:pt>
                <c:pt idx="4">
                  <c:v>25.714285714285715</c:v>
                </c:pt>
                <c:pt idx="5">
                  <c:v>32.142857142857146</c:v>
                </c:pt>
                <c:pt idx="6">
                  <c:v>38.571428571428569</c:v>
                </c:pt>
                <c:pt idx="7">
                  <c:v>45</c:v>
                </c:pt>
                <c:pt idx="8">
                  <c:v>51.428571428571431</c:v>
                </c:pt>
                <c:pt idx="9">
                  <c:v>57.857142857142854</c:v>
                </c:pt>
                <c:pt idx="10">
                  <c:v>64.285714285714292</c:v>
                </c:pt>
                <c:pt idx="11">
                  <c:v>70.714285714285708</c:v>
                </c:pt>
                <c:pt idx="12">
                  <c:v>77.142857142857139</c:v>
                </c:pt>
                <c:pt idx="13">
                  <c:v>83.571428571428569</c:v>
                </c:pt>
                <c:pt idx="14">
                  <c:v>90</c:v>
                </c:pt>
              </c:numCache>
            </c:numRef>
          </c:xVal>
          <c:yVal>
            <c:numRef>
              <c:f>Kugel_Schneelast!$F$21:$F$35</c:f>
              <c:numCache>
                <c:formatCode>0.00E+00</c:formatCode>
                <c:ptCount val="15"/>
                <c:pt idx="0">
                  <c:v>0</c:v>
                </c:pt>
                <c:pt idx="1">
                  <c:v>1.8357977051395938E-3</c:v>
                </c:pt>
                <c:pt idx="2">
                  <c:v>3.5795408477198544E-3</c:v>
                </c:pt>
                <c:pt idx="3">
                  <c:v>5.1437908653345519E-3</c:v>
                </c:pt>
                <c:pt idx="4">
                  <c:v>6.4501097303612462E-3</c:v>
                </c:pt>
                <c:pt idx="5">
                  <c:v>7.4329931601949586E-3</c:v>
                </c:pt>
                <c:pt idx="6">
                  <c:v>8.0431552755000444E-3</c:v>
                </c:pt>
                <c:pt idx="7">
                  <c:v>8.2500000000000004E-3</c:v>
                </c:pt>
                <c:pt idx="8">
                  <c:v>8.0431552755000444E-3</c:v>
                </c:pt>
                <c:pt idx="9">
                  <c:v>7.4329931601949577E-3</c:v>
                </c:pt>
                <c:pt idx="10">
                  <c:v>6.4501097303612445E-3</c:v>
                </c:pt>
                <c:pt idx="11">
                  <c:v>5.1437908653345528E-3</c:v>
                </c:pt>
                <c:pt idx="12">
                  <c:v>3.5795408477198548E-3</c:v>
                </c:pt>
                <c:pt idx="13">
                  <c:v>1.8357977051395948E-3</c:v>
                </c:pt>
                <c:pt idx="14">
                  <c:v>1.0103336092965663E-18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D-414A-B89D-487E71C56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96480"/>
        <c:axId val="132598016"/>
      </c:scatterChart>
      <c:valAx>
        <c:axId val="13259648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98016"/>
        <c:crosses val="autoZero"/>
        <c:crossBetween val="midCat"/>
      </c:valAx>
      <c:valAx>
        <c:axId val="132598016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964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534521767497658"/>
          <c:y val="0.29798126766329142"/>
          <c:w val="0.7327601629010702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Kugel_Schneelast!$B$21:$B$35</c:f>
              <c:numCache>
                <c:formatCode>0.0</c:formatCode>
                <c:ptCount val="15"/>
                <c:pt idx="0">
                  <c:v>0</c:v>
                </c:pt>
                <c:pt idx="1">
                  <c:v>6.4285714285714288</c:v>
                </c:pt>
                <c:pt idx="2">
                  <c:v>12.857142857142858</c:v>
                </c:pt>
                <c:pt idx="3">
                  <c:v>19.285714285714285</c:v>
                </c:pt>
                <c:pt idx="4">
                  <c:v>25.714285714285715</c:v>
                </c:pt>
                <c:pt idx="5">
                  <c:v>32.142857142857146</c:v>
                </c:pt>
                <c:pt idx="6">
                  <c:v>38.571428571428569</c:v>
                </c:pt>
                <c:pt idx="7">
                  <c:v>45</c:v>
                </c:pt>
                <c:pt idx="8">
                  <c:v>51.428571428571431</c:v>
                </c:pt>
                <c:pt idx="9">
                  <c:v>57.857142857142854</c:v>
                </c:pt>
                <c:pt idx="10">
                  <c:v>64.285714285714292</c:v>
                </c:pt>
                <c:pt idx="11">
                  <c:v>70.714285714285708</c:v>
                </c:pt>
                <c:pt idx="12">
                  <c:v>77.142857142857139</c:v>
                </c:pt>
                <c:pt idx="13">
                  <c:v>83.571428571428569</c:v>
                </c:pt>
                <c:pt idx="14">
                  <c:v>90</c:v>
                </c:pt>
              </c:numCache>
            </c:numRef>
          </c:xVal>
          <c:yVal>
            <c:numRef>
              <c:f>Kugel_Schneelast!$D$21:$D$35</c:f>
              <c:numCache>
                <c:formatCode>0.00</c:formatCode>
                <c:ptCount val="15"/>
                <c:pt idx="0">
                  <c:v>-2.5</c:v>
                </c:pt>
                <c:pt idx="1">
                  <c:v>-2.4373197804545592</c:v>
                </c:pt>
                <c:pt idx="2">
                  <c:v>-2.252422169756048</c:v>
                </c:pt>
                <c:pt idx="3">
                  <c:v>-1.9545787061700746</c:v>
                </c:pt>
                <c:pt idx="4">
                  <c:v>-1.5587245046468339</c:v>
                </c:pt>
                <c:pt idx="5">
                  <c:v>-1.0847093477938949</c:v>
                </c:pt>
                <c:pt idx="6">
                  <c:v>-0.55630233489078607</c:v>
                </c:pt>
                <c:pt idx="7">
                  <c:v>-1.5308084989341916E-16</c:v>
                </c:pt>
                <c:pt idx="8">
                  <c:v>0.55630233489078584</c:v>
                </c:pt>
                <c:pt idx="9">
                  <c:v>1.0847093477938952</c:v>
                </c:pt>
                <c:pt idx="10">
                  <c:v>1.5587245046468345</c:v>
                </c:pt>
                <c:pt idx="11">
                  <c:v>1.9545787061700741</c:v>
                </c:pt>
                <c:pt idx="12">
                  <c:v>2.2524221697560476</c:v>
                </c:pt>
                <c:pt idx="13">
                  <c:v>2.4373197804545592</c:v>
                </c:pt>
                <c:pt idx="14">
                  <c:v>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0D-4B48-AF82-87A8D9AA0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609920"/>
        <c:axId val="132611456"/>
      </c:scatterChart>
      <c:valAx>
        <c:axId val="1326099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11456"/>
        <c:crosses val="autoZero"/>
        <c:crossBetween val="midCat"/>
      </c:valAx>
      <c:valAx>
        <c:axId val="13261145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099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29798126766329142"/>
          <c:w val="0.7489209150133379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Kugel_Schneelast!$B$21:$B$35</c:f>
              <c:numCache>
                <c:formatCode>0.0</c:formatCode>
                <c:ptCount val="15"/>
                <c:pt idx="0">
                  <c:v>0</c:v>
                </c:pt>
                <c:pt idx="1">
                  <c:v>6.4285714285714288</c:v>
                </c:pt>
                <c:pt idx="2">
                  <c:v>12.857142857142858</c:v>
                </c:pt>
                <c:pt idx="3">
                  <c:v>19.285714285714285</c:v>
                </c:pt>
                <c:pt idx="4">
                  <c:v>25.714285714285715</c:v>
                </c:pt>
                <c:pt idx="5">
                  <c:v>32.142857142857146</c:v>
                </c:pt>
                <c:pt idx="6">
                  <c:v>38.571428571428569</c:v>
                </c:pt>
                <c:pt idx="7">
                  <c:v>45</c:v>
                </c:pt>
                <c:pt idx="8">
                  <c:v>51.428571428571431</c:v>
                </c:pt>
                <c:pt idx="9">
                  <c:v>57.857142857142854</c:v>
                </c:pt>
                <c:pt idx="10">
                  <c:v>64.285714285714292</c:v>
                </c:pt>
                <c:pt idx="11">
                  <c:v>70.714285714285708</c:v>
                </c:pt>
                <c:pt idx="12">
                  <c:v>77.142857142857139</c:v>
                </c:pt>
                <c:pt idx="13">
                  <c:v>83.571428571428569</c:v>
                </c:pt>
                <c:pt idx="14">
                  <c:v>90</c:v>
                </c:pt>
              </c:numCache>
            </c:numRef>
          </c:xVal>
          <c:yVal>
            <c:numRef>
              <c:f>Kugel_Schneelast!$C$21:$C$35</c:f>
              <c:numCache>
                <c:formatCode>0.00</c:formatCode>
                <c:ptCount val="15"/>
                <c:pt idx="0">
                  <c:v>-2.5</c:v>
                </c:pt>
                <c:pt idx="1">
                  <c:v>-2.5</c:v>
                </c:pt>
                <c:pt idx="2">
                  <c:v>-2.5</c:v>
                </c:pt>
                <c:pt idx="3">
                  <c:v>-2.5</c:v>
                </c:pt>
                <c:pt idx="4">
                  <c:v>-2.5</c:v>
                </c:pt>
                <c:pt idx="5">
                  <c:v>-2.5</c:v>
                </c:pt>
                <c:pt idx="6">
                  <c:v>-2.5</c:v>
                </c:pt>
                <c:pt idx="7">
                  <c:v>-2.5</c:v>
                </c:pt>
                <c:pt idx="8">
                  <c:v>-2.5</c:v>
                </c:pt>
                <c:pt idx="9">
                  <c:v>-2.5</c:v>
                </c:pt>
                <c:pt idx="10">
                  <c:v>-2.5</c:v>
                </c:pt>
                <c:pt idx="11">
                  <c:v>-2.5</c:v>
                </c:pt>
                <c:pt idx="12">
                  <c:v>-2.5</c:v>
                </c:pt>
                <c:pt idx="13">
                  <c:v>-2.5</c:v>
                </c:pt>
                <c:pt idx="14">
                  <c:v>-2.5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75-4A2D-AB21-8F8EACF0A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713856"/>
        <c:axId val="132732032"/>
      </c:scatterChart>
      <c:valAx>
        <c:axId val="1327138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732032"/>
        <c:crosses val="autoZero"/>
        <c:crossBetween val="midCat"/>
      </c:valAx>
      <c:valAx>
        <c:axId val="132732032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7138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888412017167383"/>
          <c:y val="0.29293073770289668"/>
          <c:w val="0.68240343347639487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0.7142857142857143</c:v>
                </c:pt>
                <c:pt idx="2">
                  <c:v>1.4285714285714286</c:v>
                </c:pt>
                <c:pt idx="3">
                  <c:v>2.1428571428571428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4.2857142857142856</c:v>
                </c:pt>
                <c:pt idx="7">
                  <c:v>5</c:v>
                </c:pt>
                <c:pt idx="8">
                  <c:v>5.7142857142857144</c:v>
                </c:pt>
                <c:pt idx="9">
                  <c:v>6.4285714285714288</c:v>
                </c:pt>
                <c:pt idx="10">
                  <c:v>7.1428571428571432</c:v>
                </c:pt>
                <c:pt idx="11">
                  <c:v>7.8571428571428568</c:v>
                </c:pt>
                <c:pt idx="12">
                  <c:v>8.5714285714285712</c:v>
                </c:pt>
                <c:pt idx="13">
                  <c:v>9.2857142857142865</c:v>
                </c:pt>
                <c:pt idx="14">
                  <c:v>10</c:v>
                </c:pt>
              </c:numCache>
            </c:numRef>
          </c:xVal>
          <c:yVal>
            <c:numRef>
              <c:f>Zylinder_Eigengewicht!$E$21:$E$35</c:f>
              <c:numCache>
                <c:formatCode>0.0000</c:formatCode>
                <c:ptCount val="15"/>
                <c:pt idx="0">
                  <c:v>0</c:v>
                </c:pt>
                <c:pt idx="1">
                  <c:v>3.9285714285714286E-7</c:v>
                </c:pt>
                <c:pt idx="2">
                  <c:v>7.8571428571428572E-7</c:v>
                </c:pt>
                <c:pt idx="3">
                  <c:v>1.1785714285714285E-6</c:v>
                </c:pt>
                <c:pt idx="4">
                  <c:v>1.5714285714285714E-6</c:v>
                </c:pt>
                <c:pt idx="5">
                  <c:v>1.9642857142857144E-6</c:v>
                </c:pt>
                <c:pt idx="6">
                  <c:v>2.357142857142857E-6</c:v>
                </c:pt>
                <c:pt idx="7">
                  <c:v>2.7499999999999999E-6</c:v>
                </c:pt>
                <c:pt idx="8">
                  <c:v>3.1428571428571429E-6</c:v>
                </c:pt>
                <c:pt idx="9">
                  <c:v>3.5357142857142859E-6</c:v>
                </c:pt>
                <c:pt idx="10">
                  <c:v>3.9285714285714288E-6</c:v>
                </c:pt>
                <c:pt idx="11">
                  <c:v>4.3214285714285718E-6</c:v>
                </c:pt>
                <c:pt idx="12">
                  <c:v>4.7142857142857139E-6</c:v>
                </c:pt>
                <c:pt idx="13">
                  <c:v>5.1071428571428569E-6</c:v>
                </c:pt>
                <c:pt idx="14">
                  <c:v>5.4999999999999999E-6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57-4B8C-91CF-978177B4F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62976"/>
        <c:axId val="118864512"/>
      </c:scatterChart>
      <c:valAx>
        <c:axId val="11886297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8864512"/>
        <c:crosses val="autoZero"/>
        <c:crossBetween val="midCat"/>
      </c:valAx>
      <c:valAx>
        <c:axId val="11886451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886297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30303179762368621"/>
          <c:w val="0.71861775660239369"/>
          <c:h val="0.5757604154850037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0.7142857142857143</c:v>
                </c:pt>
                <c:pt idx="2">
                  <c:v>1.4285714285714286</c:v>
                </c:pt>
                <c:pt idx="3">
                  <c:v>2.1428571428571428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4.2857142857142856</c:v>
                </c:pt>
                <c:pt idx="7">
                  <c:v>5</c:v>
                </c:pt>
                <c:pt idx="8">
                  <c:v>5.7142857142857144</c:v>
                </c:pt>
                <c:pt idx="9">
                  <c:v>6.4285714285714288</c:v>
                </c:pt>
                <c:pt idx="10">
                  <c:v>7.1428571428571432</c:v>
                </c:pt>
                <c:pt idx="11">
                  <c:v>7.8571428571428568</c:v>
                </c:pt>
                <c:pt idx="12">
                  <c:v>8.5714285714285712</c:v>
                </c:pt>
                <c:pt idx="13">
                  <c:v>9.2857142857142865</c:v>
                </c:pt>
                <c:pt idx="14">
                  <c:v>10</c:v>
                </c:pt>
              </c:numCache>
            </c:numRef>
          </c:xVal>
          <c:yVal>
            <c:numRef>
              <c:f>Zylinder_Eigengewicht!$C$21:$C$35</c:f>
              <c:numCache>
                <c:formatCode>0.00</c:formatCode>
                <c:ptCount val="15"/>
                <c:pt idx="0">
                  <c:v>0</c:v>
                </c:pt>
                <c:pt idx="1">
                  <c:v>-550</c:v>
                </c:pt>
                <c:pt idx="2">
                  <c:v>-1100</c:v>
                </c:pt>
                <c:pt idx="3">
                  <c:v>-1650</c:v>
                </c:pt>
                <c:pt idx="4">
                  <c:v>-2200</c:v>
                </c:pt>
                <c:pt idx="5">
                  <c:v>-2750</c:v>
                </c:pt>
                <c:pt idx="6">
                  <c:v>-3300</c:v>
                </c:pt>
                <c:pt idx="7">
                  <c:v>-3850</c:v>
                </c:pt>
                <c:pt idx="8">
                  <c:v>-4400</c:v>
                </c:pt>
                <c:pt idx="9">
                  <c:v>-4950</c:v>
                </c:pt>
                <c:pt idx="10">
                  <c:v>-5500</c:v>
                </c:pt>
                <c:pt idx="11">
                  <c:v>-6050</c:v>
                </c:pt>
                <c:pt idx="12">
                  <c:v>-6600</c:v>
                </c:pt>
                <c:pt idx="13">
                  <c:v>-7150.0000000000009</c:v>
                </c:pt>
                <c:pt idx="14">
                  <c:v>-7700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7C-4358-9ABD-5FC7F972F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638272"/>
        <c:axId val="119472128"/>
      </c:scatterChart>
      <c:valAx>
        <c:axId val="1196382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72128"/>
        <c:crosses val="autoZero"/>
        <c:crossBetween val="midCat"/>
      </c:valAx>
      <c:valAx>
        <c:axId val="119472128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6382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8961203671214112"/>
          <c:y val="0.28788020774250189"/>
          <c:w val="0.50649564772578348"/>
          <c:h val="0.383840276990002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0.7142857142857143</c:v>
                </c:pt>
                <c:pt idx="2">
                  <c:v>1.4285714285714286</c:v>
                </c:pt>
                <c:pt idx="3">
                  <c:v>2.1428571428571428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4.2857142857142856</c:v>
                </c:pt>
                <c:pt idx="7">
                  <c:v>5</c:v>
                </c:pt>
                <c:pt idx="8">
                  <c:v>5.7142857142857144</c:v>
                </c:pt>
                <c:pt idx="9">
                  <c:v>6.4285714285714288</c:v>
                </c:pt>
                <c:pt idx="10">
                  <c:v>7.1428571428571432</c:v>
                </c:pt>
                <c:pt idx="11">
                  <c:v>7.8571428571428568</c:v>
                </c:pt>
                <c:pt idx="12">
                  <c:v>8.5714285714285712</c:v>
                </c:pt>
                <c:pt idx="13">
                  <c:v>9.2857142857142865</c:v>
                </c:pt>
                <c:pt idx="14">
                  <c:v>10</c:v>
                </c:pt>
              </c:numCache>
            </c:numRef>
          </c:xVal>
          <c:yVal>
            <c:numRef>
              <c:f>Zylinder_Eigengewicht!$F$21:$F$35</c:f>
              <c:numCache>
                <c:formatCode>0.00E+00</c:formatCode>
                <c:ptCount val="15"/>
                <c:pt idx="0">
                  <c:v>5.5000000000000003E-7</c:v>
                </c:pt>
                <c:pt idx="1">
                  <c:v>5.5000000000000003E-7</c:v>
                </c:pt>
                <c:pt idx="2">
                  <c:v>5.5000000000000003E-7</c:v>
                </c:pt>
                <c:pt idx="3">
                  <c:v>5.5000000000000003E-7</c:v>
                </c:pt>
                <c:pt idx="4">
                  <c:v>5.5000000000000003E-7</c:v>
                </c:pt>
                <c:pt idx="5">
                  <c:v>5.5000000000000003E-7</c:v>
                </c:pt>
                <c:pt idx="6">
                  <c:v>5.5000000000000003E-7</c:v>
                </c:pt>
                <c:pt idx="7">
                  <c:v>5.5000000000000003E-7</c:v>
                </c:pt>
                <c:pt idx="8">
                  <c:v>5.5000000000000003E-7</c:v>
                </c:pt>
                <c:pt idx="9">
                  <c:v>5.5000000000000003E-7</c:v>
                </c:pt>
                <c:pt idx="10">
                  <c:v>5.5000000000000003E-7</c:v>
                </c:pt>
                <c:pt idx="11">
                  <c:v>5.5000000000000003E-7</c:v>
                </c:pt>
                <c:pt idx="12">
                  <c:v>5.5000000000000003E-7</c:v>
                </c:pt>
                <c:pt idx="13">
                  <c:v>5.5000000000000003E-7</c:v>
                </c:pt>
                <c:pt idx="14">
                  <c:v>5.5000000000000003E-7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00-4408-8480-3405E00F3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83776"/>
        <c:axId val="119506048"/>
      </c:scatterChart>
      <c:valAx>
        <c:axId val="119483776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506048"/>
        <c:crosses val="autoZero"/>
        <c:crossBetween val="midCat"/>
      </c:valAx>
      <c:valAx>
        <c:axId val="119506048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837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30303179762368621"/>
          <c:w val="0.71861775660239369"/>
          <c:h val="0.5757604154850037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Kegel_Eigengewicht!$B$21:$B$35</c:f>
              <c:numCache>
                <c:formatCode>0.0</c:formatCode>
                <c:ptCount val="15"/>
                <c:pt idx="0">
                  <c:v>14.141999999999999</c:v>
                </c:pt>
                <c:pt idx="1">
                  <c:v>13.333857142857143</c:v>
                </c:pt>
                <c:pt idx="2">
                  <c:v>12.525714285714285</c:v>
                </c:pt>
                <c:pt idx="3">
                  <c:v>11.717571428571429</c:v>
                </c:pt>
                <c:pt idx="4">
                  <c:v>10.90942857142857</c:v>
                </c:pt>
                <c:pt idx="5">
                  <c:v>10.101285714285714</c:v>
                </c:pt>
                <c:pt idx="6">
                  <c:v>9.2931428571428576</c:v>
                </c:pt>
                <c:pt idx="7">
                  <c:v>8.4849999999999994</c:v>
                </c:pt>
                <c:pt idx="8">
                  <c:v>7.6768571428571422</c:v>
                </c:pt>
                <c:pt idx="9">
                  <c:v>6.8687142857142858</c:v>
                </c:pt>
                <c:pt idx="10">
                  <c:v>6.0605714285714285</c:v>
                </c:pt>
                <c:pt idx="11">
                  <c:v>5.2524285714285712</c:v>
                </c:pt>
                <c:pt idx="12">
                  <c:v>4.444285714285714</c:v>
                </c:pt>
                <c:pt idx="13">
                  <c:v>3.6361428571428571</c:v>
                </c:pt>
                <c:pt idx="14">
                  <c:v>2.8279999999999998</c:v>
                </c:pt>
              </c:numCache>
            </c:numRef>
          </c:xVal>
          <c:yVal>
            <c:numRef>
              <c:f>Kegel_Eigengewicht!$C$21:$C$35</c:f>
              <c:numCache>
                <c:formatCode>0.00</c:formatCode>
                <c:ptCount val="15"/>
                <c:pt idx="0">
                  <c:v>-24.000052661608656</c:v>
                </c:pt>
                <c:pt idx="1">
                  <c:v>-22.510853814881543</c:v>
                </c:pt>
                <c:pt idx="2">
                  <c:v>-21.013836512768219</c:v>
                </c:pt>
                <c:pt idx="3">
                  <c:v>-19.507383074784453</c:v>
                </c:pt>
                <c:pt idx="4">
                  <c:v>-17.989396485742095</c:v>
                </c:pt>
                <c:pt idx="5">
                  <c:v>-16.457108652377002</c:v>
                </c:pt>
                <c:pt idx="6">
                  <c:v>-14.906788614574154</c:v>
                </c:pt>
                <c:pt idx="7">
                  <c:v>-13.333284010324757</c:v>
                </c:pt>
                <c:pt idx="8">
                  <c:v>-11.729272920741527</c:v>
                </c:pt>
                <c:pt idx="9">
                  <c:v>-10.083987567230009</c:v>
                </c:pt>
                <c:pt idx="10">
                  <c:v>-8.380916882160383</c:v>
                </c:pt>
                <c:pt idx="11">
                  <c:v>-6.5933881736656934</c:v>
                </c:pt>
                <c:pt idx="12">
                  <c:v>-4.6753282461320902</c:v>
                </c:pt>
                <c:pt idx="13">
                  <c:v>-2.5397043207787102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93-45C0-83F9-49F206A6D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25600"/>
        <c:axId val="121631488"/>
      </c:scatterChart>
      <c:valAx>
        <c:axId val="12162560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631488"/>
        <c:crosses val="autoZero"/>
        <c:crossBetween val="midCat"/>
      </c:valAx>
      <c:valAx>
        <c:axId val="121631488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62560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84120171673821"/>
          <c:y val="0.29798126766329142"/>
          <c:w val="0.71244635193133043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Kegel_Eigengewicht!$B$21:$B$35</c:f>
              <c:numCache>
                <c:formatCode>0.0</c:formatCode>
                <c:ptCount val="15"/>
                <c:pt idx="0">
                  <c:v>14.141999999999999</c:v>
                </c:pt>
                <c:pt idx="1">
                  <c:v>13.333857142857143</c:v>
                </c:pt>
                <c:pt idx="2">
                  <c:v>12.525714285714285</c:v>
                </c:pt>
                <c:pt idx="3">
                  <c:v>11.717571428571429</c:v>
                </c:pt>
                <c:pt idx="4">
                  <c:v>10.90942857142857</c:v>
                </c:pt>
                <c:pt idx="5">
                  <c:v>10.101285714285714</c:v>
                </c:pt>
                <c:pt idx="6">
                  <c:v>9.2931428571428576</c:v>
                </c:pt>
                <c:pt idx="7">
                  <c:v>8.4849999999999994</c:v>
                </c:pt>
                <c:pt idx="8">
                  <c:v>7.6768571428571422</c:v>
                </c:pt>
                <c:pt idx="9">
                  <c:v>6.8687142857142858</c:v>
                </c:pt>
                <c:pt idx="10">
                  <c:v>6.0605714285714285</c:v>
                </c:pt>
                <c:pt idx="11">
                  <c:v>5.2524285714285712</c:v>
                </c:pt>
                <c:pt idx="12">
                  <c:v>4.444285714285714</c:v>
                </c:pt>
                <c:pt idx="13">
                  <c:v>3.6361428571428571</c:v>
                </c:pt>
                <c:pt idx="14">
                  <c:v>2.8279999999999998</c:v>
                </c:pt>
              </c:numCache>
            </c:numRef>
          </c:xVal>
          <c:yVal>
            <c:numRef>
              <c:f>Kegel_Eigengewicht!$D$21:$D$35</c:f>
              <c:numCache>
                <c:formatCode>0.00</c:formatCode>
                <c:ptCount val="15"/>
                <c:pt idx="0">
                  <c:v>-24.999760248850382</c:v>
                </c:pt>
                <c:pt idx="1">
                  <c:v>-23.571152012717423</c:v>
                </c:pt>
                <c:pt idx="2">
                  <c:v>-22.142543776584457</c:v>
                </c:pt>
                <c:pt idx="3">
                  <c:v>-20.713935540451494</c:v>
                </c:pt>
                <c:pt idx="4">
                  <c:v>-19.285327304318528</c:v>
                </c:pt>
                <c:pt idx="5">
                  <c:v>-17.856719068185566</c:v>
                </c:pt>
                <c:pt idx="6">
                  <c:v>-16.428110832052603</c:v>
                </c:pt>
                <c:pt idx="7">
                  <c:v>-14.999502595919637</c:v>
                </c:pt>
                <c:pt idx="8">
                  <c:v>-13.570894359786672</c:v>
                </c:pt>
                <c:pt idx="9">
                  <c:v>-12.14228612365371</c:v>
                </c:pt>
                <c:pt idx="10">
                  <c:v>-10.713677887520745</c:v>
                </c:pt>
                <c:pt idx="11">
                  <c:v>-9.2850696513877811</c:v>
                </c:pt>
                <c:pt idx="12">
                  <c:v>-7.8564614152548176</c:v>
                </c:pt>
                <c:pt idx="13">
                  <c:v>-6.4278531791218541</c:v>
                </c:pt>
                <c:pt idx="14">
                  <c:v>-4.9992449429888905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A0-4034-87D9-21F330FCD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76544"/>
        <c:axId val="121678080"/>
      </c:scatterChart>
      <c:valAx>
        <c:axId val="12167654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678080"/>
        <c:crosses val="autoZero"/>
        <c:crossBetween val="midCat"/>
      </c:valAx>
      <c:valAx>
        <c:axId val="121678080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67654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078015413687999"/>
          <c:y val="0.29293073770289668"/>
          <c:w val="0.68398557556131445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Kegel_Eigengewicht!$B$21:$B$35</c:f>
              <c:numCache>
                <c:formatCode>0.0</c:formatCode>
                <c:ptCount val="15"/>
                <c:pt idx="0">
                  <c:v>14.141999999999999</c:v>
                </c:pt>
                <c:pt idx="1">
                  <c:v>13.333857142857143</c:v>
                </c:pt>
                <c:pt idx="2">
                  <c:v>12.525714285714285</c:v>
                </c:pt>
                <c:pt idx="3">
                  <c:v>11.717571428571429</c:v>
                </c:pt>
                <c:pt idx="4">
                  <c:v>10.90942857142857</c:v>
                </c:pt>
                <c:pt idx="5">
                  <c:v>10.101285714285714</c:v>
                </c:pt>
                <c:pt idx="6">
                  <c:v>9.2931428571428576</c:v>
                </c:pt>
                <c:pt idx="7">
                  <c:v>8.4849999999999994</c:v>
                </c:pt>
                <c:pt idx="8">
                  <c:v>7.6768571428571422</c:v>
                </c:pt>
                <c:pt idx="9">
                  <c:v>6.8687142857142858</c:v>
                </c:pt>
                <c:pt idx="10">
                  <c:v>6.0605714285714285</c:v>
                </c:pt>
                <c:pt idx="11">
                  <c:v>5.2524285714285712</c:v>
                </c:pt>
                <c:pt idx="12">
                  <c:v>4.444285714285714</c:v>
                </c:pt>
                <c:pt idx="13">
                  <c:v>3.6361428571428571</c:v>
                </c:pt>
                <c:pt idx="14">
                  <c:v>2.8279999999999998</c:v>
                </c:pt>
              </c:numCache>
            </c:numRef>
          </c:xVal>
          <c:yVal>
            <c:numRef>
              <c:f>Kegel_Eigengewicht!$E$21:$E$35</c:f>
              <c:numCache>
                <c:formatCode>0.0000</c:formatCode>
                <c:ptCount val="15"/>
                <c:pt idx="0">
                  <c:v>-6.7331853333333344E-2</c:v>
                </c:pt>
                <c:pt idx="1">
                  <c:v>-5.9930380768707513E-2</c:v>
                </c:pt>
                <c:pt idx="2">
                  <c:v>-5.2964304789115658E-2</c:v>
                </c:pt>
                <c:pt idx="3">
                  <c:v>-4.6433625394557837E-2</c:v>
                </c:pt>
                <c:pt idx="4">
                  <c:v>-4.033834258503402E-2</c:v>
                </c:pt>
                <c:pt idx="5">
                  <c:v>-3.4678456360544223E-2</c:v>
                </c:pt>
                <c:pt idx="6">
                  <c:v>-2.9453966721088451E-2</c:v>
                </c:pt>
                <c:pt idx="7">
                  <c:v>-2.466487366666667E-2</c:v>
                </c:pt>
                <c:pt idx="8">
                  <c:v>-2.0311177197278908E-2</c:v>
                </c:pt>
                <c:pt idx="9">
                  <c:v>-1.6392877312925179E-2</c:v>
                </c:pt>
                <c:pt idx="10">
                  <c:v>-1.2909974013605444E-2</c:v>
                </c:pt>
                <c:pt idx="11">
                  <c:v>-9.8624672993197302E-3</c:v>
                </c:pt>
                <c:pt idx="12">
                  <c:v>-7.2503571700680298E-3</c:v>
                </c:pt>
                <c:pt idx="13">
                  <c:v>-5.0736436258503412E-3</c:v>
                </c:pt>
                <c:pt idx="14">
                  <c:v>-3.3323266666666668E-3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6D-4611-AE89-081C31404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05696"/>
        <c:axId val="120207232"/>
      </c:scatterChart>
      <c:valAx>
        <c:axId val="12020569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207232"/>
        <c:crosses val="autoZero"/>
        <c:crossBetween val="midCat"/>
      </c:valAx>
      <c:valAx>
        <c:axId val="12020723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20569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770576405222074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870256147930818"/>
          <c:y val="0.28788020774250189"/>
          <c:w val="0.59740512295861636"/>
          <c:h val="0.5101035259998717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Kegel_Eigengewicht!$B$21:$B$35</c:f>
              <c:numCache>
                <c:formatCode>0.0</c:formatCode>
                <c:ptCount val="15"/>
                <c:pt idx="0">
                  <c:v>14.141999999999999</c:v>
                </c:pt>
                <c:pt idx="1">
                  <c:v>13.333857142857143</c:v>
                </c:pt>
                <c:pt idx="2">
                  <c:v>12.525714285714285</c:v>
                </c:pt>
                <c:pt idx="3">
                  <c:v>11.717571428571429</c:v>
                </c:pt>
                <c:pt idx="4">
                  <c:v>10.90942857142857</c:v>
                </c:pt>
                <c:pt idx="5">
                  <c:v>10.101285714285714</c:v>
                </c:pt>
                <c:pt idx="6">
                  <c:v>9.2931428571428576</c:v>
                </c:pt>
                <c:pt idx="7">
                  <c:v>8.4849999999999994</c:v>
                </c:pt>
                <c:pt idx="8">
                  <c:v>7.6768571428571422</c:v>
                </c:pt>
                <c:pt idx="9">
                  <c:v>6.8687142857142858</c:v>
                </c:pt>
                <c:pt idx="10">
                  <c:v>6.0605714285714285</c:v>
                </c:pt>
                <c:pt idx="11">
                  <c:v>5.2524285714285712</c:v>
                </c:pt>
                <c:pt idx="12">
                  <c:v>4.444285714285714</c:v>
                </c:pt>
                <c:pt idx="13">
                  <c:v>3.6361428571428571</c:v>
                </c:pt>
                <c:pt idx="14">
                  <c:v>2.8279999999999998</c:v>
                </c:pt>
              </c:numCache>
            </c:numRef>
          </c:xVal>
          <c:yVal>
            <c:numRef>
              <c:f>Kegel_Eigengewicht!$F$21:$F$35</c:f>
              <c:numCache>
                <c:formatCode>0.00E+00</c:formatCode>
                <c:ptCount val="15"/>
                <c:pt idx="0">
                  <c:v>6.9998385954406876E-3</c:v>
                </c:pt>
                <c:pt idx="1">
                  <c:v>6.6390732693366126E-3</c:v>
                </c:pt>
                <c:pt idx="2">
                  <c:v>6.2809140950279407E-3</c:v>
                </c:pt>
                <c:pt idx="3">
                  <c:v>5.9259002993427524E-3</c:v>
                </c:pt>
                <c:pt idx="4">
                  <c:v>5.5747308873437583E-3</c:v>
                </c:pt>
                <c:pt idx="5">
                  <c:v>5.2283285567856774E-3</c:v>
                </c:pt>
                <c:pt idx="6">
                  <c:v>4.8879369610401804E-3</c:v>
                </c:pt>
                <c:pt idx="7">
                  <c:v>4.5552735541102016E-3</c:v>
                </c:pt>
                <c:pt idx="8">
                  <c:v>4.2327789756248313E-3</c:v>
                </c:pt>
                <c:pt idx="9">
                  <c:v>3.9240424851155597E-3</c:v>
                </c:pt>
                <c:pt idx="10">
                  <c:v>3.6345677717923228E-3</c:v>
                </c:pt>
                <c:pt idx="11">
                  <c:v>3.3732457329441073E-3</c:v>
                </c:pt>
                <c:pt idx="12">
                  <c:v>3.1554341004421962E-3</c:v>
                </c:pt>
                <c:pt idx="13">
                  <c:v>3.0101438005468773E-3</c:v>
                </c:pt>
                <c:pt idx="14">
                  <c:v>2.9995469657933356E-3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F6-41E0-8DD2-C58CCC417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18752"/>
        <c:axId val="120220288"/>
      </c:scatterChart>
      <c:valAx>
        <c:axId val="12021875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220288"/>
        <c:crosses val="autoZero"/>
        <c:crossBetween val="midCat"/>
      </c:valAx>
      <c:valAx>
        <c:axId val="120220288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2187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65217391304348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"/>
          <c:y val="0.28788020774250189"/>
          <c:w val="0.59130434782608698"/>
          <c:h val="0.5101035259998717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6.4285714285714288</c:v>
                </c:pt>
                <c:pt idx="2">
                  <c:v>12.857142857142858</c:v>
                </c:pt>
                <c:pt idx="3">
                  <c:v>19.285714285714285</c:v>
                </c:pt>
                <c:pt idx="4">
                  <c:v>25.714285714285715</c:v>
                </c:pt>
                <c:pt idx="5">
                  <c:v>32.142857142857146</c:v>
                </c:pt>
                <c:pt idx="6">
                  <c:v>38.571428571428569</c:v>
                </c:pt>
                <c:pt idx="7">
                  <c:v>45</c:v>
                </c:pt>
                <c:pt idx="8">
                  <c:v>51.428571428571431</c:v>
                </c:pt>
                <c:pt idx="9">
                  <c:v>57.857142857142854</c:v>
                </c:pt>
                <c:pt idx="10">
                  <c:v>64.285714285714292</c:v>
                </c:pt>
                <c:pt idx="11">
                  <c:v>70.714285714285708</c:v>
                </c:pt>
                <c:pt idx="12">
                  <c:v>77.142857142857139</c:v>
                </c:pt>
                <c:pt idx="13">
                  <c:v>83.571428571428569</c:v>
                </c:pt>
                <c:pt idx="14">
                  <c:v>90</c:v>
                </c:pt>
              </c:numCache>
            </c:numRef>
          </c:xVal>
          <c:yVal>
            <c:numRef>
              <c:f>Kugel_Eigengewicht!$F$21:$F$35</c:f>
              <c:numCache>
                <c:formatCode>0.00E+00</c:formatCode>
                <c:ptCount val="15"/>
                <c:pt idx="0">
                  <c:v>0</c:v>
                </c:pt>
                <c:pt idx="1">
                  <c:v>4.7211687423561477E-7</c:v>
                </c:pt>
                <c:pt idx="2">
                  <c:v>9.3829660484912548E-7</c:v>
                </c:pt>
                <c:pt idx="3">
                  <c:v>1.3926767112442876E-6</c:v>
                </c:pt>
                <c:pt idx="4">
                  <c:v>1.8295430999457032E-6</c:v>
                </c:pt>
                <c:pt idx="5">
                  <c:v>2.2434019226396695E-6</c:v>
                </c:pt>
                <c:pt idx="6">
                  <c:v>2.629048664504326E-6</c:v>
                </c:pt>
                <c:pt idx="7">
                  <c:v>2.9816335940032747E-6</c:v>
                </c:pt>
                <c:pt idx="8">
                  <c:v>3.2967227510735252E-6</c:v>
                </c:pt>
                <c:pt idx="9">
                  <c:v>3.5703537067459312E-6</c:v>
                </c:pt>
                <c:pt idx="10">
                  <c:v>3.7990853929885337E-6</c:v>
                </c:pt>
                <c:pt idx="11">
                  <c:v>3.9800413761336162E-6</c:v>
                </c:pt>
                <c:pt idx="12">
                  <c:v>4.1109460297000226E-6</c:v>
                </c:pt>
                <c:pt idx="13">
                  <c:v>4.1901531517165053E-6</c:v>
                </c:pt>
                <c:pt idx="14">
                  <c:v>4.2166666666666664E-6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B0-46E9-A440-96866E3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41536"/>
        <c:axId val="121843072"/>
      </c:scatterChart>
      <c:valAx>
        <c:axId val="121841536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43072"/>
        <c:crosses val="autoZero"/>
        <c:crossBetween val="midCat"/>
      </c:valAx>
      <c:valAx>
        <c:axId val="121843072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415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5329949238578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29949238578680204"/>
          <c:w val="0.70563068871198897"/>
          <c:h val="0.5786802030456852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6.4285714285714288</c:v>
                </c:pt>
                <c:pt idx="2">
                  <c:v>12.857142857142858</c:v>
                </c:pt>
                <c:pt idx="3">
                  <c:v>19.285714285714285</c:v>
                </c:pt>
                <c:pt idx="4">
                  <c:v>25.714285714285715</c:v>
                </c:pt>
                <c:pt idx="5">
                  <c:v>32.142857142857146</c:v>
                </c:pt>
                <c:pt idx="6">
                  <c:v>38.571428571428569</c:v>
                </c:pt>
                <c:pt idx="7">
                  <c:v>45</c:v>
                </c:pt>
                <c:pt idx="8">
                  <c:v>51.428571428571431</c:v>
                </c:pt>
                <c:pt idx="9">
                  <c:v>57.857142857142854</c:v>
                </c:pt>
                <c:pt idx="10">
                  <c:v>64.285714285714292</c:v>
                </c:pt>
                <c:pt idx="11">
                  <c:v>70.714285714285708</c:v>
                </c:pt>
                <c:pt idx="12">
                  <c:v>77.142857142857139</c:v>
                </c:pt>
                <c:pt idx="13">
                  <c:v>83.571428571428569</c:v>
                </c:pt>
                <c:pt idx="14">
                  <c:v>90</c:v>
                </c:pt>
              </c:numCache>
            </c:numRef>
          </c:xVal>
          <c:yVal>
            <c:numRef>
              <c:f>Kugel_Eigengewicht!$C$21:$C$35</c:f>
              <c:numCache>
                <c:formatCode>0.00</c:formatCode>
                <c:ptCount val="15"/>
                <c:pt idx="0">
                  <c:v>-192.5</c:v>
                </c:pt>
                <c:pt idx="1">
                  <c:v>-193.10710848313175</c:v>
                </c:pt>
                <c:pt idx="2">
                  <c:v>-194.9438243417537</c:v>
                </c:pt>
                <c:pt idx="3">
                  <c:v>-198.05715394396918</c:v>
                </c:pt>
                <c:pt idx="4">
                  <c:v>-202.52830359332472</c:v>
                </c:pt>
                <c:pt idx="5">
                  <c:v>-208.47725944181872</c:v>
                </c:pt>
                <c:pt idx="6">
                  <c:v>-216.06981568578715</c:v>
                </c:pt>
                <c:pt idx="7">
                  <c:v>-225.52777848635841</c:v>
                </c:pt>
                <c:pt idx="8">
                  <c:v>-237.14346684482615</c:v>
                </c:pt>
                <c:pt idx="9">
                  <c:v>-251.30022138681107</c:v>
                </c:pt>
                <c:pt idx="10">
                  <c:v>-268.50154548578467</c:v>
                </c:pt>
                <c:pt idx="11">
                  <c:v>-289.41295928851895</c:v>
                </c:pt>
                <c:pt idx="12">
                  <c:v>-314.92303265030029</c:v>
                </c:pt>
                <c:pt idx="13">
                  <c:v>-346.23408235950808</c:v>
                </c:pt>
                <c:pt idx="14">
                  <c:v>-384.99999999999994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FB-435B-AD44-9EF113B70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59072"/>
        <c:axId val="121893632"/>
      </c:scatterChart>
      <c:valAx>
        <c:axId val="1218590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93632"/>
        <c:crosses val="autoZero"/>
        <c:crossBetween val="midCat"/>
      </c:valAx>
      <c:valAx>
        <c:axId val="121893632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590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76142131979695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965557157439464"/>
          <c:y val="0.29949238578680204"/>
          <c:w val="0.6982773317057257"/>
          <c:h val="0.5786802030456852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6.4285714285714288</c:v>
                </c:pt>
                <c:pt idx="2">
                  <c:v>12.857142857142858</c:v>
                </c:pt>
                <c:pt idx="3">
                  <c:v>19.285714285714285</c:v>
                </c:pt>
                <c:pt idx="4">
                  <c:v>25.714285714285715</c:v>
                </c:pt>
                <c:pt idx="5">
                  <c:v>32.142857142857146</c:v>
                </c:pt>
                <c:pt idx="6">
                  <c:v>38.571428571428569</c:v>
                </c:pt>
                <c:pt idx="7">
                  <c:v>45</c:v>
                </c:pt>
                <c:pt idx="8">
                  <c:v>51.428571428571431</c:v>
                </c:pt>
                <c:pt idx="9">
                  <c:v>57.857142857142854</c:v>
                </c:pt>
                <c:pt idx="10">
                  <c:v>64.285714285714292</c:v>
                </c:pt>
                <c:pt idx="11">
                  <c:v>70.714285714285708</c:v>
                </c:pt>
                <c:pt idx="12">
                  <c:v>77.142857142857139</c:v>
                </c:pt>
                <c:pt idx="13">
                  <c:v>83.571428571428569</c:v>
                </c:pt>
                <c:pt idx="14">
                  <c:v>90</c:v>
                </c:pt>
              </c:numCache>
            </c:numRef>
          </c:xVal>
          <c:yVal>
            <c:numRef>
              <c:f>Kugel_Eigengewicht!$D$21:$D$35</c:f>
              <c:numCache>
                <c:formatCode>0.00</c:formatCode>
                <c:ptCount val="15"/>
                <c:pt idx="0">
                  <c:v>-192.5</c:v>
                </c:pt>
                <c:pt idx="1">
                  <c:v>-189.47209232576662</c:v>
                </c:pt>
                <c:pt idx="2">
                  <c:v>-180.40342184824837</c:v>
                </c:pt>
                <c:pt idx="3">
                  <c:v>-165.33792822475232</c:v>
                </c:pt>
                <c:pt idx="4">
                  <c:v>-144.34471054910665</c:v>
                </c:pt>
                <c:pt idx="5">
                  <c:v>-117.51155726107066</c:v>
                </c:pt>
                <c:pt idx="6">
                  <c:v>-84.935305064404318</c:v>
                </c:pt>
                <c:pt idx="7">
                  <c:v>-46.7083322704624</c:v>
                </c:pt>
                <c:pt idx="8">
                  <c:v>-2.9001068707862809</c:v>
                </c:pt>
                <c:pt idx="9">
                  <c:v>46.467871928406524</c:v>
                </c:pt>
                <c:pt idx="10">
                  <c:v>101.45630592552483</c:v>
                </c:pt>
                <c:pt idx="11">
                  <c:v>162.25552043577957</c:v>
                </c:pt>
                <c:pt idx="12">
                  <c:v>229.25247307711919</c:v>
                </c:pt>
                <c:pt idx="13">
                  <c:v>303.1277590597345</c:v>
                </c:pt>
                <c:pt idx="14">
                  <c:v>384.99999999999994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C9-48E3-AF7B-C2550318D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36032"/>
        <c:axId val="119437568"/>
      </c:scatterChart>
      <c:valAx>
        <c:axId val="11943603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37568"/>
        <c:crosses val="autoZero"/>
        <c:crossBetween val="midCat"/>
      </c:valAx>
      <c:valAx>
        <c:axId val="11943756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3603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605150214592274"/>
          <c:y val="0.29293073770289668"/>
          <c:w val="0.6523605150214592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6.4285714285714288</c:v>
                </c:pt>
                <c:pt idx="2">
                  <c:v>12.857142857142858</c:v>
                </c:pt>
                <c:pt idx="3">
                  <c:v>19.285714285714285</c:v>
                </c:pt>
                <c:pt idx="4">
                  <c:v>25.714285714285715</c:v>
                </c:pt>
                <c:pt idx="5">
                  <c:v>32.142857142857146</c:v>
                </c:pt>
                <c:pt idx="6">
                  <c:v>38.571428571428569</c:v>
                </c:pt>
                <c:pt idx="7">
                  <c:v>45</c:v>
                </c:pt>
                <c:pt idx="8">
                  <c:v>51.428571428571431</c:v>
                </c:pt>
                <c:pt idx="9">
                  <c:v>57.857142857142854</c:v>
                </c:pt>
                <c:pt idx="10">
                  <c:v>64.285714285714292</c:v>
                </c:pt>
                <c:pt idx="11">
                  <c:v>70.714285714285708</c:v>
                </c:pt>
                <c:pt idx="12">
                  <c:v>77.142857142857139</c:v>
                </c:pt>
                <c:pt idx="13">
                  <c:v>83.571428571428569</c:v>
                </c:pt>
                <c:pt idx="14">
                  <c:v>90</c:v>
                </c:pt>
              </c:numCache>
            </c:numRef>
          </c:xVal>
          <c:yVal>
            <c:numRef>
              <c:f>Kugel_Eigengewicht!$E$21:$E$35</c:f>
              <c:numCache>
                <c:formatCode>0.00E+00</c:formatCode>
                <c:ptCount val="15"/>
                <c:pt idx="0">
                  <c:v>0</c:v>
                </c:pt>
                <c:pt idx="1">
                  <c:v>-3.5066196865501167E-7</c:v>
                </c:pt>
                <c:pt idx="2">
                  <c:v>-6.4594793714581859E-7</c:v>
                </c:pt>
                <c:pt idx="3">
                  <c:v>-8.3293848891058717E-7</c:v>
                </c:pt>
                <c:pt idx="4">
                  <c:v>-8.6349289149584993E-7</c:v>
                </c:pt>
                <c:pt idx="5">
                  <c:v>-6.9630812023907391E-7</c:v>
                </c:pt>
                <c:pt idx="6">
                  <c:v>-2.9859758463193254E-7</c:v>
                </c:pt>
                <c:pt idx="7">
                  <c:v>3.5271161827938342E-7</c:v>
                </c:pt>
                <c:pt idx="8">
                  <c:v>1.270344609956357E-6</c:v>
                </c:pt>
                <c:pt idx="9">
                  <c:v>2.4566682205789026E-6</c:v>
                </c:pt>
                <c:pt idx="10">
                  <c:v>3.9043436459808301E-6</c:v>
                </c:pt>
                <c:pt idx="11">
                  <c:v>5.5976643177175054E-6</c:v>
                </c:pt>
                <c:pt idx="12">
                  <c:v>7.5145907465598372E-6</c:v>
                </c:pt>
                <c:pt idx="13">
                  <c:v>9.6294968064710201E-6</c:v>
                </c:pt>
                <c:pt idx="14">
                  <c:v>1.1916666666666666E-5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1F-4A37-BA57-289FA7C6E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9856"/>
        <c:axId val="119468032"/>
      </c:scatterChart>
      <c:valAx>
        <c:axId val="1194498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68032"/>
        <c:crosses val="autoZero"/>
        <c:crossBetween val="midCat"/>
      </c:valAx>
      <c:valAx>
        <c:axId val="11946803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498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24066222491415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222314963587422"/>
          <c:y val="0.29293073770289668"/>
          <c:w val="0.67094297101600486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Zylinder_Druck!$B$21:$B$35</c:f>
              <c:numCache>
                <c:formatCode>0.0</c:formatCode>
                <c:ptCount val="15"/>
                <c:pt idx="0">
                  <c:v>4</c:v>
                </c:pt>
                <c:pt idx="1">
                  <c:v>3.7142857142857144</c:v>
                </c:pt>
                <c:pt idx="2">
                  <c:v>3.4285714285714284</c:v>
                </c:pt>
                <c:pt idx="3">
                  <c:v>3.1428571428571428</c:v>
                </c:pt>
                <c:pt idx="4">
                  <c:v>2.8571428571428572</c:v>
                </c:pt>
                <c:pt idx="5">
                  <c:v>2.5714285714285716</c:v>
                </c:pt>
                <c:pt idx="6">
                  <c:v>2.2857142857142856</c:v>
                </c:pt>
                <c:pt idx="7">
                  <c:v>2</c:v>
                </c:pt>
                <c:pt idx="8">
                  <c:v>1.7142857142857142</c:v>
                </c:pt>
                <c:pt idx="9">
                  <c:v>1.4285714285714286</c:v>
                </c:pt>
                <c:pt idx="10">
                  <c:v>1.1428571428571428</c:v>
                </c:pt>
                <c:pt idx="11">
                  <c:v>0.8571428571428571</c:v>
                </c:pt>
                <c:pt idx="12">
                  <c:v>0.5714285714285714</c:v>
                </c:pt>
                <c:pt idx="13">
                  <c:v>0.2857142857142857</c:v>
                </c:pt>
                <c:pt idx="14">
                  <c:v>0</c:v>
                </c:pt>
              </c:numCache>
            </c:numRef>
          </c:xVal>
          <c:yVal>
            <c:numRef>
              <c:f>Zylinder_Druck!$E$21:$E$35</c:f>
              <c:numCache>
                <c:formatCode>0.0000</c:formatCode>
                <c:ptCount val="15"/>
                <c:pt idx="0">
                  <c:v>0.29142857142857143</c:v>
                </c:pt>
                <c:pt idx="1">
                  <c:v>0.29142857142857143</c:v>
                </c:pt>
                <c:pt idx="2">
                  <c:v>0.29142857142857143</c:v>
                </c:pt>
                <c:pt idx="3">
                  <c:v>0.29142857142857143</c:v>
                </c:pt>
                <c:pt idx="4">
                  <c:v>0.29142857142857143</c:v>
                </c:pt>
                <c:pt idx="5">
                  <c:v>0.29142857142857143</c:v>
                </c:pt>
                <c:pt idx="6">
                  <c:v>0.29142857142857143</c:v>
                </c:pt>
                <c:pt idx="7">
                  <c:v>0.29142857142857143</c:v>
                </c:pt>
                <c:pt idx="8">
                  <c:v>0.29142857142857143</c:v>
                </c:pt>
                <c:pt idx="9">
                  <c:v>0.29142857142857143</c:v>
                </c:pt>
                <c:pt idx="10">
                  <c:v>0.29142857142857143</c:v>
                </c:pt>
                <c:pt idx="11">
                  <c:v>0.29142857142857143</c:v>
                </c:pt>
                <c:pt idx="12">
                  <c:v>0.29142857142857143</c:v>
                </c:pt>
                <c:pt idx="13">
                  <c:v>0.29142857142857143</c:v>
                </c:pt>
                <c:pt idx="14">
                  <c:v>0.29142857142857143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6F-4584-9F37-282E23B6E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54016"/>
        <c:axId val="130055552"/>
      </c:scatterChart>
      <c:valAx>
        <c:axId val="13005401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055552"/>
        <c:crosses val="autoZero"/>
        <c:crossBetween val="midCat"/>
      </c:valAx>
      <c:valAx>
        <c:axId val="13005555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05401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6796673143129832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29798126766329142"/>
          <c:w val="0.7272758018626635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Zylinder_Druck!$B$21:$B$35</c:f>
              <c:numCache>
                <c:formatCode>0.0</c:formatCode>
                <c:ptCount val="15"/>
                <c:pt idx="0">
                  <c:v>4</c:v>
                </c:pt>
                <c:pt idx="1">
                  <c:v>3.7142857142857144</c:v>
                </c:pt>
                <c:pt idx="2">
                  <c:v>3.4285714285714284</c:v>
                </c:pt>
                <c:pt idx="3">
                  <c:v>3.1428571428571428</c:v>
                </c:pt>
                <c:pt idx="4">
                  <c:v>2.8571428571428572</c:v>
                </c:pt>
                <c:pt idx="5">
                  <c:v>2.5714285714285716</c:v>
                </c:pt>
                <c:pt idx="6">
                  <c:v>2.2857142857142856</c:v>
                </c:pt>
                <c:pt idx="7">
                  <c:v>2</c:v>
                </c:pt>
                <c:pt idx="8">
                  <c:v>1.7142857142857142</c:v>
                </c:pt>
                <c:pt idx="9">
                  <c:v>1.4285714285714286</c:v>
                </c:pt>
                <c:pt idx="10">
                  <c:v>1.1428571428571428</c:v>
                </c:pt>
                <c:pt idx="11">
                  <c:v>0.8571428571428571</c:v>
                </c:pt>
                <c:pt idx="12">
                  <c:v>0.5714285714285714</c:v>
                </c:pt>
                <c:pt idx="13">
                  <c:v>0.2857142857142857</c:v>
                </c:pt>
                <c:pt idx="14">
                  <c:v>0</c:v>
                </c:pt>
              </c:numCache>
            </c:numRef>
          </c:xVal>
          <c:yVal>
            <c:numRef>
              <c:f>Zylinder_Druck!$D$21:$D$35</c:f>
              <c:numCache>
                <c:formatCode>0.00</c:formatCode>
                <c:ptCount val="15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9E-4FB4-A9C8-812091BC8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63360"/>
        <c:axId val="122225408"/>
      </c:scatterChart>
      <c:valAx>
        <c:axId val="13006336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225408"/>
        <c:crosses val="autoZero"/>
        <c:crossBetween val="midCat"/>
      </c:valAx>
      <c:valAx>
        <c:axId val="12222540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06336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8965562494343377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982804887032106"/>
          <c:y val="0.30303179762368621"/>
          <c:w val="0.65948414661096322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Zylinder_Druck!$B$21:$B$35</c:f>
              <c:numCache>
                <c:formatCode>0.0</c:formatCode>
                <c:ptCount val="15"/>
                <c:pt idx="0">
                  <c:v>4</c:v>
                </c:pt>
                <c:pt idx="1">
                  <c:v>3.7142857142857144</c:v>
                </c:pt>
                <c:pt idx="2">
                  <c:v>3.4285714285714284</c:v>
                </c:pt>
                <c:pt idx="3">
                  <c:v>3.1428571428571428</c:v>
                </c:pt>
                <c:pt idx="4">
                  <c:v>2.8571428571428572</c:v>
                </c:pt>
                <c:pt idx="5">
                  <c:v>2.5714285714285716</c:v>
                </c:pt>
                <c:pt idx="6">
                  <c:v>2.2857142857142856</c:v>
                </c:pt>
                <c:pt idx="7">
                  <c:v>2</c:v>
                </c:pt>
                <c:pt idx="8">
                  <c:v>1.7142857142857142</c:v>
                </c:pt>
                <c:pt idx="9">
                  <c:v>1.4285714285714286</c:v>
                </c:pt>
                <c:pt idx="10">
                  <c:v>1.1428571428571428</c:v>
                </c:pt>
                <c:pt idx="11">
                  <c:v>0.8571428571428571</c:v>
                </c:pt>
                <c:pt idx="12">
                  <c:v>0.5714285714285714</c:v>
                </c:pt>
                <c:pt idx="13">
                  <c:v>0.2857142857142857</c:v>
                </c:pt>
                <c:pt idx="14">
                  <c:v>0</c:v>
                </c:pt>
              </c:numCache>
            </c:numRef>
          </c:xVal>
          <c:yVal>
            <c:numRef>
              <c:f>Zylinder_Druck!$C$21:$C$35</c:f>
              <c:numCache>
                <c:formatCode>0.0</c:formatCode>
                <c:ptCount val="15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58-4D04-90A2-19859B757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57792"/>
        <c:axId val="122259328"/>
      </c:scatterChart>
      <c:valAx>
        <c:axId val="12225779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259328"/>
        <c:crosses val="autoZero"/>
        <c:crossBetween val="midCat"/>
      </c:valAx>
      <c:valAx>
        <c:axId val="122259328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2577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 paperSize="9" orientation="landscape" horizontalDpi="300" verticalDpi="0" copies="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30303179762368621"/>
          <c:w val="0.7402628697530681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Kegel_Druck!$B$21:$B$35</c:f>
              <c:numCache>
                <c:formatCode>0.0</c:formatCode>
                <c:ptCount val="15"/>
                <c:pt idx="0">
                  <c:v>7.5</c:v>
                </c:pt>
                <c:pt idx="1">
                  <c:v>7.1428571428571432</c:v>
                </c:pt>
                <c:pt idx="2">
                  <c:v>6.7857142857142856</c:v>
                </c:pt>
                <c:pt idx="3">
                  <c:v>6.4285714285714288</c:v>
                </c:pt>
                <c:pt idx="4">
                  <c:v>6.0714285714285712</c:v>
                </c:pt>
                <c:pt idx="5">
                  <c:v>5.7142857142857144</c:v>
                </c:pt>
                <c:pt idx="6">
                  <c:v>5.3571428571428568</c:v>
                </c:pt>
                <c:pt idx="7">
                  <c:v>5</c:v>
                </c:pt>
                <c:pt idx="8">
                  <c:v>4.6428571428571432</c:v>
                </c:pt>
                <c:pt idx="9">
                  <c:v>4.2857142857142856</c:v>
                </c:pt>
                <c:pt idx="10">
                  <c:v>3.9285714285714284</c:v>
                </c:pt>
                <c:pt idx="11">
                  <c:v>3.5714285714285716</c:v>
                </c:pt>
                <c:pt idx="12">
                  <c:v>3.2142857142857144</c:v>
                </c:pt>
                <c:pt idx="13">
                  <c:v>2.8571428571428572</c:v>
                </c:pt>
                <c:pt idx="14">
                  <c:v>2.5</c:v>
                </c:pt>
              </c:numCache>
            </c:numRef>
          </c:xVal>
          <c:yVal>
            <c:numRef>
              <c:f>Kegel_Druck!$C$21:$C$35</c:f>
              <c:numCache>
                <c:formatCode>0.00</c:formatCode>
                <c:ptCount val="15"/>
                <c:pt idx="0">
                  <c:v>0.11250038891841416</c:v>
                </c:pt>
                <c:pt idx="1">
                  <c:v>0.10714322463487275</c:v>
                </c:pt>
                <c:pt idx="2">
                  <c:v>0.10178606019462794</c:v>
                </c:pt>
                <c:pt idx="3">
                  <c:v>9.642889557156259E-2</c:v>
                </c:pt>
                <c:pt idx="4">
                  <c:v>9.107173073341418E-2</c:v>
                </c:pt>
                <c:pt idx="5">
                  <c:v>8.571456563985469E-2</c:v>
                </c:pt>
                <c:pt idx="6">
                  <c:v>8.0357400239801868E-2</c:v>
                </c:pt>
                <c:pt idx="7">
                  <c:v>7.5000234467578586E-2</c:v>
                </c:pt>
                <c:pt idx="8">
                  <c:v>6.9643068237299349E-2</c:v>
                </c:pt>
                <c:pt idx="9">
                  <c:v>6.4285901434450163E-2</c:v>
                </c:pt>
                <c:pt idx="10">
                  <c:v>5.8928733902875605E-2</c:v>
                </c:pt>
                <c:pt idx="11">
                  <c:v>5.3571565423958051E-2</c:v>
                </c:pt>
                <c:pt idx="12">
                  <c:v>4.8214395681916489E-2</c:v>
                </c:pt>
                <c:pt idx="13">
                  <c:v>4.2857224203079441E-2</c:v>
                </c:pt>
                <c:pt idx="14">
                  <c:v>3.7500050243105973E-2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8E-482C-B5AA-525086AFF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43808"/>
        <c:axId val="122345344"/>
      </c:scatterChart>
      <c:valAx>
        <c:axId val="12234380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345344"/>
        <c:crosses val="autoZero"/>
        <c:crossBetween val="midCat"/>
      </c:valAx>
      <c:valAx>
        <c:axId val="12234534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34380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679671345429647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29798126766329142"/>
          <c:w val="0.740262869753068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Kegel_Druck!$B$21:$B$35</c:f>
              <c:numCache>
                <c:formatCode>0.0</c:formatCode>
                <c:ptCount val="15"/>
                <c:pt idx="0">
                  <c:v>7.5</c:v>
                </c:pt>
                <c:pt idx="1">
                  <c:v>7.1428571428571432</c:v>
                </c:pt>
                <c:pt idx="2">
                  <c:v>6.7857142857142856</c:v>
                </c:pt>
                <c:pt idx="3">
                  <c:v>6.4285714285714288</c:v>
                </c:pt>
                <c:pt idx="4">
                  <c:v>6.0714285714285712</c:v>
                </c:pt>
                <c:pt idx="5">
                  <c:v>5.7142857142857144</c:v>
                </c:pt>
                <c:pt idx="6">
                  <c:v>5.3571428571428568</c:v>
                </c:pt>
                <c:pt idx="7">
                  <c:v>5</c:v>
                </c:pt>
                <c:pt idx="8">
                  <c:v>4.6428571428571432</c:v>
                </c:pt>
                <c:pt idx="9">
                  <c:v>4.2857142857142856</c:v>
                </c:pt>
                <c:pt idx="10">
                  <c:v>3.9285714285714284</c:v>
                </c:pt>
                <c:pt idx="11">
                  <c:v>3.5714285714285716</c:v>
                </c:pt>
                <c:pt idx="12">
                  <c:v>3.2142857142857144</c:v>
                </c:pt>
                <c:pt idx="13">
                  <c:v>2.8571428571428572</c:v>
                </c:pt>
                <c:pt idx="14">
                  <c:v>2.5</c:v>
                </c:pt>
              </c:numCache>
            </c:numRef>
          </c:xVal>
          <c:yVal>
            <c:numRef>
              <c:f>Kegel_Druck!$D$21:$D$35</c:f>
              <c:numCache>
                <c:formatCode>0.00</c:formatCode>
                <c:ptCount val="15"/>
                <c:pt idx="0">
                  <c:v>0.22500083738410237</c:v>
                </c:pt>
                <c:pt idx="1">
                  <c:v>0.21428651179438327</c:v>
                </c:pt>
                <c:pt idx="2">
                  <c:v>0.20357218620466405</c:v>
                </c:pt>
                <c:pt idx="3">
                  <c:v>0.19285786061494492</c:v>
                </c:pt>
                <c:pt idx="4">
                  <c:v>0.18214353502522573</c:v>
                </c:pt>
                <c:pt idx="5">
                  <c:v>0.1714292094355066</c:v>
                </c:pt>
                <c:pt idx="6">
                  <c:v>0.16071488384578742</c:v>
                </c:pt>
                <c:pt idx="7">
                  <c:v>0.15000055825606828</c:v>
                </c:pt>
                <c:pt idx="8">
                  <c:v>0.1392862326663491</c:v>
                </c:pt>
                <c:pt idx="9">
                  <c:v>0.12857190707662994</c:v>
                </c:pt>
                <c:pt idx="10">
                  <c:v>0.11785758148691078</c:v>
                </c:pt>
                <c:pt idx="11">
                  <c:v>0.10714325589719163</c:v>
                </c:pt>
                <c:pt idx="12">
                  <c:v>9.642893030747246E-2</c:v>
                </c:pt>
                <c:pt idx="13">
                  <c:v>8.5714604717753301E-2</c:v>
                </c:pt>
                <c:pt idx="14">
                  <c:v>7.5000279128034142E-2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A6-4B1F-9F32-838BB0868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74944"/>
        <c:axId val="131476480"/>
      </c:scatterChart>
      <c:valAx>
        <c:axId val="13147494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476480"/>
        <c:crosses val="autoZero"/>
        <c:crossBetween val="midCat"/>
      </c:valAx>
      <c:valAx>
        <c:axId val="131476480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47494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71505192286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645113150674508"/>
          <c:y val="0.29293073770289668"/>
          <c:w val="0.69697264345171916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Kegel_Druck!$B$21:$B$35</c:f>
              <c:numCache>
                <c:formatCode>0.0</c:formatCode>
                <c:ptCount val="15"/>
                <c:pt idx="0">
                  <c:v>7.5</c:v>
                </c:pt>
                <c:pt idx="1">
                  <c:v>7.1428571428571432</c:v>
                </c:pt>
                <c:pt idx="2">
                  <c:v>6.7857142857142856</c:v>
                </c:pt>
                <c:pt idx="3">
                  <c:v>6.4285714285714288</c:v>
                </c:pt>
                <c:pt idx="4">
                  <c:v>6.0714285714285712</c:v>
                </c:pt>
                <c:pt idx="5">
                  <c:v>5.7142857142857144</c:v>
                </c:pt>
                <c:pt idx="6">
                  <c:v>5.3571428571428568</c:v>
                </c:pt>
                <c:pt idx="7">
                  <c:v>5</c:v>
                </c:pt>
                <c:pt idx="8">
                  <c:v>4.6428571428571432</c:v>
                </c:pt>
                <c:pt idx="9">
                  <c:v>4.2857142857142856</c:v>
                </c:pt>
                <c:pt idx="10">
                  <c:v>3.9285714285714284</c:v>
                </c:pt>
                <c:pt idx="11">
                  <c:v>3.5714285714285716</c:v>
                </c:pt>
                <c:pt idx="12">
                  <c:v>3.2142857142857144</c:v>
                </c:pt>
                <c:pt idx="13">
                  <c:v>2.8571428571428572</c:v>
                </c:pt>
                <c:pt idx="14">
                  <c:v>2.5</c:v>
                </c:pt>
              </c:numCache>
            </c:numRef>
          </c:xVal>
          <c:yVal>
            <c:numRef>
              <c:f>Kegel_Druck!$E$21:$E$35</c:f>
              <c:numCache>
                <c:formatCode>0.0000</c:formatCode>
                <c:ptCount val="15"/>
                <c:pt idx="0">
                  <c:v>4.0982394909928058E-4</c:v>
                </c:pt>
                <c:pt idx="1">
                  <c:v>3.7172240459061703E-4</c:v>
                </c:pt>
                <c:pt idx="2">
                  <c:v>3.3547947200920534E-4</c:v>
                </c:pt>
                <c:pt idx="3">
                  <c:v>3.0109515135504561E-4</c:v>
                </c:pt>
                <c:pt idx="4">
                  <c:v>2.6856944262813756E-4</c:v>
                </c:pt>
                <c:pt idx="5">
                  <c:v>2.3790234582848159E-4</c:v>
                </c:pt>
                <c:pt idx="6">
                  <c:v>2.0909386095607744E-4</c:v>
                </c:pt>
                <c:pt idx="7">
                  <c:v>1.8214398801092514E-4</c:v>
                </c:pt>
                <c:pt idx="8">
                  <c:v>1.5705272699302483E-4</c:v>
                </c:pt>
                <c:pt idx="9">
                  <c:v>1.3382007790237622E-4</c:v>
                </c:pt>
                <c:pt idx="10">
                  <c:v>1.1244604073897961E-4</c:v>
                </c:pt>
                <c:pt idx="11">
                  <c:v>9.2930615502834863E-5</c:v>
                </c:pt>
                <c:pt idx="12">
                  <c:v>7.527380219394202E-5</c:v>
                </c:pt>
                <c:pt idx="13">
                  <c:v>5.9475600812301022E-5</c:v>
                </c:pt>
                <c:pt idx="14">
                  <c:v>4.5536011357911904E-5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8A-4995-87AC-DC2CAEFDC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96576"/>
        <c:axId val="131518848"/>
      </c:scatterChart>
      <c:valAx>
        <c:axId val="13149657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518848"/>
        <c:crosses val="autoZero"/>
        <c:crossBetween val="midCat"/>
      </c:valAx>
      <c:valAx>
        <c:axId val="13151884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49657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2262467191601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870256147930818"/>
          <c:y val="0.28140772565887462"/>
          <c:w val="0.60173414558875127"/>
          <c:h val="0.6130668308996910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Kegel_Druck!$B$21:$B$35</c:f>
              <c:numCache>
                <c:formatCode>0.0</c:formatCode>
                <c:ptCount val="15"/>
                <c:pt idx="0">
                  <c:v>7.5</c:v>
                </c:pt>
                <c:pt idx="1">
                  <c:v>7.1428571428571432</c:v>
                </c:pt>
                <c:pt idx="2">
                  <c:v>6.7857142857142856</c:v>
                </c:pt>
                <c:pt idx="3">
                  <c:v>6.4285714285714288</c:v>
                </c:pt>
                <c:pt idx="4">
                  <c:v>6.0714285714285712</c:v>
                </c:pt>
                <c:pt idx="5">
                  <c:v>5.7142857142857144</c:v>
                </c:pt>
                <c:pt idx="6">
                  <c:v>5.3571428571428568</c:v>
                </c:pt>
                <c:pt idx="7">
                  <c:v>5</c:v>
                </c:pt>
                <c:pt idx="8">
                  <c:v>4.6428571428571432</c:v>
                </c:pt>
                <c:pt idx="9">
                  <c:v>4.2857142857142856</c:v>
                </c:pt>
                <c:pt idx="10">
                  <c:v>3.9285714285714284</c:v>
                </c:pt>
                <c:pt idx="11">
                  <c:v>3.5714285714285716</c:v>
                </c:pt>
                <c:pt idx="12">
                  <c:v>3.2142857142857144</c:v>
                </c:pt>
                <c:pt idx="13">
                  <c:v>2.8571428571428572</c:v>
                </c:pt>
                <c:pt idx="14">
                  <c:v>2.5</c:v>
                </c:pt>
              </c:numCache>
            </c:numRef>
          </c:xVal>
          <c:yVal>
            <c:numRef>
              <c:f>Kegel_Druck!$F$21:$F$35</c:f>
              <c:numCache>
                <c:formatCode>0.00E+00</c:formatCode>
                <c:ptCount val="15"/>
                <c:pt idx="0">
                  <c:v>1.2946523873890586E-4</c:v>
                </c:pt>
                <c:pt idx="1">
                  <c:v>1.241718314594938E-4</c:v>
                </c:pt>
                <c:pt idx="2">
                  <c:v>1.189254169551042E-4</c:v>
                </c:pt>
                <c:pt idx="3">
                  <c:v>1.1373382735490749E-4</c:v>
                </c:pt>
                <c:pt idx="4">
                  <c:v>1.0860673764199651E-4</c:v>
                </c:pt>
                <c:pt idx="5">
                  <c:v>1.0355624154523737E-4</c:v>
                </c:pt>
                <c:pt idx="6">
                  <c:v>9.8597657787860386E-5</c:v>
                </c:pt>
                <c:pt idx="7">
                  <c:v>9.3750681871161804E-5</c:v>
                </c:pt>
                <c:pt idx="8">
                  <c:v>8.9041069450682744E-5</c:v>
                </c:pt>
                <c:pt idx="9">
                  <c:v>8.450316140047808E-5</c:v>
                </c:pt>
                <c:pt idx="10">
                  <c:v>8.0183786185168156E-5</c:v>
                </c:pt>
                <c:pt idx="11">
                  <c:v>7.6148503655221319E-5</c:v>
                </c:pt>
                <c:pt idx="12">
                  <c:v>7.2492011372425323E-5</c:v>
                </c:pt>
                <c:pt idx="13">
                  <c:v>6.9356355679461705E-5</c:v>
                </c:pt>
                <c:pt idx="14">
                  <c:v>6.6964752257687218E-5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E9-4C7C-A882-45BA531D9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58720"/>
        <c:axId val="131360256"/>
      </c:scatterChart>
      <c:valAx>
        <c:axId val="13135872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360256"/>
        <c:crosses val="autoZero"/>
        <c:crossBetween val="midCat"/>
      </c:valAx>
      <c:valAx>
        <c:axId val="131360256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35872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84120171673821"/>
          <c:y val="0.30808232758408094"/>
          <c:w val="0.69957081545064381"/>
          <c:h val="0.6010130652869776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Kugel_Druck!$B$21:$B$35</c:f>
              <c:numCache>
                <c:formatCode>0.0</c:formatCode>
                <c:ptCount val="15"/>
                <c:pt idx="0">
                  <c:v>180</c:v>
                </c:pt>
                <c:pt idx="1">
                  <c:v>175.71428571428572</c:v>
                </c:pt>
                <c:pt idx="2">
                  <c:v>171.42857142857142</c:v>
                </c:pt>
                <c:pt idx="3">
                  <c:v>167.14285714285714</c:v>
                </c:pt>
                <c:pt idx="4">
                  <c:v>162.85714285714286</c:v>
                </c:pt>
                <c:pt idx="5">
                  <c:v>158.57142857142858</c:v>
                </c:pt>
                <c:pt idx="6">
                  <c:v>154.28571428571428</c:v>
                </c:pt>
                <c:pt idx="7">
                  <c:v>150</c:v>
                </c:pt>
                <c:pt idx="8">
                  <c:v>145.71428571428572</c:v>
                </c:pt>
                <c:pt idx="9">
                  <c:v>141.42857142857142</c:v>
                </c:pt>
                <c:pt idx="10">
                  <c:v>137.14285714285714</c:v>
                </c:pt>
                <c:pt idx="11">
                  <c:v>132.85714285714286</c:v>
                </c:pt>
                <c:pt idx="12">
                  <c:v>128.57142857142858</c:v>
                </c:pt>
                <c:pt idx="13">
                  <c:v>124.28571428571429</c:v>
                </c:pt>
                <c:pt idx="14">
                  <c:v>120</c:v>
                </c:pt>
              </c:numCache>
            </c:numRef>
          </c:xVal>
          <c:yVal>
            <c:numRef>
              <c:f>Kugel_Druck!$D$21:$D$35</c:f>
              <c:numCache>
                <c:formatCode>0.00</c:formatCode>
                <c:ptCount val="15"/>
                <c:pt idx="0">
                  <c:v>-2.0327625363975565E+28</c:v>
                </c:pt>
                <c:pt idx="1">
                  <c:v>13.801413077205552</c:v>
                </c:pt>
                <c:pt idx="2">
                  <c:v>13.842276629949026</c:v>
                </c:pt>
                <c:pt idx="3">
                  <c:v>13.849843442828387</c:v>
                </c:pt>
                <c:pt idx="4">
                  <c:v>13.852491214745257</c:v>
                </c:pt>
                <c:pt idx="5">
                  <c:v>13.853716070044371</c:v>
                </c:pt>
                <c:pt idx="6">
                  <c:v>13.854380679116964</c:v>
                </c:pt>
                <c:pt idx="7">
                  <c:v>13.854780618346943</c:v>
                </c:pt>
                <c:pt idx="8">
                  <c:v>13.855039341047814</c:v>
                </c:pt>
                <c:pt idx="9">
                  <c:v>13.855215810620301</c:v>
                </c:pt>
                <c:pt idx="10">
                  <c:v>13.855341067052656</c:v>
                </c:pt>
                <c:pt idx="11">
                  <c:v>13.855432703308335</c:v>
                </c:pt>
                <c:pt idx="12">
                  <c:v>13.855501283937485</c:v>
                </c:pt>
                <c:pt idx="13">
                  <c:v>13.855553451617109</c:v>
                </c:pt>
                <c:pt idx="14">
                  <c:v>13.855593539448982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BE-4700-8BF8-439D7E9E9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690880"/>
        <c:axId val="131692416"/>
      </c:scatterChart>
      <c:valAx>
        <c:axId val="13169088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692416"/>
        <c:crosses val="autoZero"/>
        <c:crossBetween val="midCat"/>
      </c:valAx>
      <c:valAx>
        <c:axId val="13169241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69088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608696640192703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130434782608696"/>
          <c:y val="0.29798126766329142"/>
          <c:w val="0.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Kugel_Druck!$B$21:$B$35</c:f>
              <c:numCache>
                <c:formatCode>0.0</c:formatCode>
                <c:ptCount val="15"/>
                <c:pt idx="0">
                  <c:v>180</c:v>
                </c:pt>
                <c:pt idx="1">
                  <c:v>175.71428571428572</c:v>
                </c:pt>
                <c:pt idx="2">
                  <c:v>171.42857142857142</c:v>
                </c:pt>
                <c:pt idx="3">
                  <c:v>167.14285714285714</c:v>
                </c:pt>
                <c:pt idx="4">
                  <c:v>162.85714285714286</c:v>
                </c:pt>
                <c:pt idx="5">
                  <c:v>158.57142857142858</c:v>
                </c:pt>
                <c:pt idx="6">
                  <c:v>154.28571428571428</c:v>
                </c:pt>
                <c:pt idx="7">
                  <c:v>150</c:v>
                </c:pt>
                <c:pt idx="8">
                  <c:v>145.71428571428572</c:v>
                </c:pt>
                <c:pt idx="9">
                  <c:v>141.42857142857142</c:v>
                </c:pt>
                <c:pt idx="10">
                  <c:v>137.14285714285714</c:v>
                </c:pt>
                <c:pt idx="11">
                  <c:v>132.85714285714286</c:v>
                </c:pt>
                <c:pt idx="12">
                  <c:v>128.57142857142858</c:v>
                </c:pt>
                <c:pt idx="13">
                  <c:v>124.28571428571429</c:v>
                </c:pt>
                <c:pt idx="14">
                  <c:v>120</c:v>
                </c:pt>
              </c:numCache>
            </c:numRef>
          </c:xVal>
          <c:yVal>
            <c:numRef>
              <c:f>Kugel_Druck!$C$21:$C$35</c:f>
              <c:numCache>
                <c:formatCode>0.00</c:formatCode>
                <c:ptCount val="15"/>
                <c:pt idx="0">
                  <c:v>2.0327625363975565E+28</c:v>
                </c:pt>
                <c:pt idx="1">
                  <c:v>13.910586922794437</c:v>
                </c:pt>
                <c:pt idx="2">
                  <c:v>13.869723370050963</c:v>
                </c:pt>
                <c:pt idx="3">
                  <c:v>13.862156557171602</c:v>
                </c:pt>
                <c:pt idx="4">
                  <c:v>13.859508785254746</c:v>
                </c:pt>
                <c:pt idx="5">
                  <c:v>13.858283929955633</c:v>
                </c:pt>
                <c:pt idx="6">
                  <c:v>13.857619320883032</c:v>
                </c:pt>
                <c:pt idx="7">
                  <c:v>13.85721938165306</c:v>
                </c:pt>
                <c:pt idx="8">
                  <c:v>13.856960658952183</c:v>
                </c:pt>
                <c:pt idx="9">
                  <c:v>13.856784189379695</c:v>
                </c:pt>
                <c:pt idx="10">
                  <c:v>13.856658932947347</c:v>
                </c:pt>
                <c:pt idx="11">
                  <c:v>13.856567296691665</c:v>
                </c:pt>
                <c:pt idx="12">
                  <c:v>13.856498716062514</c:v>
                </c:pt>
                <c:pt idx="13">
                  <c:v>13.856446548382891</c:v>
                </c:pt>
                <c:pt idx="14">
                  <c:v>13.856406460551018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EB-4A61-87FA-D4DBA4BBB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721088"/>
        <c:axId val="131722624"/>
      </c:scatterChart>
      <c:valAx>
        <c:axId val="13172108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722624"/>
        <c:crosses val="autoZero"/>
        <c:crossBetween val="midCat"/>
      </c:valAx>
      <c:valAx>
        <c:axId val="13172262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72108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1203392289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605150214592274"/>
          <c:y val="0.29293073770289668"/>
          <c:w val="0.6523605150214592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Kugel_Druck!$B$21:$B$35</c:f>
              <c:numCache>
                <c:formatCode>0.0</c:formatCode>
                <c:ptCount val="15"/>
                <c:pt idx="0">
                  <c:v>180</c:v>
                </c:pt>
                <c:pt idx="1">
                  <c:v>175.71428571428572</c:v>
                </c:pt>
                <c:pt idx="2">
                  <c:v>171.42857142857142</c:v>
                </c:pt>
                <c:pt idx="3">
                  <c:v>167.14285714285714</c:v>
                </c:pt>
                <c:pt idx="4">
                  <c:v>162.85714285714286</c:v>
                </c:pt>
                <c:pt idx="5">
                  <c:v>158.57142857142858</c:v>
                </c:pt>
                <c:pt idx="6">
                  <c:v>154.28571428571428</c:v>
                </c:pt>
                <c:pt idx="7">
                  <c:v>150</c:v>
                </c:pt>
                <c:pt idx="8">
                  <c:v>145.71428571428572</c:v>
                </c:pt>
                <c:pt idx="9">
                  <c:v>141.42857142857142</c:v>
                </c:pt>
                <c:pt idx="10">
                  <c:v>137.14285714285714</c:v>
                </c:pt>
                <c:pt idx="11">
                  <c:v>132.85714285714286</c:v>
                </c:pt>
                <c:pt idx="12">
                  <c:v>128.57142857142858</c:v>
                </c:pt>
                <c:pt idx="13">
                  <c:v>124.28571428571429</c:v>
                </c:pt>
                <c:pt idx="14">
                  <c:v>120</c:v>
                </c:pt>
              </c:numCache>
            </c:numRef>
          </c:xVal>
          <c:yVal>
            <c:numRef>
              <c:f>Kugel_Druck!$E$21:$E$35</c:f>
              <c:numCache>
                <c:formatCode>0.0000</c:formatCode>
                <c:ptCount val="15"/>
                <c:pt idx="0">
                  <c:v>-53380802376.5</c:v>
                </c:pt>
                <c:pt idx="1">
                  <c:v>1.1868638078609273E-2</c:v>
                </c:pt>
                <c:pt idx="2">
                  <c:v>2.3801503221293041E-2</c:v>
                </c:pt>
                <c:pt idx="3">
                  <c:v>3.5571883480728372E-2</c:v>
                </c:pt>
                <c:pt idx="4">
                  <c:v>4.7135883250087884E-2</c:v>
                </c:pt>
                <c:pt idx="5">
                  <c:v>5.8433241564133209E-2</c:v>
                </c:pt>
                <c:pt idx="6">
                  <c:v>6.9402259180547543E-2</c:v>
                </c:pt>
                <c:pt idx="7">
                  <c:v>7.9982232572714029E-2</c:v>
                </c:pt>
                <c:pt idx="8">
                  <c:v>9.0114317093699603E-2</c:v>
                </c:pt>
                <c:pt idx="9">
                  <c:v>9.9742031197155356E-2</c:v>
                </c:pt>
                <c:pt idx="10">
                  <c:v>0.10881164262561543</c:v>
                </c:pt>
                <c:pt idx="11">
                  <c:v>0.11727250100156866</c:v>
                </c:pt>
                <c:pt idx="12">
                  <c:v>0.12507733720645808</c:v>
                </c:pt>
                <c:pt idx="13">
                  <c:v>0.13218253644923378</c:v>
                </c:pt>
                <c:pt idx="14">
                  <c:v>0.13854838718205709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4A-4617-B3D4-53653494C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01856"/>
        <c:axId val="119403648"/>
      </c:scatterChart>
      <c:valAx>
        <c:axId val="1194018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03648"/>
        <c:crosses val="autoZero"/>
        <c:crossBetween val="midCat"/>
      </c:valAx>
      <c:valAx>
        <c:axId val="11940364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018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534521767497658"/>
          <c:y val="0.29798126766329142"/>
          <c:w val="0.7327601629010702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Kegel_Schneelast!$B$21:$B$35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Kegel_Schneelast!$D$21:$D$35</c:f>
              <c:numCache>
                <c:formatCode>0.00</c:formatCode>
                <c:ptCount val="15"/>
                <c:pt idx="0">
                  <c:v>-57.272511882408182</c:v>
                </c:pt>
                <c:pt idx="1">
                  <c:v>-57.272511882408182</c:v>
                </c:pt>
                <c:pt idx="2">
                  <c:v>-57.272511882408182</c:v>
                </c:pt>
                <c:pt idx="3">
                  <c:v>-57.272511882408182</c:v>
                </c:pt>
                <c:pt idx="4">
                  <c:v>-57.272511882408182</c:v>
                </c:pt>
                <c:pt idx="5">
                  <c:v>-57.272511882408182</c:v>
                </c:pt>
                <c:pt idx="6">
                  <c:v>-57.272511882408182</c:v>
                </c:pt>
                <c:pt idx="7">
                  <c:v>-57.272511882408182</c:v>
                </c:pt>
                <c:pt idx="8">
                  <c:v>-57.272511882408182</c:v>
                </c:pt>
                <c:pt idx="9">
                  <c:v>-57.272511882408182</c:v>
                </c:pt>
                <c:pt idx="10">
                  <c:v>-57.272511882408182</c:v>
                </c:pt>
                <c:pt idx="11">
                  <c:v>-57.272511882408182</c:v>
                </c:pt>
                <c:pt idx="12">
                  <c:v>-57.272511882408182</c:v>
                </c:pt>
                <c:pt idx="13">
                  <c:v>-57.272511882408182</c:v>
                </c:pt>
                <c:pt idx="14">
                  <c:v>-57.272511882408182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8F-4365-B5D5-6A018C99E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31328"/>
        <c:axId val="132532864"/>
      </c:scatterChart>
      <c:valAx>
        <c:axId val="13253132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32864"/>
        <c:crosses val="autoZero"/>
        <c:crossBetween val="midCat"/>
      </c:valAx>
      <c:valAx>
        <c:axId val="132532864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3132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30303179762368621"/>
          <c:w val="0.74892091501333791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Kegel_Schneelast!$B$21:$B$35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Kegel_Schneelast!$C$21:$C$35</c:f>
              <c:numCache>
                <c:formatCode>0.00</c:formatCode>
                <c:ptCount val="15"/>
                <c:pt idx="0">
                  <c:v>57.298688498550185</c:v>
                </c:pt>
                <c:pt idx="1">
                  <c:v>57.298688498550185</c:v>
                </c:pt>
                <c:pt idx="2">
                  <c:v>57.298688498550185</c:v>
                </c:pt>
                <c:pt idx="3">
                  <c:v>57.298688498550185</c:v>
                </c:pt>
                <c:pt idx="4">
                  <c:v>57.298688498550185</c:v>
                </c:pt>
                <c:pt idx="5">
                  <c:v>57.298688498550185</c:v>
                </c:pt>
                <c:pt idx="6">
                  <c:v>57.298688498550185</c:v>
                </c:pt>
                <c:pt idx="7">
                  <c:v>57.298688498550185</c:v>
                </c:pt>
                <c:pt idx="8">
                  <c:v>57.298688498550185</c:v>
                </c:pt>
                <c:pt idx="9">
                  <c:v>57.298688498550185</c:v>
                </c:pt>
                <c:pt idx="10">
                  <c:v>57.298688498550185</c:v>
                </c:pt>
                <c:pt idx="11">
                  <c:v>57.298688498550185</c:v>
                </c:pt>
                <c:pt idx="12">
                  <c:v>57.298688498550185</c:v>
                </c:pt>
                <c:pt idx="13">
                  <c:v>57.298688498550185</c:v>
                </c:pt>
                <c:pt idx="14">
                  <c:v>57.298688498550185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96-4974-A4B0-73D6FA39D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69344"/>
        <c:axId val="132575232"/>
      </c:scatterChart>
      <c:valAx>
        <c:axId val="13256934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75232"/>
        <c:crosses val="autoZero"/>
        <c:crossBetween val="midCat"/>
      </c:valAx>
      <c:valAx>
        <c:axId val="132575232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6934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0736060673957799"/>
          <c:y val="0.29293073770289668"/>
          <c:w val="0.58874707769834655"/>
          <c:h val="0.5000024660790822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Kegel_Schneelast!$B$21:$B$35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Kegel_Schneelast!$F$21:$F$35</c:f>
              <c:numCache>
                <c:formatCode>0.00E+00</c:formatCode>
                <c:ptCount val="15"/>
                <c:pt idx="0">
                  <c:v>9843.919986642024</c:v>
                </c:pt>
                <c:pt idx="1">
                  <c:v>9843.919986642024</c:v>
                </c:pt>
                <c:pt idx="2">
                  <c:v>9843.919986642024</c:v>
                </c:pt>
                <c:pt idx="3">
                  <c:v>9843.919986642024</c:v>
                </c:pt>
                <c:pt idx="4">
                  <c:v>9843.919986642024</c:v>
                </c:pt>
                <c:pt idx="5">
                  <c:v>9843.919986642024</c:v>
                </c:pt>
                <c:pt idx="6">
                  <c:v>9843.919986642024</c:v>
                </c:pt>
                <c:pt idx="7">
                  <c:v>9843.919986642024</c:v>
                </c:pt>
                <c:pt idx="8">
                  <c:v>9843.919986642024</c:v>
                </c:pt>
                <c:pt idx="9">
                  <c:v>9843.919986642024</c:v>
                </c:pt>
                <c:pt idx="10">
                  <c:v>9843.919986642024</c:v>
                </c:pt>
                <c:pt idx="11">
                  <c:v>9843.919986642024</c:v>
                </c:pt>
                <c:pt idx="12">
                  <c:v>9843.919986642024</c:v>
                </c:pt>
                <c:pt idx="13">
                  <c:v>9843.919986642024</c:v>
                </c:pt>
                <c:pt idx="14">
                  <c:v>9843.919986642024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06-4DAD-A6CD-76DFE95D0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28128"/>
        <c:axId val="132150400"/>
      </c:scatterChart>
      <c:valAx>
        <c:axId val="132128128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150400"/>
        <c:crosses val="autoZero"/>
        <c:crossBetween val="midCat"/>
      </c:valAx>
      <c:valAx>
        <c:axId val="132150400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1281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46556249434338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741441905984617"/>
          <c:y val="0.29293073770289668"/>
          <c:w val="0.62069096151620062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Kegel_Schneelast!$B$21:$B$35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Kegel_Schneelast!$E$21:$E$35</c:f>
              <c:numCache>
                <c:formatCode>0.0000</c:formatCode>
                <c:ptCount val="15"/>
                <c:pt idx="0">
                  <c:v>-114.55375063220228</c:v>
                </c:pt>
                <c:pt idx="1">
                  <c:v>-114.55375063220228</c:v>
                </c:pt>
                <c:pt idx="2">
                  <c:v>-114.55375063220228</c:v>
                </c:pt>
                <c:pt idx="3">
                  <c:v>-114.55375063220228</c:v>
                </c:pt>
                <c:pt idx="4">
                  <c:v>-114.55375063220228</c:v>
                </c:pt>
                <c:pt idx="5">
                  <c:v>-114.55375063220228</c:v>
                </c:pt>
                <c:pt idx="6">
                  <c:v>-114.55375063220228</c:v>
                </c:pt>
                <c:pt idx="7">
                  <c:v>-114.55375063220228</c:v>
                </c:pt>
                <c:pt idx="8">
                  <c:v>-114.55375063220228</c:v>
                </c:pt>
                <c:pt idx="9">
                  <c:v>-114.55375063220228</c:v>
                </c:pt>
                <c:pt idx="10">
                  <c:v>-114.55375063220228</c:v>
                </c:pt>
                <c:pt idx="11">
                  <c:v>-114.55375063220228</c:v>
                </c:pt>
                <c:pt idx="12">
                  <c:v>-114.55375063220228</c:v>
                </c:pt>
                <c:pt idx="13">
                  <c:v>-114.55375063220228</c:v>
                </c:pt>
                <c:pt idx="14">
                  <c:v>-114.55375063220228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38-42FA-8168-58F9DB3F2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8688"/>
        <c:axId val="132180224"/>
      </c:scatterChart>
      <c:valAx>
        <c:axId val="13217868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180224"/>
        <c:crosses val="autoZero"/>
        <c:crossBetween val="midCat"/>
      </c:valAx>
      <c:valAx>
        <c:axId val="132180224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17868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171673819742489"/>
          <c:y val="0.29798126766329142"/>
          <c:w val="0.6995708154506438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Zylinder_Wasserdruck!$B$21:$B$35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0.7142857142857143</c:v>
                </c:pt>
                <c:pt idx="2">
                  <c:v>1.4285714285714286</c:v>
                </c:pt>
                <c:pt idx="3">
                  <c:v>2.1428571428571428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4.2857142857142856</c:v>
                </c:pt>
                <c:pt idx="7">
                  <c:v>5</c:v>
                </c:pt>
                <c:pt idx="8">
                  <c:v>5.7142857142857144</c:v>
                </c:pt>
                <c:pt idx="9">
                  <c:v>6.4285714285714288</c:v>
                </c:pt>
                <c:pt idx="10">
                  <c:v>7.1428571428571432</c:v>
                </c:pt>
                <c:pt idx="11">
                  <c:v>7.8571428571428568</c:v>
                </c:pt>
                <c:pt idx="12">
                  <c:v>8.5714285714285712</c:v>
                </c:pt>
                <c:pt idx="13">
                  <c:v>9.2857142857142865</c:v>
                </c:pt>
                <c:pt idx="14">
                  <c:v>10</c:v>
                </c:pt>
              </c:numCache>
            </c:numRef>
          </c:xVal>
          <c:yVal>
            <c:numRef>
              <c:f>Zylinder_Wasserdruck!$D$21:$D$35</c:f>
              <c:numCache>
                <c:formatCode>0.00</c:formatCode>
                <c:ptCount val="15"/>
                <c:pt idx="0">
                  <c:v>0</c:v>
                </c:pt>
                <c:pt idx="1">
                  <c:v>35.714285714285715</c:v>
                </c:pt>
                <c:pt idx="2">
                  <c:v>71.428571428571431</c:v>
                </c:pt>
                <c:pt idx="3">
                  <c:v>107.14285714285714</c:v>
                </c:pt>
                <c:pt idx="4">
                  <c:v>142.85714285714286</c:v>
                </c:pt>
                <c:pt idx="5">
                  <c:v>178.57142857142858</c:v>
                </c:pt>
                <c:pt idx="6">
                  <c:v>214.28571428571428</c:v>
                </c:pt>
                <c:pt idx="7">
                  <c:v>250</c:v>
                </c:pt>
                <c:pt idx="8">
                  <c:v>285.71428571428572</c:v>
                </c:pt>
                <c:pt idx="9">
                  <c:v>321.42857142857144</c:v>
                </c:pt>
                <c:pt idx="10">
                  <c:v>357.14285714285717</c:v>
                </c:pt>
                <c:pt idx="11">
                  <c:v>392.85714285714283</c:v>
                </c:pt>
                <c:pt idx="12">
                  <c:v>428.57142857142856</c:v>
                </c:pt>
                <c:pt idx="13">
                  <c:v>464.28571428571433</c:v>
                </c:pt>
                <c:pt idx="14">
                  <c:v>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4A-4E25-A82D-D998DCD31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483520"/>
        <c:axId val="133571328"/>
      </c:scatterChart>
      <c:valAx>
        <c:axId val="1334835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571328"/>
        <c:crosses val="autoZero"/>
        <c:crossBetween val="midCat"/>
      </c:valAx>
      <c:valAx>
        <c:axId val="13357132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4835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8163265306122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888412017167383"/>
          <c:y val="0.28061294396958697"/>
          <c:w val="0.68240343347639487"/>
          <c:h val="0.4948991920918170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Zylinder_Wasserdruck!$B$21:$B$35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0.7142857142857143</c:v>
                </c:pt>
                <c:pt idx="2">
                  <c:v>1.4285714285714286</c:v>
                </c:pt>
                <c:pt idx="3">
                  <c:v>2.1428571428571428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4.2857142857142856</c:v>
                </c:pt>
                <c:pt idx="7">
                  <c:v>5</c:v>
                </c:pt>
                <c:pt idx="8">
                  <c:v>5.7142857142857144</c:v>
                </c:pt>
                <c:pt idx="9">
                  <c:v>6.4285714285714288</c:v>
                </c:pt>
                <c:pt idx="10">
                  <c:v>7.1428571428571432</c:v>
                </c:pt>
                <c:pt idx="11">
                  <c:v>7.8571428571428568</c:v>
                </c:pt>
                <c:pt idx="12">
                  <c:v>8.5714285714285712</c:v>
                </c:pt>
                <c:pt idx="13">
                  <c:v>9.2857142857142865</c:v>
                </c:pt>
                <c:pt idx="14">
                  <c:v>10</c:v>
                </c:pt>
              </c:numCache>
            </c:numRef>
          </c:xVal>
          <c:yVal>
            <c:numRef>
              <c:f>Zylinder_Wasserdruck!$E$21:$E$35</c:f>
              <c:numCache>
                <c:formatCode>0.0000</c:formatCode>
                <c:ptCount val="15"/>
                <c:pt idx="0">
                  <c:v>0</c:v>
                </c:pt>
                <c:pt idx="1">
                  <c:v>2.8344671201814061E-8</c:v>
                </c:pt>
                <c:pt idx="2">
                  <c:v>5.6689342403628122E-8</c:v>
                </c:pt>
                <c:pt idx="3">
                  <c:v>8.503401360544217E-8</c:v>
                </c:pt>
                <c:pt idx="4">
                  <c:v>1.1337868480725624E-7</c:v>
                </c:pt>
                <c:pt idx="5">
                  <c:v>1.4172335600907032E-7</c:v>
                </c:pt>
                <c:pt idx="6">
                  <c:v>1.7006802721088434E-7</c:v>
                </c:pt>
                <c:pt idx="7">
                  <c:v>1.9841269841269841E-7</c:v>
                </c:pt>
                <c:pt idx="8">
                  <c:v>2.2675736961451249E-7</c:v>
                </c:pt>
                <c:pt idx="9">
                  <c:v>2.5510204081632656E-7</c:v>
                </c:pt>
                <c:pt idx="10">
                  <c:v>2.8344671201814064E-7</c:v>
                </c:pt>
                <c:pt idx="11">
                  <c:v>3.1179138321995461E-7</c:v>
                </c:pt>
                <c:pt idx="12">
                  <c:v>3.4013605442176868E-7</c:v>
                </c:pt>
                <c:pt idx="13">
                  <c:v>3.6848072562358281E-7</c:v>
                </c:pt>
                <c:pt idx="14">
                  <c:v>3.9682539682539683E-7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5E-424C-BF02-969A79002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99616"/>
        <c:axId val="133601152"/>
      </c:scatterChart>
      <c:valAx>
        <c:axId val="13359961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601152"/>
        <c:crosses val="autoZero"/>
        <c:crossBetween val="midCat"/>
      </c:valAx>
      <c:valAx>
        <c:axId val="13360115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59961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4632181041079213"/>
          <c:y val="0.28788020774250189"/>
          <c:w val="0.54978587402713253"/>
          <c:h val="0.3888908069503972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Zylinder_Wasserdruck!$B$21:$B$35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0.7142857142857143</c:v>
                </c:pt>
                <c:pt idx="2">
                  <c:v>1.4285714285714286</c:v>
                </c:pt>
                <c:pt idx="3">
                  <c:v>2.1428571428571428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4.2857142857142856</c:v>
                </c:pt>
                <c:pt idx="7">
                  <c:v>5</c:v>
                </c:pt>
                <c:pt idx="8">
                  <c:v>5.7142857142857144</c:v>
                </c:pt>
                <c:pt idx="9">
                  <c:v>6.4285714285714288</c:v>
                </c:pt>
                <c:pt idx="10">
                  <c:v>7.1428571428571432</c:v>
                </c:pt>
                <c:pt idx="11">
                  <c:v>7.8571428571428568</c:v>
                </c:pt>
                <c:pt idx="12">
                  <c:v>8.5714285714285712</c:v>
                </c:pt>
                <c:pt idx="13">
                  <c:v>9.2857142857142865</c:v>
                </c:pt>
                <c:pt idx="14">
                  <c:v>10</c:v>
                </c:pt>
              </c:numCache>
            </c:numRef>
          </c:xVal>
          <c:yVal>
            <c:numRef>
              <c:f>Zylinder_Wasserdruck!$F$21:$F$35</c:f>
              <c:numCache>
                <c:formatCode>0.0000</c:formatCode>
                <c:ptCount val="15"/>
                <c:pt idx="0">
                  <c:v>3.9682539682539686E-8</c:v>
                </c:pt>
                <c:pt idx="1">
                  <c:v>3.9682539682539686E-8</c:v>
                </c:pt>
                <c:pt idx="2">
                  <c:v>3.9682539682539686E-8</c:v>
                </c:pt>
                <c:pt idx="3">
                  <c:v>3.9682539682539686E-8</c:v>
                </c:pt>
                <c:pt idx="4">
                  <c:v>3.9682539682539686E-8</c:v>
                </c:pt>
                <c:pt idx="5">
                  <c:v>3.9682539682539686E-8</c:v>
                </c:pt>
                <c:pt idx="6">
                  <c:v>3.9682539682539686E-8</c:v>
                </c:pt>
                <c:pt idx="7">
                  <c:v>3.9682539682539686E-8</c:v>
                </c:pt>
                <c:pt idx="8">
                  <c:v>3.9682539682539686E-8</c:v>
                </c:pt>
                <c:pt idx="9">
                  <c:v>3.9682539682539686E-8</c:v>
                </c:pt>
                <c:pt idx="10">
                  <c:v>3.9682539682539686E-8</c:v>
                </c:pt>
                <c:pt idx="11">
                  <c:v>3.9682539682539686E-8</c:v>
                </c:pt>
                <c:pt idx="12">
                  <c:v>3.9682539682539686E-8</c:v>
                </c:pt>
                <c:pt idx="13">
                  <c:v>3.9682539682539686E-8</c:v>
                </c:pt>
                <c:pt idx="14">
                  <c:v>3.9682539682539686E-8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71-4FB1-9A0C-76B2DC88E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991040"/>
        <c:axId val="131992576"/>
      </c:scatterChart>
      <c:valAx>
        <c:axId val="13199104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92576"/>
        <c:crosses val="autoZero"/>
        <c:crossBetween val="midCat"/>
      </c:valAx>
      <c:valAx>
        <c:axId val="131992576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9104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7316108213746009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30303179762368621"/>
          <c:w val="0.72294677923252859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Zylinder_Wasserdruck!$B$21:$B$35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0.7142857142857143</c:v>
                </c:pt>
                <c:pt idx="2">
                  <c:v>1.4285714285714286</c:v>
                </c:pt>
                <c:pt idx="3">
                  <c:v>2.1428571428571428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4.2857142857142856</c:v>
                </c:pt>
                <c:pt idx="7">
                  <c:v>5</c:v>
                </c:pt>
                <c:pt idx="8">
                  <c:v>5.7142857142857144</c:v>
                </c:pt>
                <c:pt idx="9">
                  <c:v>6.4285714285714288</c:v>
                </c:pt>
                <c:pt idx="10">
                  <c:v>7.1428571428571432</c:v>
                </c:pt>
                <c:pt idx="11">
                  <c:v>7.8571428571428568</c:v>
                </c:pt>
                <c:pt idx="12">
                  <c:v>8.5714285714285712</c:v>
                </c:pt>
                <c:pt idx="13">
                  <c:v>9.2857142857142865</c:v>
                </c:pt>
                <c:pt idx="14">
                  <c:v>10</c:v>
                </c:pt>
              </c:numCache>
            </c:numRef>
          </c:xVal>
          <c:yVal>
            <c:numRef>
              <c:f>Zylinder_Wasserdruck!$C$21:$C$35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E9-4AA1-A676-209AA1247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12672"/>
        <c:axId val="132043136"/>
      </c:scatterChart>
      <c:valAx>
        <c:axId val="13201267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043136"/>
        <c:crosses val="autoZero"/>
        <c:crossBetween val="midCat"/>
      </c:valAx>
      <c:valAx>
        <c:axId val="132043136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0126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93132478137793"/>
          <c:y val="0.29798126766329142"/>
          <c:w val="0.78017405579466892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Kegel_Wasserdruck!$B$21:$B$35</c:f>
              <c:numCache>
                <c:formatCode>0.0</c:formatCode>
                <c:ptCount val="15"/>
                <c:pt idx="0">
                  <c:v>12</c:v>
                </c:pt>
                <c:pt idx="1">
                  <c:v>12.857142857142858</c:v>
                </c:pt>
                <c:pt idx="2">
                  <c:v>13.714285714285714</c:v>
                </c:pt>
                <c:pt idx="3">
                  <c:v>14.571428571428571</c:v>
                </c:pt>
                <c:pt idx="4">
                  <c:v>15.428571428571429</c:v>
                </c:pt>
                <c:pt idx="5">
                  <c:v>16.285714285714285</c:v>
                </c:pt>
                <c:pt idx="6">
                  <c:v>17.142857142857142</c:v>
                </c:pt>
                <c:pt idx="7">
                  <c:v>18</c:v>
                </c:pt>
                <c:pt idx="8">
                  <c:v>18.857142857142858</c:v>
                </c:pt>
                <c:pt idx="9">
                  <c:v>19.714285714285715</c:v>
                </c:pt>
                <c:pt idx="10">
                  <c:v>20.571428571428573</c:v>
                </c:pt>
                <c:pt idx="11">
                  <c:v>21.428571428571427</c:v>
                </c:pt>
                <c:pt idx="12">
                  <c:v>22.285714285714285</c:v>
                </c:pt>
                <c:pt idx="13">
                  <c:v>23.142857142857142</c:v>
                </c:pt>
                <c:pt idx="14">
                  <c:v>24</c:v>
                </c:pt>
              </c:numCache>
            </c:numRef>
          </c:xVal>
          <c:yVal>
            <c:numRef>
              <c:f>Kegel_Wasserdruck!$D$21:$D$35</c:f>
              <c:numCache>
                <c:formatCode>0.00</c:formatCode>
                <c:ptCount val="15"/>
                <c:pt idx="0">
                  <c:v>0</c:v>
                </c:pt>
                <c:pt idx="1">
                  <c:v>-1.377551020408164</c:v>
                </c:pt>
                <c:pt idx="2">
                  <c:v>-2.93877551020408</c:v>
                </c:pt>
                <c:pt idx="3">
                  <c:v>-4.6836734693877551</c:v>
                </c:pt>
                <c:pt idx="4">
                  <c:v>-6.6122448979591848</c:v>
                </c:pt>
                <c:pt idx="5">
                  <c:v>-8.7244897959183643</c:v>
                </c:pt>
                <c:pt idx="6">
                  <c:v>-11.020408163265307</c:v>
                </c:pt>
                <c:pt idx="7">
                  <c:v>-13.5</c:v>
                </c:pt>
                <c:pt idx="8">
                  <c:v>-16.163265306122451</c:v>
                </c:pt>
                <c:pt idx="9">
                  <c:v>-19.010204081632654</c:v>
                </c:pt>
                <c:pt idx="10">
                  <c:v>-22.040816326530621</c:v>
                </c:pt>
                <c:pt idx="11">
                  <c:v>-25.255102040816318</c:v>
                </c:pt>
                <c:pt idx="12">
                  <c:v>-28.653061224489797</c:v>
                </c:pt>
                <c:pt idx="13">
                  <c:v>-32.234693877551017</c:v>
                </c:pt>
                <c:pt idx="14">
                  <c:v>-36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27-4C92-B089-F90F8867E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79616"/>
        <c:axId val="136122368"/>
      </c:scatterChart>
      <c:valAx>
        <c:axId val="13607961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122368"/>
        <c:crosses val="autoZero"/>
        <c:crossBetween val="midCat"/>
      </c:valAx>
      <c:valAx>
        <c:axId val="13612236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07961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61538461538461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42424421775322035"/>
          <c:y val="0.27692446376434177"/>
          <c:w val="0.48485053457510896"/>
          <c:h val="0.3948737724047095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Kegel_Wasserdruck!$B$21:$B$35</c:f>
              <c:numCache>
                <c:formatCode>0.0</c:formatCode>
                <c:ptCount val="15"/>
                <c:pt idx="0">
                  <c:v>12</c:v>
                </c:pt>
                <c:pt idx="1">
                  <c:v>12.857142857142858</c:v>
                </c:pt>
                <c:pt idx="2">
                  <c:v>13.714285714285714</c:v>
                </c:pt>
                <c:pt idx="3">
                  <c:v>14.571428571428571</c:v>
                </c:pt>
                <c:pt idx="4">
                  <c:v>15.428571428571429</c:v>
                </c:pt>
                <c:pt idx="5">
                  <c:v>16.285714285714285</c:v>
                </c:pt>
                <c:pt idx="6">
                  <c:v>17.142857142857142</c:v>
                </c:pt>
                <c:pt idx="7">
                  <c:v>18</c:v>
                </c:pt>
                <c:pt idx="8">
                  <c:v>18.857142857142858</c:v>
                </c:pt>
                <c:pt idx="9">
                  <c:v>19.714285714285715</c:v>
                </c:pt>
                <c:pt idx="10">
                  <c:v>20.571428571428573</c:v>
                </c:pt>
                <c:pt idx="11">
                  <c:v>21.428571428571427</c:v>
                </c:pt>
                <c:pt idx="12">
                  <c:v>22.285714285714285</c:v>
                </c:pt>
                <c:pt idx="13">
                  <c:v>23.142857142857142</c:v>
                </c:pt>
                <c:pt idx="14">
                  <c:v>24</c:v>
                </c:pt>
              </c:numCache>
            </c:numRef>
          </c:xVal>
          <c:yVal>
            <c:numRef>
              <c:f>Kegel_Wasserdruck!$F$21:$F$35</c:f>
              <c:numCache>
                <c:formatCode>0.00E+00</c:formatCode>
                <c:ptCount val="15"/>
                <c:pt idx="0">
                  <c:v>-5.6631221475656668E-3</c:v>
                </c:pt>
                <c:pt idx="1">
                  <c:v>-6.4017128382138633E-3</c:v>
                </c:pt>
                <c:pt idx="2">
                  <c:v>-7.2598966021520262E-3</c:v>
                </c:pt>
                <c:pt idx="3">
                  <c:v>-8.2335469992471846E-3</c:v>
                </c:pt>
                <c:pt idx="4">
                  <c:v>-9.319454576062574E-3</c:v>
                </c:pt>
                <c:pt idx="5">
                  <c:v>-1.0515085553569179E-2</c:v>
                </c:pt>
                <c:pt idx="6">
                  <c:v>-1.1818412908543784E-2</c:v>
                </c:pt>
                <c:pt idx="7">
                  <c:v>-1.3227795717424731E-2</c:v>
                </c:pt>
                <c:pt idx="8">
                  <c:v>-1.4741891406388862E-2</c:v>
                </c:pt>
                <c:pt idx="9">
                  <c:v>-1.6359590892712685E-2</c:v>
                </c:pt>
                <c:pt idx="10">
                  <c:v>-1.8079969940793295E-2</c:v>
                </c:pt>
                <c:pt idx="11">
                  <c:v>-1.9902252192724231E-2</c:v>
                </c:pt>
                <c:pt idx="12">
                  <c:v>-2.1825780730277012E-2</c:v>
                </c:pt>
                <c:pt idx="13">
                  <c:v>-2.3849995956442108E-2</c:v>
                </c:pt>
                <c:pt idx="14">
                  <c:v>-2.5974418216639983E-2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CB-4247-A230-4379ACC33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29920"/>
        <c:axId val="136168576"/>
      </c:scatterChart>
      <c:valAx>
        <c:axId val="13612992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168576"/>
        <c:crosses val="autoZero"/>
        <c:crossBetween val="midCat"/>
      </c:valAx>
      <c:valAx>
        <c:axId val="136168576"/>
        <c:scaling>
          <c:orientation val="minMax"/>
        </c:scaling>
        <c:delete val="0"/>
        <c:axPos val="l"/>
        <c:numFmt formatCode="0.00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1299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609442060085836"/>
          <c:y val="0.29293073770289668"/>
          <c:w val="0.6523605150214592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Kegel_Wasserdruck!$B$21:$B$35</c:f>
              <c:numCache>
                <c:formatCode>0.0</c:formatCode>
                <c:ptCount val="15"/>
                <c:pt idx="0">
                  <c:v>12</c:v>
                </c:pt>
                <c:pt idx="1">
                  <c:v>12.857142857142858</c:v>
                </c:pt>
                <c:pt idx="2">
                  <c:v>13.714285714285714</c:v>
                </c:pt>
                <c:pt idx="3">
                  <c:v>14.571428571428571</c:v>
                </c:pt>
                <c:pt idx="4">
                  <c:v>15.428571428571429</c:v>
                </c:pt>
                <c:pt idx="5">
                  <c:v>16.285714285714285</c:v>
                </c:pt>
                <c:pt idx="6">
                  <c:v>17.142857142857142</c:v>
                </c:pt>
                <c:pt idx="7">
                  <c:v>18</c:v>
                </c:pt>
                <c:pt idx="8">
                  <c:v>18.857142857142858</c:v>
                </c:pt>
                <c:pt idx="9">
                  <c:v>19.714285714285715</c:v>
                </c:pt>
                <c:pt idx="10">
                  <c:v>20.571428571428573</c:v>
                </c:pt>
                <c:pt idx="11">
                  <c:v>21.428571428571427</c:v>
                </c:pt>
                <c:pt idx="12">
                  <c:v>22.285714285714285</c:v>
                </c:pt>
                <c:pt idx="13">
                  <c:v>23.142857142857142</c:v>
                </c:pt>
                <c:pt idx="14">
                  <c:v>24</c:v>
                </c:pt>
              </c:numCache>
            </c:numRef>
          </c:xVal>
          <c:yVal>
            <c:numRef>
              <c:f>Kegel_Wasserdruck!$E$21:$E$35</c:f>
              <c:numCache>
                <c:formatCode>0.0000</c:formatCode>
                <c:ptCount val="15"/>
                <c:pt idx="0">
                  <c:v>-7.1428571428571426E-3</c:v>
                </c:pt>
                <c:pt idx="1">
                  <c:v>-9.1307666693082878E-3</c:v>
                </c:pt>
                <c:pt idx="2">
                  <c:v>-1.1666455709714854E-2</c:v>
                </c:pt>
                <c:pt idx="3">
                  <c:v>-1.4802935184782217E-2</c:v>
                </c:pt>
                <c:pt idx="4">
                  <c:v>-1.8593216015215734E-2</c:v>
                </c:pt>
                <c:pt idx="5">
                  <c:v>-2.3090309121720758E-2</c:v>
                </c:pt>
                <c:pt idx="6">
                  <c:v>-2.8347225425002669E-2</c:v>
                </c:pt>
                <c:pt idx="7">
                  <c:v>-3.4416975845766834E-2</c:v>
                </c:pt>
                <c:pt idx="8">
                  <c:v>-4.1352571304718609E-2</c:v>
                </c:pt>
                <c:pt idx="9">
                  <c:v>-4.9207022722563352E-2</c:v>
                </c:pt>
                <c:pt idx="10">
                  <c:v>-5.803334102000645E-2</c:v>
                </c:pt>
                <c:pt idx="11">
                  <c:v>-6.7884537117753191E-2</c:v>
                </c:pt>
                <c:pt idx="12">
                  <c:v>-7.8813621936509051E-2</c:v>
                </c:pt>
                <c:pt idx="13">
                  <c:v>-9.0873606396979306E-2</c:v>
                </c:pt>
                <c:pt idx="14">
                  <c:v>-0.1041175014198694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EA-4F56-9B3B-3695E091B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72032"/>
        <c:axId val="133773568"/>
      </c:scatterChart>
      <c:valAx>
        <c:axId val="13377203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773568"/>
        <c:crosses val="autoZero"/>
        <c:crossBetween val="midCat"/>
      </c:valAx>
      <c:valAx>
        <c:axId val="13377356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77203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171673819742489"/>
          <c:y val="0.29798126766329142"/>
          <c:w val="0.71673819742489275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Zylinder_Flüssigkeitsdruck!$B$21:$B$35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0.35714285714285715</c:v>
                </c:pt>
                <c:pt idx="2">
                  <c:v>0.7142857142857143</c:v>
                </c:pt>
                <c:pt idx="3">
                  <c:v>1.0714285714285714</c:v>
                </c:pt>
                <c:pt idx="4">
                  <c:v>1.4285714285714286</c:v>
                </c:pt>
                <c:pt idx="5">
                  <c:v>1.7857142857142858</c:v>
                </c:pt>
                <c:pt idx="6">
                  <c:v>2.1428571428571428</c:v>
                </c:pt>
                <c:pt idx="7">
                  <c:v>2.5</c:v>
                </c:pt>
                <c:pt idx="8">
                  <c:v>2.8571428571428572</c:v>
                </c:pt>
                <c:pt idx="9">
                  <c:v>3.2142857142857144</c:v>
                </c:pt>
                <c:pt idx="10">
                  <c:v>3.5714285714285716</c:v>
                </c:pt>
                <c:pt idx="11">
                  <c:v>3.9285714285714284</c:v>
                </c:pt>
                <c:pt idx="12">
                  <c:v>4.2857142857142856</c:v>
                </c:pt>
                <c:pt idx="13">
                  <c:v>4.6428571428571432</c:v>
                </c:pt>
                <c:pt idx="14">
                  <c:v>5</c:v>
                </c:pt>
              </c:numCache>
            </c:numRef>
          </c:xVal>
          <c:yVal>
            <c:numRef>
              <c:f>Zylinder_Flüssigkeitsdruck!$D$21:$D$35</c:f>
              <c:numCache>
                <c:formatCode>0.00</c:formatCode>
                <c:ptCount val="15"/>
                <c:pt idx="0">
                  <c:v>0</c:v>
                </c:pt>
                <c:pt idx="1">
                  <c:v>10.714285714285715</c:v>
                </c:pt>
                <c:pt idx="2">
                  <c:v>21.428571428571431</c:v>
                </c:pt>
                <c:pt idx="3">
                  <c:v>32.142857142857139</c:v>
                </c:pt>
                <c:pt idx="4">
                  <c:v>42.857142857142861</c:v>
                </c:pt>
                <c:pt idx="5">
                  <c:v>53.571428571428577</c:v>
                </c:pt>
                <c:pt idx="6">
                  <c:v>64.285714285714278</c:v>
                </c:pt>
                <c:pt idx="7">
                  <c:v>75</c:v>
                </c:pt>
                <c:pt idx="8">
                  <c:v>85.714285714285722</c:v>
                </c:pt>
                <c:pt idx="9">
                  <c:v>96.428571428571431</c:v>
                </c:pt>
                <c:pt idx="10">
                  <c:v>107.14285714285715</c:v>
                </c:pt>
                <c:pt idx="11">
                  <c:v>117.85714285714285</c:v>
                </c:pt>
                <c:pt idx="12">
                  <c:v>128.57142857142856</c:v>
                </c:pt>
                <c:pt idx="13">
                  <c:v>139.28571428571431</c:v>
                </c:pt>
                <c:pt idx="14">
                  <c:v>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0A-46D0-B989-8453E0B12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35040"/>
        <c:axId val="136536832"/>
      </c:scatterChart>
      <c:valAx>
        <c:axId val="13653504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36832"/>
        <c:crosses val="autoZero"/>
        <c:crossBetween val="midCat"/>
      </c:valAx>
      <c:valAx>
        <c:axId val="136536832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3504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896995708154504"/>
          <c:y val="0.29293073770289668"/>
          <c:w val="0.63948497854077258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Zylinder_Flüssigkeitsdruck!$B$21:$B$35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0.35714285714285715</c:v>
                </c:pt>
                <c:pt idx="2">
                  <c:v>0.7142857142857143</c:v>
                </c:pt>
                <c:pt idx="3">
                  <c:v>1.0714285714285714</c:v>
                </c:pt>
                <c:pt idx="4">
                  <c:v>1.4285714285714286</c:v>
                </c:pt>
                <c:pt idx="5">
                  <c:v>1.7857142857142858</c:v>
                </c:pt>
                <c:pt idx="6">
                  <c:v>2.1428571428571428</c:v>
                </c:pt>
                <c:pt idx="7">
                  <c:v>2.5</c:v>
                </c:pt>
                <c:pt idx="8">
                  <c:v>2.8571428571428572</c:v>
                </c:pt>
                <c:pt idx="9">
                  <c:v>3.2142857142857144</c:v>
                </c:pt>
                <c:pt idx="10">
                  <c:v>3.5714285714285716</c:v>
                </c:pt>
                <c:pt idx="11">
                  <c:v>3.9285714285714284</c:v>
                </c:pt>
                <c:pt idx="12">
                  <c:v>4.2857142857142856</c:v>
                </c:pt>
                <c:pt idx="13">
                  <c:v>4.6428571428571432</c:v>
                </c:pt>
                <c:pt idx="14">
                  <c:v>5</c:v>
                </c:pt>
              </c:numCache>
            </c:numRef>
          </c:xVal>
          <c:yVal>
            <c:numRef>
              <c:f>Zylinder_Flüssigkeitsdruck!$E$21:$E$35</c:f>
              <c:numCache>
                <c:formatCode>0.0000</c:formatCode>
                <c:ptCount val="15"/>
                <c:pt idx="0">
                  <c:v>0</c:v>
                </c:pt>
                <c:pt idx="1">
                  <c:v>5.3571428571428579E-6</c:v>
                </c:pt>
                <c:pt idx="2">
                  <c:v>1.0714285714285716E-5</c:v>
                </c:pt>
                <c:pt idx="3">
                  <c:v>1.6071428571428572E-5</c:v>
                </c:pt>
                <c:pt idx="4">
                  <c:v>2.1428571428571432E-5</c:v>
                </c:pt>
                <c:pt idx="5">
                  <c:v>2.6785714285714288E-5</c:v>
                </c:pt>
                <c:pt idx="6">
                  <c:v>3.2142857142857144E-5</c:v>
                </c:pt>
                <c:pt idx="7">
                  <c:v>3.7499999999999997E-5</c:v>
                </c:pt>
                <c:pt idx="8">
                  <c:v>4.2857142857142863E-5</c:v>
                </c:pt>
                <c:pt idx="9">
                  <c:v>4.8214285714285716E-5</c:v>
                </c:pt>
                <c:pt idx="10">
                  <c:v>5.3571428571428575E-5</c:v>
                </c:pt>
                <c:pt idx="11">
                  <c:v>5.8928571428571428E-5</c:v>
                </c:pt>
                <c:pt idx="12">
                  <c:v>6.4285714285714288E-5</c:v>
                </c:pt>
                <c:pt idx="13">
                  <c:v>6.9642857142857147E-5</c:v>
                </c:pt>
                <c:pt idx="14">
                  <c:v>7.4999999999999993E-5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A2-49A6-80E5-55BF79CE2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69216"/>
        <c:axId val="136570752"/>
      </c:scatterChart>
      <c:valAx>
        <c:axId val="13656921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70752"/>
        <c:crosses val="autoZero"/>
        <c:crossBetween val="midCat"/>
      </c:valAx>
      <c:valAx>
        <c:axId val="13657075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6921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9827008197241093"/>
          <c:y val="0.28788020774250189"/>
          <c:w val="0.51082467035591839"/>
          <c:h val="0.3888908069503972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Zylinder_Flüssigkeitsdruck!$B$21:$B$35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0.35714285714285715</c:v>
                </c:pt>
                <c:pt idx="2">
                  <c:v>0.7142857142857143</c:v>
                </c:pt>
                <c:pt idx="3">
                  <c:v>1.0714285714285714</c:v>
                </c:pt>
                <c:pt idx="4">
                  <c:v>1.4285714285714286</c:v>
                </c:pt>
                <c:pt idx="5">
                  <c:v>1.7857142857142858</c:v>
                </c:pt>
                <c:pt idx="6">
                  <c:v>2.1428571428571428</c:v>
                </c:pt>
                <c:pt idx="7">
                  <c:v>2.5</c:v>
                </c:pt>
                <c:pt idx="8">
                  <c:v>2.8571428571428572</c:v>
                </c:pt>
                <c:pt idx="9">
                  <c:v>3.2142857142857144</c:v>
                </c:pt>
                <c:pt idx="10">
                  <c:v>3.5714285714285716</c:v>
                </c:pt>
                <c:pt idx="11">
                  <c:v>3.9285714285714284</c:v>
                </c:pt>
                <c:pt idx="12">
                  <c:v>4.2857142857142856</c:v>
                </c:pt>
                <c:pt idx="13">
                  <c:v>4.6428571428571432</c:v>
                </c:pt>
                <c:pt idx="14">
                  <c:v>5</c:v>
                </c:pt>
              </c:numCache>
            </c:numRef>
          </c:xVal>
          <c:yVal>
            <c:numRef>
              <c:f>Zylinder_Flüssigkeitsdruck!$F$21:$F$35</c:f>
              <c:numCache>
                <c:formatCode>0.0000</c:formatCode>
                <c:ptCount val="15"/>
                <c:pt idx="0">
                  <c:v>1.5E-5</c:v>
                </c:pt>
                <c:pt idx="1">
                  <c:v>1.5E-5</c:v>
                </c:pt>
                <c:pt idx="2">
                  <c:v>1.5E-5</c:v>
                </c:pt>
                <c:pt idx="3">
                  <c:v>1.5E-5</c:v>
                </c:pt>
                <c:pt idx="4">
                  <c:v>1.5E-5</c:v>
                </c:pt>
                <c:pt idx="5">
                  <c:v>1.5E-5</c:v>
                </c:pt>
                <c:pt idx="6">
                  <c:v>1.5E-5</c:v>
                </c:pt>
                <c:pt idx="7">
                  <c:v>1.5E-5</c:v>
                </c:pt>
                <c:pt idx="8">
                  <c:v>1.5E-5</c:v>
                </c:pt>
                <c:pt idx="9">
                  <c:v>1.5E-5</c:v>
                </c:pt>
                <c:pt idx="10">
                  <c:v>1.5E-5</c:v>
                </c:pt>
                <c:pt idx="11">
                  <c:v>1.5E-5</c:v>
                </c:pt>
                <c:pt idx="12">
                  <c:v>1.5E-5</c:v>
                </c:pt>
                <c:pt idx="13">
                  <c:v>1.5E-5</c:v>
                </c:pt>
                <c:pt idx="14">
                  <c:v>1.5E-5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9F-4D83-A92A-430FD6E31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283648"/>
        <c:axId val="136285184"/>
      </c:scatterChart>
      <c:valAx>
        <c:axId val="136283648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285184"/>
        <c:crosses val="autoZero"/>
        <c:crossBetween val="midCat"/>
      </c:valAx>
      <c:valAx>
        <c:axId val="136285184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28364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7316108213746009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30303179762368621"/>
          <c:w val="0.7359338471229333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Zylinder_Flüssigkeitsdruck!$B$21:$B$35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0.35714285714285715</c:v>
                </c:pt>
                <c:pt idx="2">
                  <c:v>0.7142857142857143</c:v>
                </c:pt>
                <c:pt idx="3">
                  <c:v>1.0714285714285714</c:v>
                </c:pt>
                <c:pt idx="4">
                  <c:v>1.4285714285714286</c:v>
                </c:pt>
                <c:pt idx="5">
                  <c:v>1.7857142857142858</c:v>
                </c:pt>
                <c:pt idx="6">
                  <c:v>2.1428571428571428</c:v>
                </c:pt>
                <c:pt idx="7">
                  <c:v>2.5</c:v>
                </c:pt>
                <c:pt idx="8">
                  <c:v>2.8571428571428572</c:v>
                </c:pt>
                <c:pt idx="9">
                  <c:v>3.2142857142857144</c:v>
                </c:pt>
                <c:pt idx="10">
                  <c:v>3.5714285714285716</c:v>
                </c:pt>
                <c:pt idx="11">
                  <c:v>3.9285714285714284</c:v>
                </c:pt>
                <c:pt idx="12">
                  <c:v>4.2857142857142856</c:v>
                </c:pt>
                <c:pt idx="13">
                  <c:v>4.6428571428571432</c:v>
                </c:pt>
                <c:pt idx="14">
                  <c:v>5</c:v>
                </c:pt>
              </c:numCache>
            </c:numRef>
          </c:xVal>
          <c:yVal>
            <c:numRef>
              <c:f>Zylinder_Flüssigkeitsdruck!$C$21:$C$35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13-46BE-A995-3B899F5E4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05280"/>
        <c:axId val="136483200"/>
      </c:scatterChart>
      <c:valAx>
        <c:axId val="13630528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483200"/>
        <c:crosses val="autoZero"/>
        <c:crossBetween val="midCat"/>
      </c:valAx>
      <c:valAx>
        <c:axId val="136483200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3052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437353884917328"/>
          <c:y val="0.29293073770289668"/>
          <c:w val="0.6320373039996956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Kegel_Flüssigkeitsdruck!$B$21:$B$35</c:f>
              <c:numCache>
                <c:formatCode>0.0</c:formatCode>
                <c:ptCount val="15"/>
                <c:pt idx="0">
                  <c:v>24</c:v>
                </c:pt>
                <c:pt idx="1">
                  <c:v>23.142857142857142</c:v>
                </c:pt>
                <c:pt idx="2">
                  <c:v>22.285714285714285</c:v>
                </c:pt>
                <c:pt idx="3">
                  <c:v>21.428571428571427</c:v>
                </c:pt>
                <c:pt idx="4">
                  <c:v>20.571428571428573</c:v>
                </c:pt>
                <c:pt idx="5">
                  <c:v>19.714285714285715</c:v>
                </c:pt>
                <c:pt idx="6">
                  <c:v>18.857142857142858</c:v>
                </c:pt>
                <c:pt idx="7">
                  <c:v>18</c:v>
                </c:pt>
                <c:pt idx="8">
                  <c:v>17.142857142857142</c:v>
                </c:pt>
                <c:pt idx="9">
                  <c:v>16.285714285714285</c:v>
                </c:pt>
                <c:pt idx="10">
                  <c:v>15.428571428571429</c:v>
                </c:pt>
                <c:pt idx="11">
                  <c:v>14.571428571428571</c:v>
                </c:pt>
                <c:pt idx="12">
                  <c:v>13.714285714285714</c:v>
                </c:pt>
                <c:pt idx="13">
                  <c:v>12.857142857142858</c:v>
                </c:pt>
                <c:pt idx="14">
                  <c:v>12</c:v>
                </c:pt>
              </c:numCache>
            </c:numRef>
          </c:xVal>
          <c:yVal>
            <c:numRef>
              <c:f>Kegel_Flüssigkeitsdruck!$E$21:$E$35</c:f>
              <c:numCache>
                <c:formatCode>0.0000</c:formatCode>
                <c:ptCount val="15"/>
                <c:pt idx="0">
                  <c:v>-0.16536453205007207</c:v>
                </c:pt>
                <c:pt idx="1">
                  <c:v>-0.15343405367563587</c:v>
                </c:pt>
                <c:pt idx="2">
                  <c:v>-0.14197316688920497</c:v>
                </c:pt>
                <c:pt idx="3">
                  <c:v>-0.13097917281531088</c:v>
                </c:pt>
                <c:pt idx="4">
                  <c:v>-0.12044937257848501</c:v>
                </c:pt>
                <c:pt idx="5">
                  <c:v>-0.11038106730325876</c:v>
                </c:pt>
                <c:pt idx="6">
                  <c:v>-0.10077155811416361</c:v>
                </c:pt>
                <c:pt idx="7">
                  <c:v>-9.1618146135730993E-2</c:v>
                </c:pt>
                <c:pt idx="8">
                  <c:v>-8.29181324924924E-2</c:v>
                </c:pt>
                <c:pt idx="9">
                  <c:v>-7.4668818308979215E-2</c:v>
                </c:pt>
                <c:pt idx="10">
                  <c:v>-6.6867504709722969E-2</c:v>
                </c:pt>
                <c:pt idx="11">
                  <c:v>-5.9511492819254989E-2</c:v>
                </c:pt>
                <c:pt idx="12">
                  <c:v>-5.2598083762106805E-2</c:v>
                </c:pt>
                <c:pt idx="13">
                  <c:v>-4.6124578662809855E-2</c:v>
                </c:pt>
                <c:pt idx="14">
                  <c:v>-4.008827864589555E-2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AF-40D3-B2D5-59B6E52D7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25536"/>
        <c:axId val="136983680"/>
      </c:scatterChart>
      <c:valAx>
        <c:axId val="13662553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983680"/>
        <c:crosses val="autoZero"/>
        <c:crossBetween val="midCat"/>
      </c:valAx>
      <c:valAx>
        <c:axId val="136983680"/>
        <c:scaling>
          <c:orientation val="minMax"/>
        </c:scaling>
        <c:delete val="0"/>
        <c:axPos val="l"/>
        <c:numFmt formatCode="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62553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870256147930818"/>
          <c:y val="0.29293073770289668"/>
          <c:w val="0.62337925873942579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Kegel_Flüssigkeitsdruck!$B$21:$B$35</c:f>
              <c:numCache>
                <c:formatCode>0.0</c:formatCode>
                <c:ptCount val="15"/>
                <c:pt idx="0">
                  <c:v>24</c:v>
                </c:pt>
                <c:pt idx="1">
                  <c:v>23.142857142857142</c:v>
                </c:pt>
                <c:pt idx="2">
                  <c:v>22.285714285714285</c:v>
                </c:pt>
                <c:pt idx="3">
                  <c:v>21.428571428571427</c:v>
                </c:pt>
                <c:pt idx="4">
                  <c:v>20.571428571428573</c:v>
                </c:pt>
                <c:pt idx="5">
                  <c:v>19.714285714285715</c:v>
                </c:pt>
                <c:pt idx="6">
                  <c:v>18.857142857142858</c:v>
                </c:pt>
                <c:pt idx="7">
                  <c:v>18</c:v>
                </c:pt>
                <c:pt idx="8">
                  <c:v>17.142857142857142</c:v>
                </c:pt>
                <c:pt idx="9">
                  <c:v>16.285714285714285</c:v>
                </c:pt>
                <c:pt idx="10">
                  <c:v>15.428571428571429</c:v>
                </c:pt>
                <c:pt idx="11">
                  <c:v>14.571428571428571</c:v>
                </c:pt>
                <c:pt idx="12">
                  <c:v>13.714285714285714</c:v>
                </c:pt>
                <c:pt idx="13">
                  <c:v>12.857142857142858</c:v>
                </c:pt>
                <c:pt idx="14">
                  <c:v>12</c:v>
                </c:pt>
              </c:numCache>
            </c:numRef>
          </c:xVal>
          <c:yVal>
            <c:numRef>
              <c:f>Kegel_Flüssigkeitsdruck!$E$21:$E$35</c:f>
              <c:numCache>
                <c:formatCode>0.0000</c:formatCode>
                <c:ptCount val="15"/>
                <c:pt idx="0">
                  <c:v>-0.16536453205007207</c:v>
                </c:pt>
                <c:pt idx="1">
                  <c:v>-0.15343405367563587</c:v>
                </c:pt>
                <c:pt idx="2">
                  <c:v>-0.14197316688920497</c:v>
                </c:pt>
                <c:pt idx="3">
                  <c:v>-0.13097917281531088</c:v>
                </c:pt>
                <c:pt idx="4">
                  <c:v>-0.12044937257848501</c:v>
                </c:pt>
                <c:pt idx="5">
                  <c:v>-0.11038106730325876</c:v>
                </c:pt>
                <c:pt idx="6">
                  <c:v>-0.10077155811416361</c:v>
                </c:pt>
                <c:pt idx="7">
                  <c:v>-9.1618146135730993E-2</c:v>
                </c:pt>
                <c:pt idx="8">
                  <c:v>-8.29181324924924E-2</c:v>
                </c:pt>
                <c:pt idx="9">
                  <c:v>-7.4668818308979215E-2</c:v>
                </c:pt>
                <c:pt idx="10">
                  <c:v>-6.6867504709722969E-2</c:v>
                </c:pt>
                <c:pt idx="11">
                  <c:v>-5.9511492819254989E-2</c:v>
                </c:pt>
                <c:pt idx="12">
                  <c:v>-5.2598083762106805E-2</c:v>
                </c:pt>
                <c:pt idx="13">
                  <c:v>-4.6124578662809855E-2</c:v>
                </c:pt>
                <c:pt idx="14">
                  <c:v>-4.008827864589555E-2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84-4F91-A2AF-3FA70667C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28352"/>
        <c:axId val="137029888"/>
      </c:scatterChart>
      <c:valAx>
        <c:axId val="13702835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29888"/>
        <c:crosses val="autoZero"/>
        <c:crossBetween val="midCat"/>
      </c:valAx>
      <c:valAx>
        <c:axId val="13702988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2835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30303179762368621"/>
          <c:w val="0.75324993764347281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Kegel_Flüssigkeitsdruck!$B$21:$B$35</c:f>
              <c:numCache>
                <c:formatCode>0.0</c:formatCode>
                <c:ptCount val="15"/>
                <c:pt idx="0">
                  <c:v>24</c:v>
                </c:pt>
                <c:pt idx="1">
                  <c:v>23.142857142857142</c:v>
                </c:pt>
                <c:pt idx="2">
                  <c:v>22.285714285714285</c:v>
                </c:pt>
                <c:pt idx="3">
                  <c:v>21.428571428571427</c:v>
                </c:pt>
                <c:pt idx="4">
                  <c:v>20.571428571428573</c:v>
                </c:pt>
                <c:pt idx="5">
                  <c:v>19.714285714285715</c:v>
                </c:pt>
                <c:pt idx="6">
                  <c:v>18.857142857142858</c:v>
                </c:pt>
                <c:pt idx="7">
                  <c:v>18</c:v>
                </c:pt>
                <c:pt idx="8">
                  <c:v>17.142857142857142</c:v>
                </c:pt>
                <c:pt idx="9">
                  <c:v>16.285714285714285</c:v>
                </c:pt>
                <c:pt idx="10">
                  <c:v>15.428571428571429</c:v>
                </c:pt>
                <c:pt idx="11">
                  <c:v>14.571428571428571</c:v>
                </c:pt>
                <c:pt idx="12">
                  <c:v>13.714285714285714</c:v>
                </c:pt>
                <c:pt idx="13">
                  <c:v>12.857142857142858</c:v>
                </c:pt>
                <c:pt idx="14">
                  <c:v>12</c:v>
                </c:pt>
              </c:numCache>
            </c:numRef>
          </c:xVal>
          <c:yVal>
            <c:numRef>
              <c:f>Kegel_Flüssigkeitsdruck!$C$21:$C$35</c:f>
              <c:numCache>
                <c:formatCode>0.00</c:formatCode>
                <c:ptCount val="15"/>
                <c:pt idx="0">
                  <c:v>-35.348281733176073</c:v>
                </c:pt>
                <c:pt idx="1">
                  <c:v>-34.041316329203397</c:v>
                </c:pt>
                <c:pt idx="2">
                  <c:v>-32.737901589466944</c:v>
                </c:pt>
                <c:pt idx="3">
                  <c:v>-31.438047988056731</c:v>
                </c:pt>
                <c:pt idx="4">
                  <c:v>-30.141767744744442</c:v>
                </c:pt>
                <c:pt idx="5">
                  <c:v>-28.849075204479437</c:v>
                </c:pt>
                <c:pt idx="6">
                  <c:v>-27.559987320383712</c:v>
                </c:pt>
                <c:pt idx="7">
                  <c:v>-26.274524274745335</c:v>
                </c:pt>
                <c:pt idx="8">
                  <c:v>-24.99271028631</c:v>
                </c:pt>
                <c:pt idx="9">
                  <c:v>-23.7145746725067</c:v>
                </c:pt>
                <c:pt idx="10">
                  <c:v>-22.440153265748648</c:v>
                </c:pt>
                <c:pt idx="11">
                  <c:v>-21.169490329605107</c:v>
                </c:pt>
                <c:pt idx="12">
                  <c:v>-19.902641193537661</c:v>
                </c:pt>
                <c:pt idx="13">
                  <c:v>-18.639675941530978</c:v>
                </c:pt>
                <c:pt idx="14">
                  <c:v>-17.380684681565338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5A-425C-80DC-8411B98A8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73152"/>
        <c:axId val="136674688"/>
      </c:scatterChart>
      <c:valAx>
        <c:axId val="13667315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674688"/>
        <c:crosses val="autoZero"/>
        <c:crossBetween val="midCat"/>
      </c:valAx>
      <c:valAx>
        <c:axId val="136674688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67315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84120171673821"/>
          <c:y val="0.29798126766329142"/>
          <c:w val="0.72961373390557938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Kegel_Flüssigkeitsdruck!$B$21:$B$35</c:f>
              <c:numCache>
                <c:formatCode>0.0</c:formatCode>
                <c:ptCount val="15"/>
                <c:pt idx="0">
                  <c:v>24</c:v>
                </c:pt>
                <c:pt idx="1">
                  <c:v>23.142857142857142</c:v>
                </c:pt>
                <c:pt idx="2">
                  <c:v>22.285714285714285</c:v>
                </c:pt>
                <c:pt idx="3">
                  <c:v>21.428571428571427</c:v>
                </c:pt>
                <c:pt idx="4">
                  <c:v>20.571428571428573</c:v>
                </c:pt>
                <c:pt idx="5">
                  <c:v>19.714285714285715</c:v>
                </c:pt>
                <c:pt idx="6">
                  <c:v>18.857142857142858</c:v>
                </c:pt>
                <c:pt idx="7">
                  <c:v>18</c:v>
                </c:pt>
                <c:pt idx="8">
                  <c:v>17.142857142857142</c:v>
                </c:pt>
                <c:pt idx="9">
                  <c:v>16.285714285714285</c:v>
                </c:pt>
                <c:pt idx="10">
                  <c:v>15.428571428571429</c:v>
                </c:pt>
                <c:pt idx="11">
                  <c:v>14.571428571428571</c:v>
                </c:pt>
                <c:pt idx="12">
                  <c:v>13.714285714285714</c:v>
                </c:pt>
                <c:pt idx="13">
                  <c:v>12.857142857142858</c:v>
                </c:pt>
                <c:pt idx="14">
                  <c:v>12</c:v>
                </c:pt>
              </c:numCache>
            </c:numRef>
          </c:xVal>
          <c:yVal>
            <c:numRef>
              <c:f>Kegel_Flüssigkeitsdruck!$D$21:$D$35</c:f>
              <c:numCache>
                <c:formatCode>0.00</c:formatCode>
                <c:ptCount val="15"/>
                <c:pt idx="0">
                  <c:v>-71.992935059634533</c:v>
                </c:pt>
                <c:pt idx="1">
                  <c:v>-69.281491911318341</c:v>
                </c:pt>
                <c:pt idx="2">
                  <c:v>-66.58043890346039</c:v>
                </c:pt>
                <c:pt idx="3">
                  <c:v>-63.889776036060688</c:v>
                </c:pt>
                <c:pt idx="4">
                  <c:v>-61.209503309119249</c:v>
                </c:pt>
                <c:pt idx="5">
                  <c:v>-58.539620722636052</c:v>
                </c:pt>
                <c:pt idx="6">
                  <c:v>-55.88012827661111</c:v>
                </c:pt>
                <c:pt idx="7">
                  <c:v>-53.231025971044417</c:v>
                </c:pt>
                <c:pt idx="8">
                  <c:v>-50.592313805935987</c:v>
                </c:pt>
                <c:pt idx="9">
                  <c:v>-47.963991781285792</c:v>
                </c:pt>
                <c:pt idx="10">
                  <c:v>-45.346059897093873</c:v>
                </c:pt>
                <c:pt idx="11">
                  <c:v>-42.738518153360175</c:v>
                </c:pt>
                <c:pt idx="12">
                  <c:v>-40.141366550084747</c:v>
                </c:pt>
                <c:pt idx="13">
                  <c:v>-37.554605087267568</c:v>
                </c:pt>
                <c:pt idx="14">
                  <c:v>-34.978233764908637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C4-44D0-961C-077E5B593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927040"/>
        <c:axId val="131928832"/>
      </c:scatterChart>
      <c:valAx>
        <c:axId val="13192704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28832"/>
        <c:crosses val="autoZero"/>
        <c:crossBetween val="midCat"/>
      </c:valAx>
      <c:valAx>
        <c:axId val="131928832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2704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809624465741958"/>
          <c:y val="0.29293073770289668"/>
          <c:w val="0.68398557556131445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Kugel_Flüssigkeitsdruck!$B$21:$B$35</c:f>
              <c:numCache>
                <c:formatCode>0.0</c:formatCode>
                <c:ptCount val="15"/>
                <c:pt idx="0">
                  <c:v>45</c:v>
                </c:pt>
                <c:pt idx="1">
                  <c:v>41.785714285714285</c:v>
                </c:pt>
                <c:pt idx="2">
                  <c:v>38.571428571428569</c:v>
                </c:pt>
                <c:pt idx="3">
                  <c:v>35.357142857142854</c:v>
                </c:pt>
                <c:pt idx="4">
                  <c:v>32.142857142857146</c:v>
                </c:pt>
                <c:pt idx="5">
                  <c:v>28.928571428571427</c:v>
                </c:pt>
                <c:pt idx="6">
                  <c:v>25.714285714285715</c:v>
                </c:pt>
                <c:pt idx="7">
                  <c:v>22.5</c:v>
                </c:pt>
                <c:pt idx="8">
                  <c:v>19.285714285714285</c:v>
                </c:pt>
                <c:pt idx="9">
                  <c:v>16.071428571428573</c:v>
                </c:pt>
                <c:pt idx="10">
                  <c:v>12.857142857142858</c:v>
                </c:pt>
                <c:pt idx="11">
                  <c:v>9.6428571428571423</c:v>
                </c:pt>
                <c:pt idx="12">
                  <c:v>6.4285714285714288</c:v>
                </c:pt>
                <c:pt idx="13">
                  <c:v>3.2142857142857144</c:v>
                </c:pt>
                <c:pt idx="14">
                  <c:v>0</c:v>
                </c:pt>
              </c:numCache>
            </c:numRef>
          </c:xVal>
          <c:yVal>
            <c:numRef>
              <c:f>Kugel_Flüssigkeitsdruck!$E$21:$E$35</c:f>
              <c:numCache>
                <c:formatCode>0.0000</c:formatCode>
                <c:ptCount val="15"/>
                <c:pt idx="0">
                  <c:v>-1.6685742296897739E-2</c:v>
                </c:pt>
                <c:pt idx="1">
                  <c:v>-1.567376304515835E-2</c:v>
                </c:pt>
                <c:pt idx="2">
                  <c:v>-1.4621996112062424E-2</c:v>
                </c:pt>
                <c:pt idx="3">
                  <c:v>-1.3533410707618826E-2</c:v>
                </c:pt>
                <c:pt idx="4">
                  <c:v>-1.2411009845867411E-2</c:v>
                </c:pt>
                <c:pt idx="5">
                  <c:v>-1.1257822799709475E-2</c:v>
                </c:pt>
                <c:pt idx="6">
                  <c:v>-1.0076898659149958E-2</c:v>
                </c:pt>
                <c:pt idx="7">
                  <c:v>-8.8713009491827172E-3</c:v>
                </c:pt>
                <c:pt idx="8">
                  <c:v>-7.6441032490976168E-3</c:v>
                </c:pt>
                <c:pt idx="9">
                  <c:v>-6.398385741132771E-3</c:v>
                </c:pt>
                <c:pt idx="10">
                  <c:v>-5.1372326034043181E-3</c:v>
                </c:pt>
                <c:pt idx="11">
                  <c:v>-3.863730150154886E-3</c:v>
                </c:pt>
                <c:pt idx="12">
                  <c:v>-2.580965611778686E-3</c:v>
                </c:pt>
                <c:pt idx="13">
                  <c:v>-1.2920264379846569E-3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10-4F77-8401-14B3B8008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30368"/>
        <c:axId val="137556736"/>
      </c:scatterChart>
      <c:valAx>
        <c:axId val="13753036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56736"/>
        <c:crosses val="autoZero"/>
        <c:crossBetween val="midCat"/>
      </c:valAx>
      <c:valAx>
        <c:axId val="137556736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3036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1551769390895101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741441905984617"/>
          <c:y val="0.29293073770289668"/>
          <c:w val="0.60775989981794643"/>
          <c:h val="0.5050529960394769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Kugel_Flüssigkeitsdruck!$B$21:$B$35</c:f>
              <c:numCache>
                <c:formatCode>0.0</c:formatCode>
                <c:ptCount val="15"/>
                <c:pt idx="0">
                  <c:v>45</c:v>
                </c:pt>
                <c:pt idx="1">
                  <c:v>41.785714285714285</c:v>
                </c:pt>
                <c:pt idx="2">
                  <c:v>38.571428571428569</c:v>
                </c:pt>
                <c:pt idx="3">
                  <c:v>35.357142857142854</c:v>
                </c:pt>
                <c:pt idx="4">
                  <c:v>32.142857142857146</c:v>
                </c:pt>
                <c:pt idx="5">
                  <c:v>28.928571428571427</c:v>
                </c:pt>
                <c:pt idx="6">
                  <c:v>25.714285714285715</c:v>
                </c:pt>
                <c:pt idx="7">
                  <c:v>22.5</c:v>
                </c:pt>
                <c:pt idx="8">
                  <c:v>19.285714285714285</c:v>
                </c:pt>
                <c:pt idx="9">
                  <c:v>16.071428571428573</c:v>
                </c:pt>
                <c:pt idx="10">
                  <c:v>12.857142857142858</c:v>
                </c:pt>
                <c:pt idx="11">
                  <c:v>9.6428571428571423</c:v>
                </c:pt>
                <c:pt idx="12">
                  <c:v>6.4285714285714288</c:v>
                </c:pt>
                <c:pt idx="13">
                  <c:v>3.2142857142857144</c:v>
                </c:pt>
                <c:pt idx="14">
                  <c:v>0</c:v>
                </c:pt>
              </c:numCache>
            </c:numRef>
          </c:xVal>
          <c:yVal>
            <c:numRef>
              <c:f>Kugel_Flüssigkeitsdruck!$F$21:$F$35</c:f>
              <c:numCache>
                <c:formatCode>0.00E+00</c:formatCode>
                <c:ptCount val="15"/>
                <c:pt idx="0">
                  <c:v>-1.616244071283537E-4</c:v>
                </c:pt>
                <c:pt idx="1">
                  <c:v>-1.5230778924617231E-4</c:v>
                </c:pt>
                <c:pt idx="2">
                  <c:v>-1.4251195471056766E-4</c:v>
                </c:pt>
                <c:pt idx="3">
                  <c:v>-1.3226772484109845E-4</c:v>
                </c:pt>
                <c:pt idx="4">
                  <c:v>-1.2160733177493409E-4</c:v>
                </c:pt>
                <c:pt idx="5">
                  <c:v>-1.1056431705262623E-4</c:v>
                </c:pt>
                <c:pt idx="6">
                  <c:v>-9.9173426084013281E-5</c:v>
                </c:pt>
                <c:pt idx="7">
                  <c:v>-8.7470498826306231E-5</c:v>
                </c:pt>
                <c:pt idx="8">
                  <c:v>-7.5492357018323896E-5</c:v>
                </c:pt>
                <c:pt idx="9">
                  <c:v>-6.3276688325679856E-5</c:v>
                </c:pt>
                <c:pt idx="10">
                  <c:v>-5.0861927761443286E-5</c:v>
                </c:pt>
                <c:pt idx="11">
                  <c:v>-3.8287136755368322E-5</c:v>
                </c:pt>
                <c:pt idx="12">
                  <c:v>-2.5591880252184649E-5</c:v>
                </c:pt>
                <c:pt idx="13">
                  <c:v>-1.2816102225643836E-5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38-4F7E-AD1F-4E247BBCF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445760"/>
        <c:axId val="137447296"/>
      </c:scatterChart>
      <c:valAx>
        <c:axId val="13744576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447296"/>
        <c:crosses val="autoZero"/>
        <c:crossBetween val="midCat"/>
      </c:valAx>
      <c:valAx>
        <c:axId val="137447296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44576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6379191871"/>
          <c:y val="5.05050185309750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534521767497658"/>
          <c:y val="0.29798126766329142"/>
          <c:w val="0.7327601629010702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Kugel_Flüssigkeitsdruck!$B$21:$B$35</c:f>
              <c:numCache>
                <c:formatCode>0.0</c:formatCode>
                <c:ptCount val="15"/>
                <c:pt idx="0">
                  <c:v>45</c:v>
                </c:pt>
                <c:pt idx="1">
                  <c:v>41.785714285714285</c:v>
                </c:pt>
                <c:pt idx="2">
                  <c:v>38.571428571428569</c:v>
                </c:pt>
                <c:pt idx="3">
                  <c:v>35.357142857142854</c:v>
                </c:pt>
                <c:pt idx="4">
                  <c:v>32.142857142857146</c:v>
                </c:pt>
                <c:pt idx="5">
                  <c:v>28.928571428571427</c:v>
                </c:pt>
                <c:pt idx="6">
                  <c:v>25.714285714285715</c:v>
                </c:pt>
                <c:pt idx="7">
                  <c:v>22.5</c:v>
                </c:pt>
                <c:pt idx="8">
                  <c:v>19.285714285714285</c:v>
                </c:pt>
                <c:pt idx="9">
                  <c:v>16.071428571428573</c:v>
                </c:pt>
                <c:pt idx="10">
                  <c:v>12.857142857142858</c:v>
                </c:pt>
                <c:pt idx="11">
                  <c:v>9.6428571428571423</c:v>
                </c:pt>
                <c:pt idx="12">
                  <c:v>6.4285714285714288</c:v>
                </c:pt>
                <c:pt idx="13">
                  <c:v>3.2142857142857144</c:v>
                </c:pt>
                <c:pt idx="14">
                  <c:v>0</c:v>
                </c:pt>
              </c:numCache>
            </c:numRef>
          </c:xVal>
          <c:yVal>
            <c:numRef>
              <c:f>Kugel_Flüssigkeitsdruck!$D$21:$D$35</c:f>
              <c:numCache>
                <c:formatCode>0.00</c:formatCode>
                <c:ptCount val="15"/>
                <c:pt idx="0">
                  <c:v>-17.602354980121827</c:v>
                </c:pt>
                <c:pt idx="1">
                  <c:v>-17.559153965057362</c:v>
                </c:pt>
                <c:pt idx="2">
                  <c:v>-17.518827521062324</c:v>
                </c:pt>
                <c:pt idx="3">
                  <c:v>-17.481442677006445</c:v>
                </c:pt>
                <c:pt idx="4">
                  <c:v>-17.447064468824156</c:v>
                </c:pt>
                <c:pt idx="5">
                  <c:v>-17.415755014064089</c:v>
                </c:pt>
                <c:pt idx="6">
                  <c:v>-17.387572706878078</c:v>
                </c:pt>
                <c:pt idx="7">
                  <c:v>-17.362571519964344</c:v>
                </c:pt>
                <c:pt idx="8">
                  <c:v>-17.340800402626321</c:v>
                </c:pt>
                <c:pt idx="9">
                  <c:v>-17.322302766248864</c:v>
                </c:pt>
                <c:pt idx="10">
                  <c:v>-17.307116050238026</c:v>
                </c:pt>
                <c:pt idx="11">
                  <c:v>-17.295271362905648</c:v>
                </c:pt>
                <c:pt idx="12">
                  <c:v>-17.286793192974962</c:v>
                </c:pt>
                <c:pt idx="13">
                  <c:v>-17.281699188392299</c:v>
                </c:pt>
                <c:pt idx="14">
                  <c:v>-17.28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DC-4623-AA14-66D1429C3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479680"/>
        <c:axId val="137481216"/>
      </c:scatterChart>
      <c:valAx>
        <c:axId val="13747968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481216"/>
        <c:crosses val="autoZero"/>
        <c:crossBetween val="midCat"/>
      </c:valAx>
      <c:valAx>
        <c:axId val="13748121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47968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60869565217391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91304347826086"/>
          <c:y val="0.29798126766329142"/>
          <c:w val="0.74782608695652175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Kugel_Flüssigkeitsdruck!$B$21:$B$35</c:f>
              <c:numCache>
                <c:formatCode>0.0</c:formatCode>
                <c:ptCount val="15"/>
                <c:pt idx="0">
                  <c:v>45</c:v>
                </c:pt>
                <c:pt idx="1">
                  <c:v>41.785714285714285</c:v>
                </c:pt>
                <c:pt idx="2">
                  <c:v>38.571428571428569</c:v>
                </c:pt>
                <c:pt idx="3">
                  <c:v>35.357142857142854</c:v>
                </c:pt>
                <c:pt idx="4">
                  <c:v>32.142857142857146</c:v>
                </c:pt>
                <c:pt idx="5">
                  <c:v>28.928571428571427</c:v>
                </c:pt>
                <c:pt idx="6">
                  <c:v>25.714285714285715</c:v>
                </c:pt>
                <c:pt idx="7">
                  <c:v>22.5</c:v>
                </c:pt>
                <c:pt idx="8">
                  <c:v>19.285714285714285</c:v>
                </c:pt>
                <c:pt idx="9">
                  <c:v>16.071428571428573</c:v>
                </c:pt>
                <c:pt idx="10">
                  <c:v>12.857142857142858</c:v>
                </c:pt>
                <c:pt idx="11">
                  <c:v>9.6428571428571423</c:v>
                </c:pt>
                <c:pt idx="12">
                  <c:v>6.4285714285714288</c:v>
                </c:pt>
                <c:pt idx="13">
                  <c:v>3.2142857142857144</c:v>
                </c:pt>
                <c:pt idx="14">
                  <c:v>0</c:v>
                </c:pt>
              </c:numCache>
            </c:numRef>
          </c:xVal>
          <c:yVal>
            <c:numRef>
              <c:f>Kugel_Flüssigkeitsdruck!$C$21:$C$35</c:f>
              <c:numCache>
                <c:formatCode>0.00</c:formatCode>
                <c:ptCount val="15"/>
                <c:pt idx="0">
                  <c:v>-17.37941125496954</c:v>
                </c:pt>
                <c:pt idx="1">
                  <c:v>-17.367121317510879</c:v>
                </c:pt>
                <c:pt idx="2">
                  <c:v>-17.355335144183712</c:v>
                </c:pt>
                <c:pt idx="3">
                  <c:v>-17.344149671692222</c:v>
                </c:pt>
                <c:pt idx="4">
                  <c:v>-17.333652684287117</c:v>
                </c:pt>
                <c:pt idx="5">
                  <c:v>-17.323923258387303</c:v>
                </c:pt>
                <c:pt idx="6">
                  <c:v>-17.315032123342434</c:v>
                </c:pt>
                <c:pt idx="7">
                  <c:v>-17.307041953219404</c:v>
                </c:pt>
                <c:pt idx="8">
                  <c:v>-17.300007601729632</c:v>
                </c:pt>
                <c:pt idx="9">
                  <c:v>-17.293976290150187</c:v>
                </c:pt>
                <c:pt idx="10">
                  <c:v>-17.288987756220148</c:v>
                </c:pt>
                <c:pt idx="11">
                  <c:v>-17.285074370428092</c:v>
                </c:pt>
                <c:pt idx="12">
                  <c:v>-17.282261224778768</c:v>
                </c:pt>
                <c:pt idx="13">
                  <c:v>-17.280566197982047</c:v>
                </c:pt>
                <c:pt idx="14">
                  <c:v>-17.28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F1-4B53-98EF-F54D39337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37472"/>
        <c:axId val="137339264"/>
      </c:scatterChart>
      <c:valAx>
        <c:axId val="1373374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339264"/>
        <c:crosses val="autoZero"/>
        <c:crossBetween val="midCat"/>
      </c:valAx>
      <c:valAx>
        <c:axId val="13733926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3374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640364691255698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228139683301138"/>
          <c:y val="0.29798126766329142"/>
          <c:w val="0.75877517978678299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Zylinder_Erdlast!$B$21:$B$35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Zylinder_Erdlast!$D$21:$D$35</c:f>
              <c:numCache>
                <c:formatCode>0.00</c:formatCode>
                <c:ptCount val="15"/>
                <c:pt idx="0">
                  <c:v>-0.96569391093506751</c:v>
                </c:pt>
                <c:pt idx="1">
                  <c:v>-1.0346720474304294</c:v>
                </c:pt>
                <c:pt idx="2">
                  <c:v>-1.1036501839257913</c:v>
                </c:pt>
                <c:pt idx="3">
                  <c:v>-1.1726283204211534</c:v>
                </c:pt>
                <c:pt idx="4">
                  <c:v>-1.2416064569165153</c:v>
                </c:pt>
                <c:pt idx="5">
                  <c:v>-1.3105845934118774</c:v>
                </c:pt>
                <c:pt idx="6">
                  <c:v>-1.3795627299072393</c:v>
                </c:pt>
                <c:pt idx="7">
                  <c:v>-1.4485408664026012</c:v>
                </c:pt>
                <c:pt idx="8">
                  <c:v>-1.5175190028979633</c:v>
                </c:pt>
                <c:pt idx="9">
                  <c:v>-1.5864971393933252</c:v>
                </c:pt>
                <c:pt idx="10">
                  <c:v>-1.6554752758886873</c:v>
                </c:pt>
                <c:pt idx="11">
                  <c:v>-1.7244534123840489</c:v>
                </c:pt>
                <c:pt idx="12">
                  <c:v>-1.7934315488794113</c:v>
                </c:pt>
                <c:pt idx="13">
                  <c:v>-1.8624096853747731</c:v>
                </c:pt>
                <c:pt idx="14">
                  <c:v>-1.931387821870135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47-4262-8C34-6DC5B7399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968256"/>
        <c:axId val="137724288"/>
      </c:scatterChart>
      <c:valAx>
        <c:axId val="1379682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724288"/>
        <c:crosses val="autoZero"/>
        <c:crossBetween val="midCat"/>
      </c:valAx>
      <c:valAx>
        <c:axId val="13772428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82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809624465741958"/>
          <c:y val="0.29293073770289668"/>
          <c:w val="0.68398557556131445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Zylinder_Erdlast!$B$21:$B$35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Zylinder_Erdlast!$E$21:$E$35</c:f>
              <c:numCache>
                <c:formatCode>0.0000</c:formatCode>
                <c:ptCount val="15"/>
                <c:pt idx="0">
                  <c:v>-1.9656939109350675</c:v>
                </c:pt>
                <c:pt idx="1">
                  <c:v>-2.0346720474304294</c:v>
                </c:pt>
                <c:pt idx="2">
                  <c:v>-2.1036501839257911</c:v>
                </c:pt>
                <c:pt idx="3">
                  <c:v>-2.1726283204211532</c:v>
                </c:pt>
                <c:pt idx="4">
                  <c:v>-2.2416064569165153</c:v>
                </c:pt>
                <c:pt idx="5">
                  <c:v>-2.3105845934118774</c:v>
                </c:pt>
                <c:pt idx="6">
                  <c:v>-2.3795627299072395</c:v>
                </c:pt>
                <c:pt idx="7">
                  <c:v>-2.4485408664026012</c:v>
                </c:pt>
                <c:pt idx="8">
                  <c:v>-2.5175190028979633</c:v>
                </c:pt>
                <c:pt idx="9">
                  <c:v>-2.5864971393933249</c:v>
                </c:pt>
                <c:pt idx="10">
                  <c:v>-2.655475275888687</c:v>
                </c:pt>
                <c:pt idx="11">
                  <c:v>-2.7244534123840491</c:v>
                </c:pt>
                <c:pt idx="12">
                  <c:v>-2.7934315488794113</c:v>
                </c:pt>
                <c:pt idx="13">
                  <c:v>-2.8624096853747734</c:v>
                </c:pt>
                <c:pt idx="14">
                  <c:v>-2.931387821870135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9-49EF-9411-1BEB6575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64160"/>
        <c:axId val="137565696"/>
      </c:scatterChart>
      <c:valAx>
        <c:axId val="13756416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65696"/>
        <c:crosses val="autoZero"/>
        <c:crossBetween val="midCat"/>
      </c:valAx>
      <c:valAx>
        <c:axId val="137565696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6416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6363790093133175"/>
          <c:y val="0.28788020774250189"/>
          <c:w val="0.54545685139699762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Zylinder_Erdlast!$B$21:$B$35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Zylinder_Erdlast!$F$21:$F$35</c:f>
              <c:numCache>
                <c:formatCode>0.0000</c:formatCode>
                <c:ptCount val="15"/>
                <c:pt idx="0">
                  <c:v>-0.96569391093506751</c:v>
                </c:pt>
                <c:pt idx="1">
                  <c:v>-0.96569391093506751</c:v>
                </c:pt>
                <c:pt idx="2">
                  <c:v>-0.96569391093506751</c:v>
                </c:pt>
                <c:pt idx="3">
                  <c:v>-0.96569391093506751</c:v>
                </c:pt>
                <c:pt idx="4">
                  <c:v>-0.96569391093506751</c:v>
                </c:pt>
                <c:pt idx="5">
                  <c:v>-0.96569391093506751</c:v>
                </c:pt>
                <c:pt idx="6">
                  <c:v>-0.96569391093506751</c:v>
                </c:pt>
                <c:pt idx="7">
                  <c:v>-0.96569391093506751</c:v>
                </c:pt>
                <c:pt idx="8">
                  <c:v>-0.96569391093506751</c:v>
                </c:pt>
                <c:pt idx="9">
                  <c:v>-0.96569391093506751</c:v>
                </c:pt>
                <c:pt idx="10">
                  <c:v>-0.96569391093506751</c:v>
                </c:pt>
                <c:pt idx="11">
                  <c:v>-0.96569391093506751</c:v>
                </c:pt>
                <c:pt idx="12">
                  <c:v>-0.96569391093506751</c:v>
                </c:pt>
                <c:pt idx="13">
                  <c:v>-0.96569391093506751</c:v>
                </c:pt>
                <c:pt idx="14">
                  <c:v>-0.96569391093506751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F7-4B37-ADAF-BA116E2F9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93984"/>
        <c:axId val="137595520"/>
      </c:scatterChart>
      <c:valAx>
        <c:axId val="137593984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95520"/>
        <c:crosses val="autoZero"/>
        <c:crossBetween val="midCat"/>
      </c:valAx>
      <c:valAx>
        <c:axId val="137595520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9398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6450307347945142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30303179762368621"/>
          <c:w val="0.7359338471229333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Zylinder_Erdlast!$B$21:$B$35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Zylinder_Erdlast!$C$21:$C$35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4D-4E39-BBB5-4DA91422B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763072"/>
        <c:axId val="137789440"/>
      </c:scatterChart>
      <c:valAx>
        <c:axId val="13776307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789440"/>
        <c:crosses val="autoZero"/>
        <c:crossBetween val="midCat"/>
      </c:valAx>
      <c:valAx>
        <c:axId val="137789440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7630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6796673143129832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614797309580075"/>
          <c:y val="0.29798126766329142"/>
          <c:w val="0.7359338471229333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Kegel_Erdlast!$D$21:$D$35</c:f>
              <c:numCache>
                <c:formatCode>0.00</c:formatCode>
                <c:ptCount val="15"/>
                <c:pt idx="0">
                  <c:v>-58.289200245714909</c:v>
                </c:pt>
                <c:pt idx="1">
                  <c:v>-58.289200245714909</c:v>
                </c:pt>
                <c:pt idx="2">
                  <c:v>-58.289200245714909</c:v>
                </c:pt>
                <c:pt idx="3">
                  <c:v>-58.289200245714909</c:v>
                </c:pt>
                <c:pt idx="4">
                  <c:v>-58.289200245714909</c:v>
                </c:pt>
                <c:pt idx="5">
                  <c:v>-58.289200245714909</c:v>
                </c:pt>
                <c:pt idx="6">
                  <c:v>-58.289200245714909</c:v>
                </c:pt>
                <c:pt idx="7">
                  <c:v>-58.289200245714909</c:v>
                </c:pt>
                <c:pt idx="8">
                  <c:v>-58.289200245714909</c:v>
                </c:pt>
                <c:pt idx="9">
                  <c:v>-58.289200245714909</c:v>
                </c:pt>
                <c:pt idx="10">
                  <c:v>-58.289200245714909</c:v>
                </c:pt>
                <c:pt idx="11">
                  <c:v>-58.289200245714909</c:v>
                </c:pt>
                <c:pt idx="12">
                  <c:v>-58.289200245714909</c:v>
                </c:pt>
                <c:pt idx="13">
                  <c:v>-58.289200245714909</c:v>
                </c:pt>
                <c:pt idx="14">
                  <c:v>-58.289200245714909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AF-43EE-9590-0E9023D9E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03520"/>
        <c:axId val="138205056"/>
      </c:scatterChart>
      <c:valAx>
        <c:axId val="1382035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205056"/>
        <c:crosses val="autoZero"/>
        <c:crossBetween val="midCat"/>
      </c:valAx>
      <c:valAx>
        <c:axId val="13820505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2035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60869565217391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91304347826086"/>
          <c:y val="0.30303179762368621"/>
          <c:w val="0.74782608695652175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Kegel_Erdlast!$C$21:$C$35</c:f>
              <c:numCache>
                <c:formatCode>0.00</c:formatCode>
                <c:ptCount val="15"/>
                <c:pt idx="0">
                  <c:v>57.298688498550185</c:v>
                </c:pt>
                <c:pt idx="1">
                  <c:v>57.298688498550185</c:v>
                </c:pt>
                <c:pt idx="2">
                  <c:v>57.298688498550185</c:v>
                </c:pt>
                <c:pt idx="3">
                  <c:v>57.298688498550185</c:v>
                </c:pt>
                <c:pt idx="4">
                  <c:v>57.298688498550185</c:v>
                </c:pt>
                <c:pt idx="5">
                  <c:v>57.298688498550185</c:v>
                </c:pt>
                <c:pt idx="6">
                  <c:v>57.298688498550185</c:v>
                </c:pt>
                <c:pt idx="7">
                  <c:v>57.298688498550185</c:v>
                </c:pt>
                <c:pt idx="8">
                  <c:v>57.298688498550185</c:v>
                </c:pt>
                <c:pt idx="9">
                  <c:v>57.298688498550185</c:v>
                </c:pt>
                <c:pt idx="10">
                  <c:v>57.298688498550185</c:v>
                </c:pt>
                <c:pt idx="11">
                  <c:v>57.298688498550185</c:v>
                </c:pt>
                <c:pt idx="12">
                  <c:v>57.298688498550185</c:v>
                </c:pt>
                <c:pt idx="13">
                  <c:v>57.298688498550185</c:v>
                </c:pt>
                <c:pt idx="14">
                  <c:v>57.298688498550185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10-4659-B1E7-BE833F81D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634752"/>
        <c:axId val="138636288"/>
      </c:scatterChart>
      <c:valAx>
        <c:axId val="13863475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636288"/>
        <c:crosses val="autoZero"/>
        <c:crossBetween val="midCat"/>
      </c:valAx>
      <c:valAx>
        <c:axId val="138636288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63475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870256147930818"/>
          <c:y val="0.29293073770289668"/>
          <c:w val="0.62337925873942579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Kegel_Erdlast!$E$21:$E$35</c:f>
              <c:numCache>
                <c:formatCode>0.0000</c:formatCode>
                <c:ptCount val="15"/>
                <c:pt idx="0">
                  <c:v>-115.57028414894684</c:v>
                </c:pt>
                <c:pt idx="1">
                  <c:v>-115.57028414894684</c:v>
                </c:pt>
                <c:pt idx="2">
                  <c:v>-115.57028414894684</c:v>
                </c:pt>
                <c:pt idx="3">
                  <c:v>-115.57028414894684</c:v>
                </c:pt>
                <c:pt idx="4">
                  <c:v>-115.57028414894684</c:v>
                </c:pt>
                <c:pt idx="5">
                  <c:v>-115.57028414894684</c:v>
                </c:pt>
                <c:pt idx="6">
                  <c:v>-115.57028414894684</c:v>
                </c:pt>
                <c:pt idx="7">
                  <c:v>-115.57028414894684</c:v>
                </c:pt>
                <c:pt idx="8">
                  <c:v>-115.57028414894684</c:v>
                </c:pt>
                <c:pt idx="9">
                  <c:v>-115.57028414894684</c:v>
                </c:pt>
                <c:pt idx="10">
                  <c:v>-115.57028414894684</c:v>
                </c:pt>
                <c:pt idx="11">
                  <c:v>-115.57028414894684</c:v>
                </c:pt>
                <c:pt idx="12">
                  <c:v>-115.57028414894684</c:v>
                </c:pt>
                <c:pt idx="13">
                  <c:v>-115.57028414894684</c:v>
                </c:pt>
                <c:pt idx="14">
                  <c:v>-115.57028414894684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1-4409-A074-12783AFCC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668672"/>
        <c:axId val="138670464"/>
      </c:scatterChart>
      <c:valAx>
        <c:axId val="1386686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670464"/>
        <c:crosses val="autoZero"/>
        <c:crossBetween val="midCat"/>
      </c:valAx>
      <c:valAx>
        <c:axId val="138670464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6686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862114218481308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017247729592642"/>
          <c:y val="0.29293073770289668"/>
          <c:w val="0.59913919201911037"/>
          <c:h val="0.5000024660790822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Kegel_Erdlast!$F$21:$F$35</c:f>
              <c:numCache>
                <c:formatCode>0.00E+00</c:formatCode>
                <c:ptCount val="15"/>
                <c:pt idx="0">
                  <c:v>10018.657500073425</c:v>
                </c:pt>
                <c:pt idx="1">
                  <c:v>10018.657500073425</c:v>
                </c:pt>
                <c:pt idx="2">
                  <c:v>10018.657500073425</c:v>
                </c:pt>
                <c:pt idx="3">
                  <c:v>10018.657500073425</c:v>
                </c:pt>
                <c:pt idx="4">
                  <c:v>10018.657500073425</c:v>
                </c:pt>
                <c:pt idx="5">
                  <c:v>10018.657500073425</c:v>
                </c:pt>
                <c:pt idx="6">
                  <c:v>10018.657500073425</c:v>
                </c:pt>
                <c:pt idx="7">
                  <c:v>10018.657500073425</c:v>
                </c:pt>
                <c:pt idx="8">
                  <c:v>10018.657500073425</c:v>
                </c:pt>
                <c:pt idx="9">
                  <c:v>10018.657500073425</c:v>
                </c:pt>
                <c:pt idx="10">
                  <c:v>10018.657500073425</c:v>
                </c:pt>
                <c:pt idx="11">
                  <c:v>10018.657500073425</c:v>
                </c:pt>
                <c:pt idx="12">
                  <c:v>10018.657500073425</c:v>
                </c:pt>
                <c:pt idx="13">
                  <c:v>10018.657500073425</c:v>
                </c:pt>
                <c:pt idx="14">
                  <c:v>10018.657500073425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6F-4813-B3A3-79F8D196B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132288"/>
        <c:axId val="133133824"/>
      </c:scatterChart>
      <c:valAx>
        <c:axId val="133132288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133824"/>
        <c:crosses val="autoZero"/>
        <c:crossBetween val="midCat"/>
      </c:valAx>
      <c:valAx>
        <c:axId val="133133824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13228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29798126766329142"/>
          <c:w val="0.7489209150133379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Kugel_Erdlast!$C$21:$C$35</c:f>
              <c:numCache>
                <c:formatCode>0.00</c:formatCode>
                <c:ptCount val="15"/>
                <c:pt idx="0">
                  <c:v>57.298688498550192</c:v>
                </c:pt>
                <c:pt idx="1">
                  <c:v>57.298688498550192</c:v>
                </c:pt>
                <c:pt idx="2">
                  <c:v>57.298688498550192</c:v>
                </c:pt>
                <c:pt idx="3">
                  <c:v>57.298688498550192</c:v>
                </c:pt>
                <c:pt idx="4">
                  <c:v>57.298688498550192</c:v>
                </c:pt>
                <c:pt idx="5">
                  <c:v>57.298688498550192</c:v>
                </c:pt>
                <c:pt idx="6">
                  <c:v>57.298688498550192</c:v>
                </c:pt>
                <c:pt idx="7">
                  <c:v>57.298688498550192</c:v>
                </c:pt>
                <c:pt idx="8">
                  <c:v>57.298688498550192</c:v>
                </c:pt>
                <c:pt idx="9">
                  <c:v>57.298688498550192</c:v>
                </c:pt>
                <c:pt idx="10">
                  <c:v>57.298688498550192</c:v>
                </c:pt>
                <c:pt idx="11">
                  <c:v>57.298688498550192</c:v>
                </c:pt>
                <c:pt idx="12">
                  <c:v>57.298688498550192</c:v>
                </c:pt>
                <c:pt idx="13">
                  <c:v>57.298688498550192</c:v>
                </c:pt>
                <c:pt idx="14">
                  <c:v>57.298688498550192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F-4791-A420-BBE5B7BD7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345472"/>
        <c:axId val="139006720"/>
      </c:scatterChart>
      <c:valAx>
        <c:axId val="1383454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006720"/>
        <c:crosses val="autoZero"/>
        <c:crossBetween val="midCat"/>
      </c:valAx>
      <c:valAx>
        <c:axId val="139006720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3454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2500131233595797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916759915201479"/>
          <c:y val="0.29293073770289668"/>
          <c:w val="0.69583616469793574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Kugel_Erdlast!$E$21:$E$35</c:f>
              <c:numCache>
                <c:formatCode>0.0000</c:formatCode>
                <c:ptCount val="15"/>
                <c:pt idx="0">
                  <c:v>-2.0000026580582584</c:v>
                </c:pt>
                <c:pt idx="1">
                  <c:v>-2.0000026580582584</c:v>
                </c:pt>
                <c:pt idx="2">
                  <c:v>-2.0000026580582584</c:v>
                </c:pt>
                <c:pt idx="3">
                  <c:v>-2.0000026580582584</c:v>
                </c:pt>
                <c:pt idx="4">
                  <c:v>-2.0000026580582584</c:v>
                </c:pt>
                <c:pt idx="5">
                  <c:v>-2.0000026580582584</c:v>
                </c:pt>
                <c:pt idx="6">
                  <c:v>-2.0000026580582584</c:v>
                </c:pt>
                <c:pt idx="7">
                  <c:v>-2.0000026580582584</c:v>
                </c:pt>
                <c:pt idx="8">
                  <c:v>-2.0000026580582584</c:v>
                </c:pt>
                <c:pt idx="9">
                  <c:v>-2.0000026580582584</c:v>
                </c:pt>
                <c:pt idx="10">
                  <c:v>-2.0000026580582584</c:v>
                </c:pt>
                <c:pt idx="11">
                  <c:v>-2.0000026580582584</c:v>
                </c:pt>
                <c:pt idx="12">
                  <c:v>-2.0000026580582584</c:v>
                </c:pt>
                <c:pt idx="13">
                  <c:v>-2.0000026580582584</c:v>
                </c:pt>
                <c:pt idx="14">
                  <c:v>-2.0000026580582584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E2-4444-BE41-37871E3A7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51776"/>
        <c:axId val="139053312"/>
      </c:scatterChart>
      <c:valAx>
        <c:axId val="13905177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053312"/>
        <c:crosses val="autoZero"/>
        <c:crossBetween val="midCat"/>
      </c:valAx>
      <c:valAx>
        <c:axId val="13905331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05177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50013123359580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333407932161183"/>
          <c:y val="0.29798126766329142"/>
          <c:w val="0.741669684528338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Kugel_Erdlast!$D$21:$D$35</c:f>
              <c:numCache>
                <c:formatCode>0.00</c:formatCode>
                <c:ptCount val="15"/>
                <c:pt idx="0">
                  <c:v>-57.298840801802342</c:v>
                </c:pt>
                <c:pt idx="1">
                  <c:v>-57.298840801802342</c:v>
                </c:pt>
                <c:pt idx="2">
                  <c:v>-57.298840801802342</c:v>
                </c:pt>
                <c:pt idx="3">
                  <c:v>-57.298840801802342</c:v>
                </c:pt>
                <c:pt idx="4">
                  <c:v>-57.298840801802342</c:v>
                </c:pt>
                <c:pt idx="5">
                  <c:v>-57.298840801802342</c:v>
                </c:pt>
                <c:pt idx="6">
                  <c:v>-57.298840801802342</c:v>
                </c:pt>
                <c:pt idx="7">
                  <c:v>-57.298840801802342</c:v>
                </c:pt>
                <c:pt idx="8">
                  <c:v>-57.298840801802342</c:v>
                </c:pt>
                <c:pt idx="9">
                  <c:v>-57.298840801802342</c:v>
                </c:pt>
                <c:pt idx="10">
                  <c:v>-57.298840801802342</c:v>
                </c:pt>
                <c:pt idx="11">
                  <c:v>-57.298840801802342</c:v>
                </c:pt>
                <c:pt idx="12">
                  <c:v>-57.298840801802342</c:v>
                </c:pt>
                <c:pt idx="13">
                  <c:v>-57.298840801802342</c:v>
                </c:pt>
                <c:pt idx="14">
                  <c:v>-57.298840801802342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8E-44F8-ABFC-DB6B227AF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377472"/>
        <c:axId val="138383360"/>
      </c:scatterChart>
      <c:valAx>
        <c:axId val="1383774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383360"/>
        <c:crosses val="autoZero"/>
        <c:crossBetween val="midCat"/>
      </c:valAx>
      <c:valAx>
        <c:axId val="138383360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3774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4999999999999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108331254782429"/>
          <c:y val="0.29499999999999998"/>
          <c:w val="0.64935339452023522"/>
          <c:h val="0.50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Kugel_Erdlast!$F$21:$F$35</c:f>
              <c:numCache>
                <c:formatCode>0.0000</c:formatCode>
                <c:ptCount val="15"/>
                <c:pt idx="0">
                  <c:v>1.7451859375508642E-2</c:v>
                </c:pt>
                <c:pt idx="1">
                  <c:v>1.7451859375508642E-2</c:v>
                </c:pt>
                <c:pt idx="2">
                  <c:v>1.7451859375508642E-2</c:v>
                </c:pt>
                <c:pt idx="3">
                  <c:v>1.7451859375508642E-2</c:v>
                </c:pt>
                <c:pt idx="4">
                  <c:v>1.7451859375508642E-2</c:v>
                </c:pt>
                <c:pt idx="5">
                  <c:v>1.7451859375508642E-2</c:v>
                </c:pt>
                <c:pt idx="6">
                  <c:v>1.7451859375508642E-2</c:v>
                </c:pt>
                <c:pt idx="7">
                  <c:v>1.7451859375508642E-2</c:v>
                </c:pt>
                <c:pt idx="8">
                  <c:v>1.7451859375508642E-2</c:v>
                </c:pt>
                <c:pt idx="9">
                  <c:v>1.7451859375508642E-2</c:v>
                </c:pt>
                <c:pt idx="10">
                  <c:v>1.7451859375508642E-2</c:v>
                </c:pt>
                <c:pt idx="11">
                  <c:v>1.7451859375508642E-2</c:v>
                </c:pt>
                <c:pt idx="12">
                  <c:v>1.7451859375508642E-2</c:v>
                </c:pt>
                <c:pt idx="13">
                  <c:v>1.7451859375508642E-2</c:v>
                </c:pt>
                <c:pt idx="14">
                  <c:v>1.7451859375508642E-2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8A-4D8A-8FF0-599C81777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07936"/>
        <c:axId val="138409472"/>
      </c:scatterChart>
      <c:valAx>
        <c:axId val="138407936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409472"/>
        <c:crosses val="autoZero"/>
        <c:crossBetween val="midCat"/>
      </c:valAx>
      <c:valAx>
        <c:axId val="138409472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4079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85774679445176"/>
          <c:y val="0.30303179762368621"/>
          <c:w val="0.77922407342428224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Zylinder_Silodruck!$B$21:$B$35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Zylinder_Silodruck!$C$21:$C$35</c:f>
              <c:numCache>
                <c:formatCode>0.00</c:formatCode>
                <c:ptCount val="15"/>
                <c:pt idx="0">
                  <c:v>1</c:v>
                </c:pt>
                <c:pt idx="1">
                  <c:v>0.99764597870843552</c:v>
                </c:pt>
                <c:pt idx="2">
                  <c:v>0.9909930464273643</c:v>
                </c:pt>
                <c:pt idx="3">
                  <c:v>0.98059517465597845</c:v>
                </c:pt>
                <c:pt idx="4">
                  <c:v>0.96693494834402416</c:v>
                </c:pt>
                <c:pt idx="5">
                  <c:v>0.95043276499220453</c:v>
                </c:pt>
                <c:pt idx="6">
                  <c:v>0.93145484832691394</c:v>
                </c:pt>
                <c:pt idx="7">
                  <c:v>0.91032022930706524</c:v>
                </c:pt>
                <c:pt idx="8">
                  <c:v>0.88730682753592116</c:v>
                </c:pt>
                <c:pt idx="9">
                  <c:v>0.86265674900263389</c:v>
                </c:pt>
                <c:pt idx="10">
                  <c:v>0.83658090113976724</c:v>
                </c:pt>
                <c:pt idx="11">
                  <c:v>0.80926301316966087</c:v>
                </c:pt>
                <c:pt idx="12">
                  <c:v>0.78086313837602872</c:v>
                </c:pt>
                <c:pt idx="13">
                  <c:v>0.75152070506157276</c:v>
                </c:pt>
                <c:pt idx="14">
                  <c:v>0.72135717434938518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84-4794-8BBF-9C873128E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131520"/>
        <c:axId val="139510144"/>
      </c:scatterChart>
      <c:valAx>
        <c:axId val="1391315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510144"/>
        <c:crosses val="autoZero"/>
        <c:crossBetween val="midCat"/>
      </c:valAx>
      <c:valAx>
        <c:axId val="13951014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1315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93132478137793"/>
          <c:y val="0.29798126766329142"/>
          <c:w val="0.78017405579466892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Zylinder_Silodruck!$B$21:$B$35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Zylinder_Silodruck!$D$21:$D$35</c:f>
              <c:numCache>
                <c:formatCode>0.00</c:formatCode>
                <c:ptCount val="15"/>
                <c:pt idx="0">
                  <c:v>0</c:v>
                </c:pt>
                <c:pt idx="1">
                  <c:v>6.4431608440411237E-2</c:v>
                </c:pt>
                <c:pt idx="2">
                  <c:v>0.12056035254838554</c:v>
                </c:pt>
                <c:pt idx="3">
                  <c:v>0.16945616613112574</c:v>
                </c:pt>
                <c:pt idx="4">
                  <c:v>0.21205110788358905</c:v>
                </c:pt>
                <c:pt idx="5">
                  <c:v>0.24915712841897864</c:v>
                </c:pt>
                <c:pt idx="6">
                  <c:v>0.28148154778253209</c:v>
                </c:pt>
                <c:pt idx="7">
                  <c:v>0.30964053848309331</c:v>
                </c:pt>
                <c:pt idx="8">
                  <c:v>0.33417087105786303</c:v>
                </c:pt>
                <c:pt idx="9">
                  <c:v>0.35554014606589152</c:v>
                </c:pt>
                <c:pt idx="10">
                  <c:v>0.37415570755397443</c:v>
                </c:pt>
                <c:pt idx="11">
                  <c:v>0.39037240790466032</c:v>
                </c:pt>
                <c:pt idx="12">
                  <c:v>0.40449937208096437</c:v>
                </c:pt>
                <c:pt idx="13">
                  <c:v>0.41680589020874981</c:v>
                </c:pt>
                <c:pt idx="14">
                  <c:v>0.42752655082198665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8C-4675-B39B-97503D28D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546624"/>
        <c:axId val="139548160"/>
      </c:scatterChart>
      <c:valAx>
        <c:axId val="13954662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548160"/>
        <c:crosses val="autoZero"/>
        <c:crossBetween val="midCat"/>
      </c:valAx>
      <c:valAx>
        <c:axId val="139548160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54662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46556249434338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706946446799332"/>
          <c:y val="0.29293073770289668"/>
          <c:w val="0.68103591610805347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Zylinder_Silodruck!$B$21:$B$35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Zylinder_Silodruck!$E$21:$E$35</c:f>
              <c:numCache>
                <c:formatCode>0.0000</c:formatCode>
                <c:ptCount val="15"/>
                <c:pt idx="0">
                  <c:v>-1</c:v>
                </c:pt>
                <c:pt idx="1">
                  <c:v>-0.93556839155958871</c:v>
                </c:pt>
                <c:pt idx="2">
                  <c:v>-0.8794396474516144</c:v>
                </c:pt>
                <c:pt idx="3">
                  <c:v>-0.8305438338688742</c:v>
                </c:pt>
                <c:pt idx="4">
                  <c:v>-0.78794889211641095</c:v>
                </c:pt>
                <c:pt idx="5">
                  <c:v>-0.75084287158102136</c:v>
                </c:pt>
                <c:pt idx="6">
                  <c:v>-0.71851845221746791</c:v>
                </c:pt>
                <c:pt idx="7">
                  <c:v>-0.69035946151690664</c:v>
                </c:pt>
                <c:pt idx="8">
                  <c:v>-0.66582912894213697</c:v>
                </c:pt>
                <c:pt idx="9">
                  <c:v>-0.64445985393410843</c:v>
                </c:pt>
                <c:pt idx="10">
                  <c:v>-0.62584429244602557</c:v>
                </c:pt>
                <c:pt idx="11">
                  <c:v>-0.60962759209533968</c:v>
                </c:pt>
                <c:pt idx="12">
                  <c:v>-0.59550062791903557</c:v>
                </c:pt>
                <c:pt idx="13">
                  <c:v>-0.58319410979125019</c:v>
                </c:pt>
                <c:pt idx="14">
                  <c:v>-0.57247344917801335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B-47AD-9479-6401C1D1D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03712"/>
        <c:axId val="139205248"/>
      </c:scatterChart>
      <c:valAx>
        <c:axId val="13920371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205248"/>
        <c:crosses val="autoZero"/>
        <c:crossBetween val="midCat"/>
      </c:valAx>
      <c:valAx>
        <c:axId val="13920524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20371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4070380438229"/>
          <c:y val="0.28788020774250189"/>
          <c:w val="0.64069534925996541"/>
          <c:h val="0.5959625353265828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Zylinder_Silodruck!$B$21:$B$35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Zylinder_Silodruck!$F$21:$F$35</c:f>
              <c:numCache>
                <c:formatCode>0.0000</c:formatCode>
                <c:ptCount val="15"/>
                <c:pt idx="0">
                  <c:v>-0.96569391093506751</c:v>
                </c:pt>
                <c:pt idx="1">
                  <c:v>-0.84125148704975228</c:v>
                </c:pt>
                <c:pt idx="2">
                  <c:v>-0.73284511422274556</c:v>
                </c:pt>
                <c:pt idx="3">
                  <c:v>-0.63840833532860886</c:v>
                </c:pt>
                <c:pt idx="4">
                  <c:v>-0.55614098355463348</c:v>
                </c:pt>
                <c:pt idx="5">
                  <c:v>-0.48447486737451884</c:v>
                </c:pt>
                <c:pt idx="6">
                  <c:v>-0.4220438774667285</c:v>
                </c:pt>
                <c:pt idx="7">
                  <c:v>-0.36765794575151023</c:v>
                </c:pt>
                <c:pt idx="8">
                  <c:v>-0.32028036015017569</c:v>
                </c:pt>
                <c:pt idx="9">
                  <c:v>-0.27900800263747566</c:v>
                </c:pt>
                <c:pt idx="10">
                  <c:v>-0.24305413388211758</c:v>
                </c:pt>
                <c:pt idx="11">
                  <c:v>-0.2117333963138858</c:v>
                </c:pt>
                <c:pt idx="12">
                  <c:v>-0.1844487497437764</c:v>
                </c:pt>
                <c:pt idx="13">
                  <c:v>-0.16068009050214754</c:v>
                </c:pt>
                <c:pt idx="14">
                  <c:v>-0.13997433715133917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B3-41EB-81F0-2DE00983E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49920"/>
        <c:axId val="139251712"/>
      </c:scatterChart>
      <c:valAx>
        <c:axId val="13924992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251712"/>
        <c:crosses val="autoZero"/>
        <c:crossBetween val="midCat"/>
      </c:valAx>
      <c:valAx>
        <c:axId val="139251712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24992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3047210300429186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879828326180256"/>
          <c:y val="0.30808232758408094"/>
          <c:w val="0.74678111587982832"/>
          <c:h val="0.57070988552460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Zylinder_Laternenlast!$B$21:$B$35</c:f>
              <c:numCache>
                <c:formatCode>0.0</c:formatCode>
                <c:ptCount val="15"/>
                <c:pt idx="0">
                  <c:v>10</c:v>
                </c:pt>
                <c:pt idx="1">
                  <c:v>9.2857142857142865</c:v>
                </c:pt>
                <c:pt idx="2">
                  <c:v>8.5714285714285712</c:v>
                </c:pt>
                <c:pt idx="3">
                  <c:v>7.8571428571428568</c:v>
                </c:pt>
                <c:pt idx="4">
                  <c:v>7.1428571428571432</c:v>
                </c:pt>
                <c:pt idx="5">
                  <c:v>6.4285714285714288</c:v>
                </c:pt>
                <c:pt idx="6">
                  <c:v>5.7142857142857144</c:v>
                </c:pt>
                <c:pt idx="7">
                  <c:v>5</c:v>
                </c:pt>
                <c:pt idx="8">
                  <c:v>4.2857142857142856</c:v>
                </c:pt>
                <c:pt idx="9">
                  <c:v>3.5714285714285716</c:v>
                </c:pt>
                <c:pt idx="10">
                  <c:v>2.8571428571428572</c:v>
                </c:pt>
                <c:pt idx="11">
                  <c:v>2.1428571428571428</c:v>
                </c:pt>
                <c:pt idx="12">
                  <c:v>1.4285714285714286</c:v>
                </c:pt>
                <c:pt idx="13">
                  <c:v>0.7142857142857143</c:v>
                </c:pt>
                <c:pt idx="14">
                  <c:v>0</c:v>
                </c:pt>
              </c:numCache>
            </c:numRef>
          </c:xVal>
          <c:yVal>
            <c:numRef>
              <c:f>Zylinder_Laternenlast!$C$21:$C$35</c:f>
              <c:numCache>
                <c:formatCode>0.00</c:formatCode>
                <c:ptCount val="15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  <c:pt idx="14">
                  <c:v>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60-44A8-AA58-6DCBE252F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69504"/>
        <c:axId val="140206464"/>
      </c:scatterChart>
      <c:valAx>
        <c:axId val="14006950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06464"/>
        <c:crosses val="autoZero"/>
        <c:crossBetween val="midCat"/>
      </c:valAx>
      <c:valAx>
        <c:axId val="14020646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06950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888412017167383"/>
          <c:y val="0.29798126766329142"/>
          <c:w val="0.68669527896995708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Zylinder_Laternenlast!$B$21:$B$35</c:f>
              <c:numCache>
                <c:formatCode>0.0</c:formatCode>
                <c:ptCount val="15"/>
                <c:pt idx="0">
                  <c:v>10</c:v>
                </c:pt>
                <c:pt idx="1">
                  <c:v>9.2857142857142865</c:v>
                </c:pt>
                <c:pt idx="2">
                  <c:v>8.5714285714285712</c:v>
                </c:pt>
                <c:pt idx="3">
                  <c:v>7.8571428571428568</c:v>
                </c:pt>
                <c:pt idx="4">
                  <c:v>7.1428571428571432</c:v>
                </c:pt>
                <c:pt idx="5">
                  <c:v>6.4285714285714288</c:v>
                </c:pt>
                <c:pt idx="6">
                  <c:v>5.7142857142857144</c:v>
                </c:pt>
                <c:pt idx="7">
                  <c:v>5</c:v>
                </c:pt>
                <c:pt idx="8">
                  <c:v>4.2857142857142856</c:v>
                </c:pt>
                <c:pt idx="9">
                  <c:v>3.5714285714285716</c:v>
                </c:pt>
                <c:pt idx="10">
                  <c:v>2.8571428571428572</c:v>
                </c:pt>
                <c:pt idx="11">
                  <c:v>2.1428571428571428</c:v>
                </c:pt>
                <c:pt idx="12">
                  <c:v>1.4285714285714286</c:v>
                </c:pt>
                <c:pt idx="13">
                  <c:v>0.7142857142857143</c:v>
                </c:pt>
                <c:pt idx="14">
                  <c:v>0</c:v>
                </c:pt>
              </c:numCache>
            </c:numRef>
          </c:xVal>
          <c:yVal>
            <c:numRef>
              <c:f>Zylinder_Laternenlast!$E$21:$E$35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0D-42DC-B8A0-7D7028809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242944"/>
        <c:axId val="140244480"/>
      </c:scatterChart>
      <c:valAx>
        <c:axId val="14024294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44480"/>
        <c:crosses val="autoZero"/>
        <c:crossBetween val="midCat"/>
      </c:valAx>
      <c:valAx>
        <c:axId val="140244480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4294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30303179762368621"/>
          <c:w val="0.7316048244927984"/>
          <c:h val="0.5757604154850037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Kegel_Laternenlast!$B$21:$B$35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Kegel_Laternenlast!$C$21:$C$35</c:f>
              <c:numCache>
                <c:formatCode>0.00</c:formatCode>
                <c:ptCount val="15"/>
                <c:pt idx="0">
                  <c:v>-57.298688498550185</c:v>
                </c:pt>
                <c:pt idx="1">
                  <c:v>-57.298688498550185</c:v>
                </c:pt>
                <c:pt idx="2">
                  <c:v>-57.298688498550185</c:v>
                </c:pt>
                <c:pt idx="3">
                  <c:v>-57.298688498550185</c:v>
                </c:pt>
                <c:pt idx="4">
                  <c:v>-57.298688498550185</c:v>
                </c:pt>
                <c:pt idx="5">
                  <c:v>-57.298688498550185</c:v>
                </c:pt>
                <c:pt idx="6">
                  <c:v>-57.298688498550185</c:v>
                </c:pt>
                <c:pt idx="7">
                  <c:v>-57.298688498550185</c:v>
                </c:pt>
                <c:pt idx="8">
                  <c:v>-57.298688498550185</c:v>
                </c:pt>
                <c:pt idx="9">
                  <c:v>-57.298688498550185</c:v>
                </c:pt>
                <c:pt idx="10">
                  <c:v>-57.298688498550185</c:v>
                </c:pt>
                <c:pt idx="11">
                  <c:v>-57.298688498550185</c:v>
                </c:pt>
                <c:pt idx="12">
                  <c:v>-57.298688498550185</c:v>
                </c:pt>
                <c:pt idx="13">
                  <c:v>-57.298688498550185</c:v>
                </c:pt>
                <c:pt idx="14">
                  <c:v>-57.298688498550185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AA-48DB-824D-45AD91F4E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30080"/>
        <c:axId val="139631616"/>
      </c:scatterChart>
      <c:valAx>
        <c:axId val="13963008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631616"/>
        <c:crosses val="autoZero"/>
        <c:crossBetween val="midCat"/>
      </c:valAx>
      <c:valAx>
        <c:axId val="139631616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63008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41125714986281564"/>
          <c:y val="0.28788020774250189"/>
          <c:w val="0.49783760246551367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Kegel_Laternenlast!$B$21:$B$35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Kegel_Laternenlast!$F$21:$F$35</c:f>
              <c:numCache>
                <c:formatCode>0.00E+00</c:formatCode>
                <c:ptCount val="15"/>
                <c:pt idx="0">
                  <c:v>-3282.6396655747772</c:v>
                </c:pt>
                <c:pt idx="1">
                  <c:v>-3282.6396655747772</c:v>
                </c:pt>
                <c:pt idx="2">
                  <c:v>-3282.6396655747772</c:v>
                </c:pt>
                <c:pt idx="3">
                  <c:v>-3282.6396655747772</c:v>
                </c:pt>
                <c:pt idx="4">
                  <c:v>-3282.6396655747772</c:v>
                </c:pt>
                <c:pt idx="5">
                  <c:v>-3282.6396655747772</c:v>
                </c:pt>
                <c:pt idx="6">
                  <c:v>-3282.6396655747772</c:v>
                </c:pt>
                <c:pt idx="7">
                  <c:v>-3282.6396655747772</c:v>
                </c:pt>
                <c:pt idx="8">
                  <c:v>-3282.6396655747772</c:v>
                </c:pt>
                <c:pt idx="9">
                  <c:v>-3282.6396655747772</c:v>
                </c:pt>
                <c:pt idx="10">
                  <c:v>-3282.6396655747772</c:v>
                </c:pt>
                <c:pt idx="11">
                  <c:v>-3282.6396655747772</c:v>
                </c:pt>
                <c:pt idx="12">
                  <c:v>-3282.6396655747772</c:v>
                </c:pt>
                <c:pt idx="13">
                  <c:v>-3282.6396655747772</c:v>
                </c:pt>
                <c:pt idx="14">
                  <c:v>-3282.6396655747772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B3-4EB1-9F7C-B3F535019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51712"/>
        <c:axId val="137044352"/>
      </c:scatterChart>
      <c:valAx>
        <c:axId val="13965171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44352"/>
        <c:crosses val="autoZero"/>
        <c:crossBetween val="midCat"/>
      </c:valAx>
      <c:valAx>
        <c:axId val="137044352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65171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892703862660945"/>
          <c:y val="0.29293073770289668"/>
          <c:w val="0.66952789699570814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Kegel_Laternenlast!$B$21:$B$35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Kegel_Laternenlast!$E$21:$E$35</c:f>
              <c:numCache>
                <c:formatCode>0.0000</c:formatCode>
                <c:ptCount val="15"/>
                <c:pt idx="0">
                  <c:v>57.289961630759429</c:v>
                </c:pt>
                <c:pt idx="1">
                  <c:v>57.289961630759429</c:v>
                </c:pt>
                <c:pt idx="2">
                  <c:v>57.289961630759429</c:v>
                </c:pt>
                <c:pt idx="3">
                  <c:v>57.289961630759429</c:v>
                </c:pt>
                <c:pt idx="4">
                  <c:v>57.289961630759429</c:v>
                </c:pt>
                <c:pt idx="5">
                  <c:v>57.289961630759429</c:v>
                </c:pt>
                <c:pt idx="6">
                  <c:v>57.289961630759429</c:v>
                </c:pt>
                <c:pt idx="7">
                  <c:v>57.289961630759429</c:v>
                </c:pt>
                <c:pt idx="8">
                  <c:v>57.289961630759429</c:v>
                </c:pt>
                <c:pt idx="9">
                  <c:v>57.289961630759429</c:v>
                </c:pt>
                <c:pt idx="10">
                  <c:v>57.289961630759429</c:v>
                </c:pt>
                <c:pt idx="11">
                  <c:v>57.289961630759429</c:v>
                </c:pt>
                <c:pt idx="12">
                  <c:v>57.289961630759429</c:v>
                </c:pt>
                <c:pt idx="13">
                  <c:v>57.289961630759429</c:v>
                </c:pt>
                <c:pt idx="14">
                  <c:v>57.289961630759429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B7-41D6-96B8-E10933F3A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89024"/>
        <c:axId val="137090560"/>
      </c:scatterChart>
      <c:valAx>
        <c:axId val="13708902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90560"/>
        <c:crosses val="autoZero"/>
        <c:crossBetween val="midCat"/>
      </c:valAx>
      <c:valAx>
        <c:axId val="137090560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8902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888412017167383"/>
          <c:y val="0.29293073770289668"/>
          <c:w val="0.66952789699570814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Kugel_Laternenlast!$B$21:$B$35</c:f>
              <c:numCache>
                <c:formatCode>0.0</c:formatCode>
                <c:ptCount val="15"/>
                <c:pt idx="0">
                  <c:v>90</c:v>
                </c:pt>
                <c:pt idx="1">
                  <c:v>85.714285714285708</c:v>
                </c:pt>
                <c:pt idx="2">
                  <c:v>81.428571428571431</c:v>
                </c:pt>
                <c:pt idx="3">
                  <c:v>77.142857142857139</c:v>
                </c:pt>
                <c:pt idx="4">
                  <c:v>72.857142857142861</c:v>
                </c:pt>
                <c:pt idx="5">
                  <c:v>68.571428571428569</c:v>
                </c:pt>
                <c:pt idx="6">
                  <c:v>64.285714285714292</c:v>
                </c:pt>
                <c:pt idx="7">
                  <c:v>60</c:v>
                </c:pt>
                <c:pt idx="8">
                  <c:v>55.714285714285715</c:v>
                </c:pt>
                <c:pt idx="9">
                  <c:v>51.428571428571431</c:v>
                </c:pt>
                <c:pt idx="10">
                  <c:v>47.142857142857146</c:v>
                </c:pt>
                <c:pt idx="11">
                  <c:v>42.857142857142854</c:v>
                </c:pt>
                <c:pt idx="12">
                  <c:v>38.571428571428569</c:v>
                </c:pt>
                <c:pt idx="13">
                  <c:v>34.285714285714285</c:v>
                </c:pt>
                <c:pt idx="14">
                  <c:v>30</c:v>
                </c:pt>
              </c:numCache>
            </c:numRef>
          </c:xVal>
          <c:yVal>
            <c:numRef>
              <c:f>Kugel_Laternenlast!$E$21:$E$35</c:f>
              <c:numCache>
                <c:formatCode>0.0000</c:formatCode>
                <c:ptCount val="15"/>
                <c:pt idx="0">
                  <c:v>1.6666666666666663E-2</c:v>
                </c:pt>
                <c:pt idx="1">
                  <c:v>1.6713400724885655E-2</c:v>
                </c:pt>
                <c:pt idx="2">
                  <c:v>1.6854922221925289E-2</c:v>
                </c:pt>
                <c:pt idx="3">
                  <c:v>1.7095281054542562E-2</c:v>
                </c:pt>
                <c:pt idx="4">
                  <c:v>1.7441545600447632E-2</c:v>
                </c:pt>
                <c:pt idx="5">
                  <c:v>1.7904325576847849E-2</c:v>
                </c:pt>
                <c:pt idx="6">
                  <c:v>1.8498604402912365E-2</c:v>
                </c:pt>
                <c:pt idx="7">
                  <c:v>1.9245008972987521E-2</c:v>
                </c:pt>
                <c:pt idx="8">
                  <c:v>2.0171731447079847E-2</c:v>
                </c:pt>
                <c:pt idx="9">
                  <c:v>2.1317466794832207E-2</c:v>
                </c:pt>
                <c:pt idx="10">
                  <c:v>2.2735999057015885E-2</c:v>
                </c:pt>
                <c:pt idx="11">
                  <c:v>2.4503579372038811E-2</c:v>
                </c:pt>
                <c:pt idx="12">
                  <c:v>2.673125786016127E-2</c:v>
                </c:pt>
                <c:pt idx="13">
                  <c:v>2.9586496039138568E-2</c:v>
                </c:pt>
                <c:pt idx="14">
                  <c:v>3.3333333333333333E-2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D5-41D3-902F-78C08078F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826496"/>
        <c:axId val="140828032"/>
      </c:scatterChart>
      <c:valAx>
        <c:axId val="14082649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828032"/>
        <c:crosses val="autoZero"/>
        <c:crossBetween val="midCat"/>
      </c:valAx>
      <c:valAx>
        <c:axId val="14082803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82649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29798126766329142"/>
          <c:w val="0.7013016660818540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Kugel_Laternenlast!$B$21:$B$35</c:f>
              <c:numCache>
                <c:formatCode>0.0</c:formatCode>
                <c:ptCount val="15"/>
                <c:pt idx="0">
                  <c:v>90</c:v>
                </c:pt>
                <c:pt idx="1">
                  <c:v>85.714285714285708</c:v>
                </c:pt>
                <c:pt idx="2">
                  <c:v>81.428571428571431</c:v>
                </c:pt>
                <c:pt idx="3">
                  <c:v>77.142857142857139</c:v>
                </c:pt>
                <c:pt idx="4">
                  <c:v>72.857142857142861</c:v>
                </c:pt>
                <c:pt idx="5">
                  <c:v>68.571428571428569</c:v>
                </c:pt>
                <c:pt idx="6">
                  <c:v>64.285714285714292</c:v>
                </c:pt>
                <c:pt idx="7">
                  <c:v>60</c:v>
                </c:pt>
                <c:pt idx="8">
                  <c:v>55.714285714285715</c:v>
                </c:pt>
                <c:pt idx="9">
                  <c:v>51.428571428571431</c:v>
                </c:pt>
                <c:pt idx="10">
                  <c:v>47.142857142857146</c:v>
                </c:pt>
                <c:pt idx="11">
                  <c:v>42.857142857142854</c:v>
                </c:pt>
                <c:pt idx="12">
                  <c:v>38.571428571428569</c:v>
                </c:pt>
                <c:pt idx="13">
                  <c:v>34.285714285714285</c:v>
                </c:pt>
                <c:pt idx="14">
                  <c:v>30</c:v>
                </c:pt>
              </c:numCache>
            </c:numRef>
          </c:xVal>
          <c:yVal>
            <c:numRef>
              <c:f>Kugel_Laternenlast!$C$21:$C$35</c:f>
              <c:numCache>
                <c:formatCode>0.00</c:formatCode>
                <c:ptCount val="15"/>
                <c:pt idx="0">
                  <c:v>-2.5</c:v>
                </c:pt>
                <c:pt idx="1">
                  <c:v>-2.5140398741154755</c:v>
                </c:pt>
                <c:pt idx="2">
                  <c:v>-2.5567956279643593</c:v>
                </c:pt>
                <c:pt idx="3">
                  <c:v>-2.6302377090042168</c:v>
                </c:pt>
                <c:pt idx="4">
                  <c:v>-2.7378676163924478</c:v>
                </c:pt>
                <c:pt idx="5">
                  <c:v>-2.8850838692559138</c:v>
                </c:pt>
                <c:pt idx="6">
                  <c:v>-3.0797852836990396</c:v>
                </c:pt>
                <c:pt idx="7">
                  <c:v>-3.333333333333333</c:v>
                </c:pt>
                <c:pt idx="8">
                  <c:v>-3.6620887461579912</c:v>
                </c:pt>
                <c:pt idx="9">
                  <c:v>-4.0899095149389639</c:v>
                </c:pt>
                <c:pt idx="10">
                  <c:v>-4.652330878085646</c:v>
                </c:pt>
                <c:pt idx="11">
                  <c:v>-5.4038286183762549</c:v>
                </c:pt>
                <c:pt idx="12">
                  <c:v>-6.431041321077906</c:v>
                </c:pt>
                <c:pt idx="13">
                  <c:v>-7.8782467308656621</c:v>
                </c:pt>
                <c:pt idx="14">
                  <c:v>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C5-4246-82D5-7CD25C5FE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667904"/>
        <c:axId val="140669696"/>
      </c:scatterChart>
      <c:valAx>
        <c:axId val="14066790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669696"/>
        <c:crosses val="autoZero"/>
        <c:crossBetween val="midCat"/>
      </c:valAx>
      <c:valAx>
        <c:axId val="140669696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66790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67381974248927"/>
          <c:y val="0.29798126766329142"/>
          <c:w val="0.71673819742489275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Kugel_Laternenlast!$B$21:$B$35</c:f>
              <c:numCache>
                <c:formatCode>0.0</c:formatCode>
                <c:ptCount val="15"/>
                <c:pt idx="0">
                  <c:v>90</c:v>
                </c:pt>
                <c:pt idx="1">
                  <c:v>85.714285714285708</c:v>
                </c:pt>
                <c:pt idx="2">
                  <c:v>81.428571428571431</c:v>
                </c:pt>
                <c:pt idx="3">
                  <c:v>77.142857142857139</c:v>
                </c:pt>
                <c:pt idx="4">
                  <c:v>72.857142857142861</c:v>
                </c:pt>
                <c:pt idx="5">
                  <c:v>68.571428571428569</c:v>
                </c:pt>
                <c:pt idx="6">
                  <c:v>64.285714285714292</c:v>
                </c:pt>
                <c:pt idx="7">
                  <c:v>60</c:v>
                </c:pt>
                <c:pt idx="8">
                  <c:v>55.714285714285715</c:v>
                </c:pt>
                <c:pt idx="9">
                  <c:v>51.428571428571431</c:v>
                </c:pt>
                <c:pt idx="10">
                  <c:v>47.142857142857146</c:v>
                </c:pt>
                <c:pt idx="11">
                  <c:v>42.857142857142854</c:v>
                </c:pt>
                <c:pt idx="12">
                  <c:v>38.571428571428569</c:v>
                </c:pt>
                <c:pt idx="13">
                  <c:v>34.285714285714285</c:v>
                </c:pt>
                <c:pt idx="14">
                  <c:v>30</c:v>
                </c:pt>
              </c:numCache>
            </c:numRef>
          </c:xVal>
          <c:yVal>
            <c:numRef>
              <c:f>Kugel_Laternenlast!$D$21:$D$35</c:f>
              <c:numCache>
                <c:formatCode>0.00</c:formatCode>
                <c:ptCount val="15"/>
                <c:pt idx="0">
                  <c:v>2.5</c:v>
                </c:pt>
                <c:pt idx="1">
                  <c:v>2.5140398741154755</c:v>
                </c:pt>
                <c:pt idx="2">
                  <c:v>2.5567956279643593</c:v>
                </c:pt>
                <c:pt idx="3">
                  <c:v>2.6302377090042168</c:v>
                </c:pt>
                <c:pt idx="4">
                  <c:v>2.7378676163924478</c:v>
                </c:pt>
                <c:pt idx="5">
                  <c:v>2.8850838692559138</c:v>
                </c:pt>
                <c:pt idx="6">
                  <c:v>3.0797852836990396</c:v>
                </c:pt>
                <c:pt idx="7">
                  <c:v>3.333333333333333</c:v>
                </c:pt>
                <c:pt idx="8">
                  <c:v>3.6620887461579912</c:v>
                </c:pt>
                <c:pt idx="9">
                  <c:v>4.0899095149389639</c:v>
                </c:pt>
                <c:pt idx="10">
                  <c:v>4.652330878085646</c:v>
                </c:pt>
                <c:pt idx="11">
                  <c:v>5.4038286183762549</c:v>
                </c:pt>
                <c:pt idx="12">
                  <c:v>6.431041321077906</c:v>
                </c:pt>
                <c:pt idx="13">
                  <c:v>7.8782467308656621</c:v>
                </c:pt>
                <c:pt idx="14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45-4CB2-8DF4-73D1F03BF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587776"/>
        <c:axId val="140589312"/>
      </c:scatterChart>
      <c:valAx>
        <c:axId val="14058777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589312"/>
        <c:crosses val="autoZero"/>
        <c:crossBetween val="midCat"/>
      </c:valAx>
      <c:valAx>
        <c:axId val="140589312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58777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609137055837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078015413687999"/>
          <c:y val="0.29441624365482233"/>
          <c:w val="0.65368241715037012"/>
          <c:h val="0.4822335025380710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785.71428571428567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</c:numCache>
            </c:numRef>
          </c:xVal>
          <c:yVal>
            <c:numRef>
              <c:f>Zylinder_Temperaturlast!$E$21:$E$35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F-4D0A-8305-8F13DE3AD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55040"/>
        <c:axId val="141256576"/>
      </c:scatterChart>
      <c:valAx>
        <c:axId val="14125504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256576"/>
        <c:crosses val="autoZero"/>
        <c:crossBetween val="midCat"/>
      </c:valAx>
      <c:valAx>
        <c:axId val="141256576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25504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6450307347945142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30808232758408094"/>
          <c:w val="0.68831459819144936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785.71428571428567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</c:numCache>
            </c:numRef>
          </c:xVal>
          <c:yVal>
            <c:numRef>
              <c:f>Zylinder_Temperaturlast!$C$21:$C$35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1C-42D8-BAF9-6344C10FB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93056"/>
        <c:axId val="141294592"/>
      </c:scatterChart>
      <c:valAx>
        <c:axId val="141293056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294592"/>
        <c:crosses val="autoZero"/>
        <c:crossBetween val="midCat"/>
      </c:valAx>
      <c:valAx>
        <c:axId val="141294592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2930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60869565217391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47826086956522"/>
          <c:y val="0.30303179762368621"/>
          <c:w val="0.77826086956521734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Kegel_Temperaturlast!$C$21:$C$35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8E-4A82-9932-4B848B28D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00256"/>
        <c:axId val="141601792"/>
      </c:scatterChart>
      <c:valAx>
        <c:axId val="1416002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601792"/>
        <c:crosses val="autoZero"/>
        <c:crossBetween val="midCat"/>
      </c:valAx>
      <c:valAx>
        <c:axId val="141601792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6002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078015413687999"/>
          <c:y val="0.29293073770289668"/>
          <c:w val="0.70130166608185407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Kegel_Temperaturlast!$E$21:$E$35</c:f>
              <c:numCache>
                <c:formatCode>0.0000</c:formatCode>
                <c:ptCount val="15"/>
                <c:pt idx="0">
                  <c:v>0</c:v>
                </c:pt>
                <c:pt idx="1">
                  <c:v>5.0507627227610541E-2</c:v>
                </c:pt>
                <c:pt idx="2">
                  <c:v>0.10101525445522108</c:v>
                </c:pt>
                <c:pt idx="3">
                  <c:v>0.15152288168283162</c:v>
                </c:pt>
                <c:pt idx="4">
                  <c:v>0.20203050891044216</c:v>
                </c:pt>
                <c:pt idx="5">
                  <c:v>0.2525381361380527</c:v>
                </c:pt>
                <c:pt idx="6">
                  <c:v>0.30304576336566325</c:v>
                </c:pt>
                <c:pt idx="7">
                  <c:v>0.35355339059327379</c:v>
                </c:pt>
                <c:pt idx="8">
                  <c:v>0.40406101782088433</c:v>
                </c:pt>
                <c:pt idx="9">
                  <c:v>0.45456864504849492</c:v>
                </c:pt>
                <c:pt idx="10">
                  <c:v>0.50507627227610541</c:v>
                </c:pt>
                <c:pt idx="11">
                  <c:v>0.55558389950371589</c:v>
                </c:pt>
                <c:pt idx="12">
                  <c:v>0.60609152673132649</c:v>
                </c:pt>
                <c:pt idx="13">
                  <c:v>0.65659915395893709</c:v>
                </c:pt>
                <c:pt idx="14">
                  <c:v>0.70710678118654757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D-4FFF-95CB-DEFD587EB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21888"/>
        <c:axId val="141324672"/>
      </c:scatterChart>
      <c:valAx>
        <c:axId val="14162188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324672"/>
        <c:crosses val="autoZero"/>
        <c:crossBetween val="midCat"/>
      </c:valAx>
      <c:valAx>
        <c:axId val="14132467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62188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862114218481308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017247729592642"/>
          <c:y val="0.29293073770289668"/>
          <c:w val="0.59913919201911037"/>
          <c:h val="0.5000024660790822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Kegel_Temperaturlast!$F$21:$F$35</c:f>
              <c:numCache>
                <c:formatCode>0.00E+00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BB-4068-BB84-5DD6AB2B6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348864"/>
        <c:axId val="141350400"/>
      </c:scatterChart>
      <c:valAx>
        <c:axId val="141348864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350400"/>
        <c:crosses val="autoZero"/>
        <c:crossBetween val="midCat"/>
      </c:valAx>
      <c:valAx>
        <c:axId val="141350400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3488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261802575107296"/>
          <c:y val="0.29293073770289668"/>
          <c:w val="0.5622317596566524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Kugel_Temperaturlast!$B$21:$B$35</c:f>
              <c:numCache>
                <c:formatCode>0.0</c:formatCode>
                <c:ptCount val="15"/>
                <c:pt idx="0">
                  <c:v>90</c:v>
                </c:pt>
                <c:pt idx="1">
                  <c:v>83.571428571428569</c:v>
                </c:pt>
                <c:pt idx="2">
                  <c:v>77.142857142857139</c:v>
                </c:pt>
                <c:pt idx="3">
                  <c:v>70.714285714285708</c:v>
                </c:pt>
                <c:pt idx="4">
                  <c:v>64.285714285714292</c:v>
                </c:pt>
                <c:pt idx="5">
                  <c:v>57.857142857142854</c:v>
                </c:pt>
                <c:pt idx="6">
                  <c:v>51.428571428571431</c:v>
                </c:pt>
                <c:pt idx="7">
                  <c:v>45</c:v>
                </c:pt>
                <c:pt idx="8">
                  <c:v>38.571428571428569</c:v>
                </c:pt>
                <c:pt idx="9">
                  <c:v>32.142857142857146</c:v>
                </c:pt>
                <c:pt idx="10">
                  <c:v>25.714285714285715</c:v>
                </c:pt>
                <c:pt idx="11">
                  <c:v>19.285714285714285</c:v>
                </c:pt>
                <c:pt idx="12">
                  <c:v>12.857142857142858</c:v>
                </c:pt>
                <c:pt idx="13">
                  <c:v>6.4285714285714288</c:v>
                </c:pt>
                <c:pt idx="14">
                  <c:v>0</c:v>
                </c:pt>
              </c:numCache>
            </c:numRef>
          </c:xVal>
          <c:yVal>
            <c:numRef>
              <c:f>Kugel_Temperaturlast!$E$21:$E$35</c:f>
              <c:numCache>
                <c:formatCode>0.0000</c:formatCode>
                <c:ptCount val="15"/>
                <c:pt idx="0">
                  <c:v>4032</c:v>
                </c:pt>
                <c:pt idx="1">
                  <c:v>4006.6476302895544</c:v>
                </c:pt>
                <c:pt idx="2">
                  <c:v>3930.9093419171127</c:v>
                </c:pt>
                <c:pt idx="3">
                  <c:v>3805.7375878033381</c:v>
                </c:pt>
                <c:pt idx="4">
                  <c:v>3632.7064753825543</c:v>
                </c:pt>
                <c:pt idx="5">
                  <c:v>3413.9919712884416</c:v>
                </c:pt>
                <c:pt idx="6">
                  <c:v>3152.3445373110962</c:v>
                </c:pt>
                <c:pt idx="7">
                  <c:v>2851.0545417441595</c:v>
                </c:pt>
                <c:pt idx="8">
                  <c:v>2513.9108810944135</c:v>
                </c:pt>
                <c:pt idx="9">
                  <c:v>2145.1533325098376</c:v>
                </c:pt>
                <c:pt idx="10">
                  <c:v>1749.4192361219943</c:v>
                </c:pt>
                <c:pt idx="11">
                  <c:v>1331.6851778032337</c:v>
                </c:pt>
                <c:pt idx="12">
                  <c:v>897.20440571185964</c:v>
                </c:pt>
                <c:pt idx="13">
                  <c:v>451.4407676485373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D4-4E4E-B95F-180BD06E2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251520"/>
        <c:axId val="142253056"/>
      </c:scatterChart>
      <c:valAx>
        <c:axId val="1422515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253056"/>
        <c:crosses val="autoZero"/>
        <c:crossBetween val="midCat"/>
      </c:valAx>
      <c:valAx>
        <c:axId val="142253056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2515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85774679445176"/>
          <c:y val="0.29798126766329142"/>
          <c:w val="0.7489209150133379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Kugel_Temperaturlast!$B$21:$B$35</c:f>
              <c:numCache>
                <c:formatCode>0.0</c:formatCode>
                <c:ptCount val="15"/>
                <c:pt idx="0">
                  <c:v>90</c:v>
                </c:pt>
                <c:pt idx="1">
                  <c:v>83.571428571428569</c:v>
                </c:pt>
                <c:pt idx="2">
                  <c:v>77.142857142857139</c:v>
                </c:pt>
                <c:pt idx="3">
                  <c:v>70.714285714285708</c:v>
                </c:pt>
                <c:pt idx="4">
                  <c:v>64.285714285714292</c:v>
                </c:pt>
                <c:pt idx="5">
                  <c:v>57.857142857142854</c:v>
                </c:pt>
                <c:pt idx="6">
                  <c:v>51.428571428571431</c:v>
                </c:pt>
                <c:pt idx="7">
                  <c:v>45</c:v>
                </c:pt>
                <c:pt idx="8">
                  <c:v>38.571428571428569</c:v>
                </c:pt>
                <c:pt idx="9">
                  <c:v>32.142857142857146</c:v>
                </c:pt>
                <c:pt idx="10">
                  <c:v>25.714285714285715</c:v>
                </c:pt>
                <c:pt idx="11">
                  <c:v>19.285714285714285</c:v>
                </c:pt>
                <c:pt idx="12">
                  <c:v>12.857142857142858</c:v>
                </c:pt>
                <c:pt idx="13">
                  <c:v>6.4285714285714288</c:v>
                </c:pt>
                <c:pt idx="14">
                  <c:v>0</c:v>
                </c:pt>
              </c:numCache>
            </c:numRef>
          </c:xVal>
          <c:yVal>
            <c:numRef>
              <c:f>Kugel_Temperaturlast!$C$21:$C$35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BD-4DD4-BF0C-3D8AE47A3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166656"/>
        <c:axId val="142172544"/>
      </c:scatterChart>
      <c:valAx>
        <c:axId val="1421666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172544"/>
        <c:crosses val="autoZero"/>
        <c:crossBetween val="midCat"/>
      </c:valAx>
      <c:valAx>
        <c:axId val="14217254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1666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63090128755365"/>
          <c:y val="0.29798126766329142"/>
          <c:w val="0.74678111587982832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Kugel_Temperaturlast!$B$21:$B$35</c:f>
              <c:numCache>
                <c:formatCode>0.0</c:formatCode>
                <c:ptCount val="15"/>
                <c:pt idx="0">
                  <c:v>90</c:v>
                </c:pt>
                <c:pt idx="1">
                  <c:v>83.571428571428569</c:v>
                </c:pt>
                <c:pt idx="2">
                  <c:v>77.142857142857139</c:v>
                </c:pt>
                <c:pt idx="3">
                  <c:v>70.714285714285708</c:v>
                </c:pt>
                <c:pt idx="4">
                  <c:v>64.285714285714292</c:v>
                </c:pt>
                <c:pt idx="5">
                  <c:v>57.857142857142854</c:v>
                </c:pt>
                <c:pt idx="6">
                  <c:v>51.428571428571431</c:v>
                </c:pt>
                <c:pt idx="7">
                  <c:v>45</c:v>
                </c:pt>
                <c:pt idx="8">
                  <c:v>38.571428571428569</c:v>
                </c:pt>
                <c:pt idx="9">
                  <c:v>32.142857142857146</c:v>
                </c:pt>
                <c:pt idx="10">
                  <c:v>25.714285714285715</c:v>
                </c:pt>
                <c:pt idx="11">
                  <c:v>19.285714285714285</c:v>
                </c:pt>
                <c:pt idx="12">
                  <c:v>12.857142857142858</c:v>
                </c:pt>
                <c:pt idx="13">
                  <c:v>6.4285714285714288</c:v>
                </c:pt>
                <c:pt idx="14">
                  <c:v>0</c:v>
                </c:pt>
              </c:numCache>
            </c:numRef>
          </c:xVal>
          <c:yVal>
            <c:numRef>
              <c:f>Kugel_Temperaturlast!$D$21:$D$35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69-496A-9923-5E58D594B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197120"/>
        <c:axId val="142198656"/>
      </c:scatterChart>
      <c:valAx>
        <c:axId val="1421971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198656"/>
        <c:crosses val="autoZero"/>
        <c:crossBetween val="midCat"/>
      </c:valAx>
      <c:valAx>
        <c:axId val="14219865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1971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1152360053353987"/>
          <c:y val="3.55985501812273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22656898342855"/>
          <c:y val="0.1682853214923439"/>
          <c:w val="0.83127739052330596"/>
          <c:h val="0.757283946715547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Zylinder_Rand_oben!$H$19:$H$33</c:f>
              <c:numCache>
                <c:formatCode>0.00</c:formatCode>
                <c:ptCount val="15"/>
                <c:pt idx="0">
                  <c:v>-3.4641788815821841</c:v>
                </c:pt>
                <c:pt idx="1">
                  <c:v>-2.909656190445971</c:v>
                </c:pt>
                <c:pt idx="2">
                  <c:v>-2.3871308375266156</c:v>
                </c:pt>
                <c:pt idx="3">
                  <c:v>-1.9082859804211296</c:v>
                </c:pt>
                <c:pt idx="4">
                  <c:v>-1.4800618225839157</c:v>
                </c:pt>
                <c:pt idx="5">
                  <c:v>-1.1058017632828478</c:v>
                </c:pt>
                <c:pt idx="6">
                  <c:v>-0.78556318339022724</c:v>
                </c:pt>
                <c:pt idx="7">
                  <c:v>-0.5175387490326171</c:v>
                </c:pt>
                <c:pt idx="8">
                  <c:v>-0.29878487946436127</c:v>
                </c:pt>
                <c:pt idx="9">
                  <c:v>-0.12480406498502228</c:v>
                </c:pt>
                <c:pt idx="10">
                  <c:v>9.415879396144744E-3</c:v>
                </c:pt>
                <c:pt idx="11">
                  <c:v>0.10863771398947075</c:v>
                </c:pt>
                <c:pt idx="12">
                  <c:v>0.17821013858999779</c:v>
                </c:pt>
                <c:pt idx="13">
                  <c:v>0.22375700668652171</c:v>
                </c:pt>
                <c:pt idx="14">
                  <c:v>0.24892065764663457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ED-434B-B9EB-F165BC9A43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Zylinder_Rand_oben!$K$19:$K$33</c:f>
              <c:numCache>
                <c:formatCode>0.00</c:formatCode>
                <c:ptCount val="15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  <c:pt idx="6">
                  <c:v>0.09</c:v>
                </c:pt>
                <c:pt idx="7">
                  <c:v>0.09</c:v>
                </c:pt>
                <c:pt idx="8">
                  <c:v>0.09</c:v>
                </c:pt>
                <c:pt idx="9">
                  <c:v>0.09</c:v>
                </c:pt>
                <c:pt idx="10">
                  <c:v>0.09</c:v>
                </c:pt>
                <c:pt idx="11">
                  <c:v>0.09</c:v>
                </c:pt>
                <c:pt idx="12">
                  <c:v>0.09</c:v>
                </c:pt>
                <c:pt idx="13">
                  <c:v>0.09</c:v>
                </c:pt>
                <c:pt idx="14">
                  <c:v>0.09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ED-434B-B9EB-F165BC9A43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Zylinder_Rand_oben!$N$19:$N$33</c:f>
              <c:numCache>
                <c:formatCode>0.00</c:formatCode>
                <c:ptCount val="15"/>
                <c:pt idx="0">
                  <c:v>-91.220756609542946</c:v>
                </c:pt>
                <c:pt idx="1">
                  <c:v>-87.234943310930248</c:v>
                </c:pt>
                <c:pt idx="2">
                  <c:v>-80.96937661156116</c:v>
                </c:pt>
                <c:pt idx="3">
                  <c:v>-73.243204756837173</c:v>
                </c:pt>
                <c:pt idx="4">
                  <c:v>-64.725309430334477</c:v>
                </c:pt>
                <c:pt idx="5">
                  <c:v>-55.939420478214821</c:v>
                </c:pt>
                <c:pt idx="6">
                  <c:v>-47.280691152410462</c:v>
                </c:pt>
                <c:pt idx="7">
                  <c:v>-39.044823245743999</c:v>
                </c:pt>
                <c:pt idx="8">
                  <c:v>-31.438912075726286</c:v>
                </c:pt>
                <c:pt idx="9">
                  <c:v>-24.587176743943459</c:v>
                </c:pt>
                <c:pt idx="10">
                  <c:v>-18.558380363039809</c:v>
                </c:pt>
                <c:pt idx="11">
                  <c:v>-13.369239872991699</c:v>
                </c:pt>
                <c:pt idx="12">
                  <c:v>-8.9958865598816136</c:v>
                </c:pt>
                <c:pt idx="13">
                  <c:v>-5.3904412990831077</c:v>
                </c:pt>
                <c:pt idx="14">
                  <c:v>-2.4986791716065873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ED-434B-B9EB-F165BC9A4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273920"/>
        <c:axId val="140279808"/>
      </c:scatterChart>
      <c:valAx>
        <c:axId val="14027392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79808"/>
        <c:crosses val="autoZero"/>
        <c:crossBetween val="midCat"/>
      </c:valAx>
      <c:valAx>
        <c:axId val="140279808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739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Verschiebungen / Verdrehungen</a:t>
            </a:r>
          </a:p>
        </c:rich>
      </c:tx>
      <c:layout>
        <c:manualLayout>
          <c:xMode val="edge"/>
          <c:yMode val="edge"/>
          <c:x val="0.28395120691880732"/>
          <c:y val="3.59479103573591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757227280308162"/>
          <c:y val="0.17320316713633302"/>
          <c:w val="0.81893168670365291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Zylinder_Rand_oben!$S$19:$S$33</c:f>
              <c:numCache>
                <c:formatCode>0.0000</c:formatCode>
                <c:ptCount val="15"/>
                <c:pt idx="0">
                  <c:v>-1.5073493852164608</c:v>
                </c:pt>
                <c:pt idx="1">
                  <c:v>-1.4416024458526779</c:v>
                </c:pt>
                <c:pt idx="2">
                  <c:v>-1.3382504313449897</c:v>
                </c:pt>
                <c:pt idx="3">
                  <c:v>-1.2108053870365902</c:v>
                </c:pt>
                <c:pt idx="4">
                  <c:v>-1.0703006755556124</c:v>
                </c:pt>
                <c:pt idx="5">
                  <c:v>-0.92537534541207678</c:v>
                </c:pt>
                <c:pt idx="6">
                  <c:v>-0.78254754358071343</c:v>
                </c:pt>
                <c:pt idx="7">
                  <c:v>-0.64669494153932006</c:v>
                </c:pt>
                <c:pt idx="8">
                  <c:v>-0.52123362585864685</c:v>
                </c:pt>
                <c:pt idx="9">
                  <c:v>-0.40821262019533394</c:v>
                </c:pt>
                <c:pt idx="10">
                  <c:v>-0.30876618846461856</c:v>
                </c:pt>
                <c:pt idx="11">
                  <c:v>-0.22317008057163445</c:v>
                </c:pt>
                <c:pt idx="12">
                  <c:v>-0.15103057639728526</c:v>
                </c:pt>
                <c:pt idx="13">
                  <c:v>-9.155789838106608E-2</c:v>
                </c:pt>
                <c:pt idx="14">
                  <c:v>-4.3857593573548639E-2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6-4534-ACFC-645D7B21A45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Zylinder_Rand_oben!$V$19:$V$33</c:f>
              <c:numCache>
                <c:formatCode>0.0000</c:formatCode>
                <c:ptCount val="15"/>
                <c:pt idx="0">
                  <c:v>9.7113877914055124E-3</c:v>
                </c:pt>
                <c:pt idx="1">
                  <c:v>2.0283938857141373E-2</c:v>
                </c:pt>
                <c:pt idx="2">
                  <c:v>2.7387258205691933E-2</c:v>
                </c:pt>
                <c:pt idx="3">
                  <c:v>3.1636121859769203E-2</c:v>
                </c:pt>
                <c:pt idx="4">
                  <c:v>3.3603385449756849E-2</c:v>
                </c:pt>
                <c:pt idx="5">
                  <c:v>3.3794573180627431E-2</c:v>
                </c:pt>
                <c:pt idx="6">
                  <c:v>3.2658290453861538E-2</c:v>
                </c:pt>
                <c:pt idx="7">
                  <c:v>3.0580666939424302E-2</c:v>
                </c:pt>
                <c:pt idx="8">
                  <c:v>2.7877857370183549E-2</c:v>
                </c:pt>
                <c:pt idx="9">
                  <c:v>2.4813953369410922E-2</c:v>
                </c:pt>
                <c:pt idx="10">
                  <c:v>2.1603896867119218E-2</c:v>
                </c:pt>
                <c:pt idx="11">
                  <c:v>1.8396539411340528E-2</c:v>
                </c:pt>
                <c:pt idx="12">
                  <c:v>1.5310465823128335E-2</c:v>
                </c:pt>
                <c:pt idx="13">
                  <c:v>1.2444406818476802E-2</c:v>
                </c:pt>
                <c:pt idx="14">
                  <c:v>9.8358584252950226E-3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D6-4534-ACFC-645D7B21A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34400"/>
        <c:axId val="142935936"/>
      </c:scatterChart>
      <c:valAx>
        <c:axId val="14293440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935936"/>
        <c:crosses val="autoZero"/>
        <c:crossBetween val="midCat"/>
      </c:valAx>
      <c:valAx>
        <c:axId val="142935936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9344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7448625274299729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88086516377548"/>
          <c:y val="0.17320316713633302"/>
          <c:w val="0.84362309434295901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Zylinder_Rand_oben!$O$19:$O$33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31.35377771970084</c:v>
                </c:pt>
                <c:pt idx="2">
                  <c:v>20.014243650704493</c:v>
                </c:pt>
                <c:pt idx="3">
                  <c:v>10.823636120181209</c:v>
                </c:pt>
                <c:pt idx="4">
                  <c:v>3.5781084230548252</c:v>
                </c:pt>
                <c:pt idx="5">
                  <c:v>-1.9424948421574619</c:v>
                </c:pt>
                <c:pt idx="6">
                  <c:v>-5.9756696306902519</c:v>
                </c:pt>
                <c:pt idx="7">
                  <c:v>-8.7527207537071732</c:v>
                </c:pt>
                <c:pt idx="8">
                  <c:v>-10.484230116669156</c:v>
                </c:pt>
                <c:pt idx="9">
                  <c:v>-11.375620338311313</c:v>
                </c:pt>
                <c:pt idx="10">
                  <c:v>-11.613654846356365</c:v>
                </c:pt>
                <c:pt idx="11">
                  <c:v>-11.346374290442252</c:v>
                </c:pt>
                <c:pt idx="12">
                  <c:v>-10.714223780075896</c:v>
                </c:pt>
                <c:pt idx="13">
                  <c:v>-9.8510847419783687</c:v>
                </c:pt>
                <c:pt idx="14">
                  <c:v>-8.8296159843083242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CC-4669-A293-89F71D3C47B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Zylinder_Rand_oben!$P$19:$P$33</c:f>
              <c:numCache>
                <c:formatCode>0.00</c:formatCode>
                <c:ptCount val="15"/>
                <c:pt idx="0">
                  <c:v>13.499904286569345</c:v>
                </c:pt>
                <c:pt idx="1">
                  <c:v>9.4061333159102531</c:v>
                </c:pt>
                <c:pt idx="2">
                  <c:v>6.0042730952113494</c:v>
                </c:pt>
                <c:pt idx="3">
                  <c:v>3.2470908360543618</c:v>
                </c:pt>
                <c:pt idx="4">
                  <c:v>1.0734325269164486</c:v>
                </c:pt>
                <c:pt idx="5">
                  <c:v>-0.58274845264723929</c:v>
                </c:pt>
                <c:pt idx="6">
                  <c:v>-1.7927008892070742</c:v>
                </c:pt>
                <c:pt idx="7">
                  <c:v>-2.6258162261121525</c:v>
                </c:pt>
                <c:pt idx="8">
                  <c:v>-3.1452690350007471</c:v>
                </c:pt>
                <c:pt idx="9">
                  <c:v>-3.4126861014933922</c:v>
                </c:pt>
                <c:pt idx="10">
                  <c:v>-3.4840964539069104</c:v>
                </c:pt>
                <c:pt idx="11">
                  <c:v>-3.4039122871326759</c:v>
                </c:pt>
                <c:pt idx="12">
                  <c:v>-3.2142671340227689</c:v>
                </c:pt>
                <c:pt idx="13">
                  <c:v>-2.9553254225935106</c:v>
                </c:pt>
                <c:pt idx="14">
                  <c:v>-2.648884795292497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CC-4669-A293-89F71D3C4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69088"/>
        <c:axId val="141758464"/>
      </c:scatterChart>
      <c:valAx>
        <c:axId val="142969088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758464"/>
        <c:crosses val="autoZero"/>
        <c:crossBetween val="midCat"/>
      </c:valAx>
      <c:valAx>
        <c:axId val="141758464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969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004337496606028"/>
          <c:y val="3.92156268927922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21237742740765"/>
          <c:y val="0.17647115142192421"/>
          <c:w val="0.82251256111455184"/>
          <c:h val="0.748368401400382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Kegel_Rand_oben!$H$19:$H$33</c:f>
              <c:numCache>
                <c:formatCode>0.00</c:formatCode>
                <c:ptCount val="15"/>
                <c:pt idx="0">
                  <c:v>-3.0000669147037362</c:v>
                </c:pt>
                <c:pt idx="1">
                  <c:v>-2.5727573136889061</c:v>
                </c:pt>
                <c:pt idx="2">
                  <c:v>-2.1576274699052229</c:v>
                </c:pt>
                <c:pt idx="3">
                  <c:v>-1.767335176080145</c:v>
                </c:pt>
                <c:pt idx="4">
                  <c:v>-1.4103057939620851</c:v>
                </c:pt>
                <c:pt idx="5">
                  <c:v>-1.0915999370963674</c:v>
                </c:pt>
                <c:pt idx="6">
                  <c:v>-0.81322425661618269</c:v>
                </c:pt>
                <c:pt idx="7">
                  <c:v>-0.57532068890898391</c:v>
                </c:pt>
                <c:pt idx="8">
                  <c:v>-0.37675568989994046</c:v>
                </c:pt>
                <c:pt idx="9">
                  <c:v>-0.21484178655944119</c:v>
                </c:pt>
                <c:pt idx="10">
                  <c:v>-8.6237596977503328E-2</c:v>
                </c:pt>
                <c:pt idx="11">
                  <c:v>1.2473714452256313E-2</c:v>
                </c:pt>
                <c:pt idx="12">
                  <c:v>8.5341334017620341E-2</c:v>
                </c:pt>
                <c:pt idx="13">
                  <c:v>0.13673601289681264</c:v>
                </c:pt>
                <c:pt idx="14">
                  <c:v>0.16960392250710782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9F-428C-ADF7-3B79BA72841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Kegel_Rand_oben!$K$19:$K$33</c:f>
              <c:numCache>
                <c:formatCode>0.00</c:formatCode>
                <c:ptCount val="15"/>
                <c:pt idx="0">
                  <c:v>-37.080371173967166</c:v>
                </c:pt>
                <c:pt idx="1">
                  <c:v>-35.526698456821265</c:v>
                </c:pt>
                <c:pt idx="2">
                  <c:v>-33.983608390027655</c:v>
                </c:pt>
                <c:pt idx="3">
                  <c:v>-32.458419427714894</c:v>
                </c:pt>
                <c:pt idx="4">
                  <c:v>-30.95600817452814</c:v>
                </c:pt>
                <c:pt idx="5">
                  <c:v>-29.479310722009402</c:v>
                </c:pt>
                <c:pt idx="6">
                  <c:v>-28.029502563852599</c:v>
                </c:pt>
                <c:pt idx="7">
                  <c:v>-26.606685829357296</c:v>
                </c:pt>
                <c:pt idx="8">
                  <c:v>-25.210230285292454</c:v>
                </c:pt>
                <c:pt idx="9">
                  <c:v>-23.838613635809974</c:v>
                </c:pt>
                <c:pt idx="10">
                  <c:v>-22.489942565577877</c:v>
                </c:pt>
                <c:pt idx="11">
                  <c:v>-21.162288627208302</c:v>
                </c:pt>
                <c:pt idx="12">
                  <c:v>-19.853369351369587</c:v>
                </c:pt>
                <c:pt idx="13">
                  <c:v>-18.560731367677086</c:v>
                </c:pt>
                <c:pt idx="14">
                  <c:v>-17.282763811250241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9F-428C-ADF7-3B79BA728410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Kegel_Rand_oben!$N$19:$N$33</c:f>
              <c:numCache>
                <c:formatCode>0.00</c:formatCode>
                <c:ptCount val="15"/>
                <c:pt idx="0">
                  <c:v>-141.18707654040227</c:v>
                </c:pt>
                <c:pt idx="1">
                  <c:v>-137.75419251740331</c:v>
                </c:pt>
                <c:pt idx="2">
                  <c:v>-131.93202951241085</c:v>
                </c:pt>
                <c:pt idx="3">
                  <c:v>-124.45090931031126</c:v>
                </c:pt>
                <c:pt idx="4">
                  <c:v>-115.92197639534589</c:v>
                </c:pt>
                <c:pt idx="5">
                  <c:v>-106.83565069098336</c:v>
                </c:pt>
                <c:pt idx="6">
                  <c:v>-97.575982141591538</c:v>
                </c:pt>
                <c:pt idx="7">
                  <c:v>-88.440893201505858</c:v>
                </c:pt>
                <c:pt idx="8">
                  <c:v>-79.648582495801605</c:v>
                </c:pt>
                <c:pt idx="9">
                  <c:v>-71.345475741193667</c:v>
                </c:pt>
                <c:pt idx="10">
                  <c:v>-63.626983988480916</c:v>
                </c:pt>
                <c:pt idx="11">
                  <c:v>-56.536472115794155</c:v>
                </c:pt>
                <c:pt idx="12">
                  <c:v>-50.08116067039623</c:v>
                </c:pt>
                <c:pt idx="13">
                  <c:v>-44.246480450353829</c:v>
                </c:pt>
                <c:pt idx="14">
                  <c:v>-39.000413151806129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9F-428C-ADF7-3B79BA728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008896"/>
        <c:axId val="143010432"/>
      </c:scatterChart>
      <c:valAx>
        <c:axId val="14300889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010432"/>
        <c:crosses val="autoZero"/>
        <c:crossBetween val="midCat"/>
      </c:valAx>
      <c:valAx>
        <c:axId val="143010432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0088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6796610552991221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22533698875683"/>
          <c:y val="0.17320316713633302"/>
          <c:w val="0.83549960155320269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Kegel_Rand_oben!$O$19:$O$33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33.062008695370089</c:v>
                </c:pt>
                <c:pt idx="2">
                  <c:v>22.929391554895371</c:v>
                </c:pt>
                <c:pt idx="3">
                  <c:v>14.526371240534306</c:v>
                </c:pt>
                <c:pt idx="4">
                  <c:v>7.7270533655339584</c:v>
                </c:pt>
                <c:pt idx="5">
                  <c:v>2.3811708138047578</c:v>
                </c:pt>
                <c:pt idx="6">
                  <c:v>-1.6856041119363141</c:v>
                </c:pt>
                <c:pt idx="7">
                  <c:v>-4.6494719978313128</c:v>
                </c:pt>
                <c:pt idx="8">
                  <c:v>-6.6753185627378748</c:v>
                </c:pt>
                <c:pt idx="9">
                  <c:v>-7.9295902662295159</c:v>
                </c:pt>
                <c:pt idx="10">
                  <c:v>-8.5667944043090074</c:v>
                </c:pt>
                <c:pt idx="11">
                  <c:v>-8.7121235333126457</c:v>
                </c:pt>
                <c:pt idx="12">
                  <c:v>-8.4872066859107118</c:v>
                </c:pt>
                <c:pt idx="13">
                  <c:v>-8.0097972229643055</c:v>
                </c:pt>
                <c:pt idx="14">
                  <c:v>-7.3458339251904228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36-4851-8911-B12AD3907FD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Kegel_Rand_oben!$P$19:$P$33</c:f>
              <c:numCache>
                <c:formatCode>0.00</c:formatCode>
                <c:ptCount val="15"/>
                <c:pt idx="0">
                  <c:v>13.537569508384742</c:v>
                </c:pt>
                <c:pt idx="1">
                  <c:v>9.8174910682340162</c:v>
                </c:pt>
                <c:pt idx="2">
                  <c:v>6.6782344526512123</c:v>
                </c:pt>
                <c:pt idx="3">
                  <c:v>4.0909181544082518</c:v>
                </c:pt>
                <c:pt idx="4">
                  <c:v>2.0117915993880295</c:v>
                </c:pt>
                <c:pt idx="5">
                  <c:v>0.39037994785961239</c:v>
                </c:pt>
                <c:pt idx="6">
                  <c:v>-0.83052332537846496</c:v>
                </c:pt>
                <c:pt idx="7">
                  <c:v>-1.708080226387314</c:v>
                </c:pt>
                <c:pt idx="8">
                  <c:v>-2.2953395513784152</c:v>
                </c:pt>
                <c:pt idx="9">
                  <c:v>-2.6453129972796097</c:v>
                </c:pt>
                <c:pt idx="10">
                  <c:v>-2.8069138908825728</c:v>
                </c:pt>
                <c:pt idx="11">
                  <c:v>-2.8195273213260155</c:v>
                </c:pt>
                <c:pt idx="12">
                  <c:v>-2.7211623612276186</c:v>
                </c:pt>
                <c:pt idx="13">
                  <c:v>-2.5484594865407688</c:v>
                </c:pt>
                <c:pt idx="14">
                  <c:v>-2.3217621508116877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36-4851-8911-B12AD3907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051776"/>
        <c:axId val="143057664"/>
      </c:scatterChart>
      <c:valAx>
        <c:axId val="14305177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057664"/>
        <c:crosses val="autoZero"/>
        <c:crossBetween val="midCat"/>
      </c:valAx>
      <c:valAx>
        <c:axId val="143057664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0517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Verschiebungen / Verdrehungen</a:t>
            </a:r>
          </a:p>
        </c:rich>
      </c:tx>
      <c:layout>
        <c:manualLayout>
          <c:xMode val="edge"/>
          <c:yMode val="edge"/>
          <c:x val="0.27272784867408817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419941786605846"/>
          <c:y val="0.17320316713633302"/>
          <c:w val="0.809525520675901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Kegel_Rand_oben!$S$19:$S$33</c:f>
              <c:numCache>
                <c:formatCode>0.0000</c:formatCode>
                <c:ptCount val="15"/>
                <c:pt idx="0">
                  <c:v>0.83876983093368196</c:v>
                </c:pt>
                <c:pt idx="1">
                  <c:v>0.56986208637352476</c:v>
                </c:pt>
                <c:pt idx="2">
                  <c:v>0.34493809344679377</c:v>
                </c:pt>
                <c:pt idx="3">
                  <c:v>0.16159647669054786</c:v>
                </c:pt>
                <c:pt idx="4">
                  <c:v>1.637025655162036E-2</c:v>
                </c:pt>
                <c:pt idx="5">
                  <c:v>-9.4664662721321013E-2</c:v>
                </c:pt>
                <c:pt idx="6">
                  <c:v>-0.17590544342669623</c:v>
                </c:pt>
                <c:pt idx="7">
                  <c:v>-0.23171900434418985</c:v>
                </c:pt>
                <c:pt idx="8">
                  <c:v>-0.26613788036241492</c:v>
                </c:pt>
                <c:pt idx="9">
                  <c:v>-0.28317907031583983</c:v>
                </c:pt>
                <c:pt idx="10">
                  <c:v>-0.28654176093894967</c:v>
                </c:pt>
                <c:pt idx="11">
                  <c:v>-0.2791915870986279</c:v>
                </c:pt>
                <c:pt idx="12">
                  <c:v>-0.26399128445679665</c:v>
                </c:pt>
                <c:pt idx="13">
                  <c:v>-0.24370586815513146</c:v>
                </c:pt>
                <c:pt idx="14">
                  <c:v>-0.21985271973767545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4B-42D5-8190-5034824B204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Kegel_Rand_oben!$V$19:$V$33</c:f>
              <c:numCache>
                <c:formatCode>0.0000</c:formatCode>
                <c:ptCount val="15"/>
                <c:pt idx="0">
                  <c:v>-2.0828360399409E-2</c:v>
                </c:pt>
                <c:pt idx="1">
                  <c:v>-9.3054159099629774E-3</c:v>
                </c:pt>
                <c:pt idx="2">
                  <c:v>-8.5257809978941945E-4</c:v>
                </c:pt>
                <c:pt idx="3">
                  <c:v>5.017173908349111E-3</c:v>
                </c:pt>
                <c:pt idx="4">
                  <c:v>8.7704444976073707E-3</c:v>
                </c:pt>
                <c:pt idx="5">
                  <c:v>1.0828010584212131E-2</c:v>
                </c:pt>
                <c:pt idx="6">
                  <c:v>1.1572704478264407E-2</c:v>
                </c:pt>
                <c:pt idx="7">
                  <c:v>1.1340062297612259E-2</c:v>
                </c:pt>
                <c:pt idx="8">
                  <c:v>1.0409559971519086E-2</c:v>
                </c:pt>
                <c:pt idx="9">
                  <c:v>9.0212603178806347E-3</c:v>
                </c:pt>
                <c:pt idx="10">
                  <c:v>7.3749319276978711E-3</c:v>
                </c:pt>
                <c:pt idx="11">
                  <c:v>5.6131087805094161E-3</c:v>
                </c:pt>
                <c:pt idx="12">
                  <c:v>3.8543844798229702E-3</c:v>
                </c:pt>
                <c:pt idx="13">
                  <c:v>2.2012956227488063E-3</c:v>
                </c:pt>
                <c:pt idx="14">
                  <c:v>6.976771345069098E-4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4B-42D5-8190-5034824B2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99712"/>
        <c:axId val="143301248"/>
      </c:scatterChart>
      <c:valAx>
        <c:axId val="143299712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01248"/>
        <c:crosses val="autoZero"/>
        <c:crossBetween val="midCat"/>
      </c:valAx>
      <c:valAx>
        <c:axId val="143301248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2997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115234978343755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22656898342855"/>
          <c:y val="0.1797391357075154"/>
          <c:w val="0.83127739052330596"/>
          <c:h val="0.7451004171147911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Kugel_Rand_oben!$I$19:$I$33</c:f>
              <c:numCache>
                <c:formatCode>0.00</c:formatCode>
                <c:ptCount val="15"/>
                <c:pt idx="0">
                  <c:v>-3.0000669147037362</c:v>
                </c:pt>
                <c:pt idx="1">
                  <c:v>9.1032490150207201E-2</c:v>
                </c:pt>
                <c:pt idx="2">
                  <c:v>7.6873619989874048E-2</c:v>
                </c:pt>
                <c:pt idx="3">
                  <c:v>-8.0121397796769321E-3</c:v>
                </c:pt>
                <c:pt idx="4">
                  <c:v>-1.2539222633111513E-3</c:v>
                </c:pt>
                <c:pt idx="5">
                  <c:v>3.0000669147037365E-4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88-4EA5-90A4-51CA1B68E22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Kugel_Rand_oben!$L$19:$L$33</c:f>
              <c:numCache>
                <c:formatCode>0.00</c:formatCode>
                <c:ptCount val="15"/>
                <c:pt idx="0">
                  <c:v>2.0327625363975565E+28</c:v>
                </c:pt>
                <c:pt idx="1">
                  <c:v>13.972651823681645</c:v>
                </c:pt>
                <c:pt idx="2">
                  <c:v>13.931028036299946</c:v>
                </c:pt>
                <c:pt idx="3">
                  <c:v>13.854722377874381</c:v>
                </c:pt>
                <c:pt idx="4">
                  <c:v>13.858157378455848</c:v>
                </c:pt>
                <c:pt idx="5">
                  <c:v>13.85866012644777</c:v>
                </c:pt>
                <c:pt idx="6">
                  <c:v>13.857619320883032</c:v>
                </c:pt>
                <c:pt idx="7">
                  <c:v>13.85721938165306</c:v>
                </c:pt>
                <c:pt idx="8">
                  <c:v>13.856960658952183</c:v>
                </c:pt>
                <c:pt idx="9">
                  <c:v>13.856784189379695</c:v>
                </c:pt>
                <c:pt idx="10">
                  <c:v>13.856658932947347</c:v>
                </c:pt>
                <c:pt idx="11">
                  <c:v>13.856567296691665</c:v>
                </c:pt>
                <c:pt idx="12">
                  <c:v>13.856498716062514</c:v>
                </c:pt>
                <c:pt idx="13">
                  <c:v>13.856446548382891</c:v>
                </c:pt>
                <c:pt idx="14">
                  <c:v>13.856406460551018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88-4EA5-90A4-51CA1B68E22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Kugel_Rand_oben!$O$19:$O$33</c:f>
              <c:numCache>
                <c:formatCode>0.00</c:formatCode>
                <c:ptCount val="15"/>
                <c:pt idx="0">
                  <c:v>-2.0327625363975565E+28</c:v>
                </c:pt>
                <c:pt idx="1">
                  <c:v>4.1869179347071572</c:v>
                </c:pt>
                <c:pt idx="2">
                  <c:v>16.463318763095081</c:v>
                </c:pt>
                <c:pt idx="3">
                  <c:v>13.923765877545843</c:v>
                </c:pt>
                <c:pt idx="4">
                  <c:v>13.787637720533004</c:v>
                </c:pt>
                <c:pt idx="5">
                  <c:v>13.860635484192448</c:v>
                </c:pt>
                <c:pt idx="6">
                  <c:v>13.854380679116964</c:v>
                </c:pt>
                <c:pt idx="7">
                  <c:v>13.854780618346943</c:v>
                </c:pt>
                <c:pt idx="8">
                  <c:v>13.855039341047814</c:v>
                </c:pt>
                <c:pt idx="9">
                  <c:v>13.855215810620301</c:v>
                </c:pt>
                <c:pt idx="10">
                  <c:v>13.855341067052656</c:v>
                </c:pt>
                <c:pt idx="11">
                  <c:v>13.855432703308335</c:v>
                </c:pt>
                <c:pt idx="12">
                  <c:v>13.855501283937485</c:v>
                </c:pt>
                <c:pt idx="13">
                  <c:v>13.855553451617109</c:v>
                </c:pt>
                <c:pt idx="14">
                  <c:v>13.855593539448982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88-4EA5-90A4-51CA1B68E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825536"/>
        <c:axId val="143831424"/>
      </c:scatterChart>
      <c:valAx>
        <c:axId val="14382553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31424"/>
        <c:crosses val="autoZero"/>
        <c:crossBetween val="midCat"/>
      </c:valAx>
      <c:valAx>
        <c:axId val="143831424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25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744862447749586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88086516377548"/>
          <c:y val="0.1797391357075154"/>
          <c:w val="0.84362309434295901"/>
          <c:h val="0.7451004171147911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Kugel_Rand_oben!$P$19:$P$33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-8.4551349729165679</c:v>
                </c:pt>
                <c:pt idx="2">
                  <c:v>-0.63982920569403956</c:v>
                </c:pt>
                <c:pt idx="3">
                  <c:v>0.27676062495939524</c:v>
                </c:pt>
                <c:pt idx="4">
                  <c:v>-2.9392273796780971E-3</c:v>
                </c:pt>
                <c:pt idx="5">
                  <c:v>-4.4999680955231155E-3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C8-4130-814D-A1D1011F29B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Kugel_Rand_oben!$Q$19:$Q$33</c:f>
              <c:numCache>
                <c:formatCode>0.00</c:formatCode>
                <c:ptCount val="15"/>
                <c:pt idx="0">
                  <c:v>13.537569508384742</c:v>
                </c:pt>
                <c:pt idx="1">
                  <c:v>-2.7399346805822575</c:v>
                </c:pt>
                <c:pt idx="2">
                  <c:v>-0.17617351556690464</c:v>
                </c:pt>
                <c:pt idx="3">
                  <c:v>8.9262758720912605E-2</c:v>
                </c:pt>
                <c:pt idx="4">
                  <c:v>-1.8320862925658103E-3</c:v>
                </c:pt>
                <c:pt idx="5">
                  <c:v>-1.358171024871442E-3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C8-4130-814D-A1D1011F2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508224"/>
        <c:axId val="143509760"/>
      </c:scatterChart>
      <c:valAx>
        <c:axId val="143508224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509760"/>
        <c:crosses val="autoZero"/>
        <c:crossBetween val="midCat"/>
      </c:valAx>
      <c:valAx>
        <c:axId val="143509760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5082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Verschiebungen / Verdrehungen</a:t>
            </a:r>
          </a:p>
        </c:rich>
      </c:tx>
      <c:layout>
        <c:manualLayout>
          <c:xMode val="edge"/>
          <c:yMode val="edge"/>
          <c:x val="0.28395126535109039"/>
          <c:y val="3.594785078094746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226368044238772"/>
          <c:y val="0.17647115142192421"/>
          <c:w val="0.79629789636762227"/>
          <c:h val="0.748368401400382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Kugel_Rand_oben!$T$19:$T$33</c:f>
              <c:numCache>
                <c:formatCode>0.0000</c:formatCode>
                <c:ptCount val="15"/>
                <c:pt idx="0">
                  <c:v>-53380802377.488457</c:v>
                </c:pt>
                <c:pt idx="1">
                  <c:v>-0.11916736723166682</c:v>
                </c:pt>
                <c:pt idx="2">
                  <c:v>5.7603763796312782E-2</c:v>
                </c:pt>
                <c:pt idx="3">
                  <c:v>3.6465743593778084E-2</c:v>
                </c:pt>
                <c:pt idx="4">
                  <c:v>4.6408252256470696E-2</c:v>
                </c:pt>
                <c:pt idx="5">
                  <c:v>5.850440505897582E-2</c:v>
                </c:pt>
                <c:pt idx="6">
                  <c:v>6.9402259180547543E-2</c:v>
                </c:pt>
                <c:pt idx="7">
                  <c:v>7.9982232572714029E-2</c:v>
                </c:pt>
                <c:pt idx="8">
                  <c:v>9.0114317093699603E-2</c:v>
                </c:pt>
                <c:pt idx="9">
                  <c:v>9.9742031197155356E-2</c:v>
                </c:pt>
                <c:pt idx="10">
                  <c:v>0.10881164262561543</c:v>
                </c:pt>
                <c:pt idx="11">
                  <c:v>0.11727250100156866</c:v>
                </c:pt>
                <c:pt idx="12">
                  <c:v>0.12507733720645808</c:v>
                </c:pt>
                <c:pt idx="13">
                  <c:v>0.13218253644923378</c:v>
                </c:pt>
                <c:pt idx="14">
                  <c:v>0.13854838718205709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5A-4EAC-B036-9DC85014678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Kugel_Rand_oben!$W$19:$W$33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5A-4EAC-B036-9DC85014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694464"/>
        <c:axId val="143798656"/>
      </c:scatterChart>
      <c:valAx>
        <c:axId val="143694464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798656"/>
        <c:crosses val="autoZero"/>
        <c:crossBetween val="midCat"/>
      </c:valAx>
      <c:valAx>
        <c:axId val="143798656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694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Verschiebungen / Verdrehungen</a:t>
            </a:r>
          </a:p>
        </c:rich>
      </c:tx>
      <c:layout>
        <c:manualLayout>
          <c:xMode val="edge"/>
          <c:yMode val="edge"/>
          <c:x val="0.28395126535109039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962989010635712"/>
          <c:y val="0.18300711999310659"/>
          <c:w val="0.81275883479382638"/>
          <c:h val="0.7418324328291999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Zylinder_Rand_unten!$S$19:$S$33</c:f>
              <c:numCache>
                <c:formatCode>0.0000</c:formatCode>
                <c:ptCount val="15"/>
                <c:pt idx="0">
                  <c:v>-0.84991035219195976</c:v>
                </c:pt>
                <c:pt idx="1">
                  <c:v>-0.84874456031628953</c:v>
                </c:pt>
                <c:pt idx="2">
                  <c:v>-0.84758668565406681</c:v>
                </c:pt>
                <c:pt idx="3">
                  <c:v>-0.84633051152637861</c:v>
                </c:pt>
                <c:pt idx="4">
                  <c:v>-0.84464155346958592</c:v>
                </c:pt>
                <c:pt idx="5">
                  <c:v>-0.8427401620549646</c:v>
                </c:pt>
                <c:pt idx="6">
                  <c:v>-0.84062633728251512</c:v>
                </c:pt>
                <c:pt idx="7">
                  <c:v>-0.83841421304459929</c:v>
                </c:pt>
                <c:pt idx="8">
                  <c:v>-0.83587552155649347</c:v>
                </c:pt>
                <c:pt idx="9">
                  <c:v>-0.83323853060292152</c:v>
                </c:pt>
                <c:pt idx="10">
                  <c:v>-0.83028288961260621</c:v>
                </c:pt>
                <c:pt idx="11">
                  <c:v>-0.82722103194337815</c:v>
                </c:pt>
                <c:pt idx="12">
                  <c:v>-0.82406087480868306</c:v>
                </c:pt>
                <c:pt idx="13">
                  <c:v>-0.82046793374488391</c:v>
                </c:pt>
                <c:pt idx="14">
                  <c:v>-0.81688290989453249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45-4E7B-BBC0-8B2645AA07B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Zylinder_Rand_unten!$V$19:$V$33</c:f>
              <c:numCache>
                <c:formatCode>0.0000</c:formatCode>
                <c:ptCount val="15"/>
                <c:pt idx="0">
                  <c:v>-2.9378011223093886E-3</c:v>
                </c:pt>
                <c:pt idx="1">
                  <c:v>-3.7567163424605254E-3</c:v>
                </c:pt>
                <c:pt idx="2">
                  <c:v>-4.5677489033762037E-3</c:v>
                </c:pt>
                <c:pt idx="3">
                  <c:v>-5.3627223657087136E-3</c:v>
                </c:pt>
                <c:pt idx="4">
                  <c:v>-6.1328727298859409E-3</c:v>
                </c:pt>
                <c:pt idx="5">
                  <c:v>-6.8866702153677767E-3</c:v>
                </c:pt>
                <c:pt idx="6">
                  <c:v>-7.6241148221542349E-3</c:v>
                </c:pt>
                <c:pt idx="7">
                  <c:v>-8.3455003303575387E-3</c:v>
                </c:pt>
                <c:pt idx="8">
                  <c:v>-9.0502391797532278E-3</c:v>
                </c:pt>
                <c:pt idx="9">
                  <c:v>-9.7389189305657625E-3</c:v>
                </c:pt>
                <c:pt idx="10">
                  <c:v>-1.0403069363335252E-2</c:v>
                </c:pt>
                <c:pt idx="11">
                  <c:v>-1.1059043356757031E-2</c:v>
                </c:pt>
                <c:pt idx="12">
                  <c:v>-1.169895825159567E-2</c:v>
                </c:pt>
                <c:pt idx="13">
                  <c:v>-1.2314050048278985E-2</c:v>
                </c:pt>
                <c:pt idx="14">
                  <c:v>-1.2921259185726841E-2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45-4E7B-BBC0-8B2645AA0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773056"/>
        <c:axId val="144303232"/>
      </c:scatterChart>
      <c:valAx>
        <c:axId val="14377305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303232"/>
        <c:crosses val="autoZero"/>
        <c:crossBetween val="midCat"/>
      </c:valAx>
      <c:valAx>
        <c:axId val="144303232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7730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115234978343755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22656898342855"/>
          <c:y val="0.18300711999310659"/>
          <c:w val="0.82510453861347943"/>
          <c:h val="0.7418324328291999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Zylinder_Rand_unten!$H$19:$H$33</c:f>
              <c:numCache>
                <c:formatCode>0.00</c:formatCode>
                <c:ptCount val="15"/>
                <c:pt idx="0">
                  <c:v>3.464024348693314</c:v>
                </c:pt>
                <c:pt idx="1">
                  <c:v>3.4256648764074944</c:v>
                </c:pt>
                <c:pt idx="2">
                  <c:v>3.3876642528234169</c:v>
                </c:pt>
                <c:pt idx="3">
                  <c:v>3.350034924207955</c:v>
                </c:pt>
                <c:pt idx="4">
                  <c:v>3.3120965319582436</c:v>
                </c:pt>
                <c:pt idx="5">
                  <c:v>3.2741830322422776</c:v>
                </c:pt>
                <c:pt idx="6">
                  <c:v>3.2362944250600583</c:v>
                </c:pt>
                <c:pt idx="7">
                  <c:v>3.1987771128464546</c:v>
                </c:pt>
                <c:pt idx="8">
                  <c:v>3.1609382907317274</c:v>
                </c:pt>
                <c:pt idx="9">
                  <c:v>3.1234707635856158</c:v>
                </c:pt>
                <c:pt idx="10">
                  <c:v>3.0860405752401237</c:v>
                </c:pt>
                <c:pt idx="11">
                  <c:v>3.0486228331615042</c:v>
                </c:pt>
                <c:pt idx="12">
                  <c:v>3.0115763860514999</c:v>
                </c:pt>
                <c:pt idx="13">
                  <c:v>2.9742208753072465</c:v>
                </c:pt>
                <c:pt idx="14">
                  <c:v>2.9372242132647357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84-4012-B5C7-8D65E07553D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Zylinder_Rand_unten!$K$19:$K$33</c:f>
              <c:numCache>
                <c:formatCode>0.00</c:formatCode>
                <c:ptCount val="15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84-4012-B5C7-8D65E07553D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Zylinder_Rand_unten!$N$19:$N$33</c:f>
              <c:numCache>
                <c:formatCode>0.00</c:formatCode>
                <c:ptCount val="15"/>
                <c:pt idx="0">
                  <c:v>-55.893724653437175</c:v>
                </c:pt>
                <c:pt idx="1">
                  <c:v>-55.81211922214024</c:v>
                </c:pt>
                <c:pt idx="2">
                  <c:v>-55.731067995784684</c:v>
                </c:pt>
                <c:pt idx="3">
                  <c:v>-55.643135806846473</c:v>
                </c:pt>
                <c:pt idx="4">
                  <c:v>-55.524908742870977</c:v>
                </c:pt>
                <c:pt idx="5">
                  <c:v>-55.391811343847493</c:v>
                </c:pt>
                <c:pt idx="6">
                  <c:v>-55.243843609776064</c:v>
                </c:pt>
                <c:pt idx="7">
                  <c:v>-55.088994913121951</c:v>
                </c:pt>
                <c:pt idx="8">
                  <c:v>-54.911286508954518</c:v>
                </c:pt>
                <c:pt idx="9">
                  <c:v>-54.726697142204472</c:v>
                </c:pt>
                <c:pt idx="10">
                  <c:v>-54.519802272882458</c:v>
                </c:pt>
                <c:pt idx="11">
                  <c:v>-54.305472236036479</c:v>
                </c:pt>
                <c:pt idx="12">
                  <c:v>-54.084261236607801</c:v>
                </c:pt>
                <c:pt idx="13">
                  <c:v>-53.832755362141867</c:v>
                </c:pt>
                <c:pt idx="14">
                  <c:v>-53.581803692617285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84-4012-B5C7-8D65E0755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875072"/>
        <c:axId val="143876864"/>
      </c:scatterChart>
      <c:valAx>
        <c:axId val="143875072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76864"/>
        <c:crosses val="autoZero"/>
        <c:crossBetween val="midCat"/>
      </c:valAx>
      <c:valAx>
        <c:axId val="143876864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750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744862447749586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88086516377548"/>
          <c:y val="0.18300711999310659"/>
          <c:w val="0.83745024243313249"/>
          <c:h val="0.7418324328291999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Zylinder_Rand_unten!$O$19:$O$33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44.015303997793879</c:v>
                </c:pt>
                <c:pt idx="2">
                  <c:v>43.040262396636912</c:v>
                </c:pt>
                <c:pt idx="3">
                  <c:v>42.079391539945014</c:v>
                </c:pt>
                <c:pt idx="4">
                  <c:v>41.128526879711899</c:v>
                </c:pt>
                <c:pt idx="5">
                  <c:v>40.18733299584833</c:v>
                </c:pt>
                <c:pt idx="6">
                  <c:v>39.255809888354314</c:v>
                </c:pt>
                <c:pt idx="7">
                  <c:v>38.338457525325353</c:v>
                </c:pt>
                <c:pt idx="8">
                  <c:v>37.426275970570423</c:v>
                </c:pt>
                <c:pt idx="9">
                  <c:v>36.528265160280561</c:v>
                </c:pt>
                <c:pt idx="10">
                  <c:v>35.644760514544998</c:v>
                </c:pt>
                <c:pt idx="11">
                  <c:v>34.766091256994223</c:v>
                </c:pt>
                <c:pt idx="12">
                  <c:v>33.901592743908509</c:v>
                </c:pt>
                <c:pt idx="13">
                  <c:v>33.047100427281599</c:v>
                </c:pt>
                <c:pt idx="14">
                  <c:v>32.201943466934971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71-473D-84FE-32E6225017C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Zylinder_Rand_unten!$P$19:$P$33</c:f>
              <c:numCache>
                <c:formatCode>0.00</c:formatCode>
                <c:ptCount val="15"/>
                <c:pt idx="0">
                  <c:v>13.499904286569345</c:v>
                </c:pt>
                <c:pt idx="1">
                  <c:v>13.204591199338163</c:v>
                </c:pt>
                <c:pt idx="2">
                  <c:v>12.912078718991076</c:v>
                </c:pt>
                <c:pt idx="3">
                  <c:v>12.623817461983503</c:v>
                </c:pt>
                <c:pt idx="4">
                  <c:v>12.338558063913569</c:v>
                </c:pt>
                <c:pt idx="5">
                  <c:v>12.056199898754498</c:v>
                </c:pt>
                <c:pt idx="6">
                  <c:v>11.776742966506294</c:v>
                </c:pt>
                <c:pt idx="7">
                  <c:v>11.501537257597604</c:v>
                </c:pt>
                <c:pt idx="8">
                  <c:v>11.227882791171126</c:v>
                </c:pt>
                <c:pt idx="9">
                  <c:v>10.958479548084167</c:v>
                </c:pt>
                <c:pt idx="10">
                  <c:v>10.693428154363499</c:v>
                </c:pt>
                <c:pt idx="11">
                  <c:v>10.429827377098269</c:v>
                </c:pt>
                <c:pt idx="12">
                  <c:v>10.170477823172552</c:v>
                </c:pt>
                <c:pt idx="13">
                  <c:v>9.9141301281844783</c:v>
                </c:pt>
                <c:pt idx="14">
                  <c:v>9.6605830400804926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71-473D-84FE-32E622501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934592"/>
        <c:axId val="143936128"/>
      </c:scatterChart>
      <c:valAx>
        <c:axId val="143934592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936128"/>
        <c:crosses val="autoZero"/>
        <c:crossBetween val="midCat"/>
      </c:valAx>
      <c:valAx>
        <c:axId val="143936128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934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1152360053353987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22656898342855"/>
          <c:y val="0.17320316713633302"/>
          <c:w val="0.82510453861347943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Kegel_Rand_unten!$H$19:$H$33</c:f>
              <c:numCache>
                <c:formatCode>0.00</c:formatCode>
                <c:ptCount val="15"/>
                <c:pt idx="0">
                  <c:v>3.464024348693314</c:v>
                </c:pt>
                <c:pt idx="1">
                  <c:v>3.4256648764074944</c:v>
                </c:pt>
                <c:pt idx="2">
                  <c:v>3.3876642528234169</c:v>
                </c:pt>
                <c:pt idx="3">
                  <c:v>3.350034924207955</c:v>
                </c:pt>
                <c:pt idx="4">
                  <c:v>3.3120965319582436</c:v>
                </c:pt>
                <c:pt idx="5">
                  <c:v>3.2741830322422776</c:v>
                </c:pt>
                <c:pt idx="6">
                  <c:v>3.2362944250600583</c:v>
                </c:pt>
                <c:pt idx="7">
                  <c:v>3.1987771128464546</c:v>
                </c:pt>
                <c:pt idx="8">
                  <c:v>3.1609382907317274</c:v>
                </c:pt>
                <c:pt idx="9">
                  <c:v>3.1234707635856158</c:v>
                </c:pt>
                <c:pt idx="10">
                  <c:v>3.0860405752401237</c:v>
                </c:pt>
                <c:pt idx="11">
                  <c:v>3.0486228331615042</c:v>
                </c:pt>
                <c:pt idx="12">
                  <c:v>3.0115763860514999</c:v>
                </c:pt>
                <c:pt idx="13">
                  <c:v>2.9742208753072465</c:v>
                </c:pt>
                <c:pt idx="14">
                  <c:v>2.9372242132647357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0D-4E6D-949D-8180B4838E3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Kegel_Rand_unten!$K$19:$K$33</c:f>
              <c:numCache>
                <c:formatCode>0.00</c:formatCode>
                <c:ptCount val="15"/>
                <c:pt idx="0">
                  <c:v>0.11250038891841395</c:v>
                </c:pt>
                <c:pt idx="1">
                  <c:v>0.10714322463487254</c:v>
                </c:pt>
                <c:pt idx="2">
                  <c:v>0.10178606019462773</c:v>
                </c:pt>
                <c:pt idx="3">
                  <c:v>9.6428895571562381E-2</c:v>
                </c:pt>
                <c:pt idx="4">
                  <c:v>9.1071730733413972E-2</c:v>
                </c:pt>
                <c:pt idx="5">
                  <c:v>8.5714565639854495E-2</c:v>
                </c:pt>
                <c:pt idx="6">
                  <c:v>8.0357400239801674E-2</c:v>
                </c:pt>
                <c:pt idx="7">
                  <c:v>7.5000234467578392E-2</c:v>
                </c:pt>
                <c:pt idx="8">
                  <c:v>6.9643068237299155E-2</c:v>
                </c:pt>
                <c:pt idx="9">
                  <c:v>6.4285901434449969E-2</c:v>
                </c:pt>
                <c:pt idx="10">
                  <c:v>5.8928733902875417E-2</c:v>
                </c:pt>
                <c:pt idx="11">
                  <c:v>5.3571565423957863E-2</c:v>
                </c:pt>
                <c:pt idx="12">
                  <c:v>4.8214395681916301E-2</c:v>
                </c:pt>
                <c:pt idx="13">
                  <c:v>4.2857224203079261E-2</c:v>
                </c:pt>
                <c:pt idx="14">
                  <c:v>3.7500050243105792E-2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0D-4E6D-949D-8180B4838E3B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Kegel_Rand_unten!$N$19:$N$33</c:f>
              <c:numCache>
                <c:formatCode>0.00</c:formatCode>
                <c:ptCount val="15"/>
                <c:pt idx="0">
                  <c:v>-79.668723816053074</c:v>
                </c:pt>
                <c:pt idx="1">
                  <c:v>-79.597832710345855</c:v>
                </c:pt>
                <c:pt idx="2">
                  <c:v>-79.527495809580017</c:v>
                </c:pt>
                <c:pt idx="3">
                  <c:v>-79.450277946231523</c:v>
                </c:pt>
                <c:pt idx="4">
                  <c:v>-79.342765207845758</c:v>
                </c:pt>
                <c:pt idx="5">
                  <c:v>-79.220382134411992</c:v>
                </c:pt>
                <c:pt idx="6">
                  <c:v>-79.08312872593028</c:v>
                </c:pt>
                <c:pt idx="7">
                  <c:v>-78.938994354865883</c:v>
                </c:pt>
                <c:pt idx="8">
                  <c:v>-78.772000276288168</c:v>
                </c:pt>
                <c:pt idx="9">
                  <c:v>-78.598125235127839</c:v>
                </c:pt>
                <c:pt idx="10">
                  <c:v>-78.401944691395542</c:v>
                </c:pt>
                <c:pt idx="11">
                  <c:v>-78.198328980139294</c:v>
                </c:pt>
                <c:pt idx="12">
                  <c:v>-77.987832306300334</c:v>
                </c:pt>
                <c:pt idx="13">
                  <c:v>-77.747040757424116</c:v>
                </c:pt>
                <c:pt idx="14">
                  <c:v>-77.506803413489251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0D-4E6D-949D-8180B4838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711040"/>
        <c:axId val="144745600"/>
      </c:scatterChart>
      <c:valAx>
        <c:axId val="14471104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745600"/>
        <c:crosses val="autoZero"/>
        <c:crossBetween val="midCat"/>
      </c:valAx>
      <c:valAx>
        <c:axId val="144745600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7110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7448625274299729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88086516377548"/>
          <c:y val="0.17320316713633302"/>
          <c:w val="0.83745024243313249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Kegel_Rand_unten!$O$19:$O$33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44.015303997793879</c:v>
                </c:pt>
                <c:pt idx="2">
                  <c:v>43.040262396636912</c:v>
                </c:pt>
                <c:pt idx="3">
                  <c:v>42.079391539945014</c:v>
                </c:pt>
                <c:pt idx="4">
                  <c:v>41.128526879711899</c:v>
                </c:pt>
                <c:pt idx="5">
                  <c:v>40.18733299584833</c:v>
                </c:pt>
                <c:pt idx="6">
                  <c:v>39.255809888354314</c:v>
                </c:pt>
                <c:pt idx="7">
                  <c:v>38.338457525325353</c:v>
                </c:pt>
                <c:pt idx="8">
                  <c:v>37.426275970570423</c:v>
                </c:pt>
                <c:pt idx="9">
                  <c:v>36.528265160280561</c:v>
                </c:pt>
                <c:pt idx="10">
                  <c:v>35.644760514544998</c:v>
                </c:pt>
                <c:pt idx="11">
                  <c:v>34.766091256994223</c:v>
                </c:pt>
                <c:pt idx="12">
                  <c:v>33.901592743908509</c:v>
                </c:pt>
                <c:pt idx="13">
                  <c:v>33.047100427281599</c:v>
                </c:pt>
                <c:pt idx="14">
                  <c:v>32.201943466934971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44-4A0E-8DFE-EBC8E7A577A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Kegel_Rand_unten!$P$19:$P$33</c:f>
              <c:numCache>
                <c:formatCode>0.00</c:formatCode>
                <c:ptCount val="15"/>
                <c:pt idx="0">
                  <c:v>13.499904286569345</c:v>
                </c:pt>
                <c:pt idx="1">
                  <c:v>13.204591199338163</c:v>
                </c:pt>
                <c:pt idx="2">
                  <c:v>12.912078718991076</c:v>
                </c:pt>
                <c:pt idx="3">
                  <c:v>12.623817461983501</c:v>
                </c:pt>
                <c:pt idx="4">
                  <c:v>12.338558063913569</c:v>
                </c:pt>
                <c:pt idx="5">
                  <c:v>12.056199898754498</c:v>
                </c:pt>
                <c:pt idx="6">
                  <c:v>11.776742966506294</c:v>
                </c:pt>
                <c:pt idx="7">
                  <c:v>11.501537257597604</c:v>
                </c:pt>
                <c:pt idx="8">
                  <c:v>11.227882791171126</c:v>
                </c:pt>
                <c:pt idx="9">
                  <c:v>10.958479548084167</c:v>
                </c:pt>
                <c:pt idx="10">
                  <c:v>10.693428154363499</c:v>
                </c:pt>
                <c:pt idx="11">
                  <c:v>10.429827377098269</c:v>
                </c:pt>
                <c:pt idx="12">
                  <c:v>10.170477823172552</c:v>
                </c:pt>
                <c:pt idx="13">
                  <c:v>9.9141301281844783</c:v>
                </c:pt>
                <c:pt idx="14">
                  <c:v>9.6605830400804926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44-4A0E-8DFE-EBC8E7A57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833152"/>
        <c:axId val="142834688"/>
      </c:scatterChart>
      <c:valAx>
        <c:axId val="142833152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834688"/>
        <c:crosses val="autoZero"/>
        <c:crossBetween val="midCat"/>
      </c:valAx>
      <c:valAx>
        <c:axId val="142834688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8331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Verschiebungen / Verdrehungen</a:t>
            </a:r>
          </a:p>
        </c:rich>
      </c:tx>
      <c:layout>
        <c:manualLayout>
          <c:xMode val="edge"/>
          <c:yMode val="edge"/>
          <c:x val="0.28395120691880732"/>
          <c:y val="3.59479103573591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757227280308162"/>
          <c:y val="0.17320316713633302"/>
          <c:w val="0.81275883479382638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Kegel_Rand_unten!$S$19:$S$33</c:f>
              <c:numCache>
                <c:formatCode>0.0000</c:formatCode>
                <c:ptCount val="15"/>
                <c:pt idx="0">
                  <c:v>1.0460502808809067</c:v>
                </c:pt>
                <c:pt idx="1">
                  <c:v>1.0245558394808654</c:v>
                </c:pt>
                <c:pt idx="2">
                  <c:v>1.0032573536915088</c:v>
                </c:pt>
                <c:pt idx="3">
                  <c:v>0.98226127628221138</c:v>
                </c:pt>
                <c:pt idx="4">
                  <c:v>0.96146430235640101</c:v>
                </c:pt>
                <c:pt idx="5">
                  <c:v>0.94086493667449633</c:v>
                </c:pt>
                <c:pt idx="6">
                  <c:v>0.9204631792364979</c:v>
                </c:pt>
                <c:pt idx="7">
                  <c:v>0.90036414496583883</c:v>
                </c:pt>
                <c:pt idx="8">
                  <c:v>0.88035768271247217</c:v>
                </c:pt>
                <c:pt idx="9">
                  <c:v>0.86065410102008499</c:v>
                </c:pt>
                <c:pt idx="10">
                  <c:v>0.84125450164415805</c:v>
                </c:pt>
                <c:pt idx="11">
                  <c:v>0.82194645122686283</c:v>
                </c:pt>
                <c:pt idx="12">
                  <c:v>0.8029416748546474</c:v>
                </c:pt>
                <c:pt idx="13">
                  <c:v>0.7841354510881785</c:v>
                </c:pt>
                <c:pt idx="14">
                  <c:v>0.76552644208151543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BD-44C8-BE72-0BE5D17D963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Kegel_Rand_unten!$V$19:$V$33</c:f>
              <c:numCache>
                <c:formatCode>0.0000</c:formatCode>
                <c:ptCount val="15"/>
                <c:pt idx="0">
                  <c:v>-2.8083358835704827E-3</c:v>
                </c:pt>
                <c:pt idx="1">
                  <c:v>-3.6325445110010316E-3</c:v>
                </c:pt>
                <c:pt idx="2">
                  <c:v>-4.4488234864210998E-3</c:v>
                </c:pt>
                <c:pt idx="3">
                  <c:v>-5.2489885383538064E-3</c:v>
                </c:pt>
                <c:pt idx="4">
                  <c:v>-6.0242659922439441E-3</c:v>
                </c:pt>
                <c:pt idx="5">
                  <c:v>-6.7831139738225394E-3</c:v>
                </c:pt>
                <c:pt idx="6">
                  <c:v>-7.5255171643663745E-3</c:v>
                </c:pt>
                <c:pt idx="7">
                  <c:v>-8.2517496484863766E-3</c:v>
                </c:pt>
                <c:pt idx="8">
                  <c:v>-8.961198110302545E-3</c:v>
                </c:pt>
                <c:pt idx="9">
                  <c:v>-9.6544157691652848E-3</c:v>
                </c:pt>
                <c:pt idx="10">
                  <c:v>-1.0322885577150083E-2</c:v>
                </c:pt>
                <c:pt idx="11">
                  <c:v>-1.098289485310181E-2</c:v>
                </c:pt>
                <c:pt idx="12">
                  <c:v>-1.1626466240223244E-2</c:v>
                </c:pt>
                <c:pt idx="13">
                  <c:v>-1.2244693692599524E-2</c:v>
                </c:pt>
                <c:pt idx="14">
                  <c:v>-1.2854294433469153E-2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BD-44C8-BE72-0BE5D17D9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18816"/>
        <c:axId val="144024704"/>
      </c:scatterChart>
      <c:valAx>
        <c:axId val="14401881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024704"/>
        <c:crosses val="autoZero"/>
        <c:crossBetween val="midCat"/>
      </c:valAx>
      <c:valAx>
        <c:axId val="144024704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0188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Verschiebungen / Verdrehungen</a:t>
            </a:r>
          </a:p>
        </c:rich>
      </c:tx>
      <c:layout>
        <c:manualLayout>
          <c:xMode val="edge"/>
          <c:yMode val="edge"/>
          <c:x val="0.27272795446023795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419941786605846"/>
          <c:y val="0.17320316713633302"/>
          <c:w val="0.809525520675901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Kugel_Rand_unten!$T$19:$T$33</c:f>
              <c:numCache>
                <c:formatCode>0.0000</c:formatCode>
                <c:ptCount val="15"/>
                <c:pt idx="0">
                  <c:v>-1.1580246659174289</c:v>
                </c:pt>
                <c:pt idx="1">
                  <c:v>-1.136027400608165</c:v>
                </c:pt>
                <c:pt idx="2">
                  <c:v>-1.0934423124832475</c:v>
                </c:pt>
                <c:pt idx="3">
                  <c:v>-1.0353135942234253</c:v>
                </c:pt>
                <c:pt idx="4">
                  <c:v>-0.96579763862729728</c:v>
                </c:pt>
                <c:pt idx="5">
                  <c:v>-0.88903548953238432</c:v>
                </c:pt>
                <c:pt idx="6">
                  <c:v>-0.80772413388519215</c:v>
                </c:pt>
                <c:pt idx="7">
                  <c:v>-0.72478803939352054</c:v>
                </c:pt>
                <c:pt idx="8">
                  <c:v>-0.6423597922105444</c:v>
                </c:pt>
                <c:pt idx="9">
                  <c:v>-0.56192586032537917</c:v>
                </c:pt>
                <c:pt idx="10">
                  <c:v>-0.48507732460448744</c:v>
                </c:pt>
                <c:pt idx="11">
                  <c:v>-0.41262929415424854</c:v>
                </c:pt>
                <c:pt idx="12">
                  <c:v>-0.34541122334362073</c:v>
                </c:pt>
                <c:pt idx="13">
                  <c:v>-0.2836972146589935</c:v>
                </c:pt>
                <c:pt idx="14">
                  <c:v>-0.22776022762306555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42-4604-B92D-008E85F5365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Kugel_Rand_unten!$W$19:$W$33</c:f>
              <c:numCache>
                <c:formatCode>0.0000</c:formatCode>
                <c:ptCount val="15"/>
                <c:pt idx="0">
                  <c:v>-3.0994255294377422E-3</c:v>
                </c:pt>
                <c:pt idx="1">
                  <c:v>-1.0868039500989732E-2</c:v>
                </c:pt>
                <c:pt idx="2">
                  <c:v>-1.6852584761437566E-2</c:v>
                </c:pt>
                <c:pt idx="3">
                  <c:v>-2.1279437816620807E-2</c:v>
                </c:pt>
                <c:pt idx="4">
                  <c:v>-2.4348978364592492E-2</c:v>
                </c:pt>
                <c:pt idx="5">
                  <c:v>-2.6277352731279839E-2</c:v>
                </c:pt>
                <c:pt idx="6">
                  <c:v>-2.7237476008843176E-2</c:v>
                </c:pt>
                <c:pt idx="7">
                  <c:v>-2.7402851944214563E-2</c:v>
                </c:pt>
                <c:pt idx="8">
                  <c:v>-2.693704614608667E-2</c:v>
                </c:pt>
                <c:pt idx="9">
                  <c:v>-2.5962449112228215E-2</c:v>
                </c:pt>
                <c:pt idx="10">
                  <c:v>-2.4609628527103113E-2</c:v>
                </c:pt>
                <c:pt idx="11">
                  <c:v>-2.2983448263099924E-2</c:v>
                </c:pt>
                <c:pt idx="12">
                  <c:v>-2.1173007377651296E-2</c:v>
                </c:pt>
                <c:pt idx="13">
                  <c:v>-1.9250171088186798E-2</c:v>
                </c:pt>
                <c:pt idx="14">
                  <c:v>-1.7286804865486529E-2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42-4604-B92D-008E85F536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97088"/>
        <c:axId val="145098624"/>
      </c:scatterChart>
      <c:valAx>
        <c:axId val="145097088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098624"/>
        <c:crosses val="autoZero"/>
        <c:crossBetween val="midCat"/>
      </c:valAx>
      <c:valAx>
        <c:axId val="145098624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097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06927315903693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21237742740765"/>
          <c:y val="0.17320316713633302"/>
          <c:w val="0.82251256111455184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Kugel_Rand_unten!$I$19:$I$33</c:f>
              <c:numCache>
                <c:formatCode>0.00</c:formatCode>
                <c:ptCount val="15"/>
                <c:pt idx="0">
                  <c:v>3.464024348693314</c:v>
                </c:pt>
                <c:pt idx="1">
                  <c:v>3.0685690052566028</c:v>
                </c:pt>
                <c:pt idx="2">
                  <c:v>2.6841530527019617</c:v>
                </c:pt>
                <c:pt idx="3">
                  <c:v>2.3170220880863353</c:v>
                </c:pt>
                <c:pt idx="4">
                  <c:v>1.9717270350929388</c:v>
                </c:pt>
                <c:pt idx="5">
                  <c:v>1.6521011200015057</c:v>
                </c:pt>
                <c:pt idx="6">
                  <c:v>1.3592685809471772</c:v>
                </c:pt>
                <c:pt idx="7">
                  <c:v>1.0950464609348345</c:v>
                </c:pt>
                <c:pt idx="8">
                  <c:v>0.85918583462701614</c:v>
                </c:pt>
                <c:pt idx="9">
                  <c:v>0.65115360558575652</c:v>
                </c:pt>
                <c:pt idx="10">
                  <c:v>0.47040423110621665</c:v>
                </c:pt>
                <c:pt idx="11">
                  <c:v>0.31504389754469986</c:v>
                </c:pt>
                <c:pt idx="12">
                  <c:v>0.18389648866099428</c:v>
                </c:pt>
                <c:pt idx="13">
                  <c:v>7.4771573444025852E-2</c:v>
                </c:pt>
                <c:pt idx="14">
                  <c:v>-1.4521279117278962E-2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8A-415F-A67E-7DD371A3870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Kugel_Rand_unten!$L$19:$L$33</c:f>
              <c:numCache>
                <c:formatCode>0.00</c:formatCode>
                <c:ptCount val="15"/>
                <c:pt idx="0">
                  <c:v>-17.37941125496954</c:v>
                </c:pt>
                <c:pt idx="1">
                  <c:v>-17.382423339338555</c:v>
                </c:pt>
                <c:pt idx="2">
                  <c:v>-17.382105922304447</c:v>
                </c:pt>
                <c:pt idx="3">
                  <c:v>-17.378814827139404</c:v>
                </c:pt>
                <c:pt idx="4">
                  <c:v>-17.37298719102575</c:v>
                </c:pt>
                <c:pt idx="5">
                  <c:v>-17.36512408808964</c:v>
                </c:pt>
                <c:pt idx="6">
                  <c:v>-17.355713484254693</c:v>
                </c:pt>
                <c:pt idx="7">
                  <c:v>-17.345281818264464</c:v>
                </c:pt>
                <c:pt idx="8">
                  <c:v>-17.334301502983216</c:v>
                </c:pt>
                <c:pt idx="9">
                  <c:v>-17.323219632296571</c:v>
                </c:pt>
                <c:pt idx="10">
                  <c:v>-17.312464655373361</c:v>
                </c:pt>
                <c:pt idx="11">
                  <c:v>-17.302372891115379</c:v>
                </c:pt>
                <c:pt idx="12">
                  <c:v>-17.29327871858079</c:v>
                </c:pt>
                <c:pt idx="13">
                  <c:v>-17.285420180003491</c:v>
                </c:pt>
                <c:pt idx="14">
                  <c:v>-17.278984573245989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8A-415F-A67E-7DD371A3870D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Kugel_Rand_unten!$O$19:$O$33</c:f>
              <c:numCache>
                <c:formatCode>0.00</c:formatCode>
                <c:ptCount val="15"/>
                <c:pt idx="0">
                  <c:v>-97.496079633559006</c:v>
                </c:pt>
                <c:pt idx="1">
                  <c:v>-95.98488368809754</c:v>
                </c:pt>
                <c:pt idx="2">
                  <c:v>-93.040005565120182</c:v>
                </c:pt>
                <c:pt idx="3">
                  <c:v>-89.014059893485836</c:v>
                </c:pt>
                <c:pt idx="4">
                  <c:v>-84.197406944219495</c:v>
                </c:pt>
                <c:pt idx="5">
                  <c:v>-78.879295660077673</c:v>
                </c:pt>
                <c:pt idx="6">
                  <c:v>-73.247880443077321</c:v>
                </c:pt>
                <c:pt idx="7">
                  <c:v>-67.507290018712467</c:v>
                </c:pt>
                <c:pt idx="8">
                  <c:v>-61.806276686766381</c:v>
                </c:pt>
                <c:pt idx="9">
                  <c:v>-56.248421999018376</c:v>
                </c:pt>
                <c:pt idx="10">
                  <c:v>-50.94473670279298</c:v>
                </c:pt>
                <c:pt idx="11">
                  <c:v>-45.951962221887193</c:v>
                </c:pt>
                <c:pt idx="12">
                  <c:v>-41.327941770392073</c:v>
                </c:pt>
                <c:pt idx="13">
                  <c:v>-37.091673269177818</c:v>
                </c:pt>
                <c:pt idx="14">
                  <c:v>-33.262147642010596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8A-415F-A67E-7DD371A38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57120"/>
        <c:axId val="145158912"/>
      </c:scatterChart>
      <c:valAx>
        <c:axId val="14515712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158912"/>
        <c:crosses val="autoZero"/>
        <c:crossBetween val="midCat"/>
      </c:valAx>
      <c:valAx>
        <c:axId val="145158912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1571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6796604969833319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22533698875683"/>
          <c:y val="0.17320316713633302"/>
          <c:w val="0.83549960155320269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Kugel_Rand_unten!$P$19:$P$33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35.230846550473487</c:v>
                </c:pt>
                <c:pt idx="2">
                  <c:v>26.628961392473464</c:v>
                </c:pt>
                <c:pt idx="3">
                  <c:v>19.148969394057158</c:v>
                </c:pt>
                <c:pt idx="4">
                  <c:v>12.73782079212738</c:v>
                </c:pt>
                <c:pt idx="5">
                  <c:v>7.3237951110263211</c:v>
                </c:pt>
                <c:pt idx="6">
                  <c:v>2.8233490712558691</c:v>
                </c:pt>
                <c:pt idx="7">
                  <c:v>-0.83806067049104627</c:v>
                </c:pt>
                <c:pt idx="8">
                  <c:v>-3.7571418779098771</c:v>
                </c:pt>
                <c:pt idx="9">
                  <c:v>-6.0109253418677291</c:v>
                </c:pt>
                <c:pt idx="10">
                  <c:v>-7.6812772414164563</c:v>
                </c:pt>
                <c:pt idx="11">
                  <c:v>-8.8535574634357417</c:v>
                </c:pt>
                <c:pt idx="12">
                  <c:v>-9.5944551822446194</c:v>
                </c:pt>
                <c:pt idx="13">
                  <c:v>-9.9744887000791937</c:v>
                </c:pt>
                <c:pt idx="14">
                  <c:v>-10.064176319175543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CE-4720-8889-CC80FC82F5E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Kugel_Rand_unten!$Q$19:$Q$33</c:f>
              <c:numCache>
                <c:formatCode>0.00</c:formatCode>
                <c:ptCount val="15"/>
                <c:pt idx="0">
                  <c:v>13.499904286569345</c:v>
                </c:pt>
                <c:pt idx="1">
                  <c:v>10.567883808729025</c:v>
                </c:pt>
                <c:pt idx="2">
                  <c:v>7.9844150776861813</c:v>
                </c:pt>
                <c:pt idx="3">
                  <c:v>5.7365783944356146</c:v>
                </c:pt>
                <c:pt idx="4">
                  <c:v>3.8089534616191392</c:v>
                </c:pt>
                <c:pt idx="5">
                  <c:v>2.1804062522104193</c:v>
                </c:pt>
                <c:pt idx="6">
                  <c:v>0.82617860610530514</c:v>
                </c:pt>
                <c:pt idx="7">
                  <c:v>-0.27587651240458477</c:v>
                </c:pt>
                <c:pt idx="8">
                  <c:v>-1.1546339286487237</c:v>
                </c:pt>
                <c:pt idx="9">
                  <c:v>-1.833101530117438</c:v>
                </c:pt>
                <c:pt idx="10">
                  <c:v>-2.335810789990461</c:v>
                </c:pt>
                <c:pt idx="11">
                  <c:v>-2.6883718412937281</c:v>
                </c:pt>
                <c:pt idx="12">
                  <c:v>-2.9108229907152889</c:v>
                </c:pt>
                <c:pt idx="13">
                  <c:v>-3.024368163389541</c:v>
                </c:pt>
                <c:pt idx="14">
                  <c:v>-3.050248053520177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CE-4720-8889-CC80FC82F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93056"/>
        <c:axId val="144894592"/>
      </c:scatterChart>
      <c:valAx>
        <c:axId val="14489305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894592"/>
        <c:crosses val="autoZero"/>
        <c:crossBetween val="midCat"/>
      </c:valAx>
      <c:valAx>
        <c:axId val="144894592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8930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dialog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dialog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dialog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dialog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dialog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dialog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dialog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dialog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dialog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dialog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dialog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1.bin"/></Relationships>
</file>

<file path=xl/dialog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2.bin"/></Relationships>
</file>

<file path=xl/dialog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3.bin"/></Relationships>
</file>

<file path=xl/dialog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4.bin"/></Relationships>
</file>

<file path=xl/dialog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5.bin"/></Relationships>
</file>

<file path=xl/dialog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6.bin"/></Relationships>
</file>

<file path=xl/dialog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7.bin"/></Relationships>
</file>

<file path=xl/dialog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8.bin"/></Relationships>
</file>

<file path=xl/dialog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9.bin"/></Relationships>
</file>

<file path=xl/dialog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0.bin"/></Relationships>
</file>

<file path=xl/dialogsheets/_rels/sheet2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1.bin"/></Relationships>
</file>

<file path=xl/dialog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2.bin"/></Relationships>
</file>

<file path=xl/dialogsheets/_rels/sheet2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3.bin"/></Relationships>
</file>

<file path=xl/dialogsheets/_rels/sheet2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4.bin"/></Relationships>
</file>

<file path=xl/dialog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5.bin"/></Relationships>
</file>

<file path=xl/dialogsheets/_rels/sheet2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6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topLeftCell="D1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horizontalDpi="300" r:id="rId1"/>
  <headerFooter alignWithMargins="0">
    <oddHeader>&amp;A</oddHeader>
    <oddFooter>Seite &amp;P</oddFooter>
  </headerFooter>
  <legacyDrawing r:id="rId2"/>
</dialogsheet>
</file>

<file path=xl/dialogsheets/sheet2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headerFooter alignWithMargins="0">
    <oddHeader>&amp;A</oddHeader>
    <oddFooter>Seite &amp;P</oddFooter>
  </headerFooter>
  <legacyDrawing r:id="rId1"/>
</dialogsheet>
</file>

<file path=xl/dialogsheets/sheet3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headerFooter alignWithMargins="0">
    <oddHeader>&amp;A</oddHeader>
    <oddFooter>Seite &amp;P</oddFooter>
  </headerFooter>
  <legacyDrawing r:id="rId1"/>
</dialogsheet>
</file>

<file path=xl/dialogsheets/sheet4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5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6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7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8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9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0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2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3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4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5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6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7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8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9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0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2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3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4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5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topLeftCell="P1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6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7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topLeftCell="A7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6.xml"/><Relationship Id="rId1" Type="http://schemas.openxmlformats.org/officeDocument/2006/relationships/chart" Target="../charts/chart65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7.xml"/><Relationship Id="rId2" Type="http://schemas.openxmlformats.org/officeDocument/2006/relationships/chart" Target="../charts/chart76.xml"/><Relationship Id="rId1" Type="http://schemas.openxmlformats.org/officeDocument/2006/relationships/chart" Target="../charts/chart75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6.xml"/><Relationship Id="rId2" Type="http://schemas.openxmlformats.org/officeDocument/2006/relationships/chart" Target="../charts/chart85.xml"/><Relationship Id="rId1" Type="http://schemas.openxmlformats.org/officeDocument/2006/relationships/chart" Target="../charts/chart84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9.xml"/><Relationship Id="rId2" Type="http://schemas.openxmlformats.org/officeDocument/2006/relationships/chart" Target="../charts/chart88.xml"/><Relationship Id="rId1" Type="http://schemas.openxmlformats.org/officeDocument/2006/relationships/chart" Target="../charts/chart87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2.xml"/><Relationship Id="rId2" Type="http://schemas.openxmlformats.org/officeDocument/2006/relationships/chart" Target="../charts/chart91.xml"/><Relationship Id="rId1" Type="http://schemas.openxmlformats.org/officeDocument/2006/relationships/chart" Target="../charts/chart90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8.xml"/><Relationship Id="rId2" Type="http://schemas.openxmlformats.org/officeDocument/2006/relationships/chart" Target="../charts/chart97.xml"/><Relationship Id="rId1" Type="http://schemas.openxmlformats.org/officeDocument/2006/relationships/chart" Target="../charts/chart9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114300</xdr:rowOff>
        </xdr:from>
        <xdr:to>
          <xdr:col>5</xdr:col>
          <xdr:colOff>213360</xdr:colOff>
          <xdr:row>26</xdr:row>
          <xdr:rowOff>152400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0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AU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219075</xdr:colOff>
      <xdr:row>4</xdr:row>
      <xdr:rowOff>104775</xdr:rowOff>
    </xdr:from>
    <xdr:ext cx="4041812" cy="649601"/>
    <xdr:sp macro="" textlink="">
      <xdr:nvSpPr>
        <xdr:cNvPr id="76802" name="Text Box 2">
          <a:extLst>
            <a:ext uri="{FF2B5EF4-FFF2-40B4-BE49-F238E27FC236}">
              <a16:creationId xmlns:a16="http://schemas.microsoft.com/office/drawing/2014/main" id="{00000000-0008-0000-0000-0000022C0100}"/>
            </a:ext>
          </a:extLst>
        </xdr:cNvPr>
        <xdr:cNvSpPr txBox="1">
          <a:spLocks noChangeArrowheads="1"/>
        </xdr:cNvSpPr>
      </xdr:nvSpPr>
      <xdr:spPr bwMode="auto">
        <a:xfrm>
          <a:off x="981075" y="752475"/>
          <a:ext cx="4041812" cy="6496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36576" tIns="41148" rIns="0" bIns="0" anchor="t" upright="1">
          <a:spAutoFit/>
        </a:bodyPr>
        <a:lstStyle/>
        <a:p>
          <a:pPr algn="l" rtl="0">
            <a:defRPr sz="1000"/>
          </a:pPr>
          <a:r>
            <a:rPr lang="en-US" sz="2000" b="1" i="0" u="none" strike="noStrike" baseline="0">
              <a:solidFill>
                <a:srgbClr val="0000FF"/>
              </a:solidFill>
              <a:latin typeface="Arial"/>
              <a:cs typeface="Arial"/>
            </a:rPr>
            <a:t>Lehrstuhl für Statik</a:t>
          </a:r>
        </a:p>
        <a:p>
          <a:pPr algn="l" rtl="0">
            <a:defRPr sz="1000"/>
          </a:pPr>
          <a:r>
            <a:rPr lang="en-US" sz="2000" b="1" i="0" u="none" strike="noStrike" baseline="0">
              <a:solidFill>
                <a:srgbClr val="0000FF"/>
              </a:solidFill>
              <a:latin typeface="Arial"/>
              <a:cs typeface="Arial"/>
            </a:rPr>
            <a:t>Technische Universität München</a:t>
          </a:r>
          <a:endParaRPr lang="en-US"/>
        </a:p>
      </xdr:txBody>
    </xdr:sp>
    <xdr:clientData/>
  </xdr:oneCellAnchor>
  <xdr:twoCellAnchor>
    <xdr:from>
      <xdr:col>7</xdr:col>
      <xdr:colOff>28575</xdr:colOff>
      <xdr:row>5</xdr:row>
      <xdr:rowOff>38100</xdr:rowOff>
    </xdr:from>
    <xdr:to>
      <xdr:col>8</xdr:col>
      <xdr:colOff>276225</xdr:colOff>
      <xdr:row>8</xdr:row>
      <xdr:rowOff>47625</xdr:rowOff>
    </xdr:to>
    <xdr:sp macro="" textlink="">
      <xdr:nvSpPr>
        <xdr:cNvPr id="76819" name="Freeform 3">
          <a:extLst>
            <a:ext uri="{FF2B5EF4-FFF2-40B4-BE49-F238E27FC236}">
              <a16:creationId xmlns:a16="http://schemas.microsoft.com/office/drawing/2014/main" id="{00000000-0008-0000-0000-0000132C0100}"/>
            </a:ext>
          </a:extLst>
        </xdr:cNvPr>
        <xdr:cNvSpPr>
          <a:spLocks noChangeAspect="1"/>
        </xdr:cNvSpPr>
      </xdr:nvSpPr>
      <xdr:spPr bwMode="auto">
        <a:xfrm>
          <a:off x="5362575" y="847725"/>
          <a:ext cx="1009650" cy="495300"/>
        </a:xfrm>
        <a:custGeom>
          <a:avLst/>
          <a:gdLst>
            <a:gd name="T0" fmla="*/ 0 w 3235"/>
            <a:gd name="T1" fmla="*/ 0 h 1710"/>
            <a:gd name="T2" fmla="*/ 123123306 w 3235"/>
            <a:gd name="T3" fmla="*/ 0 h 1710"/>
            <a:gd name="T4" fmla="*/ 123123306 w 3235"/>
            <a:gd name="T5" fmla="*/ 116029094 h 1710"/>
            <a:gd name="T6" fmla="*/ 154391246 w 3235"/>
            <a:gd name="T7" fmla="*/ 115777389 h 1710"/>
            <a:gd name="T8" fmla="*/ 154293870 w 3235"/>
            <a:gd name="T9" fmla="*/ 0 h 1710"/>
            <a:gd name="T10" fmla="*/ 315113794 w 3235"/>
            <a:gd name="T11" fmla="*/ 0 h 1710"/>
            <a:gd name="T12" fmla="*/ 315113794 w 3235"/>
            <a:gd name="T13" fmla="*/ 143463211 h 1710"/>
            <a:gd name="T14" fmla="*/ 282969159 w 3235"/>
            <a:gd name="T15" fmla="*/ 143463211 h 1710"/>
            <a:gd name="T16" fmla="*/ 282969159 w 3235"/>
            <a:gd name="T17" fmla="*/ 26175881 h 1710"/>
            <a:gd name="T18" fmla="*/ 250824837 w 3235"/>
            <a:gd name="T19" fmla="*/ 26175881 h 1710"/>
            <a:gd name="T20" fmla="*/ 250824837 w 3235"/>
            <a:gd name="T21" fmla="*/ 143463211 h 1710"/>
            <a:gd name="T22" fmla="*/ 218680203 w 3235"/>
            <a:gd name="T23" fmla="*/ 143463211 h 1710"/>
            <a:gd name="T24" fmla="*/ 218680203 w 3235"/>
            <a:gd name="T25" fmla="*/ 26175881 h 1710"/>
            <a:gd name="T26" fmla="*/ 186535568 w 3235"/>
            <a:gd name="T27" fmla="*/ 26175881 h 1710"/>
            <a:gd name="T28" fmla="*/ 186730632 w 3235"/>
            <a:gd name="T29" fmla="*/ 143379212 h 1710"/>
            <a:gd name="T30" fmla="*/ 91368487 w 3235"/>
            <a:gd name="T31" fmla="*/ 143379212 h 1710"/>
            <a:gd name="T32" fmla="*/ 91368487 w 3235"/>
            <a:gd name="T33" fmla="*/ 26259589 h 1710"/>
            <a:gd name="T34" fmla="*/ 59613356 w 3235"/>
            <a:gd name="T35" fmla="*/ 26259589 h 1710"/>
            <a:gd name="T36" fmla="*/ 59613356 w 3235"/>
            <a:gd name="T37" fmla="*/ 143379212 h 1710"/>
            <a:gd name="T38" fmla="*/ 28540480 w 3235"/>
            <a:gd name="T39" fmla="*/ 143379212 h 1710"/>
            <a:gd name="T40" fmla="*/ 28540480 w 3235"/>
            <a:gd name="T41" fmla="*/ 26259589 h 1710"/>
            <a:gd name="T42" fmla="*/ 0 w 3235"/>
            <a:gd name="T43" fmla="*/ 26259589 h 1710"/>
            <a:gd name="T44" fmla="*/ 0 w 3235"/>
            <a:gd name="T45" fmla="*/ 0 h 1710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0" t="0" r="r" b="b"/>
          <a:pathLst>
            <a:path w="3235" h="1710">
              <a:moveTo>
                <a:pt x="0" y="0"/>
              </a:moveTo>
              <a:lnTo>
                <a:pt x="1264" y="0"/>
              </a:lnTo>
              <a:lnTo>
                <a:pt x="1264" y="1383"/>
              </a:lnTo>
              <a:lnTo>
                <a:pt x="1585" y="1380"/>
              </a:lnTo>
              <a:lnTo>
                <a:pt x="1584" y="0"/>
              </a:lnTo>
              <a:lnTo>
                <a:pt x="3235" y="0"/>
              </a:lnTo>
              <a:lnTo>
                <a:pt x="3235" y="1710"/>
              </a:lnTo>
              <a:lnTo>
                <a:pt x="2905" y="1710"/>
              </a:lnTo>
              <a:lnTo>
                <a:pt x="2905" y="312"/>
              </a:lnTo>
              <a:lnTo>
                <a:pt x="2575" y="312"/>
              </a:lnTo>
              <a:lnTo>
                <a:pt x="2575" y="1710"/>
              </a:lnTo>
              <a:lnTo>
                <a:pt x="2245" y="1710"/>
              </a:lnTo>
              <a:lnTo>
                <a:pt x="2245" y="312"/>
              </a:lnTo>
              <a:lnTo>
                <a:pt x="1915" y="312"/>
              </a:lnTo>
              <a:lnTo>
                <a:pt x="1917" y="1709"/>
              </a:lnTo>
              <a:lnTo>
                <a:pt x="938" y="1709"/>
              </a:lnTo>
              <a:lnTo>
                <a:pt x="938" y="313"/>
              </a:lnTo>
              <a:lnTo>
                <a:pt x="612" y="313"/>
              </a:lnTo>
              <a:lnTo>
                <a:pt x="612" y="1709"/>
              </a:lnTo>
              <a:lnTo>
                <a:pt x="293" y="1709"/>
              </a:lnTo>
              <a:lnTo>
                <a:pt x="293" y="313"/>
              </a:lnTo>
              <a:lnTo>
                <a:pt x="0" y="313"/>
              </a:lnTo>
              <a:lnTo>
                <a:pt x="0" y="0"/>
              </a:lnTo>
              <a:close/>
            </a:path>
          </a:pathLst>
        </a:custGeom>
        <a:solidFill>
          <a:srgbClr val="0000FF"/>
        </a:solidFill>
        <a:ln w="3175" cmpd="sng">
          <a:solidFill>
            <a:srgbClr val="0000FF"/>
          </a:solidFill>
          <a:round/>
          <a:headEnd/>
          <a:tailEnd/>
        </a:ln>
      </xdr:spPr>
    </xdr:sp>
    <xdr:clientData/>
  </xdr:twoCellAnchor>
  <xdr:oneCellAnchor>
    <xdr:from>
      <xdr:col>1</xdr:col>
      <xdr:colOff>219075</xdr:colOff>
      <xdr:row>10</xdr:row>
      <xdr:rowOff>57150</xdr:rowOff>
    </xdr:from>
    <xdr:ext cx="4156266" cy="1239506"/>
    <xdr:sp macro="" textlink="">
      <xdr:nvSpPr>
        <xdr:cNvPr id="76804" name="Text Box 4">
          <a:extLst>
            <a:ext uri="{FF2B5EF4-FFF2-40B4-BE49-F238E27FC236}">
              <a16:creationId xmlns:a16="http://schemas.microsoft.com/office/drawing/2014/main" id="{00000000-0008-0000-0000-0000042C0100}"/>
            </a:ext>
          </a:extLst>
        </xdr:cNvPr>
        <xdr:cNvSpPr txBox="1">
          <a:spLocks noChangeArrowheads="1"/>
        </xdr:cNvSpPr>
      </xdr:nvSpPr>
      <xdr:spPr bwMode="auto">
        <a:xfrm>
          <a:off x="981075" y="1676400"/>
          <a:ext cx="4156266" cy="12395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36576" tIns="41148" rIns="0" bIns="0" anchor="t" upright="1">
          <a:spAutoFit/>
        </a:bodyPr>
        <a:lstStyle/>
        <a:p>
          <a:pPr algn="l" rtl="0">
            <a:defRPr sz="1000"/>
          </a:pPr>
          <a:r>
            <a:rPr lang="en-US" sz="2000" b="1" i="0" u="none" strike="noStrike" baseline="0">
              <a:solidFill>
                <a:srgbClr val="000000"/>
              </a:solidFill>
              <a:latin typeface="Arial"/>
              <a:cs typeface="Arial"/>
            </a:rPr>
            <a:t>Membran- und Biegetheorie der</a:t>
          </a:r>
        </a:p>
        <a:p>
          <a:pPr algn="l" rtl="0">
            <a:defRPr sz="1000"/>
          </a:pPr>
          <a:r>
            <a:rPr lang="en-US" sz="2000" b="1" i="0" u="none" strike="noStrike" baseline="0">
              <a:solidFill>
                <a:srgbClr val="000000"/>
              </a:solidFill>
              <a:latin typeface="Arial"/>
              <a:cs typeface="Arial"/>
            </a:rPr>
            <a:t>Rotationssymmetrischen Schalen</a:t>
          </a:r>
        </a:p>
        <a:p>
          <a:pPr algn="l" rtl="0">
            <a:defRPr sz="1000"/>
          </a:pPr>
          <a:endParaRPr lang="en-US" sz="2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2000" b="1" i="0" u="none" strike="noStrike" baseline="0">
              <a:solidFill>
                <a:srgbClr val="000000"/>
              </a:solidFill>
              <a:latin typeface="Arial"/>
              <a:cs typeface="Arial"/>
            </a:rPr>
            <a:t>Theory of shells of revolution</a:t>
          </a:r>
          <a:endParaRPr lang="en-US"/>
        </a:p>
      </xdr:txBody>
    </xdr:sp>
    <xdr:clientData/>
  </xdr:oneCellAnchor>
  <xdr:oneCellAnchor>
    <xdr:from>
      <xdr:col>2</xdr:col>
      <xdr:colOff>266700</xdr:colOff>
      <xdr:row>30</xdr:row>
      <xdr:rowOff>0</xdr:rowOff>
    </xdr:from>
    <xdr:ext cx="2769733" cy="179601"/>
    <xdr:sp macro="" textlink="">
      <xdr:nvSpPr>
        <xdr:cNvPr id="76805" name="Text Box 5">
          <a:extLst>
            <a:ext uri="{FF2B5EF4-FFF2-40B4-BE49-F238E27FC236}">
              <a16:creationId xmlns:a16="http://schemas.microsoft.com/office/drawing/2014/main" id="{00000000-0008-0000-0000-0000052C0100}"/>
            </a:ext>
          </a:extLst>
        </xdr:cNvPr>
        <xdr:cNvSpPr txBox="1">
          <a:spLocks noChangeArrowheads="1"/>
        </xdr:cNvSpPr>
      </xdr:nvSpPr>
      <xdr:spPr bwMode="auto">
        <a:xfrm>
          <a:off x="1790700" y="4857750"/>
          <a:ext cx="2769733" cy="1796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implemented by Jochen Felsen, Karlsruhe, 1998</a:t>
          </a:r>
          <a:endParaRPr lang="en-US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4</xdr:row>
      <xdr:rowOff>47625</xdr:rowOff>
    </xdr:from>
    <xdr:to>
      <xdr:col>7</xdr:col>
      <xdr:colOff>152400</xdr:colOff>
      <xdr:row>5</xdr:row>
      <xdr:rowOff>47625</xdr:rowOff>
    </xdr:to>
    <xdr:sp macro="" textlink="">
      <xdr:nvSpPr>
        <xdr:cNvPr id="42234" name="Schneelast">
          <a:extLst>
            <a:ext uri="{FF2B5EF4-FFF2-40B4-BE49-F238E27FC236}">
              <a16:creationId xmlns:a16="http://schemas.microsoft.com/office/drawing/2014/main" id="{00000000-0008-0000-3A00-0000FAA40000}"/>
            </a:ext>
          </a:extLst>
        </xdr:cNvPr>
        <xdr:cNvSpPr txBox="1">
          <a:spLocks noChangeArrowheads="1"/>
        </xdr:cNvSpPr>
      </xdr:nvSpPr>
      <xdr:spPr bwMode="auto">
        <a:xfrm>
          <a:off x="2752725" y="733425"/>
          <a:ext cx="18764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1N/m²</a:t>
          </a:r>
          <a:endParaRPr lang="en-US"/>
        </a:p>
      </xdr:txBody>
    </xdr:sp>
    <xdr:clientData/>
  </xdr:twoCellAnchor>
  <xdr:twoCellAnchor>
    <xdr:from>
      <xdr:col>5</xdr:col>
      <xdr:colOff>171450</xdr:colOff>
      <xdr:row>11</xdr:row>
      <xdr:rowOff>0</xdr:rowOff>
    </xdr:from>
    <xdr:to>
      <xdr:col>6</xdr:col>
      <xdr:colOff>723900</xdr:colOff>
      <xdr:row>11</xdr:row>
      <xdr:rowOff>152400</xdr:rowOff>
    </xdr:to>
    <xdr:sp macro="" textlink="">
      <xdr:nvSpPr>
        <xdr:cNvPr id="42235" name="Dicke">
          <a:extLst>
            <a:ext uri="{FF2B5EF4-FFF2-40B4-BE49-F238E27FC236}">
              <a16:creationId xmlns:a16="http://schemas.microsoft.com/office/drawing/2014/main" id="{00000000-0008-0000-3A00-0000FBA40000}"/>
            </a:ext>
          </a:extLst>
        </xdr:cNvPr>
        <xdr:cNvSpPr txBox="1">
          <a:spLocks noChangeArrowheads="1"/>
        </xdr:cNvSpPr>
      </xdr:nvSpPr>
      <xdr:spPr bwMode="auto">
        <a:xfrm>
          <a:off x="3181350" y="1885950"/>
          <a:ext cx="12858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0.01m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24</xdr:row>
      <xdr:rowOff>9525</xdr:rowOff>
    </xdr:from>
    <xdr:to>
      <xdr:col>10</xdr:col>
      <xdr:colOff>552450</xdr:colOff>
      <xdr:row>35</xdr:row>
      <xdr:rowOff>9525</xdr:rowOff>
    </xdr:to>
    <xdr:grpSp>
      <xdr:nvGrpSpPr>
        <xdr:cNvPr id="42583" name="Group 325">
          <a:extLst>
            <a:ext uri="{FF2B5EF4-FFF2-40B4-BE49-F238E27FC236}">
              <a16:creationId xmlns:a16="http://schemas.microsoft.com/office/drawing/2014/main" id="{00000000-0008-0000-3A00-000057A60000}"/>
            </a:ext>
          </a:extLst>
        </xdr:cNvPr>
        <xdr:cNvGrpSpPr>
          <a:grpSpLocks/>
        </xdr:cNvGrpSpPr>
      </xdr:nvGrpSpPr>
      <xdr:grpSpPr bwMode="auto">
        <a:xfrm>
          <a:off x="4602480" y="4032885"/>
          <a:ext cx="2259330" cy="1844040"/>
          <a:chOff x="49" y="-1167"/>
          <a:chExt cx="18538" cy="19844"/>
        </a:xfrm>
      </xdr:grpSpPr>
      <xdr:graphicFrame macro="">
        <xdr:nvGraphicFramePr>
          <xdr:cNvPr id="42655" name="Diagramm 54">
            <a:extLst>
              <a:ext uri="{FF2B5EF4-FFF2-40B4-BE49-F238E27FC236}">
                <a16:creationId xmlns:a16="http://schemas.microsoft.com/office/drawing/2014/main" id="{00000000-0008-0000-3A00-00009FA60000}"/>
              </a:ext>
            </a:extLst>
          </xdr:cNvPr>
          <xdr:cNvGraphicFramePr>
            <a:graphicFrameLocks/>
          </xdr:cNvGraphicFramePr>
        </xdr:nvGraphicFramePr>
        <xdr:xfrm>
          <a:off x="49" y="-1167"/>
          <a:ext cx="18538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2300" name="Text 316">
            <a:extLst>
              <a:ext uri="{FF2B5EF4-FFF2-40B4-BE49-F238E27FC236}">
                <a16:creationId xmlns:a16="http://schemas.microsoft.com/office/drawing/2014/main" id="{00000000-0008-0000-3A00-00003C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9" y="-967"/>
            <a:ext cx="1758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42303" name="Text 319">
            <a:extLst>
              <a:ext uri="{FF2B5EF4-FFF2-40B4-BE49-F238E27FC236}">
                <a16:creationId xmlns:a16="http://schemas.microsoft.com/office/drawing/2014/main" id="{00000000-0008-0000-3A00-00003F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391" y="16673"/>
            <a:ext cx="2637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42584" name="Group 356">
          <a:extLst>
            <a:ext uri="{FF2B5EF4-FFF2-40B4-BE49-F238E27FC236}">
              <a16:creationId xmlns:a16="http://schemas.microsoft.com/office/drawing/2014/main" id="{00000000-0008-0000-3A00-000058A60000}"/>
            </a:ext>
          </a:extLst>
        </xdr:cNvPr>
        <xdr:cNvGrpSpPr>
          <a:grpSpLocks/>
        </xdr:cNvGrpSpPr>
      </xdr:nvGrpSpPr>
      <xdr:grpSpPr bwMode="auto">
        <a:xfrm>
          <a:off x="7063740" y="4023360"/>
          <a:ext cx="2263140" cy="1844040"/>
          <a:chOff x="-315" y="-340"/>
          <a:chExt cx="19899" cy="19844"/>
        </a:xfrm>
      </xdr:grpSpPr>
      <xdr:graphicFrame macro="">
        <xdr:nvGraphicFramePr>
          <xdr:cNvPr id="42652" name="Diagramm 318">
            <a:extLst>
              <a:ext uri="{FF2B5EF4-FFF2-40B4-BE49-F238E27FC236}">
                <a16:creationId xmlns:a16="http://schemas.microsoft.com/office/drawing/2014/main" id="{00000000-0008-0000-3A00-00009CA6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2301" name="Text 317">
            <a:extLst>
              <a:ext uri="{FF2B5EF4-FFF2-40B4-BE49-F238E27FC236}">
                <a16:creationId xmlns:a16="http://schemas.microsoft.com/office/drawing/2014/main" id="{00000000-0008-0000-3A00-00003D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61"/>
            <a:ext cx="310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42304" name="Text 320">
            <a:extLst>
              <a:ext uri="{FF2B5EF4-FFF2-40B4-BE49-F238E27FC236}">
                <a16:creationId xmlns:a16="http://schemas.microsoft.com/office/drawing/2014/main" id="{00000000-0008-0000-3A00-000040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191" y="17199"/>
            <a:ext cx="2584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/>
          </a:p>
        </xdr:txBody>
      </xdr:sp>
    </xdr:grpSp>
    <xdr:clientData/>
  </xdr:twoCellAnchor>
  <xdr:twoCellAnchor editAs="absolute">
    <xdr:from>
      <xdr:col>6</xdr:col>
      <xdr:colOff>704850</xdr:colOff>
      <xdr:row>12</xdr:row>
      <xdr:rowOff>0</xdr:rowOff>
    </xdr:from>
    <xdr:to>
      <xdr:col>10</xdr:col>
      <xdr:colOff>552450</xdr:colOff>
      <xdr:row>23</xdr:row>
      <xdr:rowOff>0</xdr:rowOff>
    </xdr:to>
    <xdr:grpSp>
      <xdr:nvGrpSpPr>
        <xdr:cNvPr id="42585" name="Group 357">
          <a:extLst>
            <a:ext uri="{FF2B5EF4-FFF2-40B4-BE49-F238E27FC236}">
              <a16:creationId xmlns:a16="http://schemas.microsoft.com/office/drawing/2014/main" id="{00000000-0008-0000-3A00-000059A60000}"/>
            </a:ext>
          </a:extLst>
        </xdr:cNvPr>
        <xdr:cNvGrpSpPr>
          <a:grpSpLocks/>
        </xdr:cNvGrpSpPr>
      </xdr:nvGrpSpPr>
      <xdr:grpSpPr bwMode="auto">
        <a:xfrm>
          <a:off x="4552950" y="2011680"/>
          <a:ext cx="2308860" cy="1844040"/>
          <a:chOff x="-199" y="-170"/>
          <a:chExt cx="18786" cy="19844"/>
        </a:xfrm>
      </xdr:grpSpPr>
      <xdr:graphicFrame macro="">
        <xdr:nvGraphicFramePr>
          <xdr:cNvPr id="42649" name="Diagramm 53">
            <a:extLst>
              <a:ext uri="{FF2B5EF4-FFF2-40B4-BE49-F238E27FC236}">
                <a16:creationId xmlns:a16="http://schemas.microsoft.com/office/drawing/2014/main" id="{00000000-0008-0000-3A00-000099A6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538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2298" name="Text 314">
            <a:extLst>
              <a:ext uri="{FF2B5EF4-FFF2-40B4-BE49-F238E27FC236}">
                <a16:creationId xmlns:a16="http://schemas.microsoft.com/office/drawing/2014/main" id="{00000000-0008-0000-3A00-00003A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99" y="-70"/>
            <a:ext cx="2238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2305" name="Text 321">
            <a:extLst>
              <a:ext uri="{FF2B5EF4-FFF2-40B4-BE49-F238E27FC236}">
                <a16:creationId xmlns:a16="http://schemas.microsoft.com/office/drawing/2014/main" id="{00000000-0008-0000-3A00-000041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150" y="17369"/>
            <a:ext cx="2478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12</xdr:row>
      <xdr:rowOff>9525</xdr:rowOff>
    </xdr:from>
    <xdr:to>
      <xdr:col>14</xdr:col>
      <xdr:colOff>0</xdr:colOff>
      <xdr:row>23</xdr:row>
      <xdr:rowOff>9525</xdr:rowOff>
    </xdr:to>
    <xdr:grpSp>
      <xdr:nvGrpSpPr>
        <xdr:cNvPr id="42586" name="Group 358">
          <a:extLst>
            <a:ext uri="{FF2B5EF4-FFF2-40B4-BE49-F238E27FC236}">
              <a16:creationId xmlns:a16="http://schemas.microsoft.com/office/drawing/2014/main" id="{00000000-0008-0000-3A00-00005AA60000}"/>
            </a:ext>
          </a:extLst>
        </xdr:cNvPr>
        <xdr:cNvGrpSpPr>
          <a:grpSpLocks/>
        </xdr:cNvGrpSpPr>
      </xdr:nvGrpSpPr>
      <xdr:grpSpPr bwMode="auto">
        <a:xfrm>
          <a:off x="7063740" y="2021205"/>
          <a:ext cx="2263140" cy="1844040"/>
          <a:chOff x="-315" y="-997"/>
          <a:chExt cx="19899" cy="19844"/>
        </a:xfrm>
      </xdr:grpSpPr>
      <xdr:graphicFrame macro="">
        <xdr:nvGraphicFramePr>
          <xdr:cNvPr id="42646" name="Diagramm 52">
            <a:extLst>
              <a:ext uri="{FF2B5EF4-FFF2-40B4-BE49-F238E27FC236}">
                <a16:creationId xmlns:a16="http://schemas.microsoft.com/office/drawing/2014/main" id="{00000000-0008-0000-3A00-000096A60000}"/>
              </a:ext>
            </a:extLst>
          </xdr:cNvPr>
          <xdr:cNvGraphicFramePr>
            <a:graphicFrameLocks/>
          </xdr:cNvGraphicFramePr>
        </xdr:nvGraphicFramePr>
        <xdr:xfrm>
          <a:off x="-315" y="-997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2299" name="Text 315">
            <a:extLst>
              <a:ext uri="{FF2B5EF4-FFF2-40B4-BE49-F238E27FC236}">
                <a16:creationId xmlns:a16="http://schemas.microsoft.com/office/drawing/2014/main" id="{00000000-0008-0000-3A00-00003B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-596"/>
            <a:ext cx="1809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2306" name="Text 322">
            <a:extLst>
              <a:ext uri="{FF2B5EF4-FFF2-40B4-BE49-F238E27FC236}">
                <a16:creationId xmlns:a16="http://schemas.microsoft.com/office/drawing/2014/main" id="{00000000-0008-0000-3A00-000042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224" y="16843"/>
            <a:ext cx="3015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/>
          </a:p>
        </xdr:txBody>
      </xdr:sp>
    </xdr:grpSp>
    <xdr:clientData/>
  </xdr:twoCellAnchor>
  <xdr:twoCellAnchor>
    <xdr:from>
      <xdr:col>7</xdr:col>
      <xdr:colOff>200025</xdr:colOff>
      <xdr:row>24</xdr:row>
      <xdr:rowOff>38100</xdr:rowOff>
    </xdr:from>
    <xdr:to>
      <xdr:col>8</xdr:col>
      <xdr:colOff>133350</xdr:colOff>
      <xdr:row>25</xdr:row>
      <xdr:rowOff>57150</xdr:rowOff>
    </xdr:to>
    <xdr:sp macro="" textlink="">
      <xdr:nvSpPr>
        <xdr:cNvPr id="42054" name="y_Aufweitung">
          <a:extLst>
            <a:ext uri="{FF2B5EF4-FFF2-40B4-BE49-F238E27FC236}">
              <a16:creationId xmlns:a16="http://schemas.microsoft.com/office/drawing/2014/main" id="{00000000-0008-0000-3A00-000046A40000}"/>
            </a:ext>
          </a:extLst>
        </xdr:cNvPr>
        <xdr:cNvSpPr txBox="1">
          <a:spLocks noChangeArrowheads="1"/>
        </xdr:cNvSpPr>
      </xdr:nvSpPr>
      <xdr:spPr bwMode="auto">
        <a:xfrm>
          <a:off x="4676775" y="4152900"/>
          <a:ext cx="2952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371475</xdr:colOff>
      <xdr:row>13</xdr:row>
      <xdr:rowOff>47625</xdr:rowOff>
    </xdr:to>
    <xdr:sp macro="" textlink="">
      <xdr:nvSpPr>
        <xdr:cNvPr id="42053" name="y_Ringkraft">
          <a:extLst>
            <a:ext uri="{FF2B5EF4-FFF2-40B4-BE49-F238E27FC236}">
              <a16:creationId xmlns:a16="http://schemas.microsoft.com/office/drawing/2014/main" id="{00000000-0008-0000-3A00-000045A40000}"/>
            </a:ext>
          </a:extLst>
        </xdr:cNvPr>
        <xdr:cNvSpPr txBox="1">
          <a:spLocks noChangeArrowheads="1"/>
        </xdr:cNvSpPr>
      </xdr:nvSpPr>
      <xdr:spPr bwMode="auto">
        <a:xfrm>
          <a:off x="4676775" y="2105025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11</xdr:col>
      <xdr:colOff>219075</xdr:colOff>
      <xdr:row>12</xdr:row>
      <xdr:rowOff>76200</xdr:rowOff>
    </xdr:from>
    <xdr:to>
      <xdr:col>11</xdr:col>
      <xdr:colOff>714375</xdr:colOff>
      <xdr:row>13</xdr:row>
      <xdr:rowOff>76200</xdr:rowOff>
    </xdr:to>
    <xdr:sp macro="" textlink="">
      <xdr:nvSpPr>
        <xdr:cNvPr id="42052" name="y_Meridiankraft">
          <a:extLst>
            <a:ext uri="{FF2B5EF4-FFF2-40B4-BE49-F238E27FC236}">
              <a16:creationId xmlns:a16="http://schemas.microsoft.com/office/drawing/2014/main" id="{00000000-0008-0000-3A00-000044A40000}"/>
            </a:ext>
          </a:extLst>
        </xdr:cNvPr>
        <xdr:cNvSpPr txBox="1">
          <a:spLocks noChangeArrowheads="1"/>
        </xdr:cNvSpPr>
      </xdr:nvSpPr>
      <xdr:spPr bwMode="auto">
        <a:xfrm>
          <a:off x="7086600" y="2133600"/>
          <a:ext cx="495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2</xdr:col>
      <xdr:colOff>38100</xdr:colOff>
      <xdr:row>5</xdr:row>
      <xdr:rowOff>9525</xdr:rowOff>
    </xdr:from>
    <xdr:to>
      <xdr:col>3</xdr:col>
      <xdr:colOff>371475</xdr:colOff>
      <xdr:row>13</xdr:row>
      <xdr:rowOff>0</xdr:rowOff>
    </xdr:to>
    <xdr:sp macro="" textlink="">
      <xdr:nvSpPr>
        <xdr:cNvPr id="42590" name="Arc 253">
          <a:extLst>
            <a:ext uri="{FF2B5EF4-FFF2-40B4-BE49-F238E27FC236}">
              <a16:creationId xmlns:a16="http://schemas.microsoft.com/office/drawing/2014/main" id="{00000000-0008-0000-3A00-00005EA60000}"/>
            </a:ext>
          </a:extLst>
        </xdr:cNvPr>
        <xdr:cNvSpPr>
          <a:spLocks/>
        </xdr:cNvSpPr>
      </xdr:nvSpPr>
      <xdr:spPr bwMode="auto">
        <a:xfrm flipH="1">
          <a:off x="847725" y="866775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5</xdr:row>
      <xdr:rowOff>9525</xdr:rowOff>
    </xdr:from>
    <xdr:to>
      <xdr:col>4</xdr:col>
      <xdr:colOff>704850</xdr:colOff>
      <xdr:row>13</xdr:row>
      <xdr:rowOff>0</xdr:rowOff>
    </xdr:to>
    <xdr:sp macro="" textlink="">
      <xdr:nvSpPr>
        <xdr:cNvPr id="42591" name="Arc 254">
          <a:extLst>
            <a:ext uri="{FF2B5EF4-FFF2-40B4-BE49-F238E27FC236}">
              <a16:creationId xmlns:a16="http://schemas.microsoft.com/office/drawing/2014/main" id="{00000000-0008-0000-3A00-00005FA60000}"/>
            </a:ext>
          </a:extLst>
        </xdr:cNvPr>
        <xdr:cNvSpPr>
          <a:spLocks/>
        </xdr:cNvSpPr>
      </xdr:nvSpPr>
      <xdr:spPr bwMode="auto">
        <a:xfrm>
          <a:off x="1914525" y="866775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723900</xdr:colOff>
      <xdr:row>5</xdr:row>
      <xdr:rowOff>9525</xdr:rowOff>
    </xdr:from>
    <xdr:to>
      <xdr:col>4</xdr:col>
      <xdr:colOff>28575</xdr:colOff>
      <xdr:row>13</xdr:row>
      <xdr:rowOff>9525</xdr:rowOff>
    </xdr:to>
    <xdr:sp macro="" textlink="">
      <xdr:nvSpPr>
        <xdr:cNvPr id="42592" name="Zeichnung 255">
          <a:extLst>
            <a:ext uri="{FF2B5EF4-FFF2-40B4-BE49-F238E27FC236}">
              <a16:creationId xmlns:a16="http://schemas.microsoft.com/office/drawing/2014/main" id="{00000000-0008-0000-3A00-000060A60000}"/>
            </a:ext>
          </a:extLst>
        </xdr:cNvPr>
        <xdr:cNvSpPr>
          <a:spLocks/>
        </xdr:cNvSpPr>
      </xdr:nvSpPr>
      <xdr:spPr bwMode="auto">
        <a:xfrm>
          <a:off x="1533525" y="866775"/>
          <a:ext cx="771525" cy="1371600"/>
        </a:xfrm>
        <a:custGeom>
          <a:avLst/>
          <a:gdLst>
            <a:gd name="T0" fmla="*/ 17970496 w 16384"/>
            <a:gd name="T1" fmla="*/ 114824619 h 16384"/>
            <a:gd name="T2" fmla="*/ 0 w 16384"/>
            <a:gd name="T3" fmla="*/ 0 h 16384"/>
            <a:gd name="T4" fmla="*/ 36331227 w 16384"/>
            <a:gd name="T5" fmla="*/ 0 h 16384"/>
            <a:gd name="T6" fmla="*/ 17970496 w 16384"/>
            <a:gd name="T7" fmla="*/ 114824619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4</xdr:row>
      <xdr:rowOff>104775</xdr:rowOff>
    </xdr:from>
    <xdr:to>
      <xdr:col>3</xdr:col>
      <xdr:colOff>371475</xdr:colOff>
      <xdr:row>13</xdr:row>
      <xdr:rowOff>57150</xdr:rowOff>
    </xdr:to>
    <xdr:sp macro="" textlink="">
      <xdr:nvSpPr>
        <xdr:cNvPr id="42593" name="Line 256">
          <a:extLst>
            <a:ext uri="{FF2B5EF4-FFF2-40B4-BE49-F238E27FC236}">
              <a16:creationId xmlns:a16="http://schemas.microsoft.com/office/drawing/2014/main" id="{00000000-0008-0000-3A00-000061A60000}"/>
            </a:ext>
          </a:extLst>
        </xdr:cNvPr>
        <xdr:cNvSpPr>
          <a:spLocks noChangeShapeType="1"/>
        </xdr:cNvSpPr>
      </xdr:nvSpPr>
      <xdr:spPr bwMode="auto">
        <a:xfrm>
          <a:off x="1914525" y="790575"/>
          <a:ext cx="0" cy="14954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5</xdr:row>
      <xdr:rowOff>85725</xdr:rowOff>
    </xdr:from>
    <xdr:to>
      <xdr:col>3</xdr:col>
      <xdr:colOff>371475</xdr:colOff>
      <xdr:row>13</xdr:row>
      <xdr:rowOff>9525</xdr:rowOff>
    </xdr:to>
    <xdr:sp macro="" textlink="">
      <xdr:nvSpPr>
        <xdr:cNvPr id="42594" name="Line 257">
          <a:extLst>
            <a:ext uri="{FF2B5EF4-FFF2-40B4-BE49-F238E27FC236}">
              <a16:creationId xmlns:a16="http://schemas.microsoft.com/office/drawing/2014/main" id="{00000000-0008-0000-3A00-000062A60000}"/>
            </a:ext>
          </a:extLst>
        </xdr:cNvPr>
        <xdr:cNvSpPr>
          <a:spLocks noChangeShapeType="1"/>
        </xdr:cNvSpPr>
      </xdr:nvSpPr>
      <xdr:spPr bwMode="auto">
        <a:xfrm>
          <a:off x="1552575" y="942975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42595" name="Line 258">
          <a:extLst>
            <a:ext uri="{FF2B5EF4-FFF2-40B4-BE49-F238E27FC236}">
              <a16:creationId xmlns:a16="http://schemas.microsoft.com/office/drawing/2014/main" id="{00000000-0008-0000-3A00-000063A60000}"/>
            </a:ext>
          </a:extLst>
        </xdr:cNvPr>
        <xdr:cNvSpPr>
          <a:spLocks noChangeShapeType="1"/>
        </xdr:cNvSpPr>
      </xdr:nvSpPr>
      <xdr:spPr bwMode="auto">
        <a:xfrm>
          <a:off x="847725" y="2228850"/>
          <a:ext cx="2162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104775</xdr:colOff>
      <xdr:row>10</xdr:row>
      <xdr:rowOff>66675</xdr:rowOff>
    </xdr:from>
    <xdr:to>
      <xdr:col>3</xdr:col>
      <xdr:colOff>371475</xdr:colOff>
      <xdr:row>13</xdr:row>
      <xdr:rowOff>0</xdr:rowOff>
    </xdr:to>
    <xdr:sp macro="" textlink="">
      <xdr:nvSpPr>
        <xdr:cNvPr id="42596" name="Line 271">
          <a:extLst>
            <a:ext uri="{FF2B5EF4-FFF2-40B4-BE49-F238E27FC236}">
              <a16:creationId xmlns:a16="http://schemas.microsoft.com/office/drawing/2014/main" id="{00000000-0008-0000-3A00-000064A60000}"/>
            </a:ext>
          </a:extLst>
        </xdr:cNvPr>
        <xdr:cNvSpPr>
          <a:spLocks noChangeShapeType="1"/>
        </xdr:cNvSpPr>
      </xdr:nvSpPr>
      <xdr:spPr bwMode="auto">
        <a:xfrm>
          <a:off x="914400" y="1781175"/>
          <a:ext cx="1000125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114300</xdr:rowOff>
    </xdr:from>
    <xdr:to>
      <xdr:col>3</xdr:col>
      <xdr:colOff>371475</xdr:colOff>
      <xdr:row>7</xdr:row>
      <xdr:rowOff>47625</xdr:rowOff>
    </xdr:to>
    <xdr:sp macro="" textlink="">
      <xdr:nvSpPr>
        <xdr:cNvPr id="42597" name="Arc 272">
          <a:extLst>
            <a:ext uri="{FF2B5EF4-FFF2-40B4-BE49-F238E27FC236}">
              <a16:creationId xmlns:a16="http://schemas.microsoft.com/office/drawing/2014/main" id="{00000000-0008-0000-3A00-000065A60000}"/>
            </a:ext>
          </a:extLst>
        </xdr:cNvPr>
        <xdr:cNvSpPr>
          <a:spLocks/>
        </xdr:cNvSpPr>
      </xdr:nvSpPr>
      <xdr:spPr bwMode="auto">
        <a:xfrm flipH="1">
          <a:off x="1638300" y="1143000"/>
          <a:ext cx="276225" cy="104775"/>
        </a:xfrm>
        <a:custGeom>
          <a:avLst/>
          <a:gdLst>
            <a:gd name="T0" fmla="*/ 0 w 21600"/>
            <a:gd name="T1" fmla="*/ 0 h 21600"/>
            <a:gd name="T2" fmla="*/ 3532419 w 21600"/>
            <a:gd name="T3" fmla="*/ 508232 h 21600"/>
            <a:gd name="T4" fmla="*/ 0 w 21600"/>
            <a:gd name="T5" fmla="*/ 508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561975</xdr:colOff>
      <xdr:row>8</xdr:row>
      <xdr:rowOff>57150</xdr:rowOff>
    </xdr:from>
    <xdr:to>
      <xdr:col>3</xdr:col>
      <xdr:colOff>371475</xdr:colOff>
      <xdr:row>11</xdr:row>
      <xdr:rowOff>104775</xdr:rowOff>
    </xdr:to>
    <xdr:sp macro="" textlink="">
      <xdr:nvSpPr>
        <xdr:cNvPr id="42598" name="Arc 273">
          <a:extLst>
            <a:ext uri="{FF2B5EF4-FFF2-40B4-BE49-F238E27FC236}">
              <a16:creationId xmlns:a16="http://schemas.microsoft.com/office/drawing/2014/main" id="{00000000-0008-0000-3A00-000066A60000}"/>
            </a:ext>
          </a:extLst>
        </xdr:cNvPr>
        <xdr:cNvSpPr>
          <a:spLocks/>
        </xdr:cNvSpPr>
      </xdr:nvSpPr>
      <xdr:spPr bwMode="auto">
        <a:xfrm flipH="1">
          <a:off x="1371600" y="1428750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10</xdr:row>
      <xdr:rowOff>19050</xdr:rowOff>
    </xdr:from>
    <xdr:to>
      <xdr:col>3</xdr:col>
      <xdr:colOff>371475</xdr:colOff>
      <xdr:row>13</xdr:row>
      <xdr:rowOff>0</xdr:rowOff>
    </xdr:to>
    <xdr:sp macro="" textlink="">
      <xdr:nvSpPr>
        <xdr:cNvPr id="42599" name="Arc 274">
          <a:extLst>
            <a:ext uri="{FF2B5EF4-FFF2-40B4-BE49-F238E27FC236}">
              <a16:creationId xmlns:a16="http://schemas.microsoft.com/office/drawing/2014/main" id="{00000000-0008-0000-3A00-000067A60000}"/>
            </a:ext>
          </a:extLst>
        </xdr:cNvPr>
        <xdr:cNvSpPr>
          <a:spLocks/>
        </xdr:cNvSpPr>
      </xdr:nvSpPr>
      <xdr:spPr bwMode="auto">
        <a:xfrm flipH="1">
          <a:off x="1581150" y="1733550"/>
          <a:ext cx="333375" cy="495300"/>
        </a:xfrm>
        <a:custGeom>
          <a:avLst/>
          <a:gdLst>
            <a:gd name="T0" fmla="*/ 0 w 21600"/>
            <a:gd name="T1" fmla="*/ 0 h 21600"/>
            <a:gd name="T2" fmla="*/ 5145319 w 21600"/>
            <a:gd name="T3" fmla="*/ 11357504 h 21600"/>
            <a:gd name="T4" fmla="*/ 0 w 21600"/>
            <a:gd name="T5" fmla="*/ 113575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12</xdr:row>
      <xdr:rowOff>57150</xdr:rowOff>
    </xdr:from>
    <xdr:to>
      <xdr:col>3</xdr:col>
      <xdr:colOff>66675</xdr:colOff>
      <xdr:row>13</xdr:row>
      <xdr:rowOff>0</xdr:rowOff>
    </xdr:to>
    <xdr:sp macro="" textlink="">
      <xdr:nvSpPr>
        <xdr:cNvPr id="42600" name="Line 275">
          <a:extLst>
            <a:ext uri="{FF2B5EF4-FFF2-40B4-BE49-F238E27FC236}">
              <a16:creationId xmlns:a16="http://schemas.microsoft.com/office/drawing/2014/main" id="{00000000-0008-0000-3A00-000068A60000}"/>
            </a:ext>
          </a:extLst>
        </xdr:cNvPr>
        <xdr:cNvSpPr>
          <a:spLocks noChangeShapeType="1"/>
        </xdr:cNvSpPr>
      </xdr:nvSpPr>
      <xdr:spPr bwMode="auto">
        <a:xfrm flipH="1">
          <a:off x="1581150" y="2114550"/>
          <a:ext cx="28575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561975</xdr:colOff>
      <xdr:row>11</xdr:row>
      <xdr:rowOff>38100</xdr:rowOff>
    </xdr:from>
    <xdr:to>
      <xdr:col>2</xdr:col>
      <xdr:colOff>590550</xdr:colOff>
      <xdr:row>11</xdr:row>
      <xdr:rowOff>95250</xdr:rowOff>
    </xdr:to>
    <xdr:sp macro="" textlink="">
      <xdr:nvSpPr>
        <xdr:cNvPr id="42601" name="Line 276">
          <a:extLst>
            <a:ext uri="{FF2B5EF4-FFF2-40B4-BE49-F238E27FC236}">
              <a16:creationId xmlns:a16="http://schemas.microsoft.com/office/drawing/2014/main" id="{00000000-0008-0000-3A00-000069A60000}"/>
            </a:ext>
          </a:extLst>
        </xdr:cNvPr>
        <xdr:cNvSpPr>
          <a:spLocks noChangeShapeType="1"/>
        </xdr:cNvSpPr>
      </xdr:nvSpPr>
      <xdr:spPr bwMode="auto">
        <a:xfrm flipH="1">
          <a:off x="1371600" y="1924050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152400</xdr:rowOff>
    </xdr:from>
    <xdr:to>
      <xdr:col>3</xdr:col>
      <xdr:colOff>171450</xdr:colOff>
      <xdr:row>7</xdr:row>
      <xdr:rowOff>47625</xdr:rowOff>
    </xdr:to>
    <xdr:sp macro="" textlink="">
      <xdr:nvSpPr>
        <xdr:cNvPr id="42602" name="Line 277">
          <a:extLst>
            <a:ext uri="{FF2B5EF4-FFF2-40B4-BE49-F238E27FC236}">
              <a16:creationId xmlns:a16="http://schemas.microsoft.com/office/drawing/2014/main" id="{00000000-0008-0000-3A00-00006AA60000}"/>
            </a:ext>
          </a:extLst>
        </xdr:cNvPr>
        <xdr:cNvSpPr>
          <a:spLocks noChangeShapeType="1"/>
        </xdr:cNvSpPr>
      </xdr:nvSpPr>
      <xdr:spPr bwMode="auto">
        <a:xfrm flipH="1">
          <a:off x="1638300" y="1181100"/>
          <a:ext cx="76200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38100</xdr:rowOff>
    </xdr:from>
    <xdr:to>
      <xdr:col>3</xdr:col>
      <xdr:colOff>390525</xdr:colOff>
      <xdr:row>6</xdr:row>
      <xdr:rowOff>66675</xdr:rowOff>
    </xdr:to>
    <xdr:sp macro="" textlink="">
      <xdr:nvSpPr>
        <xdr:cNvPr id="42262" name="Text 278">
          <a:extLst>
            <a:ext uri="{FF2B5EF4-FFF2-40B4-BE49-F238E27FC236}">
              <a16:creationId xmlns:a16="http://schemas.microsoft.com/office/drawing/2014/main" id="{00000000-0008-0000-3A00-000016A50000}"/>
            </a:ext>
          </a:extLst>
        </xdr:cNvPr>
        <xdr:cNvSpPr txBox="1">
          <a:spLocks noChangeArrowheads="1"/>
        </xdr:cNvSpPr>
      </xdr:nvSpPr>
      <xdr:spPr bwMode="auto">
        <a:xfrm>
          <a:off x="1704975" y="895350"/>
          <a:ext cx="2286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 </a:t>
          </a:r>
          <a:endParaRPr lang="en-US"/>
        </a:p>
      </xdr:txBody>
    </xdr:sp>
    <xdr:clientData/>
  </xdr:twoCellAnchor>
  <xdr:twoCellAnchor>
    <xdr:from>
      <xdr:col>3</xdr:col>
      <xdr:colOff>161925</xdr:colOff>
      <xdr:row>8</xdr:row>
      <xdr:rowOff>85725</xdr:rowOff>
    </xdr:from>
    <xdr:to>
      <xdr:col>3</xdr:col>
      <xdr:colOff>390525</xdr:colOff>
      <xdr:row>9</xdr:row>
      <xdr:rowOff>123825</xdr:rowOff>
    </xdr:to>
    <xdr:sp macro="" textlink="">
      <xdr:nvSpPr>
        <xdr:cNvPr id="42263" name="Text 279">
          <a:extLst>
            <a:ext uri="{FF2B5EF4-FFF2-40B4-BE49-F238E27FC236}">
              <a16:creationId xmlns:a16="http://schemas.microsoft.com/office/drawing/2014/main" id="{00000000-0008-0000-3A00-000017A50000}"/>
            </a:ext>
          </a:extLst>
        </xdr:cNvPr>
        <xdr:cNvSpPr txBox="1">
          <a:spLocks noChangeArrowheads="1"/>
        </xdr:cNvSpPr>
      </xdr:nvSpPr>
      <xdr:spPr bwMode="auto">
        <a:xfrm>
          <a:off x="1704975" y="1457325"/>
          <a:ext cx="2286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4</xdr:col>
      <xdr:colOff>533400</xdr:colOff>
      <xdr:row>11</xdr:row>
      <xdr:rowOff>152400</xdr:rowOff>
    </xdr:from>
    <xdr:to>
      <xdr:col>4</xdr:col>
      <xdr:colOff>704850</xdr:colOff>
      <xdr:row>11</xdr:row>
      <xdr:rowOff>152400</xdr:rowOff>
    </xdr:to>
    <xdr:sp macro="" textlink="">
      <xdr:nvSpPr>
        <xdr:cNvPr id="42605" name="Line 280">
          <a:extLst>
            <a:ext uri="{FF2B5EF4-FFF2-40B4-BE49-F238E27FC236}">
              <a16:creationId xmlns:a16="http://schemas.microsoft.com/office/drawing/2014/main" id="{00000000-0008-0000-3A00-00006DA60000}"/>
            </a:ext>
          </a:extLst>
        </xdr:cNvPr>
        <xdr:cNvSpPr>
          <a:spLocks noChangeShapeType="1"/>
        </xdr:cNvSpPr>
      </xdr:nvSpPr>
      <xdr:spPr bwMode="auto">
        <a:xfrm>
          <a:off x="2809875" y="20383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704850</xdr:colOff>
      <xdr:row>11</xdr:row>
      <xdr:rowOff>152400</xdr:rowOff>
    </xdr:from>
    <xdr:to>
      <xdr:col>5</xdr:col>
      <xdr:colOff>371475</xdr:colOff>
      <xdr:row>11</xdr:row>
      <xdr:rowOff>152400</xdr:rowOff>
    </xdr:to>
    <xdr:sp macro="" textlink="">
      <xdr:nvSpPr>
        <xdr:cNvPr id="42606" name="Line 281">
          <a:extLst>
            <a:ext uri="{FF2B5EF4-FFF2-40B4-BE49-F238E27FC236}">
              <a16:creationId xmlns:a16="http://schemas.microsoft.com/office/drawing/2014/main" id="{00000000-0008-0000-3A00-00006EA60000}"/>
            </a:ext>
          </a:extLst>
        </xdr:cNvPr>
        <xdr:cNvSpPr>
          <a:spLocks noChangeShapeType="1"/>
        </xdr:cNvSpPr>
      </xdr:nvSpPr>
      <xdr:spPr bwMode="auto">
        <a:xfrm flipH="1">
          <a:off x="2981325" y="2038350"/>
          <a:ext cx="400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190500</xdr:colOff>
      <xdr:row>7</xdr:row>
      <xdr:rowOff>9525</xdr:rowOff>
    </xdr:from>
    <xdr:to>
      <xdr:col>3</xdr:col>
      <xdr:colOff>371475</xdr:colOff>
      <xdr:row>8</xdr:row>
      <xdr:rowOff>38100</xdr:rowOff>
    </xdr:to>
    <xdr:sp macro="" textlink="">
      <xdr:nvSpPr>
        <xdr:cNvPr id="42266" name="Text 282">
          <a:extLst>
            <a:ext uri="{FF2B5EF4-FFF2-40B4-BE49-F238E27FC236}">
              <a16:creationId xmlns:a16="http://schemas.microsoft.com/office/drawing/2014/main" id="{00000000-0008-0000-3A00-00001AA50000}"/>
            </a:ext>
          </a:extLst>
        </xdr:cNvPr>
        <xdr:cNvSpPr txBox="1">
          <a:spLocks noChangeArrowheads="1"/>
        </xdr:cNvSpPr>
      </xdr:nvSpPr>
      <xdr:spPr bwMode="auto">
        <a:xfrm>
          <a:off x="1733550" y="1209675"/>
          <a:ext cx="1809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371475</xdr:colOff>
      <xdr:row>5</xdr:row>
      <xdr:rowOff>76200</xdr:rowOff>
    </xdr:from>
    <xdr:to>
      <xdr:col>4</xdr:col>
      <xdr:colOff>0</xdr:colOff>
      <xdr:row>13</xdr:row>
      <xdr:rowOff>0</xdr:rowOff>
    </xdr:to>
    <xdr:sp macro="" textlink="">
      <xdr:nvSpPr>
        <xdr:cNvPr id="42608" name="Line 283">
          <a:extLst>
            <a:ext uri="{FF2B5EF4-FFF2-40B4-BE49-F238E27FC236}">
              <a16:creationId xmlns:a16="http://schemas.microsoft.com/office/drawing/2014/main" id="{00000000-0008-0000-3A00-000070A60000}"/>
            </a:ext>
          </a:extLst>
        </xdr:cNvPr>
        <xdr:cNvSpPr>
          <a:spLocks noChangeShapeType="1"/>
        </xdr:cNvSpPr>
      </xdr:nvSpPr>
      <xdr:spPr bwMode="auto">
        <a:xfrm flipV="1">
          <a:off x="1914525" y="933450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47625</xdr:rowOff>
    </xdr:from>
    <xdr:to>
      <xdr:col>4</xdr:col>
      <xdr:colOff>361950</xdr:colOff>
      <xdr:row>4</xdr:row>
      <xdr:rowOff>152400</xdr:rowOff>
    </xdr:to>
    <xdr:grpSp>
      <xdr:nvGrpSpPr>
        <xdr:cNvPr id="42609" name="Group 284">
          <a:extLst>
            <a:ext uri="{FF2B5EF4-FFF2-40B4-BE49-F238E27FC236}">
              <a16:creationId xmlns:a16="http://schemas.microsoft.com/office/drawing/2014/main" id="{00000000-0008-0000-3A00-000071A60000}"/>
            </a:ext>
          </a:extLst>
        </xdr:cNvPr>
        <xdr:cNvGrpSpPr>
          <a:grpSpLocks/>
        </xdr:cNvGrpSpPr>
      </xdr:nvGrpSpPr>
      <xdr:grpSpPr bwMode="auto">
        <a:xfrm>
          <a:off x="2339340" y="550545"/>
          <a:ext cx="361950" cy="272415"/>
          <a:chOff x="6140000" y="1440000"/>
          <a:chExt cx="980000" cy="720000"/>
        </a:xfrm>
      </xdr:grpSpPr>
      <xdr:sp macro="" textlink="">
        <xdr:nvSpPr>
          <xdr:cNvPr id="42641" name="Line 285">
            <a:extLst>
              <a:ext uri="{FF2B5EF4-FFF2-40B4-BE49-F238E27FC236}">
                <a16:creationId xmlns:a16="http://schemas.microsoft.com/office/drawing/2014/main" id="{00000000-0008-0000-3A00-000091A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840000" y="1440000"/>
            <a:ext cx="0" cy="7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642" name="Line 286">
            <a:extLst>
              <a:ext uri="{FF2B5EF4-FFF2-40B4-BE49-F238E27FC236}">
                <a16:creationId xmlns:a16="http://schemas.microsoft.com/office/drawing/2014/main" id="{00000000-0008-0000-3A00-000092A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600000" y="1440000"/>
            <a:ext cx="0" cy="7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643" name="Line 287">
            <a:extLst>
              <a:ext uri="{FF2B5EF4-FFF2-40B4-BE49-F238E27FC236}">
                <a16:creationId xmlns:a16="http://schemas.microsoft.com/office/drawing/2014/main" id="{00000000-0008-0000-3A00-000093A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140000" y="1440000"/>
            <a:ext cx="0" cy="7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644" name="Line 288">
            <a:extLst>
              <a:ext uri="{FF2B5EF4-FFF2-40B4-BE49-F238E27FC236}">
                <a16:creationId xmlns:a16="http://schemas.microsoft.com/office/drawing/2014/main" id="{00000000-0008-0000-3A00-000094A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400000" y="1440000"/>
            <a:ext cx="0" cy="7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645" name="Line 289">
            <a:extLst>
              <a:ext uri="{FF2B5EF4-FFF2-40B4-BE49-F238E27FC236}">
                <a16:creationId xmlns:a16="http://schemas.microsoft.com/office/drawing/2014/main" id="{00000000-0008-0000-3A00-000095A60000}"/>
              </a:ext>
            </a:extLst>
          </xdr:cNvPr>
          <xdr:cNvSpPr>
            <a:spLocks noChangeShapeType="1"/>
          </xdr:cNvSpPr>
        </xdr:nvSpPr>
        <xdr:spPr bwMode="auto">
          <a:xfrm>
            <a:off x="6140000" y="1440000"/>
            <a:ext cx="980000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9525</xdr:colOff>
      <xdr:row>4</xdr:row>
      <xdr:rowOff>152400</xdr:rowOff>
    </xdr:from>
    <xdr:to>
      <xdr:col>3</xdr:col>
      <xdr:colOff>9525</xdr:colOff>
      <xdr:row>5</xdr:row>
      <xdr:rowOff>104775</xdr:rowOff>
    </xdr:to>
    <xdr:sp macro="" textlink="">
      <xdr:nvSpPr>
        <xdr:cNvPr id="42610" name="Line 290">
          <a:extLst>
            <a:ext uri="{FF2B5EF4-FFF2-40B4-BE49-F238E27FC236}">
              <a16:creationId xmlns:a16="http://schemas.microsoft.com/office/drawing/2014/main" id="{00000000-0008-0000-3A00-000072A60000}"/>
            </a:ext>
          </a:extLst>
        </xdr:cNvPr>
        <xdr:cNvSpPr>
          <a:spLocks noChangeShapeType="1"/>
        </xdr:cNvSpPr>
      </xdr:nvSpPr>
      <xdr:spPr bwMode="auto">
        <a:xfrm>
          <a:off x="1552575" y="838200"/>
          <a:ext cx="0" cy="1238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85725</xdr:rowOff>
    </xdr:to>
    <xdr:sp macro="" textlink="">
      <xdr:nvSpPr>
        <xdr:cNvPr id="42611" name="Line 291">
          <a:extLst>
            <a:ext uri="{FF2B5EF4-FFF2-40B4-BE49-F238E27FC236}">
              <a16:creationId xmlns:a16="http://schemas.microsoft.com/office/drawing/2014/main" id="{00000000-0008-0000-3A00-000073A60000}"/>
            </a:ext>
          </a:extLst>
        </xdr:cNvPr>
        <xdr:cNvSpPr>
          <a:spLocks noChangeShapeType="1"/>
        </xdr:cNvSpPr>
      </xdr:nvSpPr>
      <xdr:spPr bwMode="auto">
        <a:xfrm>
          <a:off x="2276475" y="857250"/>
          <a:ext cx="0" cy="857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3</xdr:row>
      <xdr:rowOff>47625</xdr:rowOff>
    </xdr:from>
    <xdr:to>
      <xdr:col>3</xdr:col>
      <xdr:colOff>9525</xdr:colOff>
      <xdr:row>4</xdr:row>
      <xdr:rowOff>152400</xdr:rowOff>
    </xdr:to>
    <xdr:sp macro="" textlink="">
      <xdr:nvSpPr>
        <xdr:cNvPr id="42612" name="Line 292">
          <a:extLst>
            <a:ext uri="{FF2B5EF4-FFF2-40B4-BE49-F238E27FC236}">
              <a16:creationId xmlns:a16="http://schemas.microsoft.com/office/drawing/2014/main" id="{00000000-0008-0000-3A00-000074A60000}"/>
            </a:ext>
          </a:extLst>
        </xdr:cNvPr>
        <xdr:cNvSpPr>
          <a:spLocks noChangeShapeType="1"/>
        </xdr:cNvSpPr>
      </xdr:nvSpPr>
      <xdr:spPr bwMode="auto">
        <a:xfrm flipH="1">
          <a:off x="1552575" y="5619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657225</xdr:colOff>
      <xdr:row>3</xdr:row>
      <xdr:rowOff>47625</xdr:rowOff>
    </xdr:from>
    <xdr:to>
      <xdr:col>2</xdr:col>
      <xdr:colOff>657225</xdr:colOff>
      <xdr:row>4</xdr:row>
      <xdr:rowOff>152400</xdr:rowOff>
    </xdr:to>
    <xdr:sp macro="" textlink="">
      <xdr:nvSpPr>
        <xdr:cNvPr id="42613" name="Line 293">
          <a:extLst>
            <a:ext uri="{FF2B5EF4-FFF2-40B4-BE49-F238E27FC236}">
              <a16:creationId xmlns:a16="http://schemas.microsoft.com/office/drawing/2014/main" id="{00000000-0008-0000-3A00-000075A60000}"/>
            </a:ext>
          </a:extLst>
        </xdr:cNvPr>
        <xdr:cNvSpPr>
          <a:spLocks noChangeShapeType="1"/>
        </xdr:cNvSpPr>
      </xdr:nvSpPr>
      <xdr:spPr bwMode="auto">
        <a:xfrm flipH="1">
          <a:off x="1466850" y="5619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3</xdr:row>
      <xdr:rowOff>47625</xdr:rowOff>
    </xdr:from>
    <xdr:to>
      <xdr:col>2</xdr:col>
      <xdr:colOff>495300</xdr:colOff>
      <xdr:row>4</xdr:row>
      <xdr:rowOff>152400</xdr:rowOff>
    </xdr:to>
    <xdr:sp macro="" textlink="">
      <xdr:nvSpPr>
        <xdr:cNvPr id="42614" name="Line 294">
          <a:extLst>
            <a:ext uri="{FF2B5EF4-FFF2-40B4-BE49-F238E27FC236}">
              <a16:creationId xmlns:a16="http://schemas.microsoft.com/office/drawing/2014/main" id="{00000000-0008-0000-3A00-000076A60000}"/>
            </a:ext>
          </a:extLst>
        </xdr:cNvPr>
        <xdr:cNvSpPr>
          <a:spLocks noChangeShapeType="1"/>
        </xdr:cNvSpPr>
      </xdr:nvSpPr>
      <xdr:spPr bwMode="auto">
        <a:xfrm flipH="1">
          <a:off x="1304925" y="5619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571500</xdr:colOff>
      <xdr:row>3</xdr:row>
      <xdr:rowOff>47625</xdr:rowOff>
    </xdr:from>
    <xdr:to>
      <xdr:col>2</xdr:col>
      <xdr:colOff>571500</xdr:colOff>
      <xdr:row>4</xdr:row>
      <xdr:rowOff>152400</xdr:rowOff>
    </xdr:to>
    <xdr:sp macro="" textlink="">
      <xdr:nvSpPr>
        <xdr:cNvPr id="42615" name="Line 295">
          <a:extLst>
            <a:ext uri="{FF2B5EF4-FFF2-40B4-BE49-F238E27FC236}">
              <a16:creationId xmlns:a16="http://schemas.microsoft.com/office/drawing/2014/main" id="{00000000-0008-0000-3A00-000077A60000}"/>
            </a:ext>
          </a:extLst>
        </xdr:cNvPr>
        <xdr:cNvSpPr>
          <a:spLocks noChangeShapeType="1"/>
        </xdr:cNvSpPr>
      </xdr:nvSpPr>
      <xdr:spPr bwMode="auto">
        <a:xfrm flipH="1">
          <a:off x="1381125" y="5619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3</xdr:row>
      <xdr:rowOff>47625</xdr:rowOff>
    </xdr:from>
    <xdr:to>
      <xdr:col>3</xdr:col>
      <xdr:colOff>9525</xdr:colOff>
      <xdr:row>3</xdr:row>
      <xdr:rowOff>47625</xdr:rowOff>
    </xdr:to>
    <xdr:sp macro="" textlink="">
      <xdr:nvSpPr>
        <xdr:cNvPr id="42616" name="Line 296">
          <a:extLst>
            <a:ext uri="{FF2B5EF4-FFF2-40B4-BE49-F238E27FC236}">
              <a16:creationId xmlns:a16="http://schemas.microsoft.com/office/drawing/2014/main" id="{00000000-0008-0000-3A00-000078A60000}"/>
            </a:ext>
          </a:extLst>
        </xdr:cNvPr>
        <xdr:cNvSpPr>
          <a:spLocks noChangeShapeType="1"/>
        </xdr:cNvSpPr>
      </xdr:nvSpPr>
      <xdr:spPr bwMode="auto">
        <a:xfrm>
          <a:off x="1171575" y="561975"/>
          <a:ext cx="381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10</xdr:row>
      <xdr:rowOff>152400</xdr:rowOff>
    </xdr:from>
    <xdr:to>
      <xdr:col>5</xdr:col>
      <xdr:colOff>209550</xdr:colOff>
      <xdr:row>11</xdr:row>
      <xdr:rowOff>152400</xdr:rowOff>
    </xdr:to>
    <xdr:sp macro="" textlink="">
      <xdr:nvSpPr>
        <xdr:cNvPr id="42285" name="Text 301">
          <a:extLst>
            <a:ext uri="{FF2B5EF4-FFF2-40B4-BE49-F238E27FC236}">
              <a16:creationId xmlns:a16="http://schemas.microsoft.com/office/drawing/2014/main" id="{00000000-0008-0000-3A00-00002DA50000}"/>
            </a:ext>
          </a:extLst>
        </xdr:cNvPr>
        <xdr:cNvSpPr txBox="1">
          <a:spLocks noChangeArrowheads="1"/>
        </xdr:cNvSpPr>
      </xdr:nvSpPr>
      <xdr:spPr bwMode="auto">
        <a:xfrm>
          <a:off x="3105150" y="1866900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95250</xdr:colOff>
      <xdr:row>11</xdr:row>
      <xdr:rowOff>104775</xdr:rowOff>
    </xdr:from>
    <xdr:to>
      <xdr:col>2</xdr:col>
      <xdr:colOff>257175</xdr:colOff>
      <xdr:row>12</xdr:row>
      <xdr:rowOff>85725</xdr:rowOff>
    </xdr:to>
    <xdr:sp macro="" textlink="">
      <xdr:nvSpPr>
        <xdr:cNvPr id="42286" name="Text 302">
          <a:extLst>
            <a:ext uri="{FF2B5EF4-FFF2-40B4-BE49-F238E27FC236}">
              <a16:creationId xmlns:a16="http://schemas.microsoft.com/office/drawing/2014/main" id="{00000000-0008-0000-3A00-00002EA50000}"/>
            </a:ext>
          </a:extLst>
        </xdr:cNvPr>
        <xdr:cNvSpPr txBox="1">
          <a:spLocks noChangeArrowheads="1"/>
        </xdr:cNvSpPr>
      </xdr:nvSpPr>
      <xdr:spPr bwMode="auto">
        <a:xfrm>
          <a:off x="904875" y="1990725"/>
          <a:ext cx="1619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4</xdr:col>
      <xdr:colOff>323850</xdr:colOff>
      <xdr:row>4</xdr:row>
      <xdr:rowOff>47625</xdr:rowOff>
    </xdr:from>
    <xdr:to>
      <xdr:col>4</xdr:col>
      <xdr:colOff>504825</xdr:colOff>
      <xdr:row>5</xdr:row>
      <xdr:rowOff>38100</xdr:rowOff>
    </xdr:to>
    <xdr:sp macro="" textlink="">
      <xdr:nvSpPr>
        <xdr:cNvPr id="42287" name="Text 303">
          <a:extLst>
            <a:ext uri="{FF2B5EF4-FFF2-40B4-BE49-F238E27FC236}">
              <a16:creationId xmlns:a16="http://schemas.microsoft.com/office/drawing/2014/main" id="{00000000-0008-0000-3A00-00002FA50000}"/>
            </a:ext>
          </a:extLst>
        </xdr:cNvPr>
        <xdr:cNvSpPr txBox="1">
          <a:spLocks noChangeArrowheads="1"/>
        </xdr:cNvSpPr>
      </xdr:nvSpPr>
      <xdr:spPr bwMode="auto">
        <a:xfrm>
          <a:off x="2600325" y="733425"/>
          <a:ext cx="18097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s*</a:t>
          </a:r>
          <a:endParaRPr lang="en-US"/>
        </a:p>
      </xdr:txBody>
    </xdr:sp>
    <xdr:clientData/>
  </xdr:twoCellAnchor>
  <xdr:twoCellAnchor>
    <xdr:from>
      <xdr:col>2</xdr:col>
      <xdr:colOff>38100</xdr:colOff>
      <xdr:row>12</xdr:row>
      <xdr:rowOff>152400</xdr:rowOff>
    </xdr:from>
    <xdr:to>
      <xdr:col>2</xdr:col>
      <xdr:colOff>76200</xdr:colOff>
      <xdr:row>13</xdr:row>
      <xdr:rowOff>28575</xdr:rowOff>
    </xdr:to>
    <xdr:sp macro="" textlink="">
      <xdr:nvSpPr>
        <xdr:cNvPr id="42620" name="Oval 331">
          <a:extLst>
            <a:ext uri="{FF2B5EF4-FFF2-40B4-BE49-F238E27FC236}">
              <a16:creationId xmlns:a16="http://schemas.microsoft.com/office/drawing/2014/main" id="{00000000-0008-0000-3A00-00007CA60000}"/>
            </a:ext>
          </a:extLst>
        </xdr:cNvPr>
        <xdr:cNvSpPr>
          <a:spLocks noChangeArrowheads="1"/>
        </xdr:cNvSpPr>
      </xdr:nvSpPr>
      <xdr:spPr bwMode="auto">
        <a:xfrm>
          <a:off x="847725" y="220980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13</xdr:row>
      <xdr:rowOff>0</xdr:rowOff>
    </xdr:from>
    <xdr:to>
      <xdr:col>2</xdr:col>
      <xdr:colOff>161925</xdr:colOff>
      <xdr:row>14</xdr:row>
      <xdr:rowOff>38100</xdr:rowOff>
    </xdr:to>
    <xdr:sp macro="" textlink="">
      <xdr:nvSpPr>
        <xdr:cNvPr id="42621" name="Line 333">
          <a:extLst>
            <a:ext uri="{FF2B5EF4-FFF2-40B4-BE49-F238E27FC236}">
              <a16:creationId xmlns:a16="http://schemas.microsoft.com/office/drawing/2014/main" id="{00000000-0008-0000-3A00-00007DA60000}"/>
            </a:ext>
          </a:extLst>
        </xdr:cNvPr>
        <xdr:cNvSpPr>
          <a:spLocks noChangeShapeType="1"/>
        </xdr:cNvSpPr>
      </xdr:nvSpPr>
      <xdr:spPr bwMode="auto">
        <a:xfrm>
          <a:off x="857250" y="22288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390525</xdr:colOff>
      <xdr:row>13</xdr:row>
      <xdr:rowOff>0</xdr:rowOff>
    </xdr:from>
    <xdr:to>
      <xdr:col>2</xdr:col>
      <xdr:colOff>47625</xdr:colOff>
      <xdr:row>14</xdr:row>
      <xdr:rowOff>38100</xdr:rowOff>
    </xdr:to>
    <xdr:sp macro="" textlink="">
      <xdr:nvSpPr>
        <xdr:cNvPr id="42622" name="Line 334">
          <a:extLst>
            <a:ext uri="{FF2B5EF4-FFF2-40B4-BE49-F238E27FC236}">
              <a16:creationId xmlns:a16="http://schemas.microsoft.com/office/drawing/2014/main" id="{00000000-0008-0000-3A00-00007EA60000}"/>
            </a:ext>
          </a:extLst>
        </xdr:cNvPr>
        <xdr:cNvSpPr>
          <a:spLocks noChangeShapeType="1"/>
        </xdr:cNvSpPr>
      </xdr:nvSpPr>
      <xdr:spPr bwMode="auto">
        <a:xfrm flipH="1">
          <a:off x="762000" y="22288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390525</xdr:colOff>
      <xdr:row>14</xdr:row>
      <xdr:rowOff>38100</xdr:rowOff>
    </xdr:from>
    <xdr:to>
      <xdr:col>2</xdr:col>
      <xdr:colOff>161925</xdr:colOff>
      <xdr:row>14</xdr:row>
      <xdr:rowOff>38100</xdr:rowOff>
    </xdr:to>
    <xdr:sp macro="" textlink="">
      <xdr:nvSpPr>
        <xdr:cNvPr id="42623" name="Line 335">
          <a:extLst>
            <a:ext uri="{FF2B5EF4-FFF2-40B4-BE49-F238E27FC236}">
              <a16:creationId xmlns:a16="http://schemas.microsoft.com/office/drawing/2014/main" id="{00000000-0008-0000-3A00-00007FA60000}"/>
            </a:ext>
          </a:extLst>
        </xdr:cNvPr>
        <xdr:cNvSpPr>
          <a:spLocks noChangeShapeType="1"/>
        </xdr:cNvSpPr>
      </xdr:nvSpPr>
      <xdr:spPr bwMode="auto">
        <a:xfrm>
          <a:off x="762000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14</xdr:row>
      <xdr:rowOff>47625</xdr:rowOff>
    </xdr:from>
    <xdr:to>
      <xdr:col>2</xdr:col>
      <xdr:colOff>171450</xdr:colOff>
      <xdr:row>14</xdr:row>
      <xdr:rowOff>47625</xdr:rowOff>
    </xdr:to>
    <xdr:sp macro="" textlink="">
      <xdr:nvSpPr>
        <xdr:cNvPr id="42624" name="Line 336">
          <a:extLst>
            <a:ext uri="{FF2B5EF4-FFF2-40B4-BE49-F238E27FC236}">
              <a16:creationId xmlns:a16="http://schemas.microsoft.com/office/drawing/2014/main" id="{00000000-0008-0000-3A00-000080A60000}"/>
            </a:ext>
          </a:extLst>
        </xdr:cNvPr>
        <xdr:cNvSpPr>
          <a:spLocks noChangeShapeType="1"/>
        </xdr:cNvSpPr>
      </xdr:nvSpPr>
      <xdr:spPr bwMode="auto">
        <a:xfrm>
          <a:off x="733425" y="244792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5</xdr:row>
      <xdr:rowOff>95250</xdr:rowOff>
    </xdr:from>
    <xdr:to>
      <xdr:col>3</xdr:col>
      <xdr:colOff>9525</xdr:colOff>
      <xdr:row>7</xdr:row>
      <xdr:rowOff>76200</xdr:rowOff>
    </xdr:to>
    <xdr:sp macro="" textlink="">
      <xdr:nvSpPr>
        <xdr:cNvPr id="42625" name="Line 337">
          <a:extLst>
            <a:ext uri="{FF2B5EF4-FFF2-40B4-BE49-F238E27FC236}">
              <a16:creationId xmlns:a16="http://schemas.microsoft.com/office/drawing/2014/main" id="{00000000-0008-0000-3A00-000081A60000}"/>
            </a:ext>
          </a:extLst>
        </xdr:cNvPr>
        <xdr:cNvSpPr>
          <a:spLocks noChangeShapeType="1"/>
        </xdr:cNvSpPr>
      </xdr:nvSpPr>
      <xdr:spPr bwMode="auto">
        <a:xfrm flipV="1">
          <a:off x="1552575" y="9525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12</xdr:row>
      <xdr:rowOff>152400</xdr:rowOff>
    </xdr:from>
    <xdr:to>
      <xdr:col>5</xdr:col>
      <xdr:colOff>0</xdr:colOff>
      <xdr:row>13</xdr:row>
      <xdr:rowOff>28575</xdr:rowOff>
    </xdr:to>
    <xdr:sp macro="" textlink="">
      <xdr:nvSpPr>
        <xdr:cNvPr id="42626" name="Oval 339">
          <a:extLst>
            <a:ext uri="{FF2B5EF4-FFF2-40B4-BE49-F238E27FC236}">
              <a16:creationId xmlns:a16="http://schemas.microsoft.com/office/drawing/2014/main" id="{00000000-0008-0000-3A00-000082A60000}"/>
            </a:ext>
          </a:extLst>
        </xdr:cNvPr>
        <xdr:cNvSpPr>
          <a:spLocks noChangeArrowheads="1"/>
        </xdr:cNvSpPr>
      </xdr:nvSpPr>
      <xdr:spPr bwMode="auto">
        <a:xfrm>
          <a:off x="2971800" y="220980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85725</xdr:colOff>
      <xdr:row>14</xdr:row>
      <xdr:rowOff>38100</xdr:rowOff>
    </xdr:to>
    <xdr:sp macro="" textlink="">
      <xdr:nvSpPr>
        <xdr:cNvPr id="42627" name="Line 341">
          <a:extLst>
            <a:ext uri="{FF2B5EF4-FFF2-40B4-BE49-F238E27FC236}">
              <a16:creationId xmlns:a16="http://schemas.microsoft.com/office/drawing/2014/main" id="{00000000-0008-0000-3A00-000083A60000}"/>
            </a:ext>
          </a:extLst>
        </xdr:cNvPr>
        <xdr:cNvSpPr>
          <a:spLocks noChangeShapeType="1"/>
        </xdr:cNvSpPr>
      </xdr:nvSpPr>
      <xdr:spPr bwMode="auto">
        <a:xfrm>
          <a:off x="2981325" y="22288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13</xdr:row>
      <xdr:rowOff>0</xdr:rowOff>
    </xdr:from>
    <xdr:to>
      <xdr:col>4</xdr:col>
      <xdr:colOff>704850</xdr:colOff>
      <xdr:row>14</xdr:row>
      <xdr:rowOff>38100</xdr:rowOff>
    </xdr:to>
    <xdr:sp macro="" textlink="">
      <xdr:nvSpPr>
        <xdr:cNvPr id="42628" name="Line 342">
          <a:extLst>
            <a:ext uri="{FF2B5EF4-FFF2-40B4-BE49-F238E27FC236}">
              <a16:creationId xmlns:a16="http://schemas.microsoft.com/office/drawing/2014/main" id="{00000000-0008-0000-3A00-000084A60000}"/>
            </a:ext>
          </a:extLst>
        </xdr:cNvPr>
        <xdr:cNvSpPr>
          <a:spLocks noChangeShapeType="1"/>
        </xdr:cNvSpPr>
      </xdr:nvSpPr>
      <xdr:spPr bwMode="auto">
        <a:xfrm flipH="1">
          <a:off x="2886075" y="22288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14</xdr:row>
      <xdr:rowOff>38100</xdr:rowOff>
    </xdr:from>
    <xdr:to>
      <xdr:col>5</xdr:col>
      <xdr:colOff>85725</xdr:colOff>
      <xdr:row>14</xdr:row>
      <xdr:rowOff>38100</xdr:rowOff>
    </xdr:to>
    <xdr:sp macro="" textlink="">
      <xdr:nvSpPr>
        <xdr:cNvPr id="42629" name="Line 343">
          <a:extLst>
            <a:ext uri="{FF2B5EF4-FFF2-40B4-BE49-F238E27FC236}">
              <a16:creationId xmlns:a16="http://schemas.microsoft.com/office/drawing/2014/main" id="{00000000-0008-0000-3A00-000085A60000}"/>
            </a:ext>
          </a:extLst>
        </xdr:cNvPr>
        <xdr:cNvSpPr>
          <a:spLocks noChangeShapeType="1"/>
        </xdr:cNvSpPr>
      </xdr:nvSpPr>
      <xdr:spPr bwMode="auto">
        <a:xfrm>
          <a:off x="2886075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581025</xdr:colOff>
      <xdr:row>14</xdr:row>
      <xdr:rowOff>47625</xdr:rowOff>
    </xdr:from>
    <xdr:to>
      <xdr:col>5</xdr:col>
      <xdr:colOff>104775</xdr:colOff>
      <xdr:row>14</xdr:row>
      <xdr:rowOff>47625</xdr:rowOff>
    </xdr:to>
    <xdr:sp macro="" textlink="">
      <xdr:nvSpPr>
        <xdr:cNvPr id="42630" name="Line 344">
          <a:extLst>
            <a:ext uri="{FF2B5EF4-FFF2-40B4-BE49-F238E27FC236}">
              <a16:creationId xmlns:a16="http://schemas.microsoft.com/office/drawing/2014/main" id="{00000000-0008-0000-3A00-000086A60000}"/>
            </a:ext>
          </a:extLst>
        </xdr:cNvPr>
        <xdr:cNvSpPr>
          <a:spLocks noChangeShapeType="1"/>
        </xdr:cNvSpPr>
      </xdr:nvSpPr>
      <xdr:spPr bwMode="auto">
        <a:xfrm>
          <a:off x="2857500" y="244792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5</xdr:row>
      <xdr:rowOff>66675</xdr:rowOff>
    </xdr:from>
    <xdr:to>
      <xdr:col>4</xdr:col>
      <xdr:colOff>9525</xdr:colOff>
      <xdr:row>7</xdr:row>
      <xdr:rowOff>47625</xdr:rowOff>
    </xdr:to>
    <xdr:sp macro="" textlink="">
      <xdr:nvSpPr>
        <xdr:cNvPr id="42631" name="Line 345">
          <a:extLst>
            <a:ext uri="{FF2B5EF4-FFF2-40B4-BE49-F238E27FC236}">
              <a16:creationId xmlns:a16="http://schemas.microsoft.com/office/drawing/2014/main" id="{00000000-0008-0000-3A00-000087A60000}"/>
            </a:ext>
          </a:extLst>
        </xdr:cNvPr>
        <xdr:cNvSpPr>
          <a:spLocks noChangeShapeType="1"/>
        </xdr:cNvSpPr>
      </xdr:nvSpPr>
      <xdr:spPr bwMode="auto">
        <a:xfrm flipV="1">
          <a:off x="2286000" y="923925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</xdr:colOff>
      <xdr:row>6</xdr:row>
      <xdr:rowOff>57150</xdr:rowOff>
    </xdr:from>
    <xdr:to>
      <xdr:col>4</xdr:col>
      <xdr:colOff>209550</xdr:colOff>
      <xdr:row>7</xdr:row>
      <xdr:rowOff>104775</xdr:rowOff>
    </xdr:to>
    <xdr:sp macro="" textlink="">
      <xdr:nvSpPr>
        <xdr:cNvPr id="42330" name="Text 346">
          <a:extLst>
            <a:ext uri="{FF2B5EF4-FFF2-40B4-BE49-F238E27FC236}">
              <a16:creationId xmlns:a16="http://schemas.microsoft.com/office/drawing/2014/main" id="{00000000-0008-0000-3A00-00005AA50000}"/>
            </a:ext>
          </a:extLst>
        </xdr:cNvPr>
        <xdr:cNvSpPr txBox="1">
          <a:spLocks noChangeArrowheads="1"/>
        </xdr:cNvSpPr>
      </xdr:nvSpPr>
      <xdr:spPr bwMode="auto">
        <a:xfrm>
          <a:off x="2314575" y="1085850"/>
          <a:ext cx="1714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352425</xdr:colOff>
      <xdr:row>8</xdr:row>
      <xdr:rowOff>152400</xdr:rowOff>
    </xdr:from>
    <xdr:to>
      <xdr:col>4</xdr:col>
      <xdr:colOff>57150</xdr:colOff>
      <xdr:row>9</xdr:row>
      <xdr:rowOff>123825</xdr:rowOff>
    </xdr:to>
    <xdr:sp macro="" textlink="">
      <xdr:nvSpPr>
        <xdr:cNvPr id="42282" name="phiu">
          <a:extLst>
            <a:ext uri="{FF2B5EF4-FFF2-40B4-BE49-F238E27FC236}">
              <a16:creationId xmlns:a16="http://schemas.microsoft.com/office/drawing/2014/main" id="{00000000-0008-0000-3A00-00002AA50000}"/>
            </a:ext>
          </a:extLst>
        </xdr:cNvPr>
        <xdr:cNvSpPr txBox="1">
          <a:spLocks noChangeArrowheads="1"/>
        </xdr:cNvSpPr>
      </xdr:nvSpPr>
      <xdr:spPr bwMode="auto">
        <a:xfrm>
          <a:off x="1895475" y="1524000"/>
          <a:ext cx="4381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2</xdr:col>
      <xdr:colOff>228600</xdr:colOff>
      <xdr:row>11</xdr:row>
      <xdr:rowOff>104775</xdr:rowOff>
    </xdr:from>
    <xdr:to>
      <xdr:col>3</xdr:col>
      <xdr:colOff>561975</xdr:colOff>
      <xdr:row>12</xdr:row>
      <xdr:rowOff>104775</xdr:rowOff>
    </xdr:to>
    <xdr:sp macro="" textlink="">
      <xdr:nvSpPr>
        <xdr:cNvPr id="42284" name="Radius">
          <a:extLst>
            <a:ext uri="{FF2B5EF4-FFF2-40B4-BE49-F238E27FC236}">
              <a16:creationId xmlns:a16="http://schemas.microsoft.com/office/drawing/2014/main" id="{00000000-0008-0000-3A00-00002CA50000}"/>
            </a:ext>
          </a:extLst>
        </xdr:cNvPr>
        <xdr:cNvSpPr txBox="1">
          <a:spLocks noChangeArrowheads="1"/>
        </xdr:cNvSpPr>
      </xdr:nvSpPr>
      <xdr:spPr bwMode="auto">
        <a:xfrm>
          <a:off x="1038225" y="1990725"/>
          <a:ext cx="1066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>
    <xdr:from>
      <xdr:col>3</xdr:col>
      <xdr:colOff>352425</xdr:colOff>
      <xdr:row>7</xdr:row>
      <xdr:rowOff>38100</xdr:rowOff>
    </xdr:from>
    <xdr:to>
      <xdr:col>4</xdr:col>
      <xdr:colOff>257175</xdr:colOff>
      <xdr:row>8</xdr:row>
      <xdr:rowOff>9525</xdr:rowOff>
    </xdr:to>
    <xdr:sp macro="" textlink="">
      <xdr:nvSpPr>
        <xdr:cNvPr id="42281" name="phi">
          <a:extLst>
            <a:ext uri="{FF2B5EF4-FFF2-40B4-BE49-F238E27FC236}">
              <a16:creationId xmlns:a16="http://schemas.microsoft.com/office/drawing/2014/main" id="{00000000-0008-0000-3A00-000029A50000}"/>
            </a:ext>
          </a:extLst>
        </xdr:cNvPr>
        <xdr:cNvSpPr txBox="1">
          <a:spLocks noChangeArrowheads="1"/>
        </xdr:cNvSpPr>
      </xdr:nvSpPr>
      <xdr:spPr bwMode="auto">
        <a:xfrm>
          <a:off x="1895475" y="1238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3</xdr:col>
      <xdr:colOff>333375</xdr:colOff>
      <xdr:row>5</xdr:row>
      <xdr:rowOff>85725</xdr:rowOff>
    </xdr:from>
    <xdr:to>
      <xdr:col>4</xdr:col>
      <xdr:colOff>104775</xdr:colOff>
      <xdr:row>6</xdr:row>
      <xdr:rowOff>66675</xdr:rowOff>
    </xdr:to>
    <xdr:sp macro="" textlink="">
      <xdr:nvSpPr>
        <xdr:cNvPr id="42283" name="phio">
          <a:extLst>
            <a:ext uri="{FF2B5EF4-FFF2-40B4-BE49-F238E27FC236}">
              <a16:creationId xmlns:a16="http://schemas.microsoft.com/office/drawing/2014/main" id="{00000000-0008-0000-3A00-00002BA50000}"/>
            </a:ext>
          </a:extLst>
        </xdr:cNvPr>
        <xdr:cNvSpPr txBox="1">
          <a:spLocks noChangeArrowheads="1"/>
        </xdr:cNvSpPr>
      </xdr:nvSpPr>
      <xdr:spPr bwMode="auto">
        <a:xfrm>
          <a:off x="1876425" y="942975"/>
          <a:ext cx="5048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0°</a:t>
          </a:r>
          <a:endParaRPr lang="en-US"/>
        </a:p>
      </xdr:txBody>
    </xdr:sp>
    <xdr:clientData/>
  </xdr:twoCellAnchor>
  <xdr:twoCellAnchor>
    <xdr:from>
      <xdr:col>4</xdr:col>
      <xdr:colOff>142875</xdr:colOff>
      <xdr:row>6</xdr:row>
      <xdr:rowOff>47625</xdr:rowOff>
    </xdr:from>
    <xdr:to>
      <xdr:col>6</xdr:col>
      <xdr:colOff>180975</xdr:colOff>
      <xdr:row>7</xdr:row>
      <xdr:rowOff>47625</xdr:rowOff>
    </xdr:to>
    <xdr:sp macro="" textlink="">
      <xdr:nvSpPr>
        <xdr:cNvPr id="42313" name="Randlast">
          <a:extLst>
            <a:ext uri="{FF2B5EF4-FFF2-40B4-BE49-F238E27FC236}">
              <a16:creationId xmlns:a16="http://schemas.microsoft.com/office/drawing/2014/main" id="{00000000-0008-0000-3A00-000049A50000}"/>
            </a:ext>
          </a:extLst>
        </xdr:cNvPr>
        <xdr:cNvSpPr txBox="1">
          <a:spLocks noChangeArrowheads="1"/>
        </xdr:cNvSpPr>
      </xdr:nvSpPr>
      <xdr:spPr bwMode="auto">
        <a:xfrm>
          <a:off x="2419350" y="1076325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0N/m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42332" name="Meridiankraft">
          <a:extLst>
            <a:ext uri="{FF2B5EF4-FFF2-40B4-BE49-F238E27FC236}">
              <a16:creationId xmlns:a16="http://schemas.microsoft.com/office/drawing/2014/main" id="{00000000-0008-0000-3A00-00005CA50000}"/>
            </a:ext>
          </a:extLst>
        </xdr:cNvPr>
        <xdr:cNvSpPr txBox="1">
          <a:spLocks noChangeArrowheads="1"/>
        </xdr:cNvSpPr>
      </xdr:nvSpPr>
      <xdr:spPr bwMode="auto">
        <a:xfrm>
          <a:off x="1038225" y="3238500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42333" name="Ringkraft">
          <a:extLst>
            <a:ext uri="{FF2B5EF4-FFF2-40B4-BE49-F238E27FC236}">
              <a16:creationId xmlns:a16="http://schemas.microsoft.com/office/drawing/2014/main" id="{00000000-0008-0000-3A00-00005DA50000}"/>
            </a:ext>
          </a:extLst>
        </xdr:cNvPr>
        <xdr:cNvSpPr txBox="1">
          <a:spLocks noChangeArrowheads="1"/>
        </xdr:cNvSpPr>
      </xdr:nvSpPr>
      <xdr:spPr bwMode="auto">
        <a:xfrm>
          <a:off x="175260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42334" name="Aufweitung">
          <a:extLst>
            <a:ext uri="{FF2B5EF4-FFF2-40B4-BE49-F238E27FC236}">
              <a16:creationId xmlns:a16="http://schemas.microsoft.com/office/drawing/2014/main" id="{00000000-0008-0000-3A00-00005EA50000}"/>
            </a:ext>
          </a:extLst>
        </xdr:cNvPr>
        <xdr:cNvSpPr txBox="1">
          <a:spLocks noChangeArrowheads="1"/>
        </xdr:cNvSpPr>
      </xdr:nvSpPr>
      <xdr:spPr bwMode="auto">
        <a:xfrm>
          <a:off x="2609850" y="32385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42335" name="Button 351" hidden="1">
              <a:extLst>
                <a:ext uri="{63B3BB69-23CF-44E3-9099-C40C66FF867C}">
                  <a14:compatExt spid="_x0000_s42335"/>
                </a:ext>
                <a:ext uri="{FF2B5EF4-FFF2-40B4-BE49-F238E27FC236}">
                  <a16:creationId xmlns:a16="http://schemas.microsoft.com/office/drawing/2014/main" id="{00000000-0008-0000-3A00-00005FA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42336" name="Button 352" hidden="1">
              <a:extLst>
                <a:ext uri="{63B3BB69-23CF-44E3-9099-C40C66FF867C}">
                  <a14:compatExt spid="_x0000_s42336"/>
                </a:ext>
                <a:ext uri="{FF2B5EF4-FFF2-40B4-BE49-F238E27FC236}">
                  <a16:creationId xmlns:a16="http://schemas.microsoft.com/office/drawing/2014/main" id="{00000000-0008-0000-3A00-000060A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42337" name="Button 353" hidden="1">
              <a:extLst>
                <a:ext uri="{63B3BB69-23CF-44E3-9099-C40C66FF867C}">
                  <a14:compatExt spid="_x0000_s42337"/>
                </a:ext>
                <a:ext uri="{FF2B5EF4-FFF2-40B4-BE49-F238E27FC236}">
                  <a16:creationId xmlns:a16="http://schemas.microsoft.com/office/drawing/2014/main" id="{00000000-0008-0000-3A00-000061A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42339" name="Button 355" hidden="1">
              <a:extLst>
                <a:ext uri="{63B3BB69-23CF-44E3-9099-C40C66FF867C}">
                  <a14:compatExt spid="_x0000_s42339"/>
                </a:ext>
                <a:ext uri="{FF2B5EF4-FFF2-40B4-BE49-F238E27FC236}">
                  <a16:creationId xmlns:a16="http://schemas.microsoft.com/office/drawing/2014/main" id="{00000000-0008-0000-3A00-000063A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0.86697</cdr:x>
      <cdr:y>0.31432</cdr:y>
    </cdr:from>
    <cdr:to>
      <cdr:x>1</cdr:x>
      <cdr:y>0.38959</cdr:y>
    </cdr:to>
    <cdr:sp macro="" textlink="">
      <cdr:nvSpPr>
        <cdr:cNvPr id="43009" name="Text 1">
          <a:extLst xmlns:a="http://schemas.openxmlformats.org/drawingml/2006/main">
            <a:ext uri="{FF2B5EF4-FFF2-40B4-BE49-F238E27FC236}">
              <a16:creationId xmlns:a16="http://schemas.microsoft.com/office/drawing/2014/main" id="{82FAD2E3-049A-4A6E-9E9D-A80243F503F9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73813" y="598969"/>
          <a:ext cx="295246" cy="1426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0.87714</cdr:x>
      <cdr:y>0.30229</cdr:y>
    </cdr:from>
    <cdr:to>
      <cdr:x>0.98983</cdr:x>
      <cdr:y>0.40472</cdr:y>
    </cdr:to>
    <cdr:sp macro="" textlink="">
      <cdr:nvSpPr>
        <cdr:cNvPr id="44033" name="Text 1">
          <a:extLst xmlns:a="http://schemas.openxmlformats.org/drawingml/2006/main">
            <a:ext uri="{FF2B5EF4-FFF2-40B4-BE49-F238E27FC236}">
              <a16:creationId xmlns:a16="http://schemas.microsoft.com/office/drawing/2014/main" id="{98FDE867-D1FD-4B8B-8389-6339936E9146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37448" y="570096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0.85766</cdr:x>
      <cdr:y>0.31765</cdr:y>
    </cdr:from>
    <cdr:to>
      <cdr:x>1</cdr:x>
      <cdr:y>0.4131</cdr:y>
    </cdr:to>
    <cdr:sp macro="" textlink="">
      <cdr:nvSpPr>
        <cdr:cNvPr id="45057" name="Text 1">
          <a:extLst xmlns:a="http://schemas.openxmlformats.org/drawingml/2006/main">
            <a:ext uri="{FF2B5EF4-FFF2-40B4-BE49-F238E27FC236}">
              <a16:creationId xmlns:a16="http://schemas.microsoft.com/office/drawing/2014/main" id="{1B1D2277-2B0A-4FD2-B817-309BDEFA785C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4293" y="605269"/>
          <a:ext cx="314539" cy="1809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18</xdr:row>
      <xdr:rowOff>152400</xdr:rowOff>
    </xdr:from>
    <xdr:to>
      <xdr:col>3</xdr:col>
      <xdr:colOff>9525</xdr:colOff>
      <xdr:row>19</xdr:row>
      <xdr:rowOff>161925</xdr:rowOff>
    </xdr:to>
    <xdr:sp macro="" textlink="">
      <xdr:nvSpPr>
        <xdr:cNvPr id="28716" name="Meridiankraft">
          <a:extLst>
            <a:ext uri="{FF2B5EF4-FFF2-40B4-BE49-F238E27FC236}">
              <a16:creationId xmlns:a16="http://schemas.microsoft.com/office/drawing/2014/main" id="{00000000-0008-0000-3300-00002C700000}"/>
            </a:ext>
          </a:extLst>
        </xdr:cNvPr>
        <xdr:cNvSpPr txBox="1">
          <a:spLocks noChangeArrowheads="1"/>
        </xdr:cNvSpPr>
      </xdr:nvSpPr>
      <xdr:spPr bwMode="auto">
        <a:xfrm>
          <a:off x="1019175" y="3238500"/>
          <a:ext cx="5334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5</xdr:col>
      <xdr:colOff>0</xdr:colOff>
      <xdr:row>19</xdr:row>
      <xdr:rowOff>161925</xdr:rowOff>
    </xdr:to>
    <xdr:sp macro="" textlink="">
      <xdr:nvSpPr>
        <xdr:cNvPr id="28718" name="Aufweitung">
          <a:extLst>
            <a:ext uri="{FF2B5EF4-FFF2-40B4-BE49-F238E27FC236}">
              <a16:creationId xmlns:a16="http://schemas.microsoft.com/office/drawing/2014/main" id="{00000000-0008-0000-3300-00002E70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4095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16</xdr:row>
          <xdr:rowOff>152400</xdr:rowOff>
        </xdr:to>
        <xdr:sp macro="" textlink="">
          <xdr:nvSpPr>
            <xdr:cNvPr id="28743" name="Button 71" hidden="1">
              <a:extLst>
                <a:ext uri="{63B3BB69-23CF-44E3-9099-C40C66FF867C}">
                  <a14:compatExt spid="_x0000_s28743"/>
                </a:ext>
                <a:ext uri="{FF2B5EF4-FFF2-40B4-BE49-F238E27FC236}">
                  <a16:creationId xmlns:a16="http://schemas.microsoft.com/office/drawing/2014/main" id="{00000000-0008-0000-3300-00004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514350</xdr:colOff>
      <xdr:row>6</xdr:row>
      <xdr:rowOff>47625</xdr:rowOff>
    </xdr:from>
    <xdr:to>
      <xdr:col>6</xdr:col>
      <xdr:colOff>314325</xdr:colOff>
      <xdr:row>7</xdr:row>
      <xdr:rowOff>95250</xdr:rowOff>
    </xdr:to>
    <xdr:sp macro="" textlink="">
      <xdr:nvSpPr>
        <xdr:cNvPr id="28964" name="Stelle">
          <a:extLst>
            <a:ext uri="{FF2B5EF4-FFF2-40B4-BE49-F238E27FC236}">
              <a16:creationId xmlns:a16="http://schemas.microsoft.com/office/drawing/2014/main" id="{00000000-0008-0000-3300-000024710000}"/>
            </a:ext>
          </a:extLst>
        </xdr:cNvPr>
        <xdr:cNvSpPr txBox="1">
          <a:spLocks noChangeArrowheads="1"/>
        </xdr:cNvSpPr>
      </xdr:nvSpPr>
      <xdr:spPr bwMode="auto">
        <a:xfrm>
          <a:off x="2790825" y="1076325"/>
          <a:ext cx="12668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66675</xdr:colOff>
      <xdr:row>19</xdr:row>
      <xdr:rowOff>161925</xdr:rowOff>
    </xdr:to>
    <xdr:sp macro="" textlink="">
      <xdr:nvSpPr>
        <xdr:cNvPr id="28969" name="Stelle2">
          <a:extLst>
            <a:ext uri="{FF2B5EF4-FFF2-40B4-BE49-F238E27FC236}">
              <a16:creationId xmlns:a16="http://schemas.microsoft.com/office/drawing/2014/main" id="{00000000-0008-0000-3300-00002971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524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400050</xdr:colOff>
      <xdr:row>8</xdr:row>
      <xdr:rowOff>19050</xdr:rowOff>
    </xdr:from>
    <xdr:to>
      <xdr:col>5</xdr:col>
      <xdr:colOff>704850</xdr:colOff>
      <xdr:row>9</xdr:row>
      <xdr:rowOff>47625</xdr:rowOff>
    </xdr:to>
    <xdr:sp macro="" textlink="">
      <xdr:nvSpPr>
        <xdr:cNvPr id="28965" name="Zylinderhöhe">
          <a:extLst>
            <a:ext uri="{FF2B5EF4-FFF2-40B4-BE49-F238E27FC236}">
              <a16:creationId xmlns:a16="http://schemas.microsoft.com/office/drawing/2014/main" id="{00000000-0008-0000-3300-000025710000}"/>
            </a:ext>
          </a:extLst>
        </xdr:cNvPr>
        <xdr:cNvSpPr txBox="1">
          <a:spLocks noChangeArrowheads="1"/>
        </xdr:cNvSpPr>
      </xdr:nvSpPr>
      <xdr:spPr bwMode="auto">
        <a:xfrm>
          <a:off x="2676525" y="1390650"/>
          <a:ext cx="1038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16</xdr:row>
          <xdr:rowOff>152400</xdr:rowOff>
        </xdr:to>
        <xdr:sp macro="" textlink="">
          <xdr:nvSpPr>
            <xdr:cNvPr id="29025" name="Button 353" hidden="1">
              <a:extLst>
                <a:ext uri="{63B3BB69-23CF-44E3-9099-C40C66FF867C}">
                  <a14:compatExt spid="_x0000_s29025"/>
                </a:ext>
                <a:ext uri="{FF2B5EF4-FFF2-40B4-BE49-F238E27FC236}">
                  <a16:creationId xmlns:a16="http://schemas.microsoft.com/office/drawing/2014/main" id="{00000000-0008-0000-3300-0000617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228600</xdr:colOff>
      <xdr:row>18</xdr:row>
      <xdr:rowOff>152400</xdr:rowOff>
    </xdr:from>
    <xdr:to>
      <xdr:col>4</xdr:col>
      <xdr:colOff>19050</xdr:colOff>
      <xdr:row>19</xdr:row>
      <xdr:rowOff>161925</xdr:rowOff>
    </xdr:to>
    <xdr:sp macro="" textlink="">
      <xdr:nvSpPr>
        <xdr:cNvPr id="29027" name="Ringkraft">
          <a:extLst>
            <a:ext uri="{FF2B5EF4-FFF2-40B4-BE49-F238E27FC236}">
              <a16:creationId xmlns:a16="http://schemas.microsoft.com/office/drawing/2014/main" id="{00000000-0008-0000-3300-000063710000}"/>
            </a:ext>
          </a:extLst>
        </xdr:cNvPr>
        <xdr:cNvSpPr txBox="1">
          <a:spLocks noChangeArrowheads="1"/>
        </xdr:cNvSpPr>
      </xdr:nvSpPr>
      <xdr:spPr bwMode="auto">
        <a:xfrm>
          <a:off x="1771650" y="3238500"/>
          <a:ext cx="5238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24</xdr:row>
      <xdr:rowOff>9525</xdr:rowOff>
    </xdr:from>
    <xdr:to>
      <xdr:col>10</xdr:col>
      <xdr:colOff>561975</xdr:colOff>
      <xdr:row>35</xdr:row>
      <xdr:rowOff>9525</xdr:rowOff>
    </xdr:to>
    <xdr:grpSp>
      <xdr:nvGrpSpPr>
        <xdr:cNvPr id="29277" name="Group 370">
          <a:extLst>
            <a:ext uri="{FF2B5EF4-FFF2-40B4-BE49-F238E27FC236}">
              <a16:creationId xmlns:a16="http://schemas.microsoft.com/office/drawing/2014/main" id="{00000000-0008-0000-3300-00005D720000}"/>
            </a:ext>
          </a:extLst>
        </xdr:cNvPr>
        <xdr:cNvGrpSpPr>
          <a:grpSpLocks/>
        </xdr:cNvGrpSpPr>
      </xdr:nvGrpSpPr>
      <xdr:grpSpPr bwMode="auto">
        <a:xfrm>
          <a:off x="4602480" y="4032885"/>
          <a:ext cx="2268855" cy="1844040"/>
          <a:chOff x="49" y="-1167"/>
          <a:chExt cx="18600" cy="19844"/>
        </a:xfrm>
      </xdr:grpSpPr>
      <xdr:graphicFrame macro="">
        <xdr:nvGraphicFramePr>
          <xdr:cNvPr id="29336" name="Diagramm 54">
            <a:extLst>
              <a:ext uri="{FF2B5EF4-FFF2-40B4-BE49-F238E27FC236}">
                <a16:creationId xmlns:a16="http://schemas.microsoft.com/office/drawing/2014/main" id="{00000000-0008-0000-3300-000098720000}"/>
              </a:ext>
            </a:extLst>
          </xdr:cNvPr>
          <xdr:cNvGraphicFramePr>
            <a:graphicFrameLocks/>
          </xdr:cNvGraphicFramePr>
        </xdr:nvGraphicFramePr>
        <xdr:xfrm>
          <a:off x="49" y="-1167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9031" name="Text 359">
            <a:extLst>
              <a:ext uri="{FF2B5EF4-FFF2-40B4-BE49-F238E27FC236}">
                <a16:creationId xmlns:a16="http://schemas.microsoft.com/office/drawing/2014/main" id="{00000000-0008-0000-3300-000067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8" y="-880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29032" name="Text 360">
            <a:extLst>
              <a:ext uri="{FF2B5EF4-FFF2-40B4-BE49-F238E27FC236}">
                <a16:creationId xmlns:a16="http://schemas.microsoft.com/office/drawing/2014/main" id="{00000000-0008-0000-3300-000068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37" y="16673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228600</xdr:colOff>
      <xdr:row>24</xdr:row>
      <xdr:rowOff>38100</xdr:rowOff>
    </xdr:from>
    <xdr:to>
      <xdr:col>8</xdr:col>
      <xdr:colOff>390525</xdr:colOff>
      <xdr:row>25</xdr:row>
      <xdr:rowOff>47625</xdr:rowOff>
    </xdr:to>
    <xdr:sp macro="" textlink="">
      <xdr:nvSpPr>
        <xdr:cNvPr id="28742" name="y_Aufweitung">
          <a:extLst>
            <a:ext uri="{FF2B5EF4-FFF2-40B4-BE49-F238E27FC236}">
              <a16:creationId xmlns:a16="http://schemas.microsoft.com/office/drawing/2014/main" id="{00000000-0008-0000-3300-000046700000}"/>
            </a:ext>
          </a:extLst>
        </xdr:cNvPr>
        <xdr:cNvSpPr txBox="1">
          <a:spLocks noChangeArrowheads="1"/>
        </xdr:cNvSpPr>
      </xdr:nvSpPr>
      <xdr:spPr bwMode="auto">
        <a:xfrm>
          <a:off x="4705350" y="4152900"/>
          <a:ext cx="5238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190500</xdr:colOff>
      <xdr:row>34</xdr:row>
      <xdr:rowOff>0</xdr:rowOff>
    </xdr:from>
    <xdr:to>
      <xdr:col>10</xdr:col>
      <xdr:colOff>666750</xdr:colOff>
      <xdr:row>35</xdr:row>
      <xdr:rowOff>19050</xdr:rowOff>
    </xdr:to>
    <xdr:sp macro="" textlink="">
      <xdr:nvSpPr>
        <xdr:cNvPr id="28973" name="x_Aufweitung">
          <a:extLst>
            <a:ext uri="{FF2B5EF4-FFF2-40B4-BE49-F238E27FC236}">
              <a16:creationId xmlns:a16="http://schemas.microsoft.com/office/drawing/2014/main" id="{00000000-0008-0000-3300-00002D710000}"/>
            </a:ext>
          </a:extLst>
        </xdr:cNvPr>
        <xdr:cNvSpPr txBox="1">
          <a:spLocks noChangeArrowheads="1"/>
        </xdr:cNvSpPr>
      </xdr:nvSpPr>
      <xdr:spPr bwMode="auto">
        <a:xfrm>
          <a:off x="6324600" y="5829300"/>
          <a:ext cx="4762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29280" name="Group 368">
          <a:extLst>
            <a:ext uri="{FF2B5EF4-FFF2-40B4-BE49-F238E27FC236}">
              <a16:creationId xmlns:a16="http://schemas.microsoft.com/office/drawing/2014/main" id="{00000000-0008-0000-3300-000060720000}"/>
            </a:ext>
          </a:extLst>
        </xdr:cNvPr>
        <xdr:cNvGrpSpPr>
          <a:grpSpLocks/>
        </xdr:cNvGrpSpPr>
      </xdr:nvGrpSpPr>
      <xdr:grpSpPr bwMode="auto">
        <a:xfrm>
          <a:off x="7063740" y="2011680"/>
          <a:ext cx="2263140" cy="1844040"/>
          <a:chOff x="-315" y="-170"/>
          <a:chExt cx="19899" cy="19844"/>
        </a:xfrm>
      </xdr:grpSpPr>
      <xdr:graphicFrame macro="">
        <xdr:nvGraphicFramePr>
          <xdr:cNvPr id="29333" name="Diagramm 52">
            <a:extLst>
              <a:ext uri="{FF2B5EF4-FFF2-40B4-BE49-F238E27FC236}">
                <a16:creationId xmlns:a16="http://schemas.microsoft.com/office/drawing/2014/main" id="{00000000-0008-0000-3300-00009572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9034" name="Text 362">
            <a:extLst>
              <a:ext uri="{FF2B5EF4-FFF2-40B4-BE49-F238E27FC236}">
                <a16:creationId xmlns:a16="http://schemas.microsoft.com/office/drawing/2014/main" id="{00000000-0008-0000-3300-00006A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231"/>
            <a:ext cx="155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29035" name="Text 363">
            <a:extLst>
              <a:ext uri="{FF2B5EF4-FFF2-40B4-BE49-F238E27FC236}">
                <a16:creationId xmlns:a16="http://schemas.microsoft.com/office/drawing/2014/main" id="{00000000-0008-0000-3300-00006B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60" y="17670"/>
            <a:ext cx="1551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13</xdr:col>
      <xdr:colOff>361950</xdr:colOff>
      <xdr:row>21</xdr:row>
      <xdr:rowOff>152400</xdr:rowOff>
    </xdr:from>
    <xdr:to>
      <xdr:col>13</xdr:col>
      <xdr:colOff>638175</xdr:colOff>
      <xdr:row>22</xdr:row>
      <xdr:rowOff>152400</xdr:rowOff>
    </xdr:to>
    <xdr:sp macro="" textlink="">
      <xdr:nvSpPr>
        <xdr:cNvPr id="28972" name="x_Meridiankraft">
          <a:extLst>
            <a:ext uri="{FF2B5EF4-FFF2-40B4-BE49-F238E27FC236}">
              <a16:creationId xmlns:a16="http://schemas.microsoft.com/office/drawing/2014/main" id="{00000000-0008-0000-3300-00002C710000}"/>
            </a:ext>
          </a:extLst>
        </xdr:cNvPr>
        <xdr:cNvSpPr txBox="1">
          <a:spLocks noChangeArrowheads="1"/>
        </xdr:cNvSpPr>
      </xdr:nvSpPr>
      <xdr:spPr bwMode="auto">
        <a:xfrm>
          <a:off x="8696325" y="3752850"/>
          <a:ext cx="2762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11</xdr:col>
      <xdr:colOff>200025</xdr:colOff>
      <xdr:row>12</xdr:row>
      <xdr:rowOff>57150</xdr:rowOff>
    </xdr:from>
    <xdr:to>
      <xdr:col>11</xdr:col>
      <xdr:colOff>704850</xdr:colOff>
      <xdr:row>13</xdr:row>
      <xdr:rowOff>57150</xdr:rowOff>
    </xdr:to>
    <xdr:sp macro="" textlink="">
      <xdr:nvSpPr>
        <xdr:cNvPr id="28740" name="y_Meridiankraft">
          <a:extLst>
            <a:ext uri="{FF2B5EF4-FFF2-40B4-BE49-F238E27FC236}">
              <a16:creationId xmlns:a16="http://schemas.microsoft.com/office/drawing/2014/main" id="{00000000-0008-0000-3300-000044700000}"/>
            </a:ext>
          </a:extLst>
        </xdr:cNvPr>
        <xdr:cNvSpPr txBox="1">
          <a:spLocks noChangeArrowheads="1"/>
        </xdr:cNvSpPr>
      </xdr:nvSpPr>
      <xdr:spPr bwMode="auto">
        <a:xfrm>
          <a:off x="7067550" y="2114550"/>
          <a:ext cx="504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24</xdr:row>
      <xdr:rowOff>9525</xdr:rowOff>
    </xdr:from>
    <xdr:to>
      <xdr:col>14</xdr:col>
      <xdr:colOff>0</xdr:colOff>
      <xdr:row>35</xdr:row>
      <xdr:rowOff>9525</xdr:rowOff>
    </xdr:to>
    <xdr:grpSp>
      <xdr:nvGrpSpPr>
        <xdr:cNvPr id="29283" name="Group 369">
          <a:extLst>
            <a:ext uri="{FF2B5EF4-FFF2-40B4-BE49-F238E27FC236}">
              <a16:creationId xmlns:a16="http://schemas.microsoft.com/office/drawing/2014/main" id="{00000000-0008-0000-3300-000063720000}"/>
            </a:ext>
          </a:extLst>
        </xdr:cNvPr>
        <xdr:cNvGrpSpPr>
          <a:grpSpLocks/>
        </xdr:cNvGrpSpPr>
      </xdr:nvGrpSpPr>
      <xdr:grpSpPr bwMode="auto">
        <a:xfrm>
          <a:off x="7063740" y="4032885"/>
          <a:ext cx="2263140" cy="1844040"/>
          <a:chOff x="-315" y="-1167"/>
          <a:chExt cx="19899" cy="19844"/>
        </a:xfrm>
      </xdr:grpSpPr>
      <xdr:graphicFrame macro="">
        <xdr:nvGraphicFramePr>
          <xdr:cNvPr id="29330" name="Diagramm 350">
            <a:extLst>
              <a:ext uri="{FF2B5EF4-FFF2-40B4-BE49-F238E27FC236}">
                <a16:creationId xmlns:a16="http://schemas.microsoft.com/office/drawing/2014/main" id="{00000000-0008-0000-3300-000092720000}"/>
              </a:ext>
            </a:extLst>
          </xdr:cNvPr>
          <xdr:cNvGraphicFramePr>
            <a:graphicFrameLocks/>
          </xdr:cNvGraphicFramePr>
        </xdr:nvGraphicFramePr>
        <xdr:xfrm>
          <a:off x="-315" y="-1167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9036" name="Text 364">
            <a:extLst>
              <a:ext uri="{FF2B5EF4-FFF2-40B4-BE49-F238E27FC236}">
                <a16:creationId xmlns:a16="http://schemas.microsoft.com/office/drawing/2014/main" id="{00000000-0008-0000-3300-00006C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674" y="16673"/>
            <a:ext cx="163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29038" name="Text 366">
            <a:extLst>
              <a:ext uri="{FF2B5EF4-FFF2-40B4-BE49-F238E27FC236}">
                <a16:creationId xmlns:a16="http://schemas.microsoft.com/office/drawing/2014/main" id="{00000000-0008-0000-3300-00006E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-766"/>
            <a:ext cx="3273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13</xdr:col>
      <xdr:colOff>342900</xdr:colOff>
      <xdr:row>33</xdr:row>
      <xdr:rowOff>152400</xdr:rowOff>
    </xdr:from>
    <xdr:to>
      <xdr:col>13</xdr:col>
      <xdr:colOff>628650</xdr:colOff>
      <xdr:row>35</xdr:row>
      <xdr:rowOff>0</xdr:rowOff>
    </xdr:to>
    <xdr:sp macro="" textlink="">
      <xdr:nvSpPr>
        <xdr:cNvPr id="28974" name="x_Verdrehung">
          <a:extLst>
            <a:ext uri="{FF2B5EF4-FFF2-40B4-BE49-F238E27FC236}">
              <a16:creationId xmlns:a16="http://schemas.microsoft.com/office/drawing/2014/main" id="{00000000-0008-0000-3300-00002E710000}"/>
            </a:ext>
          </a:extLst>
        </xdr:cNvPr>
        <xdr:cNvSpPr txBox="1">
          <a:spLocks noChangeArrowheads="1"/>
        </xdr:cNvSpPr>
      </xdr:nvSpPr>
      <xdr:spPr bwMode="auto">
        <a:xfrm>
          <a:off x="8677275" y="5810250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2</xdr:col>
      <xdr:colOff>361950</xdr:colOff>
      <xdr:row>1</xdr:row>
      <xdr:rowOff>85725</xdr:rowOff>
    </xdr:from>
    <xdr:to>
      <xdr:col>4</xdr:col>
      <xdr:colOff>123825</xdr:colOff>
      <xdr:row>2</xdr:row>
      <xdr:rowOff>104775</xdr:rowOff>
    </xdr:to>
    <xdr:sp macro="" textlink="">
      <xdr:nvSpPr>
        <xdr:cNvPr id="29048" name="Randlast">
          <a:extLst>
            <a:ext uri="{FF2B5EF4-FFF2-40B4-BE49-F238E27FC236}">
              <a16:creationId xmlns:a16="http://schemas.microsoft.com/office/drawing/2014/main" id="{00000000-0008-0000-3300-000078710000}"/>
            </a:ext>
          </a:extLst>
        </xdr:cNvPr>
        <xdr:cNvSpPr txBox="1">
          <a:spLocks noChangeArrowheads="1"/>
        </xdr:cNvSpPr>
      </xdr:nvSpPr>
      <xdr:spPr bwMode="auto">
        <a:xfrm>
          <a:off x="1171575" y="257175"/>
          <a:ext cx="12287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0N/m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16</xdr:row>
          <xdr:rowOff>152400</xdr:rowOff>
        </xdr:to>
        <xdr:sp macro="" textlink="">
          <xdr:nvSpPr>
            <xdr:cNvPr id="29049" name="Button 377" hidden="1">
              <a:extLst>
                <a:ext uri="{63B3BB69-23CF-44E3-9099-C40C66FF867C}">
                  <a14:compatExt spid="_x0000_s29049"/>
                </a:ext>
                <a:ext uri="{FF2B5EF4-FFF2-40B4-BE49-F238E27FC236}">
                  <a16:creationId xmlns:a16="http://schemas.microsoft.com/office/drawing/2014/main" id="{00000000-0008-0000-3300-0000797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1</xdr:row>
      <xdr:rowOff>85725</xdr:rowOff>
    </xdr:from>
    <xdr:to>
      <xdr:col>4</xdr:col>
      <xdr:colOff>514350</xdr:colOff>
      <xdr:row>15</xdr:row>
      <xdr:rowOff>57150</xdr:rowOff>
    </xdr:to>
    <xdr:grpSp>
      <xdr:nvGrpSpPr>
        <xdr:cNvPr id="29286" name="Group 386">
          <a:extLst>
            <a:ext uri="{FF2B5EF4-FFF2-40B4-BE49-F238E27FC236}">
              <a16:creationId xmlns:a16="http://schemas.microsoft.com/office/drawing/2014/main" id="{00000000-0008-0000-3300-000066720000}"/>
            </a:ext>
          </a:extLst>
        </xdr:cNvPr>
        <xdr:cNvGrpSpPr>
          <a:grpSpLocks/>
        </xdr:cNvGrpSpPr>
      </xdr:nvGrpSpPr>
      <xdr:grpSpPr bwMode="auto">
        <a:xfrm>
          <a:off x="762000" y="253365"/>
          <a:ext cx="2091690" cy="2318385"/>
          <a:chOff x="-573" y="-712"/>
          <a:chExt cx="18425" cy="19760"/>
        </a:xfrm>
      </xdr:grpSpPr>
      <xdr:sp macro="" textlink="">
        <xdr:nvSpPr>
          <xdr:cNvPr id="28976" name="Text 304">
            <a:extLst>
              <a:ext uri="{FF2B5EF4-FFF2-40B4-BE49-F238E27FC236}">
                <a16:creationId xmlns:a16="http://schemas.microsoft.com/office/drawing/2014/main" id="{00000000-0008-0000-3300-000030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613" y="8732"/>
            <a:ext cx="1291" cy="17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28977" name="Text 305">
            <a:extLst>
              <a:ext uri="{FF2B5EF4-FFF2-40B4-BE49-F238E27FC236}">
                <a16:creationId xmlns:a16="http://schemas.microsoft.com/office/drawing/2014/main" id="{00000000-0008-0000-3300-000031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561" y="6113"/>
            <a:ext cx="1291" cy="15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29292" name="Rectangle 312">
            <a:extLst>
              <a:ext uri="{FF2B5EF4-FFF2-40B4-BE49-F238E27FC236}">
                <a16:creationId xmlns:a16="http://schemas.microsoft.com/office/drawing/2014/main" id="{00000000-0008-0000-3300-00006C720000}"/>
              </a:ext>
            </a:extLst>
          </xdr:cNvPr>
          <xdr:cNvSpPr>
            <a:spLocks noChangeArrowheads="1"/>
          </xdr:cNvSpPr>
        </xdr:nvSpPr>
        <xdr:spPr bwMode="auto">
          <a:xfrm>
            <a:off x="2040" y="2733"/>
            <a:ext cx="12730" cy="144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9293" name="Line 313">
            <a:extLst>
              <a:ext uri="{FF2B5EF4-FFF2-40B4-BE49-F238E27FC236}">
                <a16:creationId xmlns:a16="http://schemas.microsoft.com/office/drawing/2014/main" id="{00000000-0008-0000-3300-00006D720000}"/>
              </a:ext>
            </a:extLst>
          </xdr:cNvPr>
          <xdr:cNvSpPr>
            <a:spLocks noChangeShapeType="1"/>
          </xdr:cNvSpPr>
        </xdr:nvSpPr>
        <xdr:spPr bwMode="auto">
          <a:xfrm>
            <a:off x="8338" y="2148"/>
            <a:ext cx="0" cy="156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4" name="Line 314">
            <a:extLst>
              <a:ext uri="{FF2B5EF4-FFF2-40B4-BE49-F238E27FC236}">
                <a16:creationId xmlns:a16="http://schemas.microsoft.com/office/drawing/2014/main" id="{00000000-0008-0000-3300-00006E720000}"/>
              </a:ext>
            </a:extLst>
          </xdr:cNvPr>
          <xdr:cNvSpPr>
            <a:spLocks noChangeShapeType="1"/>
          </xdr:cNvSpPr>
        </xdr:nvSpPr>
        <xdr:spPr bwMode="auto">
          <a:xfrm>
            <a:off x="8338" y="2148"/>
            <a:ext cx="0" cy="156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5" name="Line 315">
            <a:extLst>
              <a:ext uri="{FF2B5EF4-FFF2-40B4-BE49-F238E27FC236}">
                <a16:creationId xmlns:a16="http://schemas.microsoft.com/office/drawing/2014/main" id="{00000000-0008-0000-3300-00006F720000}"/>
              </a:ext>
            </a:extLst>
          </xdr:cNvPr>
          <xdr:cNvSpPr>
            <a:spLocks noChangeShapeType="1"/>
          </xdr:cNvSpPr>
        </xdr:nvSpPr>
        <xdr:spPr bwMode="auto">
          <a:xfrm>
            <a:off x="14167" y="4878"/>
            <a:ext cx="0" cy="21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6" name="Line 316">
            <a:extLst>
              <a:ext uri="{FF2B5EF4-FFF2-40B4-BE49-F238E27FC236}">
                <a16:creationId xmlns:a16="http://schemas.microsoft.com/office/drawing/2014/main" id="{00000000-0008-0000-3300-000070720000}"/>
              </a:ext>
            </a:extLst>
          </xdr:cNvPr>
          <xdr:cNvSpPr>
            <a:spLocks noChangeShapeType="1"/>
          </xdr:cNvSpPr>
        </xdr:nvSpPr>
        <xdr:spPr bwMode="auto">
          <a:xfrm>
            <a:off x="14167" y="8453"/>
            <a:ext cx="0" cy="21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7" name="Line 317">
            <a:extLst>
              <a:ext uri="{FF2B5EF4-FFF2-40B4-BE49-F238E27FC236}">
                <a16:creationId xmlns:a16="http://schemas.microsoft.com/office/drawing/2014/main" id="{00000000-0008-0000-3300-000071720000}"/>
              </a:ext>
            </a:extLst>
          </xdr:cNvPr>
          <xdr:cNvSpPr>
            <a:spLocks noChangeShapeType="1"/>
          </xdr:cNvSpPr>
        </xdr:nvSpPr>
        <xdr:spPr bwMode="auto">
          <a:xfrm>
            <a:off x="14167" y="1183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8" name="Line 318">
            <a:extLst>
              <a:ext uri="{FF2B5EF4-FFF2-40B4-BE49-F238E27FC236}">
                <a16:creationId xmlns:a16="http://schemas.microsoft.com/office/drawing/2014/main" id="{00000000-0008-0000-3300-000072720000}"/>
              </a:ext>
            </a:extLst>
          </xdr:cNvPr>
          <xdr:cNvSpPr>
            <a:spLocks noChangeShapeType="1"/>
          </xdr:cNvSpPr>
        </xdr:nvSpPr>
        <xdr:spPr bwMode="auto">
          <a:xfrm>
            <a:off x="2442" y="12028"/>
            <a:ext cx="0" cy="21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9" name="Line 319">
            <a:extLst>
              <a:ext uri="{FF2B5EF4-FFF2-40B4-BE49-F238E27FC236}">
                <a16:creationId xmlns:a16="http://schemas.microsoft.com/office/drawing/2014/main" id="{00000000-0008-0000-3300-000073720000}"/>
              </a:ext>
            </a:extLst>
          </xdr:cNvPr>
          <xdr:cNvSpPr>
            <a:spLocks noChangeShapeType="1"/>
          </xdr:cNvSpPr>
        </xdr:nvSpPr>
        <xdr:spPr bwMode="auto">
          <a:xfrm>
            <a:off x="2643" y="8453"/>
            <a:ext cx="0" cy="21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0" name="Line 320">
            <a:extLst>
              <a:ext uri="{FF2B5EF4-FFF2-40B4-BE49-F238E27FC236}">
                <a16:creationId xmlns:a16="http://schemas.microsoft.com/office/drawing/2014/main" id="{00000000-0008-0000-3300-000074720000}"/>
              </a:ext>
            </a:extLst>
          </xdr:cNvPr>
          <xdr:cNvSpPr>
            <a:spLocks noChangeShapeType="1"/>
          </xdr:cNvSpPr>
        </xdr:nvSpPr>
        <xdr:spPr bwMode="auto">
          <a:xfrm>
            <a:off x="2643" y="4748"/>
            <a:ext cx="0" cy="227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29301" name="Group 385">
            <a:extLst>
              <a:ext uri="{FF2B5EF4-FFF2-40B4-BE49-F238E27FC236}">
                <a16:creationId xmlns:a16="http://schemas.microsoft.com/office/drawing/2014/main" id="{00000000-0008-0000-3300-000075720000}"/>
              </a:ext>
            </a:extLst>
          </xdr:cNvPr>
          <xdr:cNvGrpSpPr>
            <a:grpSpLocks/>
          </xdr:cNvGrpSpPr>
        </xdr:nvGrpSpPr>
        <xdr:grpSpPr bwMode="auto">
          <a:xfrm>
            <a:off x="13631" y="17033"/>
            <a:ext cx="2144" cy="2015"/>
            <a:chOff x="6260000" y="6120000"/>
            <a:chExt cx="640000" cy="620000"/>
          </a:xfrm>
        </xdr:grpSpPr>
        <xdr:sp macro="" textlink="">
          <xdr:nvSpPr>
            <xdr:cNvPr id="29325" name="Line 323">
              <a:extLst>
                <a:ext uri="{FF2B5EF4-FFF2-40B4-BE49-F238E27FC236}">
                  <a16:creationId xmlns:a16="http://schemas.microsoft.com/office/drawing/2014/main" id="{00000000-0008-0000-3300-00008D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600000" y="6180000"/>
              <a:ext cx="260000" cy="52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6" name="Line 324">
              <a:extLst>
                <a:ext uri="{FF2B5EF4-FFF2-40B4-BE49-F238E27FC236}">
                  <a16:creationId xmlns:a16="http://schemas.microsoft.com/office/drawing/2014/main" id="{00000000-0008-0000-3300-00008E7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340000" y="6180000"/>
              <a:ext cx="260000" cy="52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7" name="Line 325">
              <a:extLst>
                <a:ext uri="{FF2B5EF4-FFF2-40B4-BE49-F238E27FC236}">
                  <a16:creationId xmlns:a16="http://schemas.microsoft.com/office/drawing/2014/main" id="{00000000-0008-0000-3300-00008F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340000" y="6700000"/>
              <a:ext cx="52000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8" name="Line 326">
              <a:extLst>
                <a:ext uri="{FF2B5EF4-FFF2-40B4-BE49-F238E27FC236}">
                  <a16:creationId xmlns:a16="http://schemas.microsoft.com/office/drawing/2014/main" id="{00000000-0008-0000-3300-000090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260000" y="6740000"/>
              <a:ext cx="64000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9" name="Oval 327">
              <a:extLst>
                <a:ext uri="{FF2B5EF4-FFF2-40B4-BE49-F238E27FC236}">
                  <a16:creationId xmlns:a16="http://schemas.microsoft.com/office/drawing/2014/main" id="{00000000-0008-0000-3300-0000917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520000" y="6120000"/>
              <a:ext cx="180000" cy="14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sp macro="" textlink="">
        <xdr:nvSpPr>
          <xdr:cNvPr id="29302" name="Line 335">
            <a:extLst>
              <a:ext uri="{FF2B5EF4-FFF2-40B4-BE49-F238E27FC236}">
                <a16:creationId xmlns:a16="http://schemas.microsoft.com/office/drawing/2014/main" id="{00000000-0008-0000-3300-0000767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5976" y="2733"/>
            <a:ext cx="0" cy="57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3" name="Line 336">
            <a:extLst>
              <a:ext uri="{FF2B5EF4-FFF2-40B4-BE49-F238E27FC236}">
                <a16:creationId xmlns:a16="http://schemas.microsoft.com/office/drawing/2014/main" id="{00000000-0008-0000-3300-000077720000}"/>
              </a:ext>
            </a:extLst>
          </xdr:cNvPr>
          <xdr:cNvSpPr>
            <a:spLocks noChangeShapeType="1"/>
          </xdr:cNvSpPr>
        </xdr:nvSpPr>
        <xdr:spPr bwMode="auto">
          <a:xfrm>
            <a:off x="15976" y="10663"/>
            <a:ext cx="0" cy="65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4" name="Line 337">
            <a:extLst>
              <a:ext uri="{FF2B5EF4-FFF2-40B4-BE49-F238E27FC236}">
                <a16:creationId xmlns:a16="http://schemas.microsoft.com/office/drawing/2014/main" id="{00000000-0008-0000-3300-000078720000}"/>
              </a:ext>
            </a:extLst>
          </xdr:cNvPr>
          <xdr:cNvSpPr>
            <a:spLocks noChangeShapeType="1"/>
          </xdr:cNvSpPr>
        </xdr:nvSpPr>
        <xdr:spPr bwMode="auto">
          <a:xfrm>
            <a:off x="14770" y="2733"/>
            <a:ext cx="1541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5" name="Line 338">
            <a:extLst>
              <a:ext uri="{FF2B5EF4-FFF2-40B4-BE49-F238E27FC236}">
                <a16:creationId xmlns:a16="http://schemas.microsoft.com/office/drawing/2014/main" id="{00000000-0008-0000-3300-000079720000}"/>
              </a:ext>
            </a:extLst>
          </xdr:cNvPr>
          <xdr:cNvSpPr>
            <a:spLocks noChangeShapeType="1"/>
          </xdr:cNvSpPr>
        </xdr:nvSpPr>
        <xdr:spPr bwMode="auto">
          <a:xfrm>
            <a:off x="14770" y="17163"/>
            <a:ext cx="147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6" name="Line 340">
            <a:extLst>
              <a:ext uri="{FF2B5EF4-FFF2-40B4-BE49-F238E27FC236}">
                <a16:creationId xmlns:a16="http://schemas.microsoft.com/office/drawing/2014/main" id="{00000000-0008-0000-3300-00007A720000}"/>
              </a:ext>
            </a:extLst>
          </xdr:cNvPr>
          <xdr:cNvSpPr>
            <a:spLocks noChangeShapeType="1"/>
          </xdr:cNvSpPr>
        </xdr:nvSpPr>
        <xdr:spPr bwMode="auto">
          <a:xfrm>
            <a:off x="17383" y="2733"/>
            <a:ext cx="0" cy="305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7" name="Line 341">
            <a:extLst>
              <a:ext uri="{FF2B5EF4-FFF2-40B4-BE49-F238E27FC236}">
                <a16:creationId xmlns:a16="http://schemas.microsoft.com/office/drawing/2014/main" id="{00000000-0008-0000-3300-00007B720000}"/>
              </a:ext>
            </a:extLst>
          </xdr:cNvPr>
          <xdr:cNvSpPr>
            <a:spLocks noChangeShapeType="1"/>
          </xdr:cNvSpPr>
        </xdr:nvSpPr>
        <xdr:spPr bwMode="auto">
          <a:xfrm>
            <a:off x="17115" y="2733"/>
            <a:ext cx="53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8" name="Line 342">
            <a:extLst>
              <a:ext uri="{FF2B5EF4-FFF2-40B4-BE49-F238E27FC236}">
                <a16:creationId xmlns:a16="http://schemas.microsoft.com/office/drawing/2014/main" id="{00000000-0008-0000-3300-00007C720000}"/>
              </a:ext>
            </a:extLst>
          </xdr:cNvPr>
          <xdr:cNvSpPr>
            <a:spLocks noChangeShapeType="1"/>
          </xdr:cNvSpPr>
        </xdr:nvSpPr>
        <xdr:spPr bwMode="auto">
          <a:xfrm>
            <a:off x="2040" y="14433"/>
            <a:ext cx="629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9" name="Arc 343">
            <a:extLst>
              <a:ext uri="{FF2B5EF4-FFF2-40B4-BE49-F238E27FC236}">
                <a16:creationId xmlns:a16="http://schemas.microsoft.com/office/drawing/2014/main" id="{00000000-0008-0000-3300-00007D720000}"/>
              </a:ext>
            </a:extLst>
          </xdr:cNvPr>
          <xdr:cNvSpPr>
            <a:spLocks/>
          </xdr:cNvSpPr>
        </xdr:nvSpPr>
        <xdr:spPr bwMode="auto">
          <a:xfrm flipH="1">
            <a:off x="6864" y="13003"/>
            <a:ext cx="1474" cy="1430"/>
          </a:xfrm>
          <a:custGeom>
            <a:avLst/>
            <a:gdLst>
              <a:gd name="T0" fmla="*/ 0 w 21600"/>
              <a:gd name="T1" fmla="*/ 0 h 21600"/>
              <a:gd name="T2" fmla="*/ 101 w 21600"/>
              <a:gd name="T3" fmla="*/ 95 h 21600"/>
              <a:gd name="T4" fmla="*/ 0 w 21600"/>
              <a:gd name="T5" fmla="*/ 95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29016" name="Text 344">
            <a:extLst>
              <a:ext uri="{FF2B5EF4-FFF2-40B4-BE49-F238E27FC236}">
                <a16:creationId xmlns:a16="http://schemas.microsoft.com/office/drawing/2014/main" id="{00000000-0008-0000-3300-000058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520" y="12779"/>
            <a:ext cx="4735" cy="15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= 90°</a:t>
            </a:r>
            <a:endParaRPr lang="en-US"/>
          </a:p>
        </xdr:txBody>
      </xdr:sp>
      <xdr:sp macro="" textlink="">
        <xdr:nvSpPr>
          <xdr:cNvPr id="29311" name="Line 345">
            <a:extLst>
              <a:ext uri="{FF2B5EF4-FFF2-40B4-BE49-F238E27FC236}">
                <a16:creationId xmlns:a16="http://schemas.microsoft.com/office/drawing/2014/main" id="{00000000-0008-0000-3300-00007F7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040" y="11313"/>
            <a:ext cx="214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12" name="Line 346">
            <a:extLst>
              <a:ext uri="{FF2B5EF4-FFF2-40B4-BE49-F238E27FC236}">
                <a16:creationId xmlns:a16="http://schemas.microsoft.com/office/drawing/2014/main" id="{00000000-0008-0000-3300-000080720000}"/>
              </a:ext>
            </a:extLst>
          </xdr:cNvPr>
          <xdr:cNvSpPr>
            <a:spLocks noChangeShapeType="1"/>
          </xdr:cNvSpPr>
        </xdr:nvSpPr>
        <xdr:spPr bwMode="auto">
          <a:xfrm>
            <a:off x="-573" y="11313"/>
            <a:ext cx="261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019" name="Text 347">
            <a:extLst>
              <a:ext uri="{FF2B5EF4-FFF2-40B4-BE49-F238E27FC236}">
                <a16:creationId xmlns:a16="http://schemas.microsoft.com/office/drawing/2014/main" id="{00000000-0008-0000-3300-00005B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01" y="4684"/>
            <a:ext cx="1550" cy="166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g</a:t>
            </a:r>
            <a:endParaRPr lang="en-US"/>
          </a:p>
        </xdr:txBody>
      </xdr:sp>
      <xdr:sp macro="" textlink="">
        <xdr:nvSpPr>
          <xdr:cNvPr id="29020" name="Text 348">
            <a:extLst>
              <a:ext uri="{FF2B5EF4-FFF2-40B4-BE49-F238E27FC236}">
                <a16:creationId xmlns:a16="http://schemas.microsoft.com/office/drawing/2014/main" id="{00000000-0008-0000-3300-00005C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440" y="14445"/>
            <a:ext cx="1119" cy="127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28978" name="Text 306">
            <a:extLst>
              <a:ext uri="{FF2B5EF4-FFF2-40B4-BE49-F238E27FC236}">
                <a16:creationId xmlns:a16="http://schemas.microsoft.com/office/drawing/2014/main" id="{00000000-0008-0000-3300-000032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215" y="9604"/>
            <a:ext cx="861" cy="14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t</a:t>
            </a:r>
            <a:endParaRPr lang="en-US"/>
          </a:p>
        </xdr:txBody>
      </xdr:sp>
      <xdr:sp macro="" textlink="">
        <xdr:nvSpPr>
          <xdr:cNvPr id="29316" name="Line 372">
            <a:extLst>
              <a:ext uri="{FF2B5EF4-FFF2-40B4-BE49-F238E27FC236}">
                <a16:creationId xmlns:a16="http://schemas.microsoft.com/office/drawing/2014/main" id="{00000000-0008-0000-3300-0000847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040" y="3"/>
            <a:ext cx="0" cy="27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17" name="Line 373">
            <a:extLst>
              <a:ext uri="{FF2B5EF4-FFF2-40B4-BE49-F238E27FC236}">
                <a16:creationId xmlns:a16="http://schemas.microsoft.com/office/drawing/2014/main" id="{00000000-0008-0000-3300-0000857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4770" y="3"/>
            <a:ext cx="0" cy="27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046" name="Text 374">
            <a:extLst>
              <a:ext uri="{FF2B5EF4-FFF2-40B4-BE49-F238E27FC236}">
                <a16:creationId xmlns:a16="http://schemas.microsoft.com/office/drawing/2014/main" id="{00000000-0008-0000-3300-000076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96" y="-712"/>
            <a:ext cx="1205" cy="13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</a:t>
            </a:r>
            <a:endParaRPr lang="en-US"/>
          </a:p>
        </xdr:txBody>
      </xdr:sp>
      <xdr:grpSp>
        <xdr:nvGrpSpPr>
          <xdr:cNvPr id="29319" name="Group 379">
            <a:extLst>
              <a:ext uri="{FF2B5EF4-FFF2-40B4-BE49-F238E27FC236}">
                <a16:creationId xmlns:a16="http://schemas.microsoft.com/office/drawing/2014/main" id="{00000000-0008-0000-3300-000087720000}"/>
              </a:ext>
            </a:extLst>
          </xdr:cNvPr>
          <xdr:cNvGrpSpPr>
            <a:grpSpLocks/>
          </xdr:cNvGrpSpPr>
        </xdr:nvGrpSpPr>
        <xdr:grpSpPr bwMode="auto">
          <a:xfrm>
            <a:off x="901" y="17163"/>
            <a:ext cx="2144" cy="1885"/>
            <a:chOff x="2460000" y="6160000"/>
            <a:chExt cx="640000" cy="580000"/>
          </a:xfrm>
        </xdr:grpSpPr>
        <xdr:sp macro="" textlink="">
          <xdr:nvSpPr>
            <xdr:cNvPr id="29321" name="Line 380">
              <a:extLst>
                <a:ext uri="{FF2B5EF4-FFF2-40B4-BE49-F238E27FC236}">
                  <a16:creationId xmlns:a16="http://schemas.microsoft.com/office/drawing/2014/main" id="{00000000-0008-0000-3300-000089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820000" y="6160000"/>
              <a:ext cx="240000" cy="5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2" name="Line 381">
              <a:extLst>
                <a:ext uri="{FF2B5EF4-FFF2-40B4-BE49-F238E27FC236}">
                  <a16:creationId xmlns:a16="http://schemas.microsoft.com/office/drawing/2014/main" id="{00000000-0008-0000-3300-00008A7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540000" y="6160000"/>
              <a:ext cx="280000" cy="5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3" name="Line 382">
              <a:extLst>
                <a:ext uri="{FF2B5EF4-FFF2-40B4-BE49-F238E27FC236}">
                  <a16:creationId xmlns:a16="http://schemas.microsoft.com/office/drawing/2014/main" id="{00000000-0008-0000-3300-00008B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540000" y="6700000"/>
              <a:ext cx="52000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4" name="Line 383">
              <a:extLst>
                <a:ext uri="{FF2B5EF4-FFF2-40B4-BE49-F238E27FC236}">
                  <a16:creationId xmlns:a16="http://schemas.microsoft.com/office/drawing/2014/main" id="{00000000-0008-0000-3300-00008C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460000" y="6740000"/>
              <a:ext cx="64000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29320" name="Oval 384">
            <a:extLst>
              <a:ext uri="{FF2B5EF4-FFF2-40B4-BE49-F238E27FC236}">
                <a16:creationId xmlns:a16="http://schemas.microsoft.com/office/drawing/2014/main" id="{00000000-0008-0000-3300-000088720000}"/>
              </a:ext>
            </a:extLst>
          </xdr:cNvPr>
          <xdr:cNvSpPr>
            <a:spLocks noChangeArrowheads="1"/>
          </xdr:cNvSpPr>
        </xdr:nvSpPr>
        <xdr:spPr bwMode="auto">
          <a:xfrm>
            <a:off x="1772" y="17033"/>
            <a:ext cx="603" cy="39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 editAs="absolute">
    <xdr:from>
      <xdr:col>2</xdr:col>
      <xdr:colOff>495300</xdr:colOff>
      <xdr:row>5</xdr:row>
      <xdr:rowOff>47625</xdr:rowOff>
    </xdr:from>
    <xdr:to>
      <xdr:col>4</xdr:col>
      <xdr:colOff>247650</xdr:colOff>
      <xdr:row>6</xdr:row>
      <xdr:rowOff>95250</xdr:rowOff>
    </xdr:to>
    <xdr:sp macro="" textlink="">
      <xdr:nvSpPr>
        <xdr:cNvPr id="28962" name="Eigengewicht">
          <a:extLst>
            <a:ext uri="{FF2B5EF4-FFF2-40B4-BE49-F238E27FC236}">
              <a16:creationId xmlns:a16="http://schemas.microsoft.com/office/drawing/2014/main" id="{00000000-0008-0000-3300-000022710000}"/>
            </a:ext>
          </a:extLst>
        </xdr:cNvPr>
        <xdr:cNvSpPr txBox="1">
          <a:spLocks noChangeArrowheads="1"/>
        </xdr:cNvSpPr>
      </xdr:nvSpPr>
      <xdr:spPr bwMode="auto">
        <a:xfrm>
          <a:off x="1304925" y="904875"/>
          <a:ext cx="12192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770N/m²</a:t>
          </a:r>
          <a:endParaRPr lang="en-US"/>
        </a:p>
      </xdr:txBody>
    </xdr:sp>
    <xdr:clientData/>
  </xdr:twoCellAnchor>
  <xdr:twoCellAnchor editAs="absolute">
    <xdr:from>
      <xdr:col>2</xdr:col>
      <xdr:colOff>466725</xdr:colOff>
      <xdr:row>8</xdr:row>
      <xdr:rowOff>123825</xdr:rowOff>
    </xdr:from>
    <xdr:to>
      <xdr:col>3</xdr:col>
      <xdr:colOff>600075</xdr:colOff>
      <xdr:row>9</xdr:row>
      <xdr:rowOff>123825</xdr:rowOff>
    </xdr:to>
    <xdr:sp macro="" textlink="">
      <xdr:nvSpPr>
        <xdr:cNvPr id="28961" name="Dicke">
          <a:extLst>
            <a:ext uri="{FF2B5EF4-FFF2-40B4-BE49-F238E27FC236}">
              <a16:creationId xmlns:a16="http://schemas.microsoft.com/office/drawing/2014/main" id="{00000000-0008-0000-3300-000021710000}"/>
            </a:ext>
          </a:extLst>
        </xdr:cNvPr>
        <xdr:cNvSpPr txBox="1">
          <a:spLocks noChangeArrowheads="1"/>
        </xdr:cNvSpPr>
      </xdr:nvSpPr>
      <xdr:spPr bwMode="auto">
        <a:xfrm>
          <a:off x="1276350" y="14954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0.01m</a:t>
          </a:r>
          <a:endParaRPr lang="en-US"/>
        </a:p>
      </xdr:txBody>
    </xdr:sp>
    <xdr:clientData/>
  </xdr:twoCellAnchor>
  <xdr:twoCellAnchor editAs="absolute">
    <xdr:from>
      <xdr:col>2</xdr:col>
      <xdr:colOff>371475</xdr:colOff>
      <xdr:row>12</xdr:row>
      <xdr:rowOff>28575</xdr:rowOff>
    </xdr:from>
    <xdr:to>
      <xdr:col>4</xdr:col>
      <xdr:colOff>171450</xdr:colOff>
      <xdr:row>13</xdr:row>
      <xdr:rowOff>47625</xdr:rowOff>
    </xdr:to>
    <xdr:sp macro="" textlink="">
      <xdr:nvSpPr>
        <xdr:cNvPr id="28968" name="Radius">
          <a:extLst>
            <a:ext uri="{FF2B5EF4-FFF2-40B4-BE49-F238E27FC236}">
              <a16:creationId xmlns:a16="http://schemas.microsoft.com/office/drawing/2014/main" id="{00000000-0008-0000-3300-000028710000}"/>
            </a:ext>
          </a:extLst>
        </xdr:cNvPr>
        <xdr:cNvSpPr txBox="1">
          <a:spLocks noChangeArrowheads="1"/>
        </xdr:cNvSpPr>
      </xdr:nvSpPr>
      <xdr:spPr bwMode="auto">
        <a:xfrm>
          <a:off x="1181100" y="2085975"/>
          <a:ext cx="1266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29059" name="Button 387" hidden="1">
              <a:extLst>
                <a:ext uri="{63B3BB69-23CF-44E3-9099-C40C66FF867C}">
                  <a14:compatExt spid="_x0000_s29059"/>
                </a:ext>
                <a:ext uri="{FF2B5EF4-FFF2-40B4-BE49-F238E27FC236}">
                  <a16:creationId xmlns:a16="http://schemas.microsoft.com/office/drawing/2014/main" id="{00000000-0008-0000-3300-0000837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11</xdr:row>
      <xdr:rowOff>152400</xdr:rowOff>
    </xdr:from>
    <xdr:to>
      <xdr:col>14</xdr:col>
      <xdr:colOff>0</xdr:colOff>
      <xdr:row>22</xdr:row>
      <xdr:rowOff>152400</xdr:rowOff>
    </xdr:to>
    <xdr:grpSp>
      <xdr:nvGrpSpPr>
        <xdr:cNvPr id="30295" name="Group 360">
          <a:extLst>
            <a:ext uri="{FF2B5EF4-FFF2-40B4-BE49-F238E27FC236}">
              <a16:creationId xmlns:a16="http://schemas.microsoft.com/office/drawing/2014/main" id="{00000000-0008-0000-3400-000057760000}"/>
            </a:ext>
          </a:extLst>
        </xdr:cNvPr>
        <xdr:cNvGrpSpPr>
          <a:grpSpLocks/>
        </xdr:cNvGrpSpPr>
      </xdr:nvGrpSpPr>
      <xdr:grpSpPr bwMode="auto">
        <a:xfrm>
          <a:off x="7063740" y="1996440"/>
          <a:ext cx="2263140" cy="1844040"/>
          <a:chOff x="-315" y="-334"/>
          <a:chExt cx="19899" cy="19844"/>
        </a:xfrm>
      </xdr:grpSpPr>
      <xdr:graphicFrame macro="">
        <xdr:nvGraphicFramePr>
          <xdr:cNvPr id="30367" name="Diagramm 52">
            <a:extLst>
              <a:ext uri="{FF2B5EF4-FFF2-40B4-BE49-F238E27FC236}">
                <a16:creationId xmlns:a16="http://schemas.microsoft.com/office/drawing/2014/main" id="{00000000-0008-0000-3400-00009F760000}"/>
              </a:ext>
            </a:extLst>
          </xdr:cNvPr>
          <xdr:cNvGraphicFramePr>
            <a:graphicFrameLocks/>
          </xdr:cNvGraphicFramePr>
        </xdr:nvGraphicFramePr>
        <xdr:xfrm>
          <a:off x="-315" y="-334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0005" name="Text 309">
            <a:extLst>
              <a:ext uri="{FF2B5EF4-FFF2-40B4-BE49-F238E27FC236}">
                <a16:creationId xmlns:a16="http://schemas.microsoft.com/office/drawing/2014/main" id="{00000000-0008-0000-3400-000035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454"/>
            <a:ext cx="1411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30007" name="Text 311">
            <a:extLst>
              <a:ext uri="{FF2B5EF4-FFF2-40B4-BE49-F238E27FC236}">
                <a16:creationId xmlns:a16="http://schemas.microsoft.com/office/drawing/2014/main" id="{00000000-0008-0000-3400-000037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277" y="17405"/>
            <a:ext cx="1034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30296" name="Group 361">
          <a:extLst>
            <a:ext uri="{FF2B5EF4-FFF2-40B4-BE49-F238E27FC236}">
              <a16:creationId xmlns:a16="http://schemas.microsoft.com/office/drawing/2014/main" id="{00000000-0008-0000-3400-000058760000}"/>
            </a:ext>
          </a:extLst>
        </xdr:cNvPr>
        <xdr:cNvGrpSpPr>
          <a:grpSpLocks/>
        </xdr:cNvGrpSpPr>
      </xdr:nvGrpSpPr>
      <xdr:grpSpPr bwMode="auto">
        <a:xfrm>
          <a:off x="4602480" y="2011680"/>
          <a:ext cx="2268855" cy="1844040"/>
          <a:chOff x="49" y="-170"/>
          <a:chExt cx="18600" cy="19844"/>
        </a:xfrm>
      </xdr:grpSpPr>
      <xdr:graphicFrame macro="">
        <xdr:nvGraphicFramePr>
          <xdr:cNvPr id="30364" name="Diagramm 53">
            <a:extLst>
              <a:ext uri="{FF2B5EF4-FFF2-40B4-BE49-F238E27FC236}">
                <a16:creationId xmlns:a16="http://schemas.microsoft.com/office/drawing/2014/main" id="{00000000-0008-0000-3400-00009C76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0006" name="Text 310">
            <a:extLst>
              <a:ext uri="{FF2B5EF4-FFF2-40B4-BE49-F238E27FC236}">
                <a16:creationId xmlns:a16="http://schemas.microsoft.com/office/drawing/2014/main" id="{00000000-0008-0000-3400-000036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98" y="17369"/>
            <a:ext cx="878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0010" name="Text 314">
            <a:extLst>
              <a:ext uri="{FF2B5EF4-FFF2-40B4-BE49-F238E27FC236}">
                <a16:creationId xmlns:a16="http://schemas.microsoft.com/office/drawing/2014/main" id="{00000000-0008-0000-3400-00003A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68" y="231"/>
            <a:ext cx="151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30297" name="Group 362">
          <a:extLst>
            <a:ext uri="{FF2B5EF4-FFF2-40B4-BE49-F238E27FC236}">
              <a16:creationId xmlns:a16="http://schemas.microsoft.com/office/drawing/2014/main" id="{00000000-0008-0000-3400-000059760000}"/>
            </a:ext>
          </a:extLst>
        </xdr:cNvPr>
        <xdr:cNvGrpSpPr>
          <a:grpSpLocks/>
        </xdr:cNvGrpSpPr>
      </xdr:nvGrpSpPr>
      <xdr:grpSpPr bwMode="auto">
        <a:xfrm>
          <a:off x="4602480" y="4023360"/>
          <a:ext cx="2249805" cy="1844040"/>
          <a:chOff x="49" y="-340"/>
          <a:chExt cx="18414" cy="19844"/>
        </a:xfrm>
      </xdr:grpSpPr>
      <xdr:graphicFrame macro="">
        <xdr:nvGraphicFramePr>
          <xdr:cNvPr id="30361" name="Diagramm 54">
            <a:extLst>
              <a:ext uri="{FF2B5EF4-FFF2-40B4-BE49-F238E27FC236}">
                <a16:creationId xmlns:a16="http://schemas.microsoft.com/office/drawing/2014/main" id="{00000000-0008-0000-3400-00009976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0008" name="Text 312">
            <a:extLst>
              <a:ext uri="{FF2B5EF4-FFF2-40B4-BE49-F238E27FC236}">
                <a16:creationId xmlns:a16="http://schemas.microsoft.com/office/drawing/2014/main" id="{00000000-0008-0000-3400-000038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238" y="17199"/>
            <a:ext cx="1036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0012" name="Text 316">
            <a:extLst>
              <a:ext uri="{FF2B5EF4-FFF2-40B4-BE49-F238E27FC236}">
                <a16:creationId xmlns:a16="http://schemas.microsoft.com/office/drawing/2014/main" id="{00000000-0008-0000-3400-00003C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27" y="147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30298" name="Group 359">
          <a:extLst>
            <a:ext uri="{FF2B5EF4-FFF2-40B4-BE49-F238E27FC236}">
              <a16:creationId xmlns:a16="http://schemas.microsoft.com/office/drawing/2014/main" id="{00000000-0008-0000-3400-00005A760000}"/>
            </a:ext>
          </a:extLst>
        </xdr:cNvPr>
        <xdr:cNvGrpSpPr>
          <a:grpSpLocks/>
        </xdr:cNvGrpSpPr>
      </xdr:nvGrpSpPr>
      <xdr:grpSpPr bwMode="auto">
        <a:xfrm>
          <a:off x="7063740" y="4023360"/>
          <a:ext cx="2263140" cy="1844040"/>
          <a:chOff x="-315" y="-340"/>
          <a:chExt cx="19899" cy="19844"/>
        </a:xfrm>
      </xdr:grpSpPr>
      <xdr:graphicFrame macro="">
        <xdr:nvGraphicFramePr>
          <xdr:cNvPr id="30358" name="Diagramm 317">
            <a:extLst>
              <a:ext uri="{FF2B5EF4-FFF2-40B4-BE49-F238E27FC236}">
                <a16:creationId xmlns:a16="http://schemas.microsoft.com/office/drawing/2014/main" id="{00000000-0008-0000-3400-00009676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30009" name="Text 313">
            <a:extLst>
              <a:ext uri="{FF2B5EF4-FFF2-40B4-BE49-F238E27FC236}">
                <a16:creationId xmlns:a16="http://schemas.microsoft.com/office/drawing/2014/main" id="{00000000-0008-0000-3400-000039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105" y="17500"/>
            <a:ext cx="1120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0011" name="Text 315">
            <a:extLst>
              <a:ext uri="{FF2B5EF4-FFF2-40B4-BE49-F238E27FC236}">
                <a16:creationId xmlns:a16="http://schemas.microsoft.com/office/drawing/2014/main" id="{00000000-0008-0000-3400-00003B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161"/>
            <a:ext cx="3273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7</xdr:col>
      <xdr:colOff>219075</xdr:colOff>
      <xdr:row>12</xdr:row>
      <xdr:rowOff>47625</xdr:rowOff>
    </xdr:from>
    <xdr:to>
      <xdr:col>8</xdr:col>
      <xdr:colOff>361950</xdr:colOff>
      <xdr:row>13</xdr:row>
      <xdr:rowOff>47625</xdr:rowOff>
    </xdr:to>
    <xdr:sp macro="" textlink="">
      <xdr:nvSpPr>
        <xdr:cNvPr id="29765" name="y_Ringkraft">
          <a:extLst>
            <a:ext uri="{FF2B5EF4-FFF2-40B4-BE49-F238E27FC236}">
              <a16:creationId xmlns:a16="http://schemas.microsoft.com/office/drawing/2014/main" id="{00000000-0008-0000-3400-000045740000}"/>
            </a:ext>
          </a:extLst>
        </xdr:cNvPr>
        <xdr:cNvSpPr txBox="1">
          <a:spLocks noChangeArrowheads="1"/>
        </xdr:cNvSpPr>
      </xdr:nvSpPr>
      <xdr:spPr bwMode="auto">
        <a:xfrm>
          <a:off x="4695825" y="2105025"/>
          <a:ext cx="504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38100</xdr:rowOff>
    </xdr:from>
    <xdr:to>
      <xdr:col>8</xdr:col>
      <xdr:colOff>266700</xdr:colOff>
      <xdr:row>25</xdr:row>
      <xdr:rowOff>47625</xdr:rowOff>
    </xdr:to>
    <xdr:sp macro="" textlink="">
      <xdr:nvSpPr>
        <xdr:cNvPr id="29766" name="y_Aufweitung">
          <a:extLst>
            <a:ext uri="{FF2B5EF4-FFF2-40B4-BE49-F238E27FC236}">
              <a16:creationId xmlns:a16="http://schemas.microsoft.com/office/drawing/2014/main" id="{00000000-0008-0000-3400-000046740000}"/>
            </a:ext>
          </a:extLst>
        </xdr:cNvPr>
        <xdr:cNvSpPr txBox="1">
          <a:spLocks noChangeArrowheads="1"/>
        </xdr:cNvSpPr>
      </xdr:nvSpPr>
      <xdr:spPr bwMode="auto">
        <a:xfrm>
          <a:off x="4705350" y="4152900"/>
          <a:ext cx="4000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371475</xdr:colOff>
      <xdr:row>21</xdr:row>
      <xdr:rowOff>152400</xdr:rowOff>
    </xdr:from>
    <xdr:to>
      <xdr:col>13</xdr:col>
      <xdr:colOff>714375</xdr:colOff>
      <xdr:row>22</xdr:row>
      <xdr:rowOff>152400</xdr:rowOff>
    </xdr:to>
    <xdr:sp macro="" textlink="">
      <xdr:nvSpPr>
        <xdr:cNvPr id="29996" name="x_Meridiankraft">
          <a:extLst>
            <a:ext uri="{FF2B5EF4-FFF2-40B4-BE49-F238E27FC236}">
              <a16:creationId xmlns:a16="http://schemas.microsoft.com/office/drawing/2014/main" id="{00000000-0008-0000-3400-00002C750000}"/>
            </a:ext>
          </a:extLst>
        </xdr:cNvPr>
        <xdr:cNvSpPr txBox="1">
          <a:spLocks noChangeArrowheads="1"/>
        </xdr:cNvSpPr>
      </xdr:nvSpPr>
      <xdr:spPr bwMode="auto">
        <a:xfrm>
          <a:off x="8705850" y="3752850"/>
          <a:ext cx="3429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171450</xdr:colOff>
      <xdr:row>21</xdr:row>
      <xdr:rowOff>152400</xdr:rowOff>
    </xdr:from>
    <xdr:to>
      <xdr:col>10</xdr:col>
      <xdr:colOff>542925</xdr:colOff>
      <xdr:row>22</xdr:row>
      <xdr:rowOff>152400</xdr:rowOff>
    </xdr:to>
    <xdr:sp macro="" textlink="">
      <xdr:nvSpPr>
        <xdr:cNvPr id="29995" name="x_Ringkraft">
          <a:extLst>
            <a:ext uri="{FF2B5EF4-FFF2-40B4-BE49-F238E27FC236}">
              <a16:creationId xmlns:a16="http://schemas.microsoft.com/office/drawing/2014/main" id="{00000000-0008-0000-3400-00002B750000}"/>
            </a:ext>
          </a:extLst>
        </xdr:cNvPr>
        <xdr:cNvSpPr txBox="1">
          <a:spLocks noChangeArrowheads="1"/>
        </xdr:cNvSpPr>
      </xdr:nvSpPr>
      <xdr:spPr bwMode="auto">
        <a:xfrm>
          <a:off x="6305550" y="375285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161925</xdr:colOff>
      <xdr:row>33</xdr:row>
      <xdr:rowOff>152400</xdr:rowOff>
    </xdr:from>
    <xdr:to>
      <xdr:col>10</xdr:col>
      <xdr:colOff>504825</xdr:colOff>
      <xdr:row>34</xdr:row>
      <xdr:rowOff>152400</xdr:rowOff>
    </xdr:to>
    <xdr:sp macro="" textlink="">
      <xdr:nvSpPr>
        <xdr:cNvPr id="29997" name="x_Aufweitung">
          <a:extLst>
            <a:ext uri="{FF2B5EF4-FFF2-40B4-BE49-F238E27FC236}">
              <a16:creationId xmlns:a16="http://schemas.microsoft.com/office/drawing/2014/main" id="{00000000-0008-0000-3400-00002D750000}"/>
            </a:ext>
          </a:extLst>
        </xdr:cNvPr>
        <xdr:cNvSpPr txBox="1">
          <a:spLocks noChangeArrowheads="1"/>
        </xdr:cNvSpPr>
      </xdr:nvSpPr>
      <xdr:spPr bwMode="auto">
        <a:xfrm>
          <a:off x="6296025" y="5810250"/>
          <a:ext cx="3429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352425</xdr:colOff>
      <xdr:row>33</xdr:row>
      <xdr:rowOff>152400</xdr:rowOff>
    </xdr:from>
    <xdr:to>
      <xdr:col>13</xdr:col>
      <xdr:colOff>676275</xdr:colOff>
      <xdr:row>35</xdr:row>
      <xdr:rowOff>9525</xdr:rowOff>
    </xdr:to>
    <xdr:sp macro="" textlink="">
      <xdr:nvSpPr>
        <xdr:cNvPr id="29998" name="x_Verdrehung">
          <a:extLst>
            <a:ext uri="{FF2B5EF4-FFF2-40B4-BE49-F238E27FC236}">
              <a16:creationId xmlns:a16="http://schemas.microsoft.com/office/drawing/2014/main" id="{00000000-0008-0000-3400-00002E750000}"/>
            </a:ext>
          </a:extLst>
        </xdr:cNvPr>
        <xdr:cNvSpPr txBox="1">
          <a:spLocks noChangeArrowheads="1"/>
        </xdr:cNvSpPr>
      </xdr:nvSpPr>
      <xdr:spPr bwMode="auto">
        <a:xfrm>
          <a:off x="8686800" y="5810250"/>
          <a:ext cx="3238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542925</xdr:colOff>
      <xdr:row>12</xdr:row>
      <xdr:rowOff>19050</xdr:rowOff>
    </xdr:from>
    <xdr:to>
      <xdr:col>5</xdr:col>
      <xdr:colOff>676275</xdr:colOff>
      <xdr:row>13</xdr:row>
      <xdr:rowOff>19050</xdr:rowOff>
    </xdr:to>
    <xdr:sp macro="" textlink="">
      <xdr:nvSpPr>
        <xdr:cNvPr id="29985" name="Dicke">
          <a:extLst>
            <a:ext uri="{FF2B5EF4-FFF2-40B4-BE49-F238E27FC236}">
              <a16:creationId xmlns:a16="http://schemas.microsoft.com/office/drawing/2014/main" id="{00000000-0008-0000-3400-000021750000}"/>
            </a:ext>
          </a:extLst>
        </xdr:cNvPr>
        <xdr:cNvSpPr txBox="1">
          <a:spLocks noChangeArrowheads="1"/>
        </xdr:cNvSpPr>
      </xdr:nvSpPr>
      <xdr:spPr bwMode="auto">
        <a:xfrm>
          <a:off x="2819400" y="2076450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0,1m</a:t>
          </a:r>
          <a:endParaRPr lang="en-US"/>
        </a:p>
      </xdr:txBody>
    </xdr:sp>
    <xdr:clientData/>
  </xdr:twoCellAnchor>
  <xdr:twoCellAnchor>
    <xdr:from>
      <xdr:col>4</xdr:col>
      <xdr:colOff>676275</xdr:colOff>
      <xdr:row>9</xdr:row>
      <xdr:rowOff>123825</xdr:rowOff>
    </xdr:from>
    <xdr:to>
      <xdr:col>6</xdr:col>
      <xdr:colOff>476250</xdr:colOff>
      <xdr:row>10</xdr:row>
      <xdr:rowOff>123825</xdr:rowOff>
    </xdr:to>
    <xdr:sp macro="" textlink="">
      <xdr:nvSpPr>
        <xdr:cNvPr id="29988" name="Stelle">
          <a:extLst>
            <a:ext uri="{FF2B5EF4-FFF2-40B4-BE49-F238E27FC236}">
              <a16:creationId xmlns:a16="http://schemas.microsoft.com/office/drawing/2014/main" id="{00000000-0008-0000-3400-000024750000}"/>
            </a:ext>
          </a:extLst>
        </xdr:cNvPr>
        <xdr:cNvSpPr txBox="1">
          <a:spLocks noChangeArrowheads="1"/>
        </xdr:cNvSpPr>
      </xdr:nvSpPr>
      <xdr:spPr bwMode="auto">
        <a:xfrm>
          <a:off x="2952750" y="1666875"/>
          <a:ext cx="1266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>
    <xdr:from>
      <xdr:col>2</xdr:col>
      <xdr:colOff>495300</xdr:colOff>
      <xdr:row>5</xdr:row>
      <xdr:rowOff>152400</xdr:rowOff>
    </xdr:from>
    <xdr:to>
      <xdr:col>4</xdr:col>
      <xdr:colOff>76200</xdr:colOff>
      <xdr:row>7</xdr:row>
      <xdr:rowOff>19050</xdr:rowOff>
    </xdr:to>
    <xdr:sp macro="" textlink="">
      <xdr:nvSpPr>
        <xdr:cNvPr id="29989" name="Mantellänge">
          <a:extLst>
            <a:ext uri="{FF2B5EF4-FFF2-40B4-BE49-F238E27FC236}">
              <a16:creationId xmlns:a16="http://schemas.microsoft.com/office/drawing/2014/main" id="{00000000-0008-0000-3400-000025750000}"/>
            </a:ext>
          </a:extLst>
        </xdr:cNvPr>
        <xdr:cNvSpPr txBox="1">
          <a:spLocks noChangeArrowheads="1"/>
        </xdr:cNvSpPr>
      </xdr:nvSpPr>
      <xdr:spPr bwMode="auto">
        <a:xfrm>
          <a:off x="1304925" y="100965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14,142m</a:t>
          </a:r>
          <a:endParaRPr lang="en-US"/>
        </a:p>
      </xdr:txBody>
    </xdr:sp>
    <xdr:clientData/>
  </xdr:twoCellAnchor>
  <xdr:twoCellAnchor>
    <xdr:from>
      <xdr:col>3</xdr:col>
      <xdr:colOff>666750</xdr:colOff>
      <xdr:row>4</xdr:row>
      <xdr:rowOff>38100</xdr:rowOff>
    </xdr:from>
    <xdr:to>
      <xdr:col>5</xdr:col>
      <xdr:colOff>476250</xdr:colOff>
      <xdr:row>5</xdr:row>
      <xdr:rowOff>76200</xdr:rowOff>
    </xdr:to>
    <xdr:sp macro="" textlink="">
      <xdr:nvSpPr>
        <xdr:cNvPr id="29992" name="Stelle1">
          <a:extLst>
            <a:ext uri="{FF2B5EF4-FFF2-40B4-BE49-F238E27FC236}">
              <a16:creationId xmlns:a16="http://schemas.microsoft.com/office/drawing/2014/main" id="{00000000-0008-0000-3400-000028750000}"/>
            </a:ext>
          </a:extLst>
        </xdr:cNvPr>
        <xdr:cNvSpPr txBox="1">
          <a:spLocks noChangeArrowheads="1"/>
        </xdr:cNvSpPr>
      </xdr:nvSpPr>
      <xdr:spPr bwMode="auto">
        <a:xfrm>
          <a:off x="2209800" y="723900"/>
          <a:ext cx="1276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2,828m</a:t>
          </a:r>
          <a:endParaRPr lang="en-US"/>
        </a:p>
      </xdr:txBody>
    </xdr:sp>
    <xdr:clientData/>
  </xdr:twoCellAnchor>
  <xdr:twoCellAnchor>
    <xdr:from>
      <xdr:col>11</xdr:col>
      <xdr:colOff>209550</xdr:colOff>
      <xdr:row>12</xdr:row>
      <xdr:rowOff>47625</xdr:rowOff>
    </xdr:from>
    <xdr:to>
      <xdr:col>11</xdr:col>
      <xdr:colOff>723900</xdr:colOff>
      <xdr:row>13</xdr:row>
      <xdr:rowOff>47625</xdr:rowOff>
    </xdr:to>
    <xdr:sp macro="" textlink="">
      <xdr:nvSpPr>
        <xdr:cNvPr id="29764" name="y_Meridiankraft">
          <a:extLst>
            <a:ext uri="{FF2B5EF4-FFF2-40B4-BE49-F238E27FC236}">
              <a16:creationId xmlns:a16="http://schemas.microsoft.com/office/drawing/2014/main" id="{00000000-0008-0000-3400-000044740000}"/>
            </a:ext>
          </a:extLst>
        </xdr:cNvPr>
        <xdr:cNvSpPr txBox="1">
          <a:spLocks noChangeArrowheads="1"/>
        </xdr:cNvSpPr>
      </xdr:nvSpPr>
      <xdr:spPr bwMode="auto">
        <a:xfrm>
          <a:off x="7077075" y="2105025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3</xdr:col>
      <xdr:colOff>676275</xdr:colOff>
      <xdr:row>1</xdr:row>
      <xdr:rowOff>152400</xdr:rowOff>
    </xdr:from>
    <xdr:to>
      <xdr:col>5</xdr:col>
      <xdr:colOff>495300</xdr:colOff>
      <xdr:row>3</xdr:row>
      <xdr:rowOff>9525</xdr:rowOff>
    </xdr:to>
    <xdr:sp macro="" textlink="">
      <xdr:nvSpPr>
        <xdr:cNvPr id="30021" name="Randlast">
          <a:extLst>
            <a:ext uri="{FF2B5EF4-FFF2-40B4-BE49-F238E27FC236}">
              <a16:creationId xmlns:a16="http://schemas.microsoft.com/office/drawing/2014/main" id="{00000000-0008-0000-3400-000045750000}"/>
            </a:ext>
          </a:extLst>
        </xdr:cNvPr>
        <xdr:cNvSpPr txBox="1">
          <a:spLocks noChangeArrowheads="1"/>
        </xdr:cNvSpPr>
      </xdr:nvSpPr>
      <xdr:spPr bwMode="auto">
        <a:xfrm>
          <a:off x="2219325" y="323850"/>
          <a:ext cx="12858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0KN/m</a:t>
          </a:r>
          <a:endParaRPr lang="en-US"/>
        </a:p>
      </xdr:txBody>
    </xdr:sp>
    <xdr:clientData/>
  </xdr:twoCellAnchor>
  <xdr:twoCellAnchor>
    <xdr:from>
      <xdr:col>2</xdr:col>
      <xdr:colOff>142875</xdr:colOff>
      <xdr:row>1</xdr:row>
      <xdr:rowOff>152400</xdr:rowOff>
    </xdr:from>
    <xdr:to>
      <xdr:col>4</xdr:col>
      <xdr:colOff>695325</xdr:colOff>
      <xdr:row>15</xdr:row>
      <xdr:rowOff>76200</xdr:rowOff>
    </xdr:to>
    <xdr:grpSp>
      <xdr:nvGrpSpPr>
        <xdr:cNvPr id="30311" name="Group 354">
          <a:extLst>
            <a:ext uri="{FF2B5EF4-FFF2-40B4-BE49-F238E27FC236}">
              <a16:creationId xmlns:a16="http://schemas.microsoft.com/office/drawing/2014/main" id="{00000000-0008-0000-3400-000067760000}"/>
            </a:ext>
          </a:extLst>
        </xdr:cNvPr>
        <xdr:cNvGrpSpPr>
          <a:grpSpLocks/>
        </xdr:cNvGrpSpPr>
      </xdr:nvGrpSpPr>
      <xdr:grpSpPr bwMode="auto">
        <a:xfrm>
          <a:off x="973455" y="320040"/>
          <a:ext cx="2061210" cy="2270760"/>
          <a:chOff x="-8082" y="-127"/>
          <a:chExt cx="27573" cy="19370"/>
        </a:xfrm>
      </xdr:grpSpPr>
      <xdr:sp macro="" textlink="">
        <xdr:nvSpPr>
          <xdr:cNvPr id="30318" name="Zeichnung 252">
            <a:extLst>
              <a:ext uri="{FF2B5EF4-FFF2-40B4-BE49-F238E27FC236}">
                <a16:creationId xmlns:a16="http://schemas.microsoft.com/office/drawing/2014/main" id="{00000000-0008-0000-3400-00006E760000}"/>
              </a:ext>
            </a:extLst>
          </xdr:cNvPr>
          <xdr:cNvSpPr>
            <a:spLocks/>
          </xdr:cNvSpPr>
        </xdr:nvSpPr>
        <xdr:spPr bwMode="auto">
          <a:xfrm>
            <a:off x="-4951" y="7153"/>
            <a:ext cx="19998" cy="10010"/>
          </a:xfrm>
          <a:custGeom>
            <a:avLst/>
            <a:gdLst>
              <a:gd name="T0" fmla="*/ 0 w 16384"/>
              <a:gd name="T1" fmla="*/ 6116 h 16384"/>
              <a:gd name="T2" fmla="*/ 24409 w 16384"/>
              <a:gd name="T3" fmla="*/ 6116 h 16384"/>
              <a:gd name="T4" fmla="*/ 16019 w 16384"/>
              <a:gd name="T5" fmla="*/ 0 h 16384"/>
              <a:gd name="T6" fmla="*/ 8390 w 16384"/>
              <a:gd name="T7" fmla="*/ 0 h 16384"/>
              <a:gd name="T8" fmla="*/ 0 w 16384"/>
              <a:gd name="T9" fmla="*/ 6116 h 16384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6384" y="16384"/>
                </a:lnTo>
                <a:lnTo>
                  <a:pt x="10752" y="0"/>
                </a:lnTo>
                <a:lnTo>
                  <a:pt x="5632" y="0"/>
                </a:lnTo>
                <a:lnTo>
                  <a:pt x="0" y="16384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 cap="flat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solid"/>
            <a:round/>
            <a:headEnd/>
            <a:tailEnd/>
          </a:ln>
        </xdr:spPr>
      </xdr:sp>
      <xdr:sp macro="" textlink="">
        <xdr:nvSpPr>
          <xdr:cNvPr id="30319" name="Line 253">
            <a:extLst>
              <a:ext uri="{FF2B5EF4-FFF2-40B4-BE49-F238E27FC236}">
                <a16:creationId xmlns:a16="http://schemas.microsoft.com/office/drawing/2014/main" id="{00000000-0008-0000-3400-00006F76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048" y="2408"/>
            <a:ext cx="3232" cy="47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0" name="Line 254">
            <a:extLst>
              <a:ext uri="{FF2B5EF4-FFF2-40B4-BE49-F238E27FC236}">
                <a16:creationId xmlns:a16="http://schemas.microsoft.com/office/drawing/2014/main" id="{00000000-0008-0000-3400-00007076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220" y="2408"/>
            <a:ext cx="2828" cy="47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1" name="Line 255">
            <a:extLst>
              <a:ext uri="{FF2B5EF4-FFF2-40B4-BE49-F238E27FC236}">
                <a16:creationId xmlns:a16="http://schemas.microsoft.com/office/drawing/2014/main" id="{00000000-0008-0000-3400-000071760000}"/>
              </a:ext>
            </a:extLst>
          </xdr:cNvPr>
          <xdr:cNvSpPr>
            <a:spLocks noChangeShapeType="1"/>
          </xdr:cNvSpPr>
        </xdr:nvSpPr>
        <xdr:spPr bwMode="auto">
          <a:xfrm>
            <a:off x="5048" y="1498"/>
            <a:ext cx="0" cy="1657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2" name="Zeichnung 257">
            <a:extLst>
              <a:ext uri="{FF2B5EF4-FFF2-40B4-BE49-F238E27FC236}">
                <a16:creationId xmlns:a16="http://schemas.microsoft.com/office/drawing/2014/main" id="{00000000-0008-0000-3400-000072760000}"/>
              </a:ext>
            </a:extLst>
          </xdr:cNvPr>
          <xdr:cNvSpPr>
            <a:spLocks/>
          </xdr:cNvSpPr>
        </xdr:nvSpPr>
        <xdr:spPr bwMode="auto">
          <a:xfrm>
            <a:off x="15047" y="17228"/>
            <a:ext cx="2626" cy="1755"/>
          </a:xfrm>
          <a:custGeom>
            <a:avLst/>
            <a:gdLst>
              <a:gd name="T0" fmla="*/ 24 w 16384"/>
              <a:gd name="T1" fmla="*/ 188 h 16384"/>
              <a:gd name="T2" fmla="*/ 421 w 16384"/>
              <a:gd name="T3" fmla="*/ 106 h 16384"/>
              <a:gd name="T4" fmla="*/ 0 w 16384"/>
              <a:gd name="T5" fmla="*/ 0 h 16384"/>
              <a:gd name="T6" fmla="*/ 24 w 16384"/>
              <a:gd name="T7" fmla="*/ 188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30323" name="Line 258">
            <a:extLst>
              <a:ext uri="{FF2B5EF4-FFF2-40B4-BE49-F238E27FC236}">
                <a16:creationId xmlns:a16="http://schemas.microsoft.com/office/drawing/2014/main" id="{00000000-0008-0000-3400-000073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5047" y="18463"/>
            <a:ext cx="3030" cy="7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4" name="Line 264">
            <a:extLst>
              <a:ext uri="{FF2B5EF4-FFF2-40B4-BE49-F238E27FC236}">
                <a16:creationId xmlns:a16="http://schemas.microsoft.com/office/drawing/2014/main" id="{00000000-0008-0000-3400-000074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02" y="949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5" name="Line 265">
            <a:extLst>
              <a:ext uri="{FF2B5EF4-FFF2-40B4-BE49-F238E27FC236}">
                <a16:creationId xmlns:a16="http://schemas.microsoft.com/office/drawing/2014/main" id="{00000000-0008-0000-3400-000075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8684" y="7868"/>
            <a:ext cx="0" cy="253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6" name="Line 266">
            <a:extLst>
              <a:ext uri="{FF2B5EF4-FFF2-40B4-BE49-F238E27FC236}">
                <a16:creationId xmlns:a16="http://schemas.microsoft.com/office/drawing/2014/main" id="{00000000-0008-0000-3400-000076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0805" y="10923"/>
            <a:ext cx="0" cy="240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7" name="Line 267">
            <a:extLst>
              <a:ext uri="{FF2B5EF4-FFF2-40B4-BE49-F238E27FC236}">
                <a16:creationId xmlns:a16="http://schemas.microsoft.com/office/drawing/2014/main" id="{00000000-0008-0000-3400-000077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412" y="806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8" name="Line 268">
            <a:extLst>
              <a:ext uri="{FF2B5EF4-FFF2-40B4-BE49-F238E27FC236}">
                <a16:creationId xmlns:a16="http://schemas.microsoft.com/office/drawing/2014/main" id="{00000000-0008-0000-3400-000078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593" y="949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9" name="Line 269">
            <a:extLst>
              <a:ext uri="{FF2B5EF4-FFF2-40B4-BE49-F238E27FC236}">
                <a16:creationId xmlns:a16="http://schemas.microsoft.com/office/drawing/2014/main" id="{00000000-0008-0000-3400-000079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1815" y="1235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0" name="Line 270">
            <a:extLst>
              <a:ext uri="{FF2B5EF4-FFF2-40B4-BE49-F238E27FC236}">
                <a16:creationId xmlns:a16="http://schemas.microsoft.com/office/drawing/2014/main" id="{00000000-0008-0000-3400-00007A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507" y="10728"/>
            <a:ext cx="0" cy="253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1" name="Line 271">
            <a:extLst>
              <a:ext uri="{FF2B5EF4-FFF2-40B4-BE49-F238E27FC236}">
                <a16:creationId xmlns:a16="http://schemas.microsoft.com/office/drawing/2014/main" id="{00000000-0008-0000-3400-00007B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1416" y="1235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2" name="Line 272">
            <a:extLst>
              <a:ext uri="{FF2B5EF4-FFF2-40B4-BE49-F238E27FC236}">
                <a16:creationId xmlns:a16="http://schemas.microsoft.com/office/drawing/2014/main" id="{00000000-0008-0000-3400-00007C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048" y="1303"/>
            <a:ext cx="4545" cy="117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3" name="Line 273">
            <a:extLst>
              <a:ext uri="{FF2B5EF4-FFF2-40B4-BE49-F238E27FC236}">
                <a16:creationId xmlns:a16="http://schemas.microsoft.com/office/drawing/2014/main" id="{00000000-0008-0000-3400-00007D760000}"/>
              </a:ext>
            </a:extLst>
          </xdr:cNvPr>
          <xdr:cNvSpPr>
            <a:spLocks noChangeShapeType="1"/>
          </xdr:cNvSpPr>
        </xdr:nvSpPr>
        <xdr:spPr bwMode="auto">
          <a:xfrm>
            <a:off x="7775" y="1563"/>
            <a:ext cx="3535" cy="474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4" name="Line 274">
            <a:extLst>
              <a:ext uri="{FF2B5EF4-FFF2-40B4-BE49-F238E27FC236}">
                <a16:creationId xmlns:a16="http://schemas.microsoft.com/office/drawing/2014/main" id="{00000000-0008-0000-3400-00007E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8179" y="6308"/>
            <a:ext cx="3131" cy="84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5" name="Line 275">
            <a:extLst>
              <a:ext uri="{FF2B5EF4-FFF2-40B4-BE49-F238E27FC236}">
                <a16:creationId xmlns:a16="http://schemas.microsoft.com/office/drawing/2014/main" id="{00000000-0008-0000-3400-00007F760000}"/>
              </a:ext>
            </a:extLst>
          </xdr:cNvPr>
          <xdr:cNvSpPr>
            <a:spLocks noChangeShapeType="1"/>
          </xdr:cNvSpPr>
        </xdr:nvSpPr>
        <xdr:spPr bwMode="auto">
          <a:xfrm>
            <a:off x="9492" y="1303"/>
            <a:ext cx="7676" cy="1059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6" name="Line 276">
            <a:extLst>
              <a:ext uri="{FF2B5EF4-FFF2-40B4-BE49-F238E27FC236}">
                <a16:creationId xmlns:a16="http://schemas.microsoft.com/office/drawing/2014/main" id="{00000000-0008-0000-3400-000080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7779" y="1563"/>
            <a:ext cx="10403" cy="145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7" name="Line 277">
            <a:extLst>
              <a:ext uri="{FF2B5EF4-FFF2-40B4-BE49-F238E27FC236}">
                <a16:creationId xmlns:a16="http://schemas.microsoft.com/office/drawing/2014/main" id="{00000000-0008-0000-3400-00008176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-8082" y="16123"/>
            <a:ext cx="3232" cy="97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8" name="Line 278">
            <a:extLst>
              <a:ext uri="{FF2B5EF4-FFF2-40B4-BE49-F238E27FC236}">
                <a16:creationId xmlns:a16="http://schemas.microsoft.com/office/drawing/2014/main" id="{00000000-0008-0000-3400-00008276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321" y="1563"/>
            <a:ext cx="2626" cy="9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9" name="Arc 279">
            <a:extLst>
              <a:ext uri="{FF2B5EF4-FFF2-40B4-BE49-F238E27FC236}">
                <a16:creationId xmlns:a16="http://schemas.microsoft.com/office/drawing/2014/main" id="{00000000-0008-0000-3400-000083760000}"/>
              </a:ext>
            </a:extLst>
          </xdr:cNvPr>
          <xdr:cNvSpPr>
            <a:spLocks/>
          </xdr:cNvSpPr>
        </xdr:nvSpPr>
        <xdr:spPr bwMode="auto">
          <a:xfrm>
            <a:off x="-3739" y="15603"/>
            <a:ext cx="2323" cy="1560"/>
          </a:xfrm>
          <a:custGeom>
            <a:avLst/>
            <a:gdLst>
              <a:gd name="T0" fmla="*/ 0 w 21600"/>
              <a:gd name="T1" fmla="*/ 0 h 21600"/>
              <a:gd name="T2" fmla="*/ 250 w 21600"/>
              <a:gd name="T3" fmla="*/ 113 h 21600"/>
              <a:gd name="T4" fmla="*/ 0 w 21600"/>
              <a:gd name="T5" fmla="*/ 113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29976" name="Text 280">
            <a:extLst>
              <a:ext uri="{FF2B5EF4-FFF2-40B4-BE49-F238E27FC236}">
                <a16:creationId xmlns:a16="http://schemas.microsoft.com/office/drawing/2014/main" id="{00000000-0008-0000-3400-000018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839" y="15591"/>
            <a:ext cx="2211" cy="158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29977" name="2">
            <a:extLst>
              <a:ext uri="{FF2B5EF4-FFF2-40B4-BE49-F238E27FC236}">
                <a16:creationId xmlns:a16="http://schemas.microsoft.com/office/drawing/2014/main" id="{00000000-0008-0000-3400-000019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239" y="14401"/>
            <a:ext cx="1431" cy="14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t</a:t>
            </a:r>
            <a:endParaRPr lang="en-US"/>
          </a:p>
        </xdr:txBody>
      </xdr:sp>
      <xdr:sp macro="" textlink="">
        <xdr:nvSpPr>
          <xdr:cNvPr id="29978" name="1">
            <a:extLst>
              <a:ext uri="{FF2B5EF4-FFF2-40B4-BE49-F238E27FC236}">
                <a16:creationId xmlns:a16="http://schemas.microsoft.com/office/drawing/2014/main" id="{00000000-0008-0000-3400-00001A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799" y="13448"/>
            <a:ext cx="1561" cy="17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g</a:t>
            </a:r>
            <a:endParaRPr lang="en-US"/>
          </a:p>
        </xdr:txBody>
      </xdr:sp>
      <xdr:sp macro="" textlink="">
        <xdr:nvSpPr>
          <xdr:cNvPr id="29979" name="3">
            <a:extLst>
              <a:ext uri="{FF2B5EF4-FFF2-40B4-BE49-F238E27FC236}">
                <a16:creationId xmlns:a16="http://schemas.microsoft.com/office/drawing/2014/main" id="{00000000-0008-0000-3400-00001B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875" y="2969"/>
            <a:ext cx="2601" cy="17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 sz="1000" b="1" i="0" u="none" strike="noStrike" baseline="0">
              <a:solidFill>
                <a:srgbClr val="008000"/>
              </a:solidFill>
              <a:latin typeface="Arial"/>
              <a:cs typeface="Arial"/>
            </a:endParaRP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29980" name="Text 284">
            <a:extLst>
              <a:ext uri="{FF2B5EF4-FFF2-40B4-BE49-F238E27FC236}">
                <a16:creationId xmlns:a16="http://schemas.microsoft.com/office/drawing/2014/main" id="{00000000-0008-0000-3400-00001C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410" y="10987"/>
            <a:ext cx="2081" cy="17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29981" name="Text 285">
            <a:extLst>
              <a:ext uri="{FF2B5EF4-FFF2-40B4-BE49-F238E27FC236}">
                <a16:creationId xmlns:a16="http://schemas.microsoft.com/office/drawing/2014/main" id="{00000000-0008-0000-3400-00001D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4700" y="5589"/>
            <a:ext cx="1431" cy="14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L</a:t>
            </a:r>
            <a:endParaRPr lang="en-US"/>
          </a:p>
        </xdr:txBody>
      </xdr:sp>
      <xdr:sp macro="" textlink="">
        <xdr:nvSpPr>
          <xdr:cNvPr id="30346" name="Line 286">
            <a:extLst>
              <a:ext uri="{FF2B5EF4-FFF2-40B4-BE49-F238E27FC236}">
                <a16:creationId xmlns:a16="http://schemas.microsoft.com/office/drawing/2014/main" id="{00000000-0008-0000-3400-00008A760000}"/>
              </a:ext>
            </a:extLst>
          </xdr:cNvPr>
          <xdr:cNvSpPr>
            <a:spLocks noChangeShapeType="1"/>
          </xdr:cNvSpPr>
        </xdr:nvSpPr>
        <xdr:spPr bwMode="auto">
          <a:xfrm>
            <a:off x="11007" y="15798"/>
            <a:ext cx="3232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47" name="Line 287">
            <a:extLst>
              <a:ext uri="{FF2B5EF4-FFF2-40B4-BE49-F238E27FC236}">
                <a16:creationId xmlns:a16="http://schemas.microsoft.com/office/drawing/2014/main" id="{00000000-0008-0000-3400-00008B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4138" y="15798"/>
            <a:ext cx="3535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48" name="Zeichnung 329">
            <a:extLst>
              <a:ext uri="{FF2B5EF4-FFF2-40B4-BE49-F238E27FC236}">
                <a16:creationId xmlns:a16="http://schemas.microsoft.com/office/drawing/2014/main" id="{00000000-0008-0000-3400-00008C760000}"/>
              </a:ext>
            </a:extLst>
          </xdr:cNvPr>
          <xdr:cNvSpPr>
            <a:spLocks/>
          </xdr:cNvSpPr>
        </xdr:nvSpPr>
        <xdr:spPr bwMode="auto">
          <a:xfrm>
            <a:off x="2220" y="458"/>
            <a:ext cx="5454" cy="4550"/>
          </a:xfrm>
          <a:custGeom>
            <a:avLst/>
            <a:gdLst>
              <a:gd name="T0" fmla="*/ 0 w 16384"/>
              <a:gd name="T1" fmla="*/ 1264 h 16384"/>
              <a:gd name="T2" fmla="*/ 983 w 16384"/>
              <a:gd name="T3" fmla="*/ 0 h 16384"/>
              <a:gd name="T4" fmla="*/ 1816 w 16384"/>
              <a:gd name="T5" fmla="*/ 0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8875" y="0"/>
                </a:lnTo>
                <a:lnTo>
                  <a:pt x="16384" y="0"/>
                </a:ln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30026" name="Text 330">
            <a:extLst>
              <a:ext uri="{FF2B5EF4-FFF2-40B4-BE49-F238E27FC236}">
                <a16:creationId xmlns:a16="http://schemas.microsoft.com/office/drawing/2014/main" id="{00000000-0008-0000-3400-00004A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785" y="-127"/>
            <a:ext cx="1821" cy="14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</a:t>
            </a:r>
            <a:endParaRPr lang="en-US"/>
          </a:p>
        </xdr:txBody>
      </xdr:sp>
      <xdr:sp macro="" textlink="">
        <xdr:nvSpPr>
          <xdr:cNvPr id="30350" name="Line 335">
            <a:extLst>
              <a:ext uri="{FF2B5EF4-FFF2-40B4-BE49-F238E27FC236}">
                <a16:creationId xmlns:a16="http://schemas.microsoft.com/office/drawing/2014/main" id="{00000000-0008-0000-3400-00008E760000}"/>
              </a:ext>
            </a:extLst>
          </xdr:cNvPr>
          <xdr:cNvSpPr>
            <a:spLocks noChangeShapeType="1"/>
          </xdr:cNvSpPr>
        </xdr:nvSpPr>
        <xdr:spPr bwMode="auto">
          <a:xfrm>
            <a:off x="-4951" y="17098"/>
            <a:ext cx="303" cy="18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1" name="Line 336">
            <a:extLst>
              <a:ext uri="{FF2B5EF4-FFF2-40B4-BE49-F238E27FC236}">
                <a16:creationId xmlns:a16="http://schemas.microsoft.com/office/drawing/2014/main" id="{00000000-0008-0000-3400-00008F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6971" y="17098"/>
            <a:ext cx="2020" cy="136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2" name="Line 337">
            <a:extLst>
              <a:ext uri="{FF2B5EF4-FFF2-40B4-BE49-F238E27FC236}">
                <a16:creationId xmlns:a16="http://schemas.microsoft.com/office/drawing/2014/main" id="{00000000-0008-0000-3400-000090760000}"/>
              </a:ext>
            </a:extLst>
          </xdr:cNvPr>
          <xdr:cNvSpPr>
            <a:spLocks noChangeShapeType="1"/>
          </xdr:cNvSpPr>
        </xdr:nvSpPr>
        <xdr:spPr bwMode="auto">
          <a:xfrm>
            <a:off x="-6971" y="18463"/>
            <a:ext cx="2424" cy="45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3" name="Line 338">
            <a:extLst>
              <a:ext uri="{FF2B5EF4-FFF2-40B4-BE49-F238E27FC236}">
                <a16:creationId xmlns:a16="http://schemas.microsoft.com/office/drawing/2014/main" id="{00000000-0008-0000-3400-000091760000}"/>
              </a:ext>
            </a:extLst>
          </xdr:cNvPr>
          <xdr:cNvSpPr>
            <a:spLocks noChangeShapeType="1"/>
          </xdr:cNvSpPr>
        </xdr:nvSpPr>
        <xdr:spPr bwMode="auto">
          <a:xfrm>
            <a:off x="-7577" y="18463"/>
            <a:ext cx="3030" cy="5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4" name="Oval 340">
            <a:extLst>
              <a:ext uri="{FF2B5EF4-FFF2-40B4-BE49-F238E27FC236}">
                <a16:creationId xmlns:a16="http://schemas.microsoft.com/office/drawing/2014/main" id="{00000000-0008-0000-3400-000092760000}"/>
              </a:ext>
            </a:extLst>
          </xdr:cNvPr>
          <xdr:cNvSpPr>
            <a:spLocks noChangeArrowheads="1"/>
          </xdr:cNvSpPr>
        </xdr:nvSpPr>
        <xdr:spPr bwMode="auto">
          <a:xfrm>
            <a:off x="-5052" y="17033"/>
            <a:ext cx="505" cy="26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30355" name="Oval 341">
            <a:extLst>
              <a:ext uri="{FF2B5EF4-FFF2-40B4-BE49-F238E27FC236}">
                <a16:creationId xmlns:a16="http://schemas.microsoft.com/office/drawing/2014/main" id="{00000000-0008-0000-3400-000093760000}"/>
              </a:ext>
            </a:extLst>
          </xdr:cNvPr>
          <xdr:cNvSpPr>
            <a:spLocks noChangeArrowheads="1"/>
          </xdr:cNvSpPr>
        </xdr:nvSpPr>
        <xdr:spPr bwMode="auto">
          <a:xfrm>
            <a:off x="14946" y="17033"/>
            <a:ext cx="505" cy="39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30356" name="Line 342">
            <a:extLst>
              <a:ext uri="{FF2B5EF4-FFF2-40B4-BE49-F238E27FC236}">
                <a16:creationId xmlns:a16="http://schemas.microsoft.com/office/drawing/2014/main" id="{00000000-0008-0000-3400-00009476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220" y="4293"/>
            <a:ext cx="0" cy="27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7" name="Line 343">
            <a:extLst>
              <a:ext uri="{FF2B5EF4-FFF2-40B4-BE49-F238E27FC236}">
                <a16:creationId xmlns:a16="http://schemas.microsoft.com/office/drawing/2014/main" id="{00000000-0008-0000-3400-00009576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8482" y="4618"/>
            <a:ext cx="0" cy="266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57150</xdr:colOff>
      <xdr:row>11</xdr:row>
      <xdr:rowOff>95250</xdr:rowOff>
    </xdr:from>
    <xdr:to>
      <xdr:col>5</xdr:col>
      <xdr:colOff>57150</xdr:colOff>
      <xdr:row>12</xdr:row>
      <xdr:rowOff>152400</xdr:rowOff>
    </xdr:to>
    <xdr:sp macro="" textlink="">
      <xdr:nvSpPr>
        <xdr:cNvPr id="29986" name="Eigengewicht">
          <a:extLst>
            <a:ext uri="{FF2B5EF4-FFF2-40B4-BE49-F238E27FC236}">
              <a16:creationId xmlns:a16="http://schemas.microsoft.com/office/drawing/2014/main" id="{00000000-0008-0000-3400-000022750000}"/>
            </a:ext>
          </a:extLst>
        </xdr:cNvPr>
        <xdr:cNvSpPr txBox="1">
          <a:spLocks noChangeArrowheads="1"/>
        </xdr:cNvSpPr>
      </xdr:nvSpPr>
      <xdr:spPr bwMode="auto">
        <a:xfrm>
          <a:off x="1600200" y="1981200"/>
          <a:ext cx="14668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2,5KN/m²</a:t>
          </a:r>
          <a:endParaRPr lang="en-US"/>
        </a:p>
      </xdr:txBody>
    </xdr:sp>
    <xdr:clientData/>
  </xdr:twoCellAnchor>
  <xdr:twoCellAnchor>
    <xdr:from>
      <xdr:col>2</xdr:col>
      <xdr:colOff>704850</xdr:colOff>
      <xdr:row>12</xdr:row>
      <xdr:rowOff>161925</xdr:rowOff>
    </xdr:from>
    <xdr:to>
      <xdr:col>3</xdr:col>
      <xdr:colOff>523875</xdr:colOff>
      <xdr:row>13</xdr:row>
      <xdr:rowOff>161925</xdr:rowOff>
    </xdr:to>
    <xdr:sp macro="" textlink="">
      <xdr:nvSpPr>
        <xdr:cNvPr id="29991" name="phi">
          <a:extLst>
            <a:ext uri="{FF2B5EF4-FFF2-40B4-BE49-F238E27FC236}">
              <a16:creationId xmlns:a16="http://schemas.microsoft.com/office/drawing/2014/main" id="{00000000-0008-0000-3400-000027750000}"/>
            </a:ext>
          </a:extLst>
        </xdr:cNvPr>
        <xdr:cNvSpPr txBox="1">
          <a:spLocks noChangeArrowheads="1"/>
        </xdr:cNvSpPr>
      </xdr:nvSpPr>
      <xdr:spPr bwMode="auto">
        <a:xfrm>
          <a:off x="1514475" y="221932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30051" name="Meridiankraft">
          <a:extLst>
            <a:ext uri="{FF2B5EF4-FFF2-40B4-BE49-F238E27FC236}">
              <a16:creationId xmlns:a16="http://schemas.microsoft.com/office/drawing/2014/main" id="{00000000-0008-0000-3400-00006375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30052" name="Aufweitung">
          <a:extLst>
            <a:ext uri="{FF2B5EF4-FFF2-40B4-BE49-F238E27FC236}">
              <a16:creationId xmlns:a16="http://schemas.microsoft.com/office/drawing/2014/main" id="{00000000-0008-0000-3400-00006475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30053" name="Stelle2">
          <a:extLst>
            <a:ext uri="{FF2B5EF4-FFF2-40B4-BE49-F238E27FC236}">
              <a16:creationId xmlns:a16="http://schemas.microsoft.com/office/drawing/2014/main" id="{00000000-0008-0000-3400-00006575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30054" name="Ringkraft">
          <a:extLst>
            <a:ext uri="{FF2B5EF4-FFF2-40B4-BE49-F238E27FC236}">
              <a16:creationId xmlns:a16="http://schemas.microsoft.com/office/drawing/2014/main" id="{00000000-0008-0000-3400-00006675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30059" name="Button 363" hidden="1">
              <a:extLst>
                <a:ext uri="{63B3BB69-23CF-44E3-9099-C40C66FF867C}">
                  <a14:compatExt spid="_x0000_s30059"/>
                </a:ext>
                <a:ext uri="{FF2B5EF4-FFF2-40B4-BE49-F238E27FC236}">
                  <a16:creationId xmlns:a16="http://schemas.microsoft.com/office/drawing/2014/main" id="{00000000-0008-0000-3400-00006B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30060" name="Button 364" hidden="1">
              <a:extLst>
                <a:ext uri="{63B3BB69-23CF-44E3-9099-C40C66FF867C}">
                  <a14:compatExt spid="_x0000_s30060"/>
                </a:ext>
                <a:ext uri="{FF2B5EF4-FFF2-40B4-BE49-F238E27FC236}">
                  <a16:creationId xmlns:a16="http://schemas.microsoft.com/office/drawing/2014/main" id="{00000000-0008-0000-3400-00006C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30061" name="Button 365" hidden="1">
              <a:extLst>
                <a:ext uri="{63B3BB69-23CF-44E3-9099-C40C66FF867C}">
                  <a14:compatExt spid="_x0000_s30061"/>
                </a:ext>
                <a:ext uri="{FF2B5EF4-FFF2-40B4-BE49-F238E27FC236}">
                  <a16:creationId xmlns:a16="http://schemas.microsoft.com/office/drawing/2014/main" id="{00000000-0008-0000-3400-00006D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68580</xdr:colOff>
          <xdr:row>4</xdr:row>
          <xdr:rowOff>152400</xdr:rowOff>
        </xdr:from>
        <xdr:to>
          <xdr:col>11</xdr:col>
          <xdr:colOff>289560</xdr:colOff>
          <xdr:row>6</xdr:row>
          <xdr:rowOff>0</xdr:rowOff>
        </xdr:to>
        <xdr:sp macro="" textlink="">
          <xdr:nvSpPr>
            <xdr:cNvPr id="30062" name="Button 366" hidden="1">
              <a:extLst>
                <a:ext uri="{63B3BB69-23CF-44E3-9099-C40C66FF867C}">
                  <a14:compatExt spid="_x0000_s30062"/>
                </a:ext>
                <a:ext uri="{FF2B5EF4-FFF2-40B4-BE49-F238E27FC236}">
                  <a16:creationId xmlns:a16="http://schemas.microsoft.com/office/drawing/2014/main" id="{00000000-0008-0000-3400-00006E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19</xdr:row>
      <xdr:rowOff>9525</xdr:rowOff>
    </xdr:from>
    <xdr:to>
      <xdr:col>3</xdr:col>
      <xdr:colOff>9525</xdr:colOff>
      <xdr:row>20</xdr:row>
      <xdr:rowOff>28575</xdr:rowOff>
    </xdr:to>
    <xdr:sp macro="" textlink="">
      <xdr:nvSpPr>
        <xdr:cNvPr id="30764" name="Meridiankraft">
          <a:extLst>
            <a:ext uri="{FF2B5EF4-FFF2-40B4-BE49-F238E27FC236}">
              <a16:creationId xmlns:a16="http://schemas.microsoft.com/office/drawing/2014/main" id="{00000000-0008-0000-3500-00002C780000}"/>
            </a:ext>
          </a:extLst>
        </xdr:cNvPr>
        <xdr:cNvSpPr txBox="1">
          <a:spLocks noChangeArrowheads="1"/>
        </xdr:cNvSpPr>
      </xdr:nvSpPr>
      <xdr:spPr bwMode="auto">
        <a:xfrm>
          <a:off x="1038225" y="3257550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9525</xdr:rowOff>
    </xdr:from>
    <xdr:to>
      <xdr:col>4</xdr:col>
      <xdr:colOff>38100</xdr:colOff>
      <xdr:row>20</xdr:row>
      <xdr:rowOff>19050</xdr:rowOff>
    </xdr:to>
    <xdr:sp macro="" textlink="">
      <xdr:nvSpPr>
        <xdr:cNvPr id="30765" name="Ringkraft">
          <a:extLst>
            <a:ext uri="{FF2B5EF4-FFF2-40B4-BE49-F238E27FC236}">
              <a16:creationId xmlns:a16="http://schemas.microsoft.com/office/drawing/2014/main" id="{00000000-0008-0000-3500-00002D780000}"/>
            </a:ext>
          </a:extLst>
        </xdr:cNvPr>
        <xdr:cNvSpPr txBox="1">
          <a:spLocks noChangeArrowheads="1"/>
        </xdr:cNvSpPr>
      </xdr:nvSpPr>
      <xdr:spPr bwMode="auto">
        <a:xfrm>
          <a:off x="175260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4</xdr:col>
      <xdr:colOff>333375</xdr:colOff>
      <xdr:row>19</xdr:row>
      <xdr:rowOff>9525</xdr:rowOff>
    </xdr:from>
    <xdr:to>
      <xdr:col>4</xdr:col>
      <xdr:colOff>704850</xdr:colOff>
      <xdr:row>20</xdr:row>
      <xdr:rowOff>38100</xdr:rowOff>
    </xdr:to>
    <xdr:sp macro="" textlink="">
      <xdr:nvSpPr>
        <xdr:cNvPr id="30766" name="Aufweitung">
          <a:extLst>
            <a:ext uri="{FF2B5EF4-FFF2-40B4-BE49-F238E27FC236}">
              <a16:creationId xmlns:a16="http://schemas.microsoft.com/office/drawing/2014/main" id="{00000000-0008-0000-3500-00002E780000}"/>
            </a:ext>
          </a:extLst>
        </xdr:cNvPr>
        <xdr:cNvSpPr txBox="1">
          <a:spLocks noChangeArrowheads="1"/>
        </xdr:cNvSpPr>
      </xdr:nvSpPr>
      <xdr:spPr bwMode="auto">
        <a:xfrm>
          <a:off x="2609850" y="325755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609600</xdr:colOff>
      <xdr:row>7</xdr:row>
      <xdr:rowOff>19050</xdr:rowOff>
    </xdr:from>
    <xdr:to>
      <xdr:col>7</xdr:col>
      <xdr:colOff>180975</xdr:colOff>
      <xdr:row>8</xdr:row>
      <xdr:rowOff>19050</xdr:rowOff>
    </xdr:to>
    <xdr:sp macro="" textlink="">
      <xdr:nvSpPr>
        <xdr:cNvPr id="30895" name="Eigengewicht">
          <a:extLst>
            <a:ext uri="{FF2B5EF4-FFF2-40B4-BE49-F238E27FC236}">
              <a16:creationId xmlns:a16="http://schemas.microsoft.com/office/drawing/2014/main" id="{00000000-0008-0000-3500-0000AF780000}"/>
            </a:ext>
          </a:extLst>
        </xdr:cNvPr>
        <xdr:cNvSpPr txBox="1">
          <a:spLocks noChangeArrowheads="1"/>
        </xdr:cNvSpPr>
      </xdr:nvSpPr>
      <xdr:spPr bwMode="auto">
        <a:xfrm>
          <a:off x="2886075" y="1219200"/>
          <a:ext cx="17716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77N/m²</a:t>
          </a:r>
          <a:endParaRPr lang="en-US"/>
        </a:p>
      </xdr:txBody>
    </xdr:sp>
    <xdr:clientData/>
  </xdr:twoCellAnchor>
  <xdr:twoCellAnchor>
    <xdr:from>
      <xdr:col>5</xdr:col>
      <xdr:colOff>190500</xdr:colOff>
      <xdr:row>11</xdr:row>
      <xdr:rowOff>9525</xdr:rowOff>
    </xdr:from>
    <xdr:to>
      <xdr:col>6</xdr:col>
      <xdr:colOff>704850</xdr:colOff>
      <xdr:row>12</xdr:row>
      <xdr:rowOff>47625</xdr:rowOff>
    </xdr:to>
    <xdr:sp macro="" textlink="">
      <xdr:nvSpPr>
        <xdr:cNvPr id="30903" name="Dicke">
          <a:extLst>
            <a:ext uri="{FF2B5EF4-FFF2-40B4-BE49-F238E27FC236}">
              <a16:creationId xmlns:a16="http://schemas.microsoft.com/office/drawing/2014/main" id="{00000000-0008-0000-3500-0000B7780000}"/>
            </a:ext>
          </a:extLst>
        </xdr:cNvPr>
        <xdr:cNvSpPr txBox="1">
          <a:spLocks noChangeArrowheads="1"/>
        </xdr:cNvSpPr>
      </xdr:nvSpPr>
      <xdr:spPr bwMode="auto">
        <a:xfrm>
          <a:off x="3200400" y="1895475"/>
          <a:ext cx="12477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0.001m</a:t>
          </a:r>
          <a:endParaRPr lang="en-US"/>
        </a:p>
      </xdr:txBody>
    </xdr:sp>
    <xdr:clientData/>
  </xdr:twoCellAnchor>
  <xdr:twoCellAnchor editAs="oneCell">
    <xdr:from>
      <xdr:col>10</xdr:col>
      <xdr:colOff>0</xdr:colOff>
      <xdr:row>4</xdr:row>
      <xdr:rowOff>0</xdr:rowOff>
    </xdr:from>
    <xdr:to>
      <xdr:col>10</xdr:col>
      <xdr:colOff>171450</xdr:colOff>
      <xdr:row>5</xdr:row>
      <xdr:rowOff>19050</xdr:rowOff>
    </xdr:to>
    <xdr:sp macro="" textlink="">
      <xdr:nvSpPr>
        <xdr:cNvPr id="30977" name="Text 257">
          <a:extLst>
            <a:ext uri="{FF2B5EF4-FFF2-40B4-BE49-F238E27FC236}">
              <a16:creationId xmlns:a16="http://schemas.microsoft.com/office/drawing/2014/main" id="{00000000-0008-0000-3500-000001790000}"/>
            </a:ext>
          </a:extLst>
        </xdr:cNvPr>
        <xdr:cNvSpPr txBox="1">
          <a:spLocks noChangeArrowheads="1"/>
        </xdr:cNvSpPr>
      </xdr:nvSpPr>
      <xdr:spPr bwMode="auto">
        <a:xfrm>
          <a:off x="6134100" y="6858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oneCellAnchor>
    <xdr:from>
      <xdr:col>13</xdr:col>
      <xdr:colOff>28575</xdr:colOff>
      <xdr:row>8</xdr:row>
      <xdr:rowOff>50329</xdr:rowOff>
    </xdr:from>
    <xdr:ext cx="18530" cy="156518"/>
    <xdr:sp macro="" textlink="">
      <xdr:nvSpPr>
        <xdr:cNvPr id="30978" name="Text 258">
          <a:extLst>
            <a:ext uri="{FF2B5EF4-FFF2-40B4-BE49-F238E27FC236}">
              <a16:creationId xmlns:a16="http://schemas.microsoft.com/office/drawing/2014/main" id="{00000000-0008-0000-3500-000002790000}"/>
            </a:ext>
          </a:extLst>
        </xdr:cNvPr>
        <xdr:cNvSpPr txBox="1">
          <a:spLocks noChangeArrowheads="1"/>
        </xdr:cNvSpPr>
      </xdr:nvSpPr>
      <xdr:spPr bwMode="auto">
        <a:xfrm>
          <a:off x="8362950" y="1421929"/>
          <a:ext cx="18530" cy="1565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0" rIns="0" bIns="0" anchor="ctr" upright="1">
          <a:spAutoFit/>
        </a:bodyPr>
        <a:lstStyle/>
        <a:p>
          <a:pPr algn="ctr" rtl="0">
            <a:defRPr sz="1000"/>
          </a:pPr>
          <a:endParaRPr lang="en-US"/>
        </a:p>
      </xdr:txBody>
    </xdr:sp>
    <xdr:clientData/>
  </xdr:oneCellAnchor>
  <xdr:twoCellAnchor editAs="oneCell">
    <xdr:from>
      <xdr:col>13</xdr:col>
      <xdr:colOff>238125</xdr:colOff>
      <xdr:row>6</xdr:row>
      <xdr:rowOff>114300</xdr:rowOff>
    </xdr:from>
    <xdr:to>
      <xdr:col>13</xdr:col>
      <xdr:colOff>590550</xdr:colOff>
      <xdr:row>7</xdr:row>
      <xdr:rowOff>152400</xdr:rowOff>
    </xdr:to>
    <xdr:sp macro="" textlink="">
      <xdr:nvSpPr>
        <xdr:cNvPr id="30979" name="Text 259">
          <a:extLst>
            <a:ext uri="{FF2B5EF4-FFF2-40B4-BE49-F238E27FC236}">
              <a16:creationId xmlns:a16="http://schemas.microsoft.com/office/drawing/2014/main" id="{00000000-0008-0000-3500-000003790000}"/>
            </a:ext>
          </a:extLst>
        </xdr:cNvPr>
        <xdr:cNvSpPr txBox="1">
          <a:spLocks noChangeArrowheads="1"/>
        </xdr:cNvSpPr>
      </xdr:nvSpPr>
      <xdr:spPr bwMode="auto">
        <a:xfrm>
          <a:off x="8572500" y="1143000"/>
          <a:ext cx="3524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9525</xdr:colOff>
      <xdr:row>24</xdr:row>
      <xdr:rowOff>0</xdr:rowOff>
    </xdr:from>
    <xdr:to>
      <xdr:col>14</xdr:col>
      <xdr:colOff>0</xdr:colOff>
      <xdr:row>35</xdr:row>
      <xdr:rowOff>0</xdr:rowOff>
    </xdr:to>
    <xdr:graphicFrame macro="">
      <xdr:nvGraphicFramePr>
        <xdr:cNvPr id="31271" name="Diagramm 273">
          <a:extLst>
            <a:ext uri="{FF2B5EF4-FFF2-40B4-BE49-F238E27FC236}">
              <a16:creationId xmlns:a16="http://schemas.microsoft.com/office/drawing/2014/main" id="{00000000-0008-0000-3500-0000277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aphicFrame macro="">
      <xdr:nvGraphicFramePr>
        <xdr:cNvPr id="31272" name="Diagramm 52">
          <a:extLst>
            <a:ext uri="{FF2B5EF4-FFF2-40B4-BE49-F238E27FC236}">
              <a16:creationId xmlns:a16="http://schemas.microsoft.com/office/drawing/2014/main" id="{00000000-0008-0000-3500-0000287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9525</xdr:colOff>
      <xdr:row>11</xdr:row>
      <xdr:rowOff>152400</xdr:rowOff>
    </xdr:from>
    <xdr:to>
      <xdr:col>10</xdr:col>
      <xdr:colOff>561975</xdr:colOff>
      <xdr:row>22</xdr:row>
      <xdr:rowOff>152400</xdr:rowOff>
    </xdr:to>
    <xdr:graphicFrame macro="">
      <xdr:nvGraphicFramePr>
        <xdr:cNvPr id="31273" name="Diagramm 53">
          <a:extLst>
            <a:ext uri="{FF2B5EF4-FFF2-40B4-BE49-F238E27FC236}">
              <a16:creationId xmlns:a16="http://schemas.microsoft.com/office/drawing/2014/main" id="{00000000-0008-0000-3500-0000297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aphicFrame macro="">
      <xdr:nvGraphicFramePr>
        <xdr:cNvPr id="31274" name="Diagramm 54">
          <a:extLst>
            <a:ext uri="{FF2B5EF4-FFF2-40B4-BE49-F238E27FC236}">
              <a16:creationId xmlns:a16="http://schemas.microsoft.com/office/drawing/2014/main" id="{00000000-0008-0000-3500-00002A7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38100</xdr:colOff>
      <xdr:row>24</xdr:row>
      <xdr:rowOff>19050</xdr:rowOff>
    </xdr:from>
    <xdr:to>
      <xdr:col>7</xdr:col>
      <xdr:colOff>228600</xdr:colOff>
      <xdr:row>25</xdr:row>
      <xdr:rowOff>47625</xdr:rowOff>
    </xdr:to>
    <xdr:sp macro="" textlink="">
      <xdr:nvSpPr>
        <xdr:cNvPr id="31275" name="Text 264">
          <a:extLst>
            <a:ext uri="{FF2B5EF4-FFF2-40B4-BE49-F238E27FC236}">
              <a16:creationId xmlns:a16="http://schemas.microsoft.com/office/drawing/2014/main" id="{00000000-0008-0000-3500-00002B7A0000}"/>
            </a:ext>
          </a:extLst>
        </xdr:cNvPr>
        <xdr:cNvSpPr txBox="1">
          <a:spLocks noChangeArrowheads="1"/>
        </xdr:cNvSpPr>
      </xdr:nvSpPr>
      <xdr:spPr bwMode="auto">
        <a:xfrm>
          <a:off x="4514850" y="4124325"/>
          <a:ext cx="1905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400050</xdr:colOff>
      <xdr:row>33</xdr:row>
      <xdr:rowOff>152400</xdr:rowOff>
    </xdr:from>
    <xdr:to>
      <xdr:col>14</xdr:col>
      <xdr:colOff>38100</xdr:colOff>
      <xdr:row>35</xdr:row>
      <xdr:rowOff>0</xdr:rowOff>
    </xdr:to>
    <xdr:sp macro="" textlink="">
      <xdr:nvSpPr>
        <xdr:cNvPr id="31276" name="Text 266">
          <a:extLst>
            <a:ext uri="{FF2B5EF4-FFF2-40B4-BE49-F238E27FC236}">
              <a16:creationId xmlns:a16="http://schemas.microsoft.com/office/drawing/2014/main" id="{00000000-0008-0000-3500-00002C7A0000}"/>
            </a:ext>
          </a:extLst>
        </xdr:cNvPr>
        <xdr:cNvSpPr txBox="1">
          <a:spLocks noChangeArrowheads="1"/>
        </xdr:cNvSpPr>
      </xdr:nvSpPr>
      <xdr:spPr bwMode="auto">
        <a:xfrm>
          <a:off x="8734425" y="5800725"/>
          <a:ext cx="3714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228600</xdr:colOff>
      <xdr:row>21</xdr:row>
      <xdr:rowOff>152400</xdr:rowOff>
    </xdr:from>
    <xdr:to>
      <xdr:col>10</xdr:col>
      <xdr:colOff>590550</xdr:colOff>
      <xdr:row>22</xdr:row>
      <xdr:rowOff>152400</xdr:rowOff>
    </xdr:to>
    <xdr:sp macro="" textlink="">
      <xdr:nvSpPr>
        <xdr:cNvPr id="31277" name="Text 267">
          <a:extLst>
            <a:ext uri="{FF2B5EF4-FFF2-40B4-BE49-F238E27FC236}">
              <a16:creationId xmlns:a16="http://schemas.microsoft.com/office/drawing/2014/main" id="{00000000-0008-0000-3500-00002D7A0000}"/>
            </a:ext>
          </a:extLst>
        </xdr:cNvPr>
        <xdr:cNvSpPr txBox="1">
          <a:spLocks noChangeArrowheads="1"/>
        </xdr:cNvSpPr>
      </xdr:nvSpPr>
      <xdr:spPr bwMode="auto">
        <a:xfrm>
          <a:off x="6362700" y="3743325"/>
          <a:ext cx="361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400050</xdr:colOff>
      <xdr:row>21</xdr:row>
      <xdr:rowOff>123825</xdr:rowOff>
    </xdr:from>
    <xdr:to>
      <xdr:col>14</xdr:col>
      <xdr:colOff>38100</xdr:colOff>
      <xdr:row>22</xdr:row>
      <xdr:rowOff>152400</xdr:rowOff>
    </xdr:to>
    <xdr:sp macro="" textlink="">
      <xdr:nvSpPr>
        <xdr:cNvPr id="31278" name="Text 268">
          <a:extLst>
            <a:ext uri="{FF2B5EF4-FFF2-40B4-BE49-F238E27FC236}">
              <a16:creationId xmlns:a16="http://schemas.microsoft.com/office/drawing/2014/main" id="{00000000-0008-0000-3500-00002E7A0000}"/>
            </a:ext>
          </a:extLst>
        </xdr:cNvPr>
        <xdr:cNvSpPr txBox="1">
          <a:spLocks noChangeArrowheads="1"/>
        </xdr:cNvSpPr>
      </xdr:nvSpPr>
      <xdr:spPr bwMode="auto">
        <a:xfrm>
          <a:off x="8734425" y="371475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238125</xdr:colOff>
      <xdr:row>33</xdr:row>
      <xdr:rowOff>152400</xdr:rowOff>
    </xdr:from>
    <xdr:to>
      <xdr:col>10</xdr:col>
      <xdr:colOff>628650</xdr:colOff>
      <xdr:row>35</xdr:row>
      <xdr:rowOff>9525</xdr:rowOff>
    </xdr:to>
    <xdr:sp macro="" textlink="">
      <xdr:nvSpPr>
        <xdr:cNvPr id="31279" name="Text 269">
          <a:extLst>
            <a:ext uri="{FF2B5EF4-FFF2-40B4-BE49-F238E27FC236}">
              <a16:creationId xmlns:a16="http://schemas.microsoft.com/office/drawing/2014/main" id="{00000000-0008-0000-3500-00002F7A0000}"/>
            </a:ext>
          </a:extLst>
        </xdr:cNvPr>
        <xdr:cNvSpPr txBox="1">
          <a:spLocks noChangeArrowheads="1"/>
        </xdr:cNvSpPr>
      </xdr:nvSpPr>
      <xdr:spPr bwMode="auto">
        <a:xfrm>
          <a:off x="6372225" y="5800725"/>
          <a:ext cx="3905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38100</xdr:colOff>
      <xdr:row>12</xdr:row>
      <xdr:rowOff>19050</xdr:rowOff>
    </xdr:from>
    <xdr:to>
      <xdr:col>7</xdr:col>
      <xdr:colOff>209550</xdr:colOff>
      <xdr:row>13</xdr:row>
      <xdr:rowOff>47625</xdr:rowOff>
    </xdr:to>
    <xdr:sp macro="" textlink="">
      <xdr:nvSpPr>
        <xdr:cNvPr id="30990" name="Text 270">
          <a:extLst>
            <a:ext uri="{FF2B5EF4-FFF2-40B4-BE49-F238E27FC236}">
              <a16:creationId xmlns:a16="http://schemas.microsoft.com/office/drawing/2014/main" id="{00000000-0008-0000-3500-00000E790000}"/>
            </a:ext>
          </a:extLst>
        </xdr:cNvPr>
        <xdr:cNvSpPr txBox="1">
          <a:spLocks noChangeArrowheads="1"/>
        </xdr:cNvSpPr>
      </xdr:nvSpPr>
      <xdr:spPr bwMode="auto">
        <a:xfrm>
          <a:off x="4514850" y="2076450"/>
          <a:ext cx="171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38100</xdr:colOff>
      <xdr:row>12</xdr:row>
      <xdr:rowOff>19050</xdr:rowOff>
    </xdr:from>
    <xdr:to>
      <xdr:col>11</xdr:col>
      <xdr:colOff>228600</xdr:colOff>
      <xdr:row>13</xdr:row>
      <xdr:rowOff>47625</xdr:rowOff>
    </xdr:to>
    <xdr:sp macro="" textlink="">
      <xdr:nvSpPr>
        <xdr:cNvPr id="30991" name="Text 271">
          <a:extLst>
            <a:ext uri="{FF2B5EF4-FFF2-40B4-BE49-F238E27FC236}">
              <a16:creationId xmlns:a16="http://schemas.microsoft.com/office/drawing/2014/main" id="{00000000-0008-0000-3500-00000F790000}"/>
            </a:ext>
          </a:extLst>
        </xdr:cNvPr>
        <xdr:cNvSpPr txBox="1">
          <a:spLocks noChangeArrowheads="1"/>
        </xdr:cNvSpPr>
      </xdr:nvSpPr>
      <xdr:spPr bwMode="auto">
        <a:xfrm>
          <a:off x="6905625" y="2076450"/>
          <a:ext cx="1905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38100</xdr:colOff>
      <xdr:row>24</xdr:row>
      <xdr:rowOff>38100</xdr:rowOff>
    </xdr:from>
    <xdr:to>
      <xdr:col>11</xdr:col>
      <xdr:colOff>295275</xdr:colOff>
      <xdr:row>25</xdr:row>
      <xdr:rowOff>47625</xdr:rowOff>
    </xdr:to>
    <xdr:sp macro="" textlink="">
      <xdr:nvSpPr>
        <xdr:cNvPr id="31282" name="Text 272">
          <a:extLst>
            <a:ext uri="{FF2B5EF4-FFF2-40B4-BE49-F238E27FC236}">
              <a16:creationId xmlns:a16="http://schemas.microsoft.com/office/drawing/2014/main" id="{00000000-0008-0000-3500-0000327A0000}"/>
            </a:ext>
          </a:extLst>
        </xdr:cNvPr>
        <xdr:cNvSpPr txBox="1">
          <a:spLocks noChangeArrowheads="1"/>
        </xdr:cNvSpPr>
      </xdr:nvSpPr>
      <xdr:spPr bwMode="auto">
        <a:xfrm>
          <a:off x="6905625" y="4143375"/>
          <a:ext cx="2571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200025</xdr:colOff>
      <xdr:row>12</xdr:row>
      <xdr:rowOff>47625</xdr:rowOff>
    </xdr:from>
    <xdr:to>
      <xdr:col>12</xdr:col>
      <xdr:colOff>95250</xdr:colOff>
      <xdr:row>13</xdr:row>
      <xdr:rowOff>47625</xdr:rowOff>
    </xdr:to>
    <xdr:sp macro="" textlink="">
      <xdr:nvSpPr>
        <xdr:cNvPr id="30788" name="y_Meridiankraft">
          <a:extLst>
            <a:ext uri="{FF2B5EF4-FFF2-40B4-BE49-F238E27FC236}">
              <a16:creationId xmlns:a16="http://schemas.microsoft.com/office/drawing/2014/main" id="{00000000-0008-0000-3500-000044780000}"/>
            </a:ext>
          </a:extLst>
        </xdr:cNvPr>
        <xdr:cNvSpPr txBox="1">
          <a:spLocks noChangeArrowheads="1"/>
        </xdr:cNvSpPr>
      </xdr:nvSpPr>
      <xdr:spPr bwMode="auto">
        <a:xfrm>
          <a:off x="7067550" y="2105025"/>
          <a:ext cx="6286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7</xdr:col>
      <xdr:colOff>200025</xdr:colOff>
      <xdr:row>12</xdr:row>
      <xdr:rowOff>38100</xdr:rowOff>
    </xdr:from>
    <xdr:to>
      <xdr:col>8</xdr:col>
      <xdr:colOff>428625</xdr:colOff>
      <xdr:row>13</xdr:row>
      <xdr:rowOff>38100</xdr:rowOff>
    </xdr:to>
    <xdr:sp macro="" textlink="">
      <xdr:nvSpPr>
        <xdr:cNvPr id="30789" name="y_Ringkraft">
          <a:extLst>
            <a:ext uri="{FF2B5EF4-FFF2-40B4-BE49-F238E27FC236}">
              <a16:creationId xmlns:a16="http://schemas.microsoft.com/office/drawing/2014/main" id="{00000000-0008-0000-3500-000045780000}"/>
            </a:ext>
          </a:extLst>
        </xdr:cNvPr>
        <xdr:cNvSpPr txBox="1">
          <a:spLocks noChangeArrowheads="1"/>
        </xdr:cNvSpPr>
      </xdr:nvSpPr>
      <xdr:spPr bwMode="auto">
        <a:xfrm>
          <a:off x="4676775" y="2095500"/>
          <a:ext cx="5905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7</xdr:col>
      <xdr:colOff>238125</xdr:colOff>
      <xdr:row>24</xdr:row>
      <xdr:rowOff>19050</xdr:rowOff>
    </xdr:from>
    <xdr:to>
      <xdr:col>8</xdr:col>
      <xdr:colOff>171450</xdr:colOff>
      <xdr:row>25</xdr:row>
      <xdr:rowOff>47625</xdr:rowOff>
    </xdr:to>
    <xdr:sp macro="" textlink="">
      <xdr:nvSpPr>
        <xdr:cNvPr id="30790" name="y_Aufweitung">
          <a:extLst>
            <a:ext uri="{FF2B5EF4-FFF2-40B4-BE49-F238E27FC236}">
              <a16:creationId xmlns:a16="http://schemas.microsoft.com/office/drawing/2014/main" id="{00000000-0008-0000-3500-000046780000}"/>
            </a:ext>
          </a:extLst>
        </xdr:cNvPr>
        <xdr:cNvSpPr txBox="1">
          <a:spLocks noChangeArrowheads="1"/>
        </xdr:cNvSpPr>
      </xdr:nvSpPr>
      <xdr:spPr bwMode="auto">
        <a:xfrm>
          <a:off x="4714875" y="4124325"/>
          <a:ext cx="295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2</xdr:col>
      <xdr:colOff>38100</xdr:colOff>
      <xdr:row>5</xdr:row>
      <xdr:rowOff>47625</xdr:rowOff>
    </xdr:from>
    <xdr:to>
      <xdr:col>3</xdr:col>
      <xdr:colOff>371475</xdr:colOff>
      <xdr:row>13</xdr:row>
      <xdr:rowOff>0</xdr:rowOff>
    </xdr:to>
    <xdr:sp macro="" textlink="">
      <xdr:nvSpPr>
        <xdr:cNvPr id="31286" name="Arc 208">
          <a:extLst>
            <a:ext uri="{FF2B5EF4-FFF2-40B4-BE49-F238E27FC236}">
              <a16:creationId xmlns:a16="http://schemas.microsoft.com/office/drawing/2014/main" id="{00000000-0008-0000-3500-0000367A0000}"/>
            </a:ext>
          </a:extLst>
        </xdr:cNvPr>
        <xdr:cNvSpPr>
          <a:spLocks/>
        </xdr:cNvSpPr>
      </xdr:nvSpPr>
      <xdr:spPr bwMode="auto">
        <a:xfrm flipH="1">
          <a:off x="847725" y="904875"/>
          <a:ext cx="1066800" cy="13239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1153232 h 21600"/>
            <a:gd name="T4" fmla="*/ 0 w 21600"/>
            <a:gd name="T5" fmla="*/ 81153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5</xdr:row>
      <xdr:rowOff>47625</xdr:rowOff>
    </xdr:from>
    <xdr:to>
      <xdr:col>4</xdr:col>
      <xdr:colOff>704850</xdr:colOff>
      <xdr:row>13</xdr:row>
      <xdr:rowOff>0</xdr:rowOff>
    </xdr:to>
    <xdr:sp macro="" textlink="">
      <xdr:nvSpPr>
        <xdr:cNvPr id="31287" name="Arc 209">
          <a:extLst>
            <a:ext uri="{FF2B5EF4-FFF2-40B4-BE49-F238E27FC236}">
              <a16:creationId xmlns:a16="http://schemas.microsoft.com/office/drawing/2014/main" id="{00000000-0008-0000-3500-0000377A0000}"/>
            </a:ext>
          </a:extLst>
        </xdr:cNvPr>
        <xdr:cNvSpPr>
          <a:spLocks/>
        </xdr:cNvSpPr>
      </xdr:nvSpPr>
      <xdr:spPr bwMode="auto">
        <a:xfrm>
          <a:off x="1914525" y="904875"/>
          <a:ext cx="1066800" cy="13239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1153232 h 21600"/>
            <a:gd name="T4" fmla="*/ 0 w 21600"/>
            <a:gd name="T5" fmla="*/ 81153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704850</xdr:colOff>
      <xdr:row>5</xdr:row>
      <xdr:rowOff>47625</xdr:rowOff>
    </xdr:from>
    <xdr:to>
      <xdr:col>4</xdr:col>
      <xdr:colOff>28575</xdr:colOff>
      <xdr:row>13</xdr:row>
      <xdr:rowOff>9525</xdr:rowOff>
    </xdr:to>
    <xdr:sp macro="" textlink="">
      <xdr:nvSpPr>
        <xdr:cNvPr id="31288" name="Zeichnung 210">
          <a:extLst>
            <a:ext uri="{FF2B5EF4-FFF2-40B4-BE49-F238E27FC236}">
              <a16:creationId xmlns:a16="http://schemas.microsoft.com/office/drawing/2014/main" id="{00000000-0008-0000-3500-0000387A0000}"/>
            </a:ext>
          </a:extLst>
        </xdr:cNvPr>
        <xdr:cNvSpPr>
          <a:spLocks/>
        </xdr:cNvSpPr>
      </xdr:nvSpPr>
      <xdr:spPr bwMode="auto">
        <a:xfrm>
          <a:off x="1514475" y="904875"/>
          <a:ext cx="790575" cy="1333500"/>
        </a:xfrm>
        <a:custGeom>
          <a:avLst/>
          <a:gdLst>
            <a:gd name="T0" fmla="*/ 18868850 w 16384"/>
            <a:gd name="T1" fmla="*/ 108534073 h 16384"/>
            <a:gd name="T2" fmla="*/ 0 w 16384"/>
            <a:gd name="T3" fmla="*/ 0 h 16384"/>
            <a:gd name="T4" fmla="*/ 38147512 w 16384"/>
            <a:gd name="T5" fmla="*/ 0 h 16384"/>
            <a:gd name="T6" fmla="*/ 18868850 w 16384"/>
            <a:gd name="T7" fmla="*/ 108534073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4</xdr:row>
      <xdr:rowOff>152400</xdr:rowOff>
    </xdr:from>
    <xdr:to>
      <xdr:col>3</xdr:col>
      <xdr:colOff>371475</xdr:colOff>
      <xdr:row>13</xdr:row>
      <xdr:rowOff>57150</xdr:rowOff>
    </xdr:to>
    <xdr:sp macro="" textlink="">
      <xdr:nvSpPr>
        <xdr:cNvPr id="31289" name="Line 211">
          <a:extLst>
            <a:ext uri="{FF2B5EF4-FFF2-40B4-BE49-F238E27FC236}">
              <a16:creationId xmlns:a16="http://schemas.microsoft.com/office/drawing/2014/main" id="{00000000-0008-0000-3500-0000397A0000}"/>
            </a:ext>
          </a:extLst>
        </xdr:cNvPr>
        <xdr:cNvSpPr>
          <a:spLocks noChangeShapeType="1"/>
        </xdr:cNvSpPr>
      </xdr:nvSpPr>
      <xdr:spPr bwMode="auto">
        <a:xfrm>
          <a:off x="1914525" y="838200"/>
          <a:ext cx="0" cy="14478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</xdr:row>
      <xdr:rowOff>152400</xdr:rowOff>
    </xdr:from>
    <xdr:to>
      <xdr:col>3</xdr:col>
      <xdr:colOff>371475</xdr:colOff>
      <xdr:row>13</xdr:row>
      <xdr:rowOff>9525</xdr:rowOff>
    </xdr:to>
    <xdr:sp macro="" textlink="">
      <xdr:nvSpPr>
        <xdr:cNvPr id="31290" name="Line 212">
          <a:extLst>
            <a:ext uri="{FF2B5EF4-FFF2-40B4-BE49-F238E27FC236}">
              <a16:creationId xmlns:a16="http://schemas.microsoft.com/office/drawing/2014/main" id="{00000000-0008-0000-3500-00003A7A0000}"/>
            </a:ext>
          </a:extLst>
        </xdr:cNvPr>
        <xdr:cNvSpPr>
          <a:spLocks noChangeShapeType="1"/>
        </xdr:cNvSpPr>
      </xdr:nvSpPr>
      <xdr:spPr bwMode="auto">
        <a:xfrm>
          <a:off x="1543050" y="1009650"/>
          <a:ext cx="371475" cy="12287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31291" name="Line 213">
          <a:extLst>
            <a:ext uri="{FF2B5EF4-FFF2-40B4-BE49-F238E27FC236}">
              <a16:creationId xmlns:a16="http://schemas.microsoft.com/office/drawing/2014/main" id="{00000000-0008-0000-3500-00003B7A0000}"/>
            </a:ext>
          </a:extLst>
        </xdr:cNvPr>
        <xdr:cNvSpPr>
          <a:spLocks noChangeShapeType="1"/>
        </xdr:cNvSpPr>
      </xdr:nvSpPr>
      <xdr:spPr bwMode="auto">
        <a:xfrm>
          <a:off x="847725" y="2228850"/>
          <a:ext cx="2162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7</xdr:row>
      <xdr:rowOff>0</xdr:rowOff>
    </xdr:from>
    <xdr:to>
      <xdr:col>4</xdr:col>
      <xdr:colOff>304800</xdr:colOff>
      <xdr:row>8</xdr:row>
      <xdr:rowOff>114300</xdr:rowOff>
    </xdr:to>
    <xdr:sp macro="" textlink="">
      <xdr:nvSpPr>
        <xdr:cNvPr id="31292" name="Line 228">
          <a:extLst>
            <a:ext uri="{FF2B5EF4-FFF2-40B4-BE49-F238E27FC236}">
              <a16:creationId xmlns:a16="http://schemas.microsoft.com/office/drawing/2014/main" id="{00000000-0008-0000-3500-00003C7A0000}"/>
            </a:ext>
          </a:extLst>
        </xdr:cNvPr>
        <xdr:cNvSpPr>
          <a:spLocks noChangeShapeType="1"/>
        </xdr:cNvSpPr>
      </xdr:nvSpPr>
      <xdr:spPr bwMode="auto">
        <a:xfrm flipH="1">
          <a:off x="2581275" y="1200150"/>
          <a:ext cx="0" cy="2857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466725</xdr:colOff>
      <xdr:row>8</xdr:row>
      <xdr:rowOff>38100</xdr:rowOff>
    </xdr:from>
    <xdr:to>
      <xdr:col>4</xdr:col>
      <xdr:colOff>466725</xdr:colOff>
      <xdr:row>9</xdr:row>
      <xdr:rowOff>104775</xdr:rowOff>
    </xdr:to>
    <xdr:sp macro="" textlink="">
      <xdr:nvSpPr>
        <xdr:cNvPr id="31293" name="Line 229">
          <a:extLst>
            <a:ext uri="{FF2B5EF4-FFF2-40B4-BE49-F238E27FC236}">
              <a16:creationId xmlns:a16="http://schemas.microsoft.com/office/drawing/2014/main" id="{00000000-0008-0000-3500-00003D7A0000}"/>
            </a:ext>
          </a:extLst>
        </xdr:cNvPr>
        <xdr:cNvSpPr>
          <a:spLocks noChangeShapeType="1"/>
        </xdr:cNvSpPr>
      </xdr:nvSpPr>
      <xdr:spPr bwMode="auto">
        <a:xfrm flipH="1">
          <a:off x="2743200" y="1409700"/>
          <a:ext cx="0" cy="2381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371475</xdr:colOff>
      <xdr:row>7</xdr:row>
      <xdr:rowOff>85725</xdr:rowOff>
    </xdr:from>
    <xdr:to>
      <xdr:col>4</xdr:col>
      <xdr:colOff>371475</xdr:colOff>
      <xdr:row>9</xdr:row>
      <xdr:rowOff>19050</xdr:rowOff>
    </xdr:to>
    <xdr:sp macro="" textlink="">
      <xdr:nvSpPr>
        <xdr:cNvPr id="31294" name="Line 231">
          <a:extLst>
            <a:ext uri="{FF2B5EF4-FFF2-40B4-BE49-F238E27FC236}">
              <a16:creationId xmlns:a16="http://schemas.microsoft.com/office/drawing/2014/main" id="{00000000-0008-0000-3500-00003E7A0000}"/>
            </a:ext>
          </a:extLst>
        </xdr:cNvPr>
        <xdr:cNvSpPr>
          <a:spLocks noChangeShapeType="1"/>
        </xdr:cNvSpPr>
      </xdr:nvSpPr>
      <xdr:spPr bwMode="auto">
        <a:xfrm>
          <a:off x="2647950" y="12858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9</xdr:row>
      <xdr:rowOff>9525</xdr:rowOff>
    </xdr:from>
    <xdr:to>
      <xdr:col>4</xdr:col>
      <xdr:colOff>561975</xdr:colOff>
      <xdr:row>10</xdr:row>
      <xdr:rowOff>114300</xdr:rowOff>
    </xdr:to>
    <xdr:sp macro="" textlink="">
      <xdr:nvSpPr>
        <xdr:cNvPr id="31295" name="Line 232">
          <a:extLst>
            <a:ext uri="{FF2B5EF4-FFF2-40B4-BE49-F238E27FC236}">
              <a16:creationId xmlns:a16="http://schemas.microsoft.com/office/drawing/2014/main" id="{00000000-0008-0000-3500-00003F7A0000}"/>
            </a:ext>
          </a:extLst>
        </xdr:cNvPr>
        <xdr:cNvSpPr>
          <a:spLocks noChangeShapeType="1"/>
        </xdr:cNvSpPr>
      </xdr:nvSpPr>
      <xdr:spPr bwMode="auto">
        <a:xfrm flipH="1">
          <a:off x="2838450" y="15525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466725</xdr:colOff>
      <xdr:row>6</xdr:row>
      <xdr:rowOff>152400</xdr:rowOff>
    </xdr:from>
    <xdr:to>
      <xdr:col>2</xdr:col>
      <xdr:colOff>466725</xdr:colOff>
      <xdr:row>8</xdr:row>
      <xdr:rowOff>85725</xdr:rowOff>
    </xdr:to>
    <xdr:sp macro="" textlink="">
      <xdr:nvSpPr>
        <xdr:cNvPr id="31296" name="Line 226">
          <a:extLst>
            <a:ext uri="{FF2B5EF4-FFF2-40B4-BE49-F238E27FC236}">
              <a16:creationId xmlns:a16="http://schemas.microsoft.com/office/drawing/2014/main" id="{00000000-0008-0000-3500-0000407A0000}"/>
            </a:ext>
          </a:extLst>
        </xdr:cNvPr>
        <xdr:cNvSpPr>
          <a:spLocks noChangeShapeType="1"/>
        </xdr:cNvSpPr>
      </xdr:nvSpPr>
      <xdr:spPr bwMode="auto">
        <a:xfrm>
          <a:off x="1276350" y="1181100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7</xdr:row>
      <xdr:rowOff>85725</xdr:rowOff>
    </xdr:from>
    <xdr:to>
      <xdr:col>2</xdr:col>
      <xdr:colOff>371475</xdr:colOff>
      <xdr:row>9</xdr:row>
      <xdr:rowOff>19050</xdr:rowOff>
    </xdr:to>
    <xdr:sp macro="" textlink="">
      <xdr:nvSpPr>
        <xdr:cNvPr id="31297" name="Line 227">
          <a:extLst>
            <a:ext uri="{FF2B5EF4-FFF2-40B4-BE49-F238E27FC236}">
              <a16:creationId xmlns:a16="http://schemas.microsoft.com/office/drawing/2014/main" id="{00000000-0008-0000-3500-0000417A0000}"/>
            </a:ext>
          </a:extLst>
        </xdr:cNvPr>
        <xdr:cNvSpPr>
          <a:spLocks noChangeShapeType="1"/>
        </xdr:cNvSpPr>
      </xdr:nvSpPr>
      <xdr:spPr bwMode="auto">
        <a:xfrm flipH="1">
          <a:off x="1181100" y="12858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9</xdr:row>
      <xdr:rowOff>19050</xdr:rowOff>
    </xdr:from>
    <xdr:to>
      <xdr:col>2</xdr:col>
      <xdr:colOff>190500</xdr:colOff>
      <xdr:row>10</xdr:row>
      <xdr:rowOff>114300</xdr:rowOff>
    </xdr:to>
    <xdr:sp macro="" textlink="">
      <xdr:nvSpPr>
        <xdr:cNvPr id="31298" name="Line 230">
          <a:extLst>
            <a:ext uri="{FF2B5EF4-FFF2-40B4-BE49-F238E27FC236}">
              <a16:creationId xmlns:a16="http://schemas.microsoft.com/office/drawing/2014/main" id="{00000000-0008-0000-3500-0000427A0000}"/>
            </a:ext>
          </a:extLst>
        </xdr:cNvPr>
        <xdr:cNvSpPr>
          <a:spLocks noChangeShapeType="1"/>
        </xdr:cNvSpPr>
      </xdr:nvSpPr>
      <xdr:spPr bwMode="auto">
        <a:xfrm>
          <a:off x="1000125" y="1562100"/>
          <a:ext cx="0" cy="2667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8</xdr:row>
      <xdr:rowOff>38100</xdr:rowOff>
    </xdr:from>
    <xdr:to>
      <xdr:col>2</xdr:col>
      <xdr:colOff>276225</xdr:colOff>
      <xdr:row>9</xdr:row>
      <xdr:rowOff>152400</xdr:rowOff>
    </xdr:to>
    <xdr:sp macro="" textlink="">
      <xdr:nvSpPr>
        <xdr:cNvPr id="31299" name="Line 233">
          <a:extLst>
            <a:ext uri="{FF2B5EF4-FFF2-40B4-BE49-F238E27FC236}">
              <a16:creationId xmlns:a16="http://schemas.microsoft.com/office/drawing/2014/main" id="{00000000-0008-0000-3500-0000437A0000}"/>
            </a:ext>
          </a:extLst>
        </xdr:cNvPr>
        <xdr:cNvSpPr>
          <a:spLocks noChangeShapeType="1"/>
        </xdr:cNvSpPr>
      </xdr:nvSpPr>
      <xdr:spPr bwMode="auto">
        <a:xfrm flipH="1">
          <a:off x="1085850" y="1409700"/>
          <a:ext cx="0" cy="2857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10</xdr:row>
      <xdr:rowOff>152400</xdr:rowOff>
    </xdr:from>
    <xdr:to>
      <xdr:col>3</xdr:col>
      <xdr:colOff>371475</xdr:colOff>
      <xdr:row>13</xdr:row>
      <xdr:rowOff>0</xdr:rowOff>
    </xdr:to>
    <xdr:sp macro="" textlink="">
      <xdr:nvSpPr>
        <xdr:cNvPr id="31300" name="Line 234">
          <a:extLst>
            <a:ext uri="{FF2B5EF4-FFF2-40B4-BE49-F238E27FC236}">
              <a16:creationId xmlns:a16="http://schemas.microsoft.com/office/drawing/2014/main" id="{00000000-0008-0000-3500-0000447A0000}"/>
            </a:ext>
          </a:extLst>
        </xdr:cNvPr>
        <xdr:cNvSpPr>
          <a:spLocks noChangeShapeType="1"/>
        </xdr:cNvSpPr>
      </xdr:nvSpPr>
      <xdr:spPr bwMode="auto">
        <a:xfrm>
          <a:off x="904875" y="1866900"/>
          <a:ext cx="1009650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152400</xdr:rowOff>
    </xdr:from>
    <xdr:to>
      <xdr:col>3</xdr:col>
      <xdr:colOff>371475</xdr:colOff>
      <xdr:row>7</xdr:row>
      <xdr:rowOff>85725</xdr:rowOff>
    </xdr:to>
    <xdr:sp macro="" textlink="">
      <xdr:nvSpPr>
        <xdr:cNvPr id="31301" name="Arc 235">
          <a:extLst>
            <a:ext uri="{FF2B5EF4-FFF2-40B4-BE49-F238E27FC236}">
              <a16:creationId xmlns:a16="http://schemas.microsoft.com/office/drawing/2014/main" id="{00000000-0008-0000-3500-0000457A0000}"/>
            </a:ext>
          </a:extLst>
        </xdr:cNvPr>
        <xdr:cNvSpPr>
          <a:spLocks/>
        </xdr:cNvSpPr>
      </xdr:nvSpPr>
      <xdr:spPr bwMode="auto">
        <a:xfrm flipH="1">
          <a:off x="1638300" y="1181100"/>
          <a:ext cx="276225" cy="104775"/>
        </a:xfrm>
        <a:custGeom>
          <a:avLst/>
          <a:gdLst>
            <a:gd name="T0" fmla="*/ 0 w 21600"/>
            <a:gd name="T1" fmla="*/ 0 h 21600"/>
            <a:gd name="T2" fmla="*/ 3532419 w 21600"/>
            <a:gd name="T3" fmla="*/ 508232 h 21600"/>
            <a:gd name="T4" fmla="*/ 0 w 21600"/>
            <a:gd name="T5" fmla="*/ 508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561975</xdr:colOff>
      <xdr:row>8</xdr:row>
      <xdr:rowOff>104775</xdr:rowOff>
    </xdr:from>
    <xdr:to>
      <xdr:col>3</xdr:col>
      <xdr:colOff>371475</xdr:colOff>
      <xdr:row>11</xdr:row>
      <xdr:rowOff>152400</xdr:rowOff>
    </xdr:to>
    <xdr:sp macro="" textlink="">
      <xdr:nvSpPr>
        <xdr:cNvPr id="31302" name="Arc 236">
          <a:extLst>
            <a:ext uri="{FF2B5EF4-FFF2-40B4-BE49-F238E27FC236}">
              <a16:creationId xmlns:a16="http://schemas.microsoft.com/office/drawing/2014/main" id="{00000000-0008-0000-3500-0000467A0000}"/>
            </a:ext>
          </a:extLst>
        </xdr:cNvPr>
        <xdr:cNvSpPr>
          <a:spLocks/>
        </xdr:cNvSpPr>
      </xdr:nvSpPr>
      <xdr:spPr bwMode="auto">
        <a:xfrm flipH="1">
          <a:off x="1371600" y="1476375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10</xdr:row>
      <xdr:rowOff>76200</xdr:rowOff>
    </xdr:from>
    <xdr:to>
      <xdr:col>3</xdr:col>
      <xdr:colOff>371475</xdr:colOff>
      <xdr:row>13</xdr:row>
      <xdr:rowOff>0</xdr:rowOff>
    </xdr:to>
    <xdr:sp macro="" textlink="">
      <xdr:nvSpPr>
        <xdr:cNvPr id="31303" name="Arc 237">
          <a:extLst>
            <a:ext uri="{FF2B5EF4-FFF2-40B4-BE49-F238E27FC236}">
              <a16:creationId xmlns:a16="http://schemas.microsoft.com/office/drawing/2014/main" id="{00000000-0008-0000-3500-0000477A0000}"/>
            </a:ext>
          </a:extLst>
        </xdr:cNvPr>
        <xdr:cNvSpPr>
          <a:spLocks/>
        </xdr:cNvSpPr>
      </xdr:nvSpPr>
      <xdr:spPr bwMode="auto">
        <a:xfrm flipH="1">
          <a:off x="1581150" y="1790700"/>
          <a:ext cx="333375" cy="438150"/>
        </a:xfrm>
        <a:custGeom>
          <a:avLst/>
          <a:gdLst>
            <a:gd name="T0" fmla="*/ 0 w 21600"/>
            <a:gd name="T1" fmla="*/ 0 h 21600"/>
            <a:gd name="T2" fmla="*/ 5145319 w 21600"/>
            <a:gd name="T3" fmla="*/ 8887751 h 21600"/>
            <a:gd name="T4" fmla="*/ 0 w 21600"/>
            <a:gd name="T5" fmla="*/ 8887751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12</xdr:row>
      <xdr:rowOff>66675</xdr:rowOff>
    </xdr:from>
    <xdr:to>
      <xdr:col>3</xdr:col>
      <xdr:colOff>57150</xdr:colOff>
      <xdr:row>13</xdr:row>
      <xdr:rowOff>0</xdr:rowOff>
    </xdr:to>
    <xdr:sp macro="" textlink="">
      <xdr:nvSpPr>
        <xdr:cNvPr id="31304" name="Line 238">
          <a:extLst>
            <a:ext uri="{FF2B5EF4-FFF2-40B4-BE49-F238E27FC236}">
              <a16:creationId xmlns:a16="http://schemas.microsoft.com/office/drawing/2014/main" id="{00000000-0008-0000-3500-0000487A0000}"/>
            </a:ext>
          </a:extLst>
        </xdr:cNvPr>
        <xdr:cNvSpPr>
          <a:spLocks noChangeShapeType="1"/>
        </xdr:cNvSpPr>
      </xdr:nvSpPr>
      <xdr:spPr bwMode="auto">
        <a:xfrm flipH="1">
          <a:off x="1581150" y="2124075"/>
          <a:ext cx="1905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561975</xdr:colOff>
      <xdr:row>11</xdr:row>
      <xdr:rowOff>66675</xdr:rowOff>
    </xdr:from>
    <xdr:to>
      <xdr:col>2</xdr:col>
      <xdr:colOff>590550</xdr:colOff>
      <xdr:row>11</xdr:row>
      <xdr:rowOff>123825</xdr:rowOff>
    </xdr:to>
    <xdr:sp macro="" textlink="">
      <xdr:nvSpPr>
        <xdr:cNvPr id="31305" name="Line 239">
          <a:extLst>
            <a:ext uri="{FF2B5EF4-FFF2-40B4-BE49-F238E27FC236}">
              <a16:creationId xmlns:a16="http://schemas.microsoft.com/office/drawing/2014/main" id="{00000000-0008-0000-3500-0000497A0000}"/>
            </a:ext>
          </a:extLst>
        </xdr:cNvPr>
        <xdr:cNvSpPr>
          <a:spLocks noChangeShapeType="1"/>
        </xdr:cNvSpPr>
      </xdr:nvSpPr>
      <xdr:spPr bwMode="auto">
        <a:xfrm flipH="1">
          <a:off x="1371600" y="1952625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7</xdr:row>
      <xdr:rowOff>19050</xdr:rowOff>
    </xdr:from>
    <xdr:to>
      <xdr:col>3</xdr:col>
      <xdr:colOff>171450</xdr:colOff>
      <xdr:row>7</xdr:row>
      <xdr:rowOff>76200</xdr:rowOff>
    </xdr:to>
    <xdr:sp macro="" textlink="">
      <xdr:nvSpPr>
        <xdr:cNvPr id="31306" name="Line 240">
          <a:extLst>
            <a:ext uri="{FF2B5EF4-FFF2-40B4-BE49-F238E27FC236}">
              <a16:creationId xmlns:a16="http://schemas.microsoft.com/office/drawing/2014/main" id="{00000000-0008-0000-3500-00004A7A0000}"/>
            </a:ext>
          </a:extLst>
        </xdr:cNvPr>
        <xdr:cNvSpPr>
          <a:spLocks noChangeShapeType="1"/>
        </xdr:cNvSpPr>
      </xdr:nvSpPr>
      <xdr:spPr bwMode="auto">
        <a:xfrm flipH="1">
          <a:off x="1638300" y="1219200"/>
          <a:ext cx="76200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5</xdr:row>
      <xdr:rowOff>66675</xdr:rowOff>
    </xdr:from>
    <xdr:to>
      <xdr:col>3</xdr:col>
      <xdr:colOff>219075</xdr:colOff>
      <xdr:row>6</xdr:row>
      <xdr:rowOff>104775</xdr:rowOff>
    </xdr:to>
    <xdr:sp macro="" textlink="">
      <xdr:nvSpPr>
        <xdr:cNvPr id="30961" name="Text 241">
          <a:extLst>
            <a:ext uri="{FF2B5EF4-FFF2-40B4-BE49-F238E27FC236}">
              <a16:creationId xmlns:a16="http://schemas.microsoft.com/office/drawing/2014/main" id="{00000000-0008-0000-3500-0000F1780000}"/>
            </a:ext>
          </a:extLst>
        </xdr:cNvPr>
        <xdr:cNvSpPr txBox="1">
          <a:spLocks noChangeArrowheads="1"/>
        </xdr:cNvSpPr>
      </xdr:nvSpPr>
      <xdr:spPr bwMode="auto">
        <a:xfrm>
          <a:off x="1552575" y="923925"/>
          <a:ext cx="2095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Symbol"/>
            </a:rPr>
            <a:t>o</a:t>
          </a:r>
          <a:endParaRPr lang="en-US"/>
        </a:p>
      </xdr:txBody>
    </xdr:sp>
    <xdr:clientData/>
  </xdr:twoCellAnchor>
  <xdr:twoCellAnchor>
    <xdr:from>
      <xdr:col>3</xdr:col>
      <xdr:colOff>161925</xdr:colOff>
      <xdr:row>8</xdr:row>
      <xdr:rowOff>152400</xdr:rowOff>
    </xdr:from>
    <xdr:to>
      <xdr:col>3</xdr:col>
      <xdr:colOff>390525</xdr:colOff>
      <xdr:row>10</xdr:row>
      <xdr:rowOff>47625</xdr:rowOff>
    </xdr:to>
    <xdr:sp macro="" textlink="">
      <xdr:nvSpPr>
        <xdr:cNvPr id="30962" name="Text 242">
          <a:extLst>
            <a:ext uri="{FF2B5EF4-FFF2-40B4-BE49-F238E27FC236}">
              <a16:creationId xmlns:a16="http://schemas.microsoft.com/office/drawing/2014/main" id="{00000000-0008-0000-3500-0000F2780000}"/>
            </a:ext>
          </a:extLst>
        </xdr:cNvPr>
        <xdr:cNvSpPr txBox="1">
          <a:spLocks noChangeArrowheads="1"/>
        </xdr:cNvSpPr>
      </xdr:nvSpPr>
      <xdr:spPr bwMode="auto">
        <a:xfrm>
          <a:off x="1704975" y="1524000"/>
          <a:ext cx="228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4</xdr:col>
      <xdr:colOff>523875</xdr:colOff>
      <xdr:row>11</xdr:row>
      <xdr:rowOff>152400</xdr:rowOff>
    </xdr:from>
    <xdr:to>
      <xdr:col>4</xdr:col>
      <xdr:colOff>695325</xdr:colOff>
      <xdr:row>11</xdr:row>
      <xdr:rowOff>152400</xdr:rowOff>
    </xdr:to>
    <xdr:sp macro="" textlink="">
      <xdr:nvSpPr>
        <xdr:cNvPr id="31309" name="Line 243">
          <a:extLst>
            <a:ext uri="{FF2B5EF4-FFF2-40B4-BE49-F238E27FC236}">
              <a16:creationId xmlns:a16="http://schemas.microsoft.com/office/drawing/2014/main" id="{00000000-0008-0000-3500-00004D7A0000}"/>
            </a:ext>
          </a:extLst>
        </xdr:cNvPr>
        <xdr:cNvSpPr>
          <a:spLocks noChangeShapeType="1"/>
        </xdr:cNvSpPr>
      </xdr:nvSpPr>
      <xdr:spPr bwMode="auto">
        <a:xfrm>
          <a:off x="2800350" y="20383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704850</xdr:colOff>
      <xdr:row>11</xdr:row>
      <xdr:rowOff>152400</xdr:rowOff>
    </xdr:from>
    <xdr:to>
      <xdr:col>5</xdr:col>
      <xdr:colOff>371475</xdr:colOff>
      <xdr:row>11</xdr:row>
      <xdr:rowOff>152400</xdr:rowOff>
    </xdr:to>
    <xdr:sp macro="" textlink="">
      <xdr:nvSpPr>
        <xdr:cNvPr id="31310" name="Line 244">
          <a:extLst>
            <a:ext uri="{FF2B5EF4-FFF2-40B4-BE49-F238E27FC236}">
              <a16:creationId xmlns:a16="http://schemas.microsoft.com/office/drawing/2014/main" id="{00000000-0008-0000-3500-00004E7A0000}"/>
            </a:ext>
          </a:extLst>
        </xdr:cNvPr>
        <xdr:cNvSpPr>
          <a:spLocks noChangeShapeType="1"/>
        </xdr:cNvSpPr>
      </xdr:nvSpPr>
      <xdr:spPr bwMode="auto">
        <a:xfrm flipH="1">
          <a:off x="2981325" y="2038350"/>
          <a:ext cx="400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47625</xdr:rowOff>
    </xdr:from>
    <xdr:to>
      <xdr:col>3</xdr:col>
      <xdr:colOff>333375</xdr:colOff>
      <xdr:row>8</xdr:row>
      <xdr:rowOff>76200</xdr:rowOff>
    </xdr:to>
    <xdr:sp macro="" textlink="">
      <xdr:nvSpPr>
        <xdr:cNvPr id="30965" name="Text 245">
          <a:extLst>
            <a:ext uri="{FF2B5EF4-FFF2-40B4-BE49-F238E27FC236}">
              <a16:creationId xmlns:a16="http://schemas.microsoft.com/office/drawing/2014/main" id="{00000000-0008-0000-3500-0000F5780000}"/>
            </a:ext>
          </a:extLst>
        </xdr:cNvPr>
        <xdr:cNvSpPr txBox="1">
          <a:spLocks noChangeArrowheads="1"/>
        </xdr:cNvSpPr>
      </xdr:nvSpPr>
      <xdr:spPr bwMode="auto">
        <a:xfrm>
          <a:off x="1714500" y="1247775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3</xdr:col>
      <xdr:colOff>371475</xdr:colOff>
      <xdr:row>5</xdr:row>
      <xdr:rowOff>123825</xdr:rowOff>
    </xdr:from>
    <xdr:to>
      <xdr:col>4</xdr:col>
      <xdr:colOff>0</xdr:colOff>
      <xdr:row>13</xdr:row>
      <xdr:rowOff>0</xdr:rowOff>
    </xdr:to>
    <xdr:sp macro="" textlink="">
      <xdr:nvSpPr>
        <xdr:cNvPr id="31312" name="Line 246">
          <a:extLst>
            <a:ext uri="{FF2B5EF4-FFF2-40B4-BE49-F238E27FC236}">
              <a16:creationId xmlns:a16="http://schemas.microsoft.com/office/drawing/2014/main" id="{00000000-0008-0000-3500-0000507A0000}"/>
            </a:ext>
          </a:extLst>
        </xdr:cNvPr>
        <xdr:cNvSpPr>
          <a:spLocks noChangeShapeType="1"/>
        </xdr:cNvSpPr>
      </xdr:nvSpPr>
      <xdr:spPr bwMode="auto">
        <a:xfrm flipV="1">
          <a:off x="1914525" y="981075"/>
          <a:ext cx="361950" cy="1247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11</xdr:row>
      <xdr:rowOff>9525</xdr:rowOff>
    </xdr:from>
    <xdr:to>
      <xdr:col>5</xdr:col>
      <xdr:colOff>190500</xdr:colOff>
      <xdr:row>12</xdr:row>
      <xdr:rowOff>47625</xdr:rowOff>
    </xdr:to>
    <xdr:sp macro="" textlink="">
      <xdr:nvSpPr>
        <xdr:cNvPr id="30967" name="Text 247">
          <a:extLst>
            <a:ext uri="{FF2B5EF4-FFF2-40B4-BE49-F238E27FC236}">
              <a16:creationId xmlns:a16="http://schemas.microsoft.com/office/drawing/2014/main" id="{00000000-0008-0000-3500-0000F7780000}"/>
            </a:ext>
          </a:extLst>
        </xdr:cNvPr>
        <xdr:cNvSpPr txBox="1">
          <a:spLocks noChangeArrowheads="1"/>
        </xdr:cNvSpPr>
      </xdr:nvSpPr>
      <xdr:spPr bwMode="auto">
        <a:xfrm>
          <a:off x="3114675" y="1895475"/>
          <a:ext cx="857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66675</xdr:colOff>
      <xdr:row>11</xdr:row>
      <xdr:rowOff>104775</xdr:rowOff>
    </xdr:from>
    <xdr:to>
      <xdr:col>2</xdr:col>
      <xdr:colOff>257175</xdr:colOff>
      <xdr:row>12</xdr:row>
      <xdr:rowOff>152400</xdr:rowOff>
    </xdr:to>
    <xdr:sp macro="" textlink="">
      <xdr:nvSpPr>
        <xdr:cNvPr id="30968" name="Text 248">
          <a:extLst>
            <a:ext uri="{FF2B5EF4-FFF2-40B4-BE49-F238E27FC236}">
              <a16:creationId xmlns:a16="http://schemas.microsoft.com/office/drawing/2014/main" id="{00000000-0008-0000-3500-0000F8780000}"/>
            </a:ext>
          </a:extLst>
        </xdr:cNvPr>
        <xdr:cNvSpPr txBox="1">
          <a:spLocks noChangeArrowheads="1"/>
        </xdr:cNvSpPr>
      </xdr:nvSpPr>
      <xdr:spPr bwMode="auto">
        <a:xfrm>
          <a:off x="876300" y="1990725"/>
          <a:ext cx="190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4</xdr:col>
      <xdr:colOff>495300</xdr:colOff>
      <xdr:row>7</xdr:row>
      <xdr:rowOff>0</xdr:rowOff>
    </xdr:from>
    <xdr:to>
      <xdr:col>4</xdr:col>
      <xdr:colOff>638175</xdr:colOff>
      <xdr:row>8</xdr:row>
      <xdr:rowOff>38100</xdr:rowOff>
    </xdr:to>
    <xdr:sp macro="" textlink="">
      <xdr:nvSpPr>
        <xdr:cNvPr id="30969" name="Text 249">
          <a:extLst>
            <a:ext uri="{FF2B5EF4-FFF2-40B4-BE49-F238E27FC236}">
              <a16:creationId xmlns:a16="http://schemas.microsoft.com/office/drawing/2014/main" id="{00000000-0008-0000-3500-0000F9780000}"/>
            </a:ext>
          </a:extLst>
        </xdr:cNvPr>
        <xdr:cNvSpPr txBox="1">
          <a:spLocks noChangeArrowheads="1"/>
        </xdr:cNvSpPr>
      </xdr:nvSpPr>
      <xdr:spPr bwMode="auto">
        <a:xfrm>
          <a:off x="2771775" y="1200150"/>
          <a:ext cx="1428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g</a:t>
          </a:r>
          <a:endParaRPr lang="en-US"/>
        </a:p>
      </xdr:txBody>
    </xdr:sp>
    <xdr:clientData/>
  </xdr:twoCellAnchor>
  <xdr:twoCellAnchor>
    <xdr:from>
      <xdr:col>4</xdr:col>
      <xdr:colOff>695325</xdr:colOff>
      <xdr:row>12</xdr:row>
      <xdr:rowOff>152400</xdr:rowOff>
    </xdr:from>
    <xdr:to>
      <xdr:col>5</xdr:col>
      <xdr:colOff>0</xdr:colOff>
      <xdr:row>13</xdr:row>
      <xdr:rowOff>28575</xdr:rowOff>
    </xdr:to>
    <xdr:sp macro="" textlink="">
      <xdr:nvSpPr>
        <xdr:cNvPr id="31316" name="Oval 289">
          <a:extLst>
            <a:ext uri="{FF2B5EF4-FFF2-40B4-BE49-F238E27FC236}">
              <a16:creationId xmlns:a16="http://schemas.microsoft.com/office/drawing/2014/main" id="{00000000-0008-0000-3500-0000547A0000}"/>
            </a:ext>
          </a:extLst>
        </xdr:cNvPr>
        <xdr:cNvSpPr>
          <a:spLocks noChangeArrowheads="1"/>
        </xdr:cNvSpPr>
      </xdr:nvSpPr>
      <xdr:spPr bwMode="auto">
        <a:xfrm>
          <a:off x="2971800" y="220980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85725</xdr:colOff>
      <xdr:row>14</xdr:row>
      <xdr:rowOff>38100</xdr:rowOff>
    </xdr:to>
    <xdr:sp macro="" textlink="">
      <xdr:nvSpPr>
        <xdr:cNvPr id="31317" name="Line 291">
          <a:extLst>
            <a:ext uri="{FF2B5EF4-FFF2-40B4-BE49-F238E27FC236}">
              <a16:creationId xmlns:a16="http://schemas.microsoft.com/office/drawing/2014/main" id="{00000000-0008-0000-3500-0000557A0000}"/>
            </a:ext>
          </a:extLst>
        </xdr:cNvPr>
        <xdr:cNvSpPr>
          <a:spLocks noChangeShapeType="1"/>
        </xdr:cNvSpPr>
      </xdr:nvSpPr>
      <xdr:spPr bwMode="auto">
        <a:xfrm>
          <a:off x="2981325" y="22288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13</xdr:row>
      <xdr:rowOff>0</xdr:rowOff>
    </xdr:from>
    <xdr:to>
      <xdr:col>4</xdr:col>
      <xdr:colOff>704850</xdr:colOff>
      <xdr:row>14</xdr:row>
      <xdr:rowOff>38100</xdr:rowOff>
    </xdr:to>
    <xdr:sp macro="" textlink="">
      <xdr:nvSpPr>
        <xdr:cNvPr id="31318" name="Line 292">
          <a:extLst>
            <a:ext uri="{FF2B5EF4-FFF2-40B4-BE49-F238E27FC236}">
              <a16:creationId xmlns:a16="http://schemas.microsoft.com/office/drawing/2014/main" id="{00000000-0008-0000-3500-0000567A0000}"/>
            </a:ext>
          </a:extLst>
        </xdr:cNvPr>
        <xdr:cNvSpPr>
          <a:spLocks noChangeShapeType="1"/>
        </xdr:cNvSpPr>
      </xdr:nvSpPr>
      <xdr:spPr bwMode="auto">
        <a:xfrm flipH="1">
          <a:off x="2886075" y="22288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14</xdr:row>
      <xdr:rowOff>38100</xdr:rowOff>
    </xdr:from>
    <xdr:to>
      <xdr:col>5</xdr:col>
      <xdr:colOff>85725</xdr:colOff>
      <xdr:row>14</xdr:row>
      <xdr:rowOff>38100</xdr:rowOff>
    </xdr:to>
    <xdr:sp macro="" textlink="">
      <xdr:nvSpPr>
        <xdr:cNvPr id="31319" name="Line 293">
          <a:extLst>
            <a:ext uri="{FF2B5EF4-FFF2-40B4-BE49-F238E27FC236}">
              <a16:creationId xmlns:a16="http://schemas.microsoft.com/office/drawing/2014/main" id="{00000000-0008-0000-3500-0000577A0000}"/>
            </a:ext>
          </a:extLst>
        </xdr:cNvPr>
        <xdr:cNvSpPr>
          <a:spLocks noChangeShapeType="1"/>
        </xdr:cNvSpPr>
      </xdr:nvSpPr>
      <xdr:spPr bwMode="auto">
        <a:xfrm>
          <a:off x="2886075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581025</xdr:colOff>
      <xdr:row>14</xdr:row>
      <xdr:rowOff>47625</xdr:rowOff>
    </xdr:from>
    <xdr:to>
      <xdr:col>5</xdr:col>
      <xdr:colOff>104775</xdr:colOff>
      <xdr:row>14</xdr:row>
      <xdr:rowOff>47625</xdr:rowOff>
    </xdr:to>
    <xdr:sp macro="" textlink="">
      <xdr:nvSpPr>
        <xdr:cNvPr id="31320" name="Line 294">
          <a:extLst>
            <a:ext uri="{FF2B5EF4-FFF2-40B4-BE49-F238E27FC236}">
              <a16:creationId xmlns:a16="http://schemas.microsoft.com/office/drawing/2014/main" id="{00000000-0008-0000-3500-0000587A0000}"/>
            </a:ext>
          </a:extLst>
        </xdr:cNvPr>
        <xdr:cNvSpPr>
          <a:spLocks noChangeShapeType="1"/>
        </xdr:cNvSpPr>
      </xdr:nvSpPr>
      <xdr:spPr bwMode="auto">
        <a:xfrm>
          <a:off x="2857500" y="244792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</xdr:row>
      <xdr:rowOff>152400</xdr:rowOff>
    </xdr:from>
    <xdr:to>
      <xdr:col>3</xdr:col>
      <xdr:colOff>0</xdr:colOff>
      <xdr:row>5</xdr:row>
      <xdr:rowOff>152400</xdr:rowOff>
    </xdr:to>
    <xdr:sp macro="" textlink="">
      <xdr:nvSpPr>
        <xdr:cNvPr id="31321" name="Line 295">
          <a:extLst>
            <a:ext uri="{FF2B5EF4-FFF2-40B4-BE49-F238E27FC236}">
              <a16:creationId xmlns:a16="http://schemas.microsoft.com/office/drawing/2014/main" id="{00000000-0008-0000-3500-0000597A0000}"/>
            </a:ext>
          </a:extLst>
        </xdr:cNvPr>
        <xdr:cNvSpPr>
          <a:spLocks noChangeShapeType="1"/>
        </xdr:cNvSpPr>
      </xdr:nvSpPr>
      <xdr:spPr bwMode="auto">
        <a:xfrm flipV="1">
          <a:off x="1543050" y="6667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152400</xdr:rowOff>
    </xdr:from>
    <xdr:to>
      <xdr:col>4</xdr:col>
      <xdr:colOff>0</xdr:colOff>
      <xdr:row>5</xdr:row>
      <xdr:rowOff>123825</xdr:rowOff>
    </xdr:to>
    <xdr:sp macro="" textlink="">
      <xdr:nvSpPr>
        <xdr:cNvPr id="31322" name="Line 302">
          <a:extLst>
            <a:ext uri="{FF2B5EF4-FFF2-40B4-BE49-F238E27FC236}">
              <a16:creationId xmlns:a16="http://schemas.microsoft.com/office/drawing/2014/main" id="{00000000-0008-0000-3500-00005A7A0000}"/>
            </a:ext>
          </a:extLst>
        </xdr:cNvPr>
        <xdr:cNvSpPr>
          <a:spLocks noChangeShapeType="1"/>
        </xdr:cNvSpPr>
      </xdr:nvSpPr>
      <xdr:spPr bwMode="auto">
        <a:xfrm flipV="1">
          <a:off x="2276475" y="666750"/>
          <a:ext cx="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12</xdr:row>
      <xdr:rowOff>152400</xdr:rowOff>
    </xdr:from>
    <xdr:to>
      <xdr:col>2</xdr:col>
      <xdr:colOff>66675</xdr:colOff>
      <xdr:row>13</xdr:row>
      <xdr:rowOff>19050</xdr:rowOff>
    </xdr:to>
    <xdr:sp macro="" textlink="">
      <xdr:nvSpPr>
        <xdr:cNvPr id="31323" name="Oval 304">
          <a:extLst>
            <a:ext uri="{FF2B5EF4-FFF2-40B4-BE49-F238E27FC236}">
              <a16:creationId xmlns:a16="http://schemas.microsoft.com/office/drawing/2014/main" id="{00000000-0008-0000-3500-00005B7A0000}"/>
            </a:ext>
          </a:extLst>
        </xdr:cNvPr>
        <xdr:cNvSpPr>
          <a:spLocks noChangeArrowheads="1"/>
        </xdr:cNvSpPr>
      </xdr:nvSpPr>
      <xdr:spPr bwMode="auto">
        <a:xfrm>
          <a:off x="838200" y="220980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38100</xdr:colOff>
      <xdr:row>12</xdr:row>
      <xdr:rowOff>161925</xdr:rowOff>
    </xdr:from>
    <xdr:to>
      <xdr:col>2</xdr:col>
      <xdr:colOff>152400</xdr:colOff>
      <xdr:row>14</xdr:row>
      <xdr:rowOff>28575</xdr:rowOff>
    </xdr:to>
    <xdr:sp macro="" textlink="">
      <xdr:nvSpPr>
        <xdr:cNvPr id="31324" name="Line 306">
          <a:extLst>
            <a:ext uri="{FF2B5EF4-FFF2-40B4-BE49-F238E27FC236}">
              <a16:creationId xmlns:a16="http://schemas.microsoft.com/office/drawing/2014/main" id="{00000000-0008-0000-3500-00005C7A0000}"/>
            </a:ext>
          </a:extLst>
        </xdr:cNvPr>
        <xdr:cNvSpPr>
          <a:spLocks noChangeShapeType="1"/>
        </xdr:cNvSpPr>
      </xdr:nvSpPr>
      <xdr:spPr bwMode="auto">
        <a:xfrm>
          <a:off x="847725" y="2219325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381000</xdr:colOff>
      <xdr:row>12</xdr:row>
      <xdr:rowOff>161925</xdr:rowOff>
    </xdr:from>
    <xdr:to>
      <xdr:col>2</xdr:col>
      <xdr:colOff>38100</xdr:colOff>
      <xdr:row>14</xdr:row>
      <xdr:rowOff>28575</xdr:rowOff>
    </xdr:to>
    <xdr:sp macro="" textlink="">
      <xdr:nvSpPr>
        <xdr:cNvPr id="31325" name="Line 307">
          <a:extLst>
            <a:ext uri="{FF2B5EF4-FFF2-40B4-BE49-F238E27FC236}">
              <a16:creationId xmlns:a16="http://schemas.microsoft.com/office/drawing/2014/main" id="{00000000-0008-0000-3500-00005D7A0000}"/>
            </a:ext>
          </a:extLst>
        </xdr:cNvPr>
        <xdr:cNvSpPr>
          <a:spLocks noChangeShapeType="1"/>
        </xdr:cNvSpPr>
      </xdr:nvSpPr>
      <xdr:spPr bwMode="auto">
        <a:xfrm flipH="1">
          <a:off x="752475" y="2219325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381000</xdr:colOff>
      <xdr:row>14</xdr:row>
      <xdr:rowOff>28575</xdr:rowOff>
    </xdr:from>
    <xdr:to>
      <xdr:col>2</xdr:col>
      <xdr:colOff>152400</xdr:colOff>
      <xdr:row>14</xdr:row>
      <xdr:rowOff>28575</xdr:rowOff>
    </xdr:to>
    <xdr:sp macro="" textlink="">
      <xdr:nvSpPr>
        <xdr:cNvPr id="31326" name="Line 308">
          <a:extLst>
            <a:ext uri="{FF2B5EF4-FFF2-40B4-BE49-F238E27FC236}">
              <a16:creationId xmlns:a16="http://schemas.microsoft.com/office/drawing/2014/main" id="{00000000-0008-0000-3500-00005E7A0000}"/>
            </a:ext>
          </a:extLst>
        </xdr:cNvPr>
        <xdr:cNvSpPr>
          <a:spLocks noChangeShapeType="1"/>
        </xdr:cNvSpPr>
      </xdr:nvSpPr>
      <xdr:spPr bwMode="auto">
        <a:xfrm>
          <a:off x="752475" y="242887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352425</xdr:colOff>
      <xdr:row>14</xdr:row>
      <xdr:rowOff>47625</xdr:rowOff>
    </xdr:from>
    <xdr:to>
      <xdr:col>2</xdr:col>
      <xdr:colOff>171450</xdr:colOff>
      <xdr:row>14</xdr:row>
      <xdr:rowOff>47625</xdr:rowOff>
    </xdr:to>
    <xdr:sp macro="" textlink="">
      <xdr:nvSpPr>
        <xdr:cNvPr id="31327" name="Line 309">
          <a:extLst>
            <a:ext uri="{FF2B5EF4-FFF2-40B4-BE49-F238E27FC236}">
              <a16:creationId xmlns:a16="http://schemas.microsoft.com/office/drawing/2014/main" id="{00000000-0008-0000-3500-00005F7A0000}"/>
            </a:ext>
          </a:extLst>
        </xdr:cNvPr>
        <xdr:cNvSpPr>
          <a:spLocks noChangeShapeType="1"/>
        </xdr:cNvSpPr>
      </xdr:nvSpPr>
      <xdr:spPr bwMode="auto">
        <a:xfrm>
          <a:off x="723900" y="244792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28575</xdr:colOff>
      <xdr:row>3</xdr:row>
      <xdr:rowOff>0</xdr:rowOff>
    </xdr:from>
    <xdr:to>
      <xdr:col>3</xdr:col>
      <xdr:colOff>200025</xdr:colOff>
      <xdr:row>4</xdr:row>
      <xdr:rowOff>38100</xdr:rowOff>
    </xdr:to>
    <xdr:sp macro="" textlink="">
      <xdr:nvSpPr>
        <xdr:cNvPr id="31030" name="Text 310">
          <a:extLst>
            <a:ext uri="{FF2B5EF4-FFF2-40B4-BE49-F238E27FC236}">
              <a16:creationId xmlns:a16="http://schemas.microsoft.com/office/drawing/2014/main" id="{00000000-0008-0000-3500-000036790000}"/>
            </a:ext>
          </a:extLst>
        </xdr:cNvPr>
        <xdr:cNvSpPr txBox="1">
          <a:spLocks noChangeArrowheads="1"/>
        </xdr:cNvSpPr>
      </xdr:nvSpPr>
      <xdr:spPr bwMode="auto">
        <a:xfrm>
          <a:off x="1571625" y="514350"/>
          <a:ext cx="1714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342900</xdr:colOff>
      <xdr:row>9</xdr:row>
      <xdr:rowOff>19050</xdr:rowOff>
    </xdr:from>
    <xdr:to>
      <xdr:col>4</xdr:col>
      <xdr:colOff>161925</xdr:colOff>
      <xdr:row>10</xdr:row>
      <xdr:rowOff>19050</xdr:rowOff>
    </xdr:to>
    <xdr:sp macro="" textlink="">
      <xdr:nvSpPr>
        <xdr:cNvPr id="30898" name="phiu">
          <a:extLst>
            <a:ext uri="{FF2B5EF4-FFF2-40B4-BE49-F238E27FC236}">
              <a16:creationId xmlns:a16="http://schemas.microsoft.com/office/drawing/2014/main" id="{00000000-0008-0000-3500-0000B2780000}"/>
            </a:ext>
          </a:extLst>
        </xdr:cNvPr>
        <xdr:cNvSpPr txBox="1">
          <a:spLocks noChangeArrowheads="1"/>
        </xdr:cNvSpPr>
      </xdr:nvSpPr>
      <xdr:spPr bwMode="auto">
        <a:xfrm>
          <a:off x="1885950" y="1562100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3</xdr:col>
      <xdr:colOff>304800</xdr:colOff>
      <xdr:row>7</xdr:row>
      <xdr:rowOff>57150</xdr:rowOff>
    </xdr:from>
    <xdr:to>
      <xdr:col>4</xdr:col>
      <xdr:colOff>180975</xdr:colOff>
      <xdr:row>8</xdr:row>
      <xdr:rowOff>57150</xdr:rowOff>
    </xdr:to>
    <xdr:sp macro="" textlink="">
      <xdr:nvSpPr>
        <xdr:cNvPr id="30897" name="phi">
          <a:extLst>
            <a:ext uri="{FF2B5EF4-FFF2-40B4-BE49-F238E27FC236}">
              <a16:creationId xmlns:a16="http://schemas.microsoft.com/office/drawing/2014/main" id="{00000000-0008-0000-3500-0000B1780000}"/>
            </a:ext>
          </a:extLst>
        </xdr:cNvPr>
        <xdr:cNvSpPr txBox="1">
          <a:spLocks noChangeArrowheads="1"/>
        </xdr:cNvSpPr>
      </xdr:nvSpPr>
      <xdr:spPr bwMode="auto">
        <a:xfrm>
          <a:off x="1847850" y="1257300"/>
          <a:ext cx="6096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3</xdr:col>
      <xdr:colOff>333375</xdr:colOff>
      <xdr:row>5</xdr:row>
      <xdr:rowOff>104775</xdr:rowOff>
    </xdr:from>
    <xdr:to>
      <xdr:col>4</xdr:col>
      <xdr:colOff>171450</xdr:colOff>
      <xdr:row>6</xdr:row>
      <xdr:rowOff>104775</xdr:rowOff>
    </xdr:to>
    <xdr:sp macro="" textlink="">
      <xdr:nvSpPr>
        <xdr:cNvPr id="30896" name="phio">
          <a:extLst>
            <a:ext uri="{FF2B5EF4-FFF2-40B4-BE49-F238E27FC236}">
              <a16:creationId xmlns:a16="http://schemas.microsoft.com/office/drawing/2014/main" id="{00000000-0008-0000-3500-0000B0780000}"/>
            </a:ext>
          </a:extLst>
        </xdr:cNvPr>
        <xdr:cNvSpPr txBox="1">
          <a:spLocks noChangeArrowheads="1"/>
        </xdr:cNvSpPr>
      </xdr:nvSpPr>
      <xdr:spPr bwMode="auto">
        <a:xfrm>
          <a:off x="1876425" y="962025"/>
          <a:ext cx="5715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0°</a:t>
          </a:r>
          <a:endParaRPr lang="en-US"/>
        </a:p>
      </xdr:txBody>
    </xdr:sp>
    <xdr:clientData/>
  </xdr:twoCellAnchor>
  <xdr:twoCellAnchor>
    <xdr:from>
      <xdr:col>2</xdr:col>
      <xdr:colOff>209550</xdr:colOff>
      <xdr:row>11</xdr:row>
      <xdr:rowOff>95250</xdr:rowOff>
    </xdr:from>
    <xdr:to>
      <xdr:col>3</xdr:col>
      <xdr:colOff>476250</xdr:colOff>
      <xdr:row>12</xdr:row>
      <xdr:rowOff>114300</xdr:rowOff>
    </xdr:to>
    <xdr:sp macro="" textlink="">
      <xdr:nvSpPr>
        <xdr:cNvPr id="30902" name="Radius">
          <a:extLst>
            <a:ext uri="{FF2B5EF4-FFF2-40B4-BE49-F238E27FC236}">
              <a16:creationId xmlns:a16="http://schemas.microsoft.com/office/drawing/2014/main" id="{00000000-0008-0000-3500-0000B6780000}"/>
            </a:ext>
          </a:extLst>
        </xdr:cNvPr>
        <xdr:cNvSpPr txBox="1">
          <a:spLocks noChangeArrowheads="1"/>
        </xdr:cNvSpPr>
      </xdr:nvSpPr>
      <xdr:spPr bwMode="auto">
        <a:xfrm>
          <a:off x="1019175" y="1981200"/>
          <a:ext cx="10001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>
    <xdr:from>
      <xdr:col>3</xdr:col>
      <xdr:colOff>133350</xdr:colOff>
      <xdr:row>3</xdr:row>
      <xdr:rowOff>0</xdr:rowOff>
    </xdr:from>
    <xdr:to>
      <xdr:col>5</xdr:col>
      <xdr:colOff>428625</xdr:colOff>
      <xdr:row>4</xdr:row>
      <xdr:rowOff>0</xdr:rowOff>
    </xdr:to>
    <xdr:sp macro="" textlink="">
      <xdr:nvSpPr>
        <xdr:cNvPr id="31032" name="Randlast">
          <a:extLst>
            <a:ext uri="{FF2B5EF4-FFF2-40B4-BE49-F238E27FC236}">
              <a16:creationId xmlns:a16="http://schemas.microsoft.com/office/drawing/2014/main" id="{00000000-0008-0000-3500-000038790000}"/>
            </a:ext>
          </a:extLst>
        </xdr:cNvPr>
        <xdr:cNvSpPr txBox="1">
          <a:spLocks noChangeArrowheads="1"/>
        </xdr:cNvSpPr>
      </xdr:nvSpPr>
      <xdr:spPr bwMode="auto">
        <a:xfrm>
          <a:off x="1676400" y="514350"/>
          <a:ext cx="17621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0N/m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31033" name="Button 313" hidden="1">
              <a:extLst>
                <a:ext uri="{63B3BB69-23CF-44E3-9099-C40C66FF867C}">
                  <a14:compatExt spid="_x0000_s31033"/>
                </a:ext>
                <a:ext uri="{FF2B5EF4-FFF2-40B4-BE49-F238E27FC236}">
                  <a16:creationId xmlns:a16="http://schemas.microsoft.com/office/drawing/2014/main" id="{00000000-0008-0000-3500-000039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31034" name="Button 314" hidden="1">
              <a:extLst>
                <a:ext uri="{63B3BB69-23CF-44E3-9099-C40C66FF867C}">
                  <a14:compatExt spid="_x0000_s31034"/>
                </a:ext>
                <a:ext uri="{FF2B5EF4-FFF2-40B4-BE49-F238E27FC236}">
                  <a16:creationId xmlns:a16="http://schemas.microsoft.com/office/drawing/2014/main" id="{00000000-0008-0000-3500-00003A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31035" name="Button 315" hidden="1">
              <a:extLst>
                <a:ext uri="{63B3BB69-23CF-44E3-9099-C40C66FF867C}">
                  <a14:compatExt spid="_x0000_s31035"/>
                </a:ext>
                <a:ext uri="{FF2B5EF4-FFF2-40B4-BE49-F238E27FC236}">
                  <a16:creationId xmlns:a16="http://schemas.microsoft.com/office/drawing/2014/main" id="{00000000-0008-0000-3500-00003B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31037" name="Button 317" hidden="1">
              <a:extLst>
                <a:ext uri="{63B3BB69-23CF-44E3-9099-C40C66FF867C}">
                  <a14:compatExt spid="_x0000_s31037"/>
                </a:ext>
                <a:ext uri="{FF2B5EF4-FFF2-40B4-BE49-F238E27FC236}">
                  <a16:creationId xmlns:a16="http://schemas.microsoft.com/office/drawing/2014/main" id="{00000000-0008-0000-3500-00003D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171450</xdr:colOff>
      <xdr:row>1</xdr:row>
      <xdr:rowOff>95250</xdr:rowOff>
    </xdr:from>
    <xdr:to>
      <xdr:col>2</xdr:col>
      <xdr:colOff>438150</xdr:colOff>
      <xdr:row>3</xdr:row>
      <xdr:rowOff>38100</xdr:rowOff>
    </xdr:to>
    <xdr:sp macro="" textlink="">
      <xdr:nvSpPr>
        <xdr:cNvPr id="31334" name="Text 310">
          <a:extLst>
            <a:ext uri="{FF2B5EF4-FFF2-40B4-BE49-F238E27FC236}">
              <a16:creationId xmlns:a16="http://schemas.microsoft.com/office/drawing/2014/main" id="{00000000-0008-0000-3500-0000667A0000}"/>
            </a:ext>
          </a:extLst>
        </xdr:cNvPr>
        <xdr:cNvSpPr txBox="1">
          <a:spLocks noChangeArrowheads="1"/>
        </xdr:cNvSpPr>
      </xdr:nvSpPr>
      <xdr:spPr bwMode="auto">
        <a:xfrm>
          <a:off x="542925" y="266700"/>
          <a:ext cx="7048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0.85766</cdr:x>
      <cdr:y>0.32933</cdr:y>
    </cdr:from>
    <cdr:to>
      <cdr:x>1</cdr:x>
      <cdr:y>0.42523</cdr:y>
    </cdr:to>
    <cdr:sp macro="" textlink="">
      <cdr:nvSpPr>
        <cdr:cNvPr id="31745" name="Text 1">
          <a:extLst xmlns:a="http://schemas.openxmlformats.org/drawingml/2006/main">
            <a:ext uri="{FF2B5EF4-FFF2-40B4-BE49-F238E27FC236}">
              <a16:creationId xmlns:a16="http://schemas.microsoft.com/office/drawing/2014/main" id="{53AFD9DE-1D94-4721-BF3E-548C80614C1D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3764" y="624272"/>
          <a:ext cx="314539" cy="1808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0.87716</cdr:x>
      <cdr:y>0.31203</cdr:y>
    </cdr:from>
    <cdr:to>
      <cdr:x>0.98981</cdr:x>
      <cdr:y>0.41499</cdr:y>
    </cdr:to>
    <cdr:sp macro="" textlink="">
      <cdr:nvSpPr>
        <cdr:cNvPr id="32769" name="Text 1">
          <a:extLst xmlns:a="http://schemas.openxmlformats.org/drawingml/2006/main">
            <a:ext uri="{FF2B5EF4-FFF2-40B4-BE49-F238E27FC236}">
              <a16:creationId xmlns:a16="http://schemas.microsoft.com/office/drawing/2014/main" id="{F8E3EB78-6EF5-4FB3-ACB9-904DC7FF18EE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38358" y="585503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 [°]</a:t>
          </a:r>
          <a:endParaRPr lang="en-US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0.86335</cdr:x>
      <cdr:y>0.28227</cdr:y>
    </cdr:from>
    <cdr:to>
      <cdr:x>1</cdr:x>
      <cdr:y>0.35754</cdr:y>
    </cdr:to>
    <cdr:sp macro="" textlink="">
      <cdr:nvSpPr>
        <cdr:cNvPr id="33793" name="Text 1">
          <a:extLst xmlns:a="http://schemas.openxmlformats.org/drawingml/2006/main">
            <a:ext uri="{FF2B5EF4-FFF2-40B4-BE49-F238E27FC236}">
              <a16:creationId xmlns:a16="http://schemas.microsoft.com/office/drawing/2014/main" id="{4883F8F3-5501-421C-83A8-BF027063C67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83333" y="538211"/>
          <a:ext cx="304572" cy="142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35515" name="Group 463">
          <a:extLst>
            <a:ext uri="{FF2B5EF4-FFF2-40B4-BE49-F238E27FC236}">
              <a16:creationId xmlns:a16="http://schemas.microsoft.com/office/drawing/2014/main" id="{00000000-0008-0000-3600-0000BB8A0000}"/>
            </a:ext>
          </a:extLst>
        </xdr:cNvPr>
        <xdr:cNvGrpSpPr>
          <a:grpSpLocks/>
        </xdr:cNvGrpSpPr>
      </xdr:nvGrpSpPr>
      <xdr:grpSpPr bwMode="auto">
        <a:xfrm>
          <a:off x="4572000" y="4023360"/>
          <a:ext cx="2299335" cy="1844040"/>
          <a:chOff x="-13" y="-340"/>
          <a:chExt cx="18662" cy="19844"/>
        </a:xfrm>
      </xdr:grpSpPr>
      <xdr:graphicFrame macro="">
        <xdr:nvGraphicFramePr>
          <xdr:cNvPr id="35586" name="Diagramm 54">
            <a:extLst>
              <a:ext uri="{FF2B5EF4-FFF2-40B4-BE49-F238E27FC236}">
                <a16:creationId xmlns:a16="http://schemas.microsoft.com/office/drawing/2014/main" id="{00000000-0008-0000-3600-0000028B0000}"/>
              </a:ext>
            </a:extLst>
          </xdr:cNvPr>
          <xdr:cNvGraphicFramePr>
            <a:graphicFrameLocks/>
          </xdr:cNvGraphicFramePr>
        </xdr:nvGraphicFramePr>
        <xdr:xfrm>
          <a:off x="-13" y="-340"/>
          <a:ext cx="18662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5212" name="Text 396">
            <a:extLst>
              <a:ext uri="{FF2B5EF4-FFF2-40B4-BE49-F238E27FC236}">
                <a16:creationId xmlns:a16="http://schemas.microsoft.com/office/drawing/2014/main" id="{00000000-0008-0000-3600-00008C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45" y="147"/>
            <a:ext cx="1277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35213" name="Text 397">
            <a:extLst>
              <a:ext uri="{FF2B5EF4-FFF2-40B4-BE49-F238E27FC236}">
                <a16:creationId xmlns:a16="http://schemas.microsoft.com/office/drawing/2014/main" id="{00000000-0008-0000-3600-00008D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821" y="17500"/>
            <a:ext cx="111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9525</xdr:rowOff>
    </xdr:from>
    <xdr:to>
      <xdr:col>10</xdr:col>
      <xdr:colOff>542925</xdr:colOff>
      <xdr:row>23</xdr:row>
      <xdr:rowOff>9525</xdr:rowOff>
    </xdr:to>
    <xdr:grpSp>
      <xdr:nvGrpSpPr>
        <xdr:cNvPr id="35516" name="Group 462">
          <a:extLst>
            <a:ext uri="{FF2B5EF4-FFF2-40B4-BE49-F238E27FC236}">
              <a16:creationId xmlns:a16="http://schemas.microsoft.com/office/drawing/2014/main" id="{00000000-0008-0000-3600-0000BC8A0000}"/>
            </a:ext>
          </a:extLst>
        </xdr:cNvPr>
        <xdr:cNvGrpSpPr>
          <a:grpSpLocks/>
        </xdr:cNvGrpSpPr>
      </xdr:nvGrpSpPr>
      <xdr:grpSpPr bwMode="auto">
        <a:xfrm>
          <a:off x="4602480" y="2021205"/>
          <a:ext cx="2249805" cy="1844040"/>
          <a:chOff x="49" y="-997"/>
          <a:chExt cx="18414" cy="19844"/>
        </a:xfrm>
      </xdr:grpSpPr>
      <xdr:graphicFrame macro="">
        <xdr:nvGraphicFramePr>
          <xdr:cNvPr id="35583" name="Diagramm 53">
            <a:extLst>
              <a:ext uri="{FF2B5EF4-FFF2-40B4-BE49-F238E27FC236}">
                <a16:creationId xmlns:a16="http://schemas.microsoft.com/office/drawing/2014/main" id="{00000000-0008-0000-3600-0000FF8A0000}"/>
              </a:ext>
            </a:extLst>
          </xdr:cNvPr>
          <xdr:cNvGraphicFramePr>
            <a:graphicFrameLocks/>
          </xdr:cNvGraphicFramePr>
        </xdr:nvGraphicFramePr>
        <xdr:xfrm>
          <a:off x="49" y="-997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5214" name="Text 398">
            <a:extLst>
              <a:ext uri="{FF2B5EF4-FFF2-40B4-BE49-F238E27FC236}">
                <a16:creationId xmlns:a16="http://schemas.microsoft.com/office/drawing/2014/main" id="{00000000-0008-0000-3600-00008E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16" y="16843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5215" name="Text 399">
            <a:extLst>
              <a:ext uri="{FF2B5EF4-FFF2-40B4-BE49-F238E27FC236}">
                <a16:creationId xmlns:a16="http://schemas.microsoft.com/office/drawing/2014/main" id="{00000000-0008-0000-3600-00008F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410"/>
            <a:ext cx="130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7</xdr:col>
      <xdr:colOff>247650</xdr:colOff>
      <xdr:row>24</xdr:row>
      <xdr:rowOff>47625</xdr:rowOff>
    </xdr:from>
    <xdr:to>
      <xdr:col>8</xdr:col>
      <xdr:colOff>200025</xdr:colOff>
      <xdr:row>25</xdr:row>
      <xdr:rowOff>57150</xdr:rowOff>
    </xdr:to>
    <xdr:sp macro="" textlink="">
      <xdr:nvSpPr>
        <xdr:cNvPr id="34886" name="y_Aufweitung">
          <a:extLst>
            <a:ext uri="{FF2B5EF4-FFF2-40B4-BE49-F238E27FC236}">
              <a16:creationId xmlns:a16="http://schemas.microsoft.com/office/drawing/2014/main" id="{00000000-0008-0000-3600-000046880000}"/>
            </a:ext>
          </a:extLst>
        </xdr:cNvPr>
        <xdr:cNvSpPr txBox="1">
          <a:spLocks noChangeArrowheads="1"/>
        </xdr:cNvSpPr>
      </xdr:nvSpPr>
      <xdr:spPr bwMode="auto">
        <a:xfrm>
          <a:off x="4724400" y="4162425"/>
          <a:ext cx="3143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 editAs="absolute">
    <xdr:from>
      <xdr:col>4</xdr:col>
      <xdr:colOff>638175</xdr:colOff>
      <xdr:row>8</xdr:row>
      <xdr:rowOff>47625</xdr:rowOff>
    </xdr:from>
    <xdr:to>
      <xdr:col>5</xdr:col>
      <xdr:colOff>514350</xdr:colOff>
      <xdr:row>9</xdr:row>
      <xdr:rowOff>85725</xdr:rowOff>
    </xdr:to>
    <xdr:sp macro="" textlink="">
      <xdr:nvSpPr>
        <xdr:cNvPr id="35179" name="Zylinderhöhe">
          <a:extLst>
            <a:ext uri="{FF2B5EF4-FFF2-40B4-BE49-F238E27FC236}">
              <a16:creationId xmlns:a16="http://schemas.microsoft.com/office/drawing/2014/main" id="{00000000-0008-0000-3600-00006B890000}"/>
            </a:ext>
          </a:extLst>
        </xdr:cNvPr>
        <xdr:cNvSpPr txBox="1">
          <a:spLocks noChangeArrowheads="1"/>
        </xdr:cNvSpPr>
      </xdr:nvSpPr>
      <xdr:spPr bwMode="auto">
        <a:xfrm>
          <a:off x="2914650" y="1419225"/>
          <a:ext cx="6096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4cm</a:t>
          </a:r>
          <a:endParaRPr lang="en-US"/>
        </a:p>
      </xdr:txBody>
    </xdr:sp>
    <xdr:clientData/>
  </xdr:twoCellAnchor>
  <xdr:twoCellAnchor>
    <xdr:from>
      <xdr:col>10</xdr:col>
      <xdr:colOff>228600</xdr:colOff>
      <xdr:row>33</xdr:row>
      <xdr:rowOff>152400</xdr:rowOff>
    </xdr:from>
    <xdr:to>
      <xdr:col>10</xdr:col>
      <xdr:colOff>504825</xdr:colOff>
      <xdr:row>35</xdr:row>
      <xdr:rowOff>9525</xdr:rowOff>
    </xdr:to>
    <xdr:sp macro="" textlink="">
      <xdr:nvSpPr>
        <xdr:cNvPr id="35128" name="x_Aufweitung">
          <a:extLst>
            <a:ext uri="{FF2B5EF4-FFF2-40B4-BE49-F238E27FC236}">
              <a16:creationId xmlns:a16="http://schemas.microsoft.com/office/drawing/2014/main" id="{00000000-0008-0000-3600-000038890000}"/>
            </a:ext>
          </a:extLst>
        </xdr:cNvPr>
        <xdr:cNvSpPr txBox="1">
          <a:spLocks noChangeArrowheads="1"/>
        </xdr:cNvSpPr>
      </xdr:nvSpPr>
      <xdr:spPr bwMode="auto">
        <a:xfrm>
          <a:off x="6362700" y="5810250"/>
          <a:ext cx="276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190500</xdr:colOff>
      <xdr:row>21</xdr:row>
      <xdr:rowOff>152400</xdr:rowOff>
    </xdr:from>
    <xdr:to>
      <xdr:col>10</xdr:col>
      <xdr:colOff>485775</xdr:colOff>
      <xdr:row>23</xdr:row>
      <xdr:rowOff>9525</xdr:rowOff>
    </xdr:to>
    <xdr:sp macro="" textlink="">
      <xdr:nvSpPr>
        <xdr:cNvPr id="35131" name="x_Ringkraft">
          <a:extLst>
            <a:ext uri="{FF2B5EF4-FFF2-40B4-BE49-F238E27FC236}">
              <a16:creationId xmlns:a16="http://schemas.microsoft.com/office/drawing/2014/main" id="{00000000-0008-0000-3600-00003B890000}"/>
            </a:ext>
          </a:extLst>
        </xdr:cNvPr>
        <xdr:cNvSpPr txBox="1">
          <a:spLocks noChangeArrowheads="1"/>
        </xdr:cNvSpPr>
      </xdr:nvSpPr>
      <xdr:spPr bwMode="auto">
        <a:xfrm>
          <a:off x="6324600" y="3752850"/>
          <a:ext cx="295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7</xdr:col>
      <xdr:colOff>180975</xdr:colOff>
      <xdr:row>12</xdr:row>
      <xdr:rowOff>57150</xdr:rowOff>
    </xdr:from>
    <xdr:to>
      <xdr:col>8</xdr:col>
      <xdr:colOff>352425</xdr:colOff>
      <xdr:row>13</xdr:row>
      <xdr:rowOff>57150</xdr:rowOff>
    </xdr:to>
    <xdr:sp macro="" textlink="">
      <xdr:nvSpPr>
        <xdr:cNvPr id="34885" name="y_Ringkraft">
          <a:extLst>
            <a:ext uri="{FF2B5EF4-FFF2-40B4-BE49-F238E27FC236}">
              <a16:creationId xmlns:a16="http://schemas.microsoft.com/office/drawing/2014/main" id="{00000000-0008-0000-3600-000045880000}"/>
            </a:ext>
          </a:extLst>
        </xdr:cNvPr>
        <xdr:cNvSpPr txBox="1">
          <a:spLocks noChangeArrowheads="1"/>
        </xdr:cNvSpPr>
      </xdr:nvSpPr>
      <xdr:spPr bwMode="auto">
        <a:xfrm>
          <a:off x="4657725" y="211455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10</xdr:col>
      <xdr:colOff>723900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35522" name="Group 461">
          <a:extLst>
            <a:ext uri="{FF2B5EF4-FFF2-40B4-BE49-F238E27FC236}">
              <a16:creationId xmlns:a16="http://schemas.microsoft.com/office/drawing/2014/main" id="{00000000-0008-0000-3600-0000C28A0000}"/>
            </a:ext>
          </a:extLst>
        </xdr:cNvPr>
        <xdr:cNvGrpSpPr>
          <a:grpSpLocks/>
        </xdr:cNvGrpSpPr>
      </xdr:nvGrpSpPr>
      <xdr:grpSpPr bwMode="auto">
        <a:xfrm>
          <a:off x="7033260" y="2011680"/>
          <a:ext cx="2293620" cy="1844040"/>
          <a:chOff x="-382" y="-170"/>
          <a:chExt cx="19966" cy="19844"/>
        </a:xfrm>
      </xdr:grpSpPr>
      <xdr:graphicFrame macro="">
        <xdr:nvGraphicFramePr>
          <xdr:cNvPr id="35580" name="Diagramm 425">
            <a:extLst>
              <a:ext uri="{FF2B5EF4-FFF2-40B4-BE49-F238E27FC236}">
                <a16:creationId xmlns:a16="http://schemas.microsoft.com/office/drawing/2014/main" id="{00000000-0008-0000-3600-0000FC8A0000}"/>
              </a:ext>
            </a:extLst>
          </xdr:cNvPr>
          <xdr:cNvGraphicFramePr>
            <a:graphicFrameLocks/>
          </xdr:cNvGraphicFramePr>
        </xdr:nvGraphicFramePr>
        <xdr:xfrm>
          <a:off x="-382" y="-170"/>
          <a:ext cx="1996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5233" name="Text 417">
            <a:extLst>
              <a:ext uri="{FF2B5EF4-FFF2-40B4-BE49-F238E27FC236}">
                <a16:creationId xmlns:a16="http://schemas.microsoft.com/office/drawing/2014/main" id="{00000000-0008-0000-3600-0000A1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8" y="-70"/>
            <a:ext cx="1463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5237" name="Text 421">
            <a:extLst>
              <a:ext uri="{FF2B5EF4-FFF2-40B4-BE49-F238E27FC236}">
                <a16:creationId xmlns:a16="http://schemas.microsoft.com/office/drawing/2014/main" id="{00000000-0008-0000-3600-0000A5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851" y="17670"/>
            <a:ext cx="137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180975</xdr:colOff>
      <xdr:row>12</xdr:row>
      <xdr:rowOff>38100</xdr:rowOff>
    </xdr:from>
    <xdr:to>
      <xdr:col>11</xdr:col>
      <xdr:colOff>695325</xdr:colOff>
      <xdr:row>13</xdr:row>
      <xdr:rowOff>38100</xdr:rowOff>
    </xdr:to>
    <xdr:sp macro="" textlink="">
      <xdr:nvSpPr>
        <xdr:cNvPr id="35228" name="y_Meridiankraft">
          <a:extLst>
            <a:ext uri="{FF2B5EF4-FFF2-40B4-BE49-F238E27FC236}">
              <a16:creationId xmlns:a16="http://schemas.microsoft.com/office/drawing/2014/main" id="{00000000-0008-0000-3600-00009C890000}"/>
            </a:ext>
          </a:extLst>
        </xdr:cNvPr>
        <xdr:cNvSpPr txBox="1">
          <a:spLocks noChangeArrowheads="1"/>
        </xdr:cNvSpPr>
      </xdr:nvSpPr>
      <xdr:spPr bwMode="auto">
        <a:xfrm>
          <a:off x="7048500" y="2095500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647700</xdr:colOff>
      <xdr:row>23</xdr:row>
      <xdr:rowOff>0</xdr:rowOff>
    </xdr:to>
    <xdr:sp macro="" textlink="">
      <xdr:nvSpPr>
        <xdr:cNvPr id="35230" name="x_Meridiankraft">
          <a:extLst>
            <a:ext uri="{FF2B5EF4-FFF2-40B4-BE49-F238E27FC236}">
              <a16:creationId xmlns:a16="http://schemas.microsoft.com/office/drawing/2014/main" id="{00000000-0008-0000-3600-00009E89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3143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533400</xdr:colOff>
      <xdr:row>8</xdr:row>
      <xdr:rowOff>47625</xdr:rowOff>
    </xdr:from>
    <xdr:to>
      <xdr:col>4</xdr:col>
      <xdr:colOff>714375</xdr:colOff>
      <xdr:row>9</xdr:row>
      <xdr:rowOff>85725</xdr:rowOff>
    </xdr:to>
    <xdr:sp macro="" textlink="">
      <xdr:nvSpPr>
        <xdr:cNvPr id="35133" name="Text 317">
          <a:extLst>
            <a:ext uri="{FF2B5EF4-FFF2-40B4-BE49-F238E27FC236}">
              <a16:creationId xmlns:a16="http://schemas.microsoft.com/office/drawing/2014/main" id="{00000000-0008-0000-3600-00003D890000}"/>
            </a:ext>
          </a:extLst>
        </xdr:cNvPr>
        <xdr:cNvSpPr txBox="1">
          <a:spLocks noChangeArrowheads="1"/>
        </xdr:cNvSpPr>
      </xdr:nvSpPr>
      <xdr:spPr bwMode="auto">
        <a:xfrm>
          <a:off x="2809875" y="1419225"/>
          <a:ext cx="1809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9933"/>
              </a:solidFill>
              <a:latin typeface="Arial"/>
              <a:cs typeface="Arial"/>
            </a:rPr>
            <a:t>H</a:t>
          </a:r>
        </a:p>
      </xdr:txBody>
    </xdr:sp>
    <xdr:clientData/>
  </xdr:twoCellAnchor>
  <xdr:twoCellAnchor>
    <xdr:from>
      <xdr:col>2</xdr:col>
      <xdr:colOff>523875</xdr:colOff>
      <xdr:row>3</xdr:row>
      <xdr:rowOff>152400</xdr:rowOff>
    </xdr:from>
    <xdr:to>
      <xdr:col>4</xdr:col>
      <xdr:colOff>476250</xdr:colOff>
      <xdr:row>14</xdr:row>
      <xdr:rowOff>0</xdr:rowOff>
    </xdr:to>
    <xdr:sp macro="" textlink="">
      <xdr:nvSpPr>
        <xdr:cNvPr id="35526" name="Rectangle 325">
          <a:extLst>
            <a:ext uri="{FF2B5EF4-FFF2-40B4-BE49-F238E27FC236}">
              <a16:creationId xmlns:a16="http://schemas.microsoft.com/office/drawing/2014/main" id="{00000000-0008-0000-3600-0000C68A0000}"/>
            </a:ext>
          </a:extLst>
        </xdr:cNvPr>
        <xdr:cNvSpPr>
          <a:spLocks noChangeArrowheads="1"/>
        </xdr:cNvSpPr>
      </xdr:nvSpPr>
      <xdr:spPr bwMode="auto">
        <a:xfrm>
          <a:off x="1333500" y="666750"/>
          <a:ext cx="1419225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495300</xdr:colOff>
      <xdr:row>3</xdr:row>
      <xdr:rowOff>85725</xdr:rowOff>
    </xdr:from>
    <xdr:to>
      <xdr:col>3</xdr:col>
      <xdr:colOff>495300</xdr:colOff>
      <xdr:row>14</xdr:row>
      <xdr:rowOff>66675</xdr:rowOff>
    </xdr:to>
    <xdr:sp macro="" textlink="">
      <xdr:nvSpPr>
        <xdr:cNvPr id="35527" name="Line 326">
          <a:extLst>
            <a:ext uri="{FF2B5EF4-FFF2-40B4-BE49-F238E27FC236}">
              <a16:creationId xmlns:a16="http://schemas.microsoft.com/office/drawing/2014/main" id="{00000000-0008-0000-3600-0000C78A0000}"/>
            </a:ext>
          </a:extLst>
        </xdr:cNvPr>
        <xdr:cNvSpPr>
          <a:spLocks noChangeShapeType="1"/>
        </xdr:cNvSpPr>
      </xdr:nvSpPr>
      <xdr:spPr bwMode="auto">
        <a:xfrm>
          <a:off x="2038350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495300</xdr:colOff>
      <xdr:row>3</xdr:row>
      <xdr:rowOff>85725</xdr:rowOff>
    </xdr:from>
    <xdr:to>
      <xdr:col>3</xdr:col>
      <xdr:colOff>495300</xdr:colOff>
      <xdr:row>14</xdr:row>
      <xdr:rowOff>66675</xdr:rowOff>
    </xdr:to>
    <xdr:sp macro="" textlink="">
      <xdr:nvSpPr>
        <xdr:cNvPr id="35528" name="Line 327">
          <a:extLst>
            <a:ext uri="{FF2B5EF4-FFF2-40B4-BE49-F238E27FC236}">
              <a16:creationId xmlns:a16="http://schemas.microsoft.com/office/drawing/2014/main" id="{00000000-0008-0000-3600-0000C88A0000}"/>
            </a:ext>
          </a:extLst>
        </xdr:cNvPr>
        <xdr:cNvSpPr>
          <a:spLocks noChangeShapeType="1"/>
        </xdr:cNvSpPr>
      </xdr:nvSpPr>
      <xdr:spPr bwMode="auto">
        <a:xfrm>
          <a:off x="2038350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600075</xdr:colOff>
      <xdr:row>3</xdr:row>
      <xdr:rowOff>152400</xdr:rowOff>
    </xdr:from>
    <xdr:to>
      <xdr:col>4</xdr:col>
      <xdr:colOff>600075</xdr:colOff>
      <xdr:row>7</xdr:row>
      <xdr:rowOff>152400</xdr:rowOff>
    </xdr:to>
    <xdr:sp macro="" textlink="">
      <xdr:nvSpPr>
        <xdr:cNvPr id="35529" name="Line 348">
          <a:extLst>
            <a:ext uri="{FF2B5EF4-FFF2-40B4-BE49-F238E27FC236}">
              <a16:creationId xmlns:a16="http://schemas.microsoft.com/office/drawing/2014/main" id="{00000000-0008-0000-3600-0000C98A0000}"/>
            </a:ext>
          </a:extLst>
        </xdr:cNvPr>
        <xdr:cNvSpPr>
          <a:spLocks noChangeShapeType="1"/>
        </xdr:cNvSpPr>
      </xdr:nvSpPr>
      <xdr:spPr bwMode="auto">
        <a:xfrm flipH="1" flipV="1">
          <a:off x="2876550" y="666750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600075</xdr:colOff>
      <xdr:row>9</xdr:row>
      <xdr:rowOff>76200</xdr:rowOff>
    </xdr:from>
    <xdr:to>
      <xdr:col>4</xdr:col>
      <xdr:colOff>600075</xdr:colOff>
      <xdr:row>14</xdr:row>
      <xdr:rowOff>0</xdr:rowOff>
    </xdr:to>
    <xdr:sp macro="" textlink="">
      <xdr:nvSpPr>
        <xdr:cNvPr id="35530" name="Line 349">
          <a:extLst>
            <a:ext uri="{FF2B5EF4-FFF2-40B4-BE49-F238E27FC236}">
              <a16:creationId xmlns:a16="http://schemas.microsoft.com/office/drawing/2014/main" id="{00000000-0008-0000-3600-0000CA8A0000}"/>
            </a:ext>
          </a:extLst>
        </xdr:cNvPr>
        <xdr:cNvSpPr>
          <a:spLocks noChangeShapeType="1"/>
        </xdr:cNvSpPr>
      </xdr:nvSpPr>
      <xdr:spPr bwMode="auto">
        <a:xfrm>
          <a:off x="2876550" y="1619250"/>
          <a:ext cx="0" cy="781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476250</xdr:colOff>
      <xdr:row>3</xdr:row>
      <xdr:rowOff>152400</xdr:rowOff>
    </xdr:from>
    <xdr:to>
      <xdr:col>4</xdr:col>
      <xdr:colOff>638175</xdr:colOff>
      <xdr:row>3</xdr:row>
      <xdr:rowOff>152400</xdr:rowOff>
    </xdr:to>
    <xdr:sp macro="" textlink="">
      <xdr:nvSpPr>
        <xdr:cNvPr id="35531" name="Line 350">
          <a:extLst>
            <a:ext uri="{FF2B5EF4-FFF2-40B4-BE49-F238E27FC236}">
              <a16:creationId xmlns:a16="http://schemas.microsoft.com/office/drawing/2014/main" id="{00000000-0008-0000-3600-0000CB8A0000}"/>
            </a:ext>
          </a:extLst>
        </xdr:cNvPr>
        <xdr:cNvSpPr>
          <a:spLocks noChangeShapeType="1"/>
        </xdr:cNvSpPr>
      </xdr:nvSpPr>
      <xdr:spPr bwMode="auto">
        <a:xfrm>
          <a:off x="2752725" y="6667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476250</xdr:colOff>
      <xdr:row>14</xdr:row>
      <xdr:rowOff>0</xdr:rowOff>
    </xdr:from>
    <xdr:to>
      <xdr:col>4</xdr:col>
      <xdr:colOff>638175</xdr:colOff>
      <xdr:row>14</xdr:row>
      <xdr:rowOff>0</xdr:rowOff>
    </xdr:to>
    <xdr:sp macro="" textlink="">
      <xdr:nvSpPr>
        <xdr:cNvPr id="35532" name="Line 351">
          <a:extLst>
            <a:ext uri="{FF2B5EF4-FFF2-40B4-BE49-F238E27FC236}">
              <a16:creationId xmlns:a16="http://schemas.microsoft.com/office/drawing/2014/main" id="{00000000-0008-0000-3600-0000CC8A0000}"/>
            </a:ext>
          </a:extLst>
        </xdr:cNvPr>
        <xdr:cNvSpPr>
          <a:spLocks noChangeShapeType="1"/>
        </xdr:cNvSpPr>
      </xdr:nvSpPr>
      <xdr:spPr bwMode="auto">
        <a:xfrm>
          <a:off x="2752725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3</xdr:row>
      <xdr:rowOff>152400</xdr:rowOff>
    </xdr:from>
    <xdr:to>
      <xdr:col>5</xdr:col>
      <xdr:colOff>85725</xdr:colOff>
      <xdr:row>6</xdr:row>
      <xdr:rowOff>9525</xdr:rowOff>
    </xdr:to>
    <xdr:grpSp>
      <xdr:nvGrpSpPr>
        <xdr:cNvPr id="35533" name="Group 352">
          <a:extLst>
            <a:ext uri="{FF2B5EF4-FFF2-40B4-BE49-F238E27FC236}">
              <a16:creationId xmlns:a16="http://schemas.microsoft.com/office/drawing/2014/main" id="{00000000-0008-0000-3600-0000CD8A0000}"/>
            </a:ext>
          </a:extLst>
        </xdr:cNvPr>
        <xdr:cNvGrpSpPr>
          <a:grpSpLocks/>
        </xdr:cNvGrpSpPr>
      </xdr:nvGrpSpPr>
      <xdr:grpSpPr bwMode="auto">
        <a:xfrm>
          <a:off x="3112770" y="655320"/>
          <a:ext cx="66675" cy="360045"/>
          <a:chOff x="-8283" y="-696"/>
          <a:chExt cx="2352" cy="17108"/>
        </a:xfrm>
      </xdr:grpSpPr>
      <xdr:sp macro="" textlink="">
        <xdr:nvSpPr>
          <xdr:cNvPr id="35578" name="Line 353">
            <a:extLst>
              <a:ext uri="{FF2B5EF4-FFF2-40B4-BE49-F238E27FC236}">
                <a16:creationId xmlns:a16="http://schemas.microsoft.com/office/drawing/2014/main" id="{00000000-0008-0000-3600-0000FA8A0000}"/>
              </a:ext>
            </a:extLst>
          </xdr:cNvPr>
          <xdr:cNvSpPr>
            <a:spLocks noChangeShapeType="1"/>
          </xdr:cNvSpPr>
        </xdr:nvSpPr>
        <xdr:spPr bwMode="auto">
          <a:xfrm>
            <a:off x="-7695" y="-696"/>
            <a:ext cx="0" cy="1710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9" name="Line 354">
            <a:extLst>
              <a:ext uri="{FF2B5EF4-FFF2-40B4-BE49-F238E27FC236}">
                <a16:creationId xmlns:a16="http://schemas.microsoft.com/office/drawing/2014/main" id="{00000000-0008-0000-3600-0000FB8A0000}"/>
              </a:ext>
            </a:extLst>
          </xdr:cNvPr>
          <xdr:cNvSpPr>
            <a:spLocks noChangeShapeType="1"/>
          </xdr:cNvSpPr>
        </xdr:nvSpPr>
        <xdr:spPr bwMode="auto">
          <a:xfrm>
            <a:off x="-8283" y="-696"/>
            <a:ext cx="2352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523875</xdr:colOff>
      <xdr:row>12</xdr:row>
      <xdr:rowOff>19050</xdr:rowOff>
    </xdr:from>
    <xdr:to>
      <xdr:col>3</xdr:col>
      <xdr:colOff>495300</xdr:colOff>
      <xdr:row>12</xdr:row>
      <xdr:rowOff>19050</xdr:rowOff>
    </xdr:to>
    <xdr:sp macro="" textlink="">
      <xdr:nvSpPr>
        <xdr:cNvPr id="35534" name="Line 355">
          <a:extLst>
            <a:ext uri="{FF2B5EF4-FFF2-40B4-BE49-F238E27FC236}">
              <a16:creationId xmlns:a16="http://schemas.microsoft.com/office/drawing/2014/main" id="{00000000-0008-0000-3600-0000CE8A0000}"/>
            </a:ext>
          </a:extLst>
        </xdr:cNvPr>
        <xdr:cNvSpPr>
          <a:spLocks noChangeShapeType="1"/>
        </xdr:cNvSpPr>
      </xdr:nvSpPr>
      <xdr:spPr bwMode="auto">
        <a:xfrm>
          <a:off x="1333500" y="2076450"/>
          <a:ext cx="7048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333375</xdr:colOff>
      <xdr:row>11</xdr:row>
      <xdr:rowOff>19050</xdr:rowOff>
    </xdr:from>
    <xdr:to>
      <xdr:col>3</xdr:col>
      <xdr:colOff>495300</xdr:colOff>
      <xdr:row>12</xdr:row>
      <xdr:rowOff>19050</xdr:rowOff>
    </xdr:to>
    <xdr:sp macro="" textlink="">
      <xdr:nvSpPr>
        <xdr:cNvPr id="35535" name="Arc 356">
          <a:extLst>
            <a:ext uri="{FF2B5EF4-FFF2-40B4-BE49-F238E27FC236}">
              <a16:creationId xmlns:a16="http://schemas.microsoft.com/office/drawing/2014/main" id="{00000000-0008-0000-3600-0000CF8A0000}"/>
            </a:ext>
          </a:extLst>
        </xdr:cNvPr>
        <xdr:cNvSpPr>
          <a:spLocks/>
        </xdr:cNvSpPr>
      </xdr:nvSpPr>
      <xdr:spPr bwMode="auto">
        <a:xfrm flipH="1">
          <a:off x="1876425" y="190500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238125</xdr:colOff>
      <xdr:row>9</xdr:row>
      <xdr:rowOff>152400</xdr:rowOff>
    </xdr:from>
    <xdr:to>
      <xdr:col>3</xdr:col>
      <xdr:colOff>38100</xdr:colOff>
      <xdr:row>9</xdr:row>
      <xdr:rowOff>152400</xdr:rowOff>
    </xdr:to>
    <xdr:grpSp>
      <xdr:nvGrpSpPr>
        <xdr:cNvPr id="35536" name="Group 476">
          <a:extLst>
            <a:ext uri="{FF2B5EF4-FFF2-40B4-BE49-F238E27FC236}">
              <a16:creationId xmlns:a16="http://schemas.microsoft.com/office/drawing/2014/main" id="{00000000-0008-0000-3600-0000D08A0000}"/>
            </a:ext>
          </a:extLst>
        </xdr:cNvPr>
        <xdr:cNvGrpSpPr>
          <a:grpSpLocks/>
        </xdr:cNvGrpSpPr>
      </xdr:nvGrpSpPr>
      <xdr:grpSpPr bwMode="auto">
        <a:xfrm>
          <a:off x="1068705" y="1661160"/>
          <a:ext cx="554355" cy="0"/>
          <a:chOff x="141" y="218"/>
          <a:chExt cx="72" cy="0"/>
        </a:xfrm>
      </xdr:grpSpPr>
      <xdr:sp macro="" textlink="">
        <xdr:nvSpPr>
          <xdr:cNvPr id="35576" name="Line 358">
            <a:extLst>
              <a:ext uri="{FF2B5EF4-FFF2-40B4-BE49-F238E27FC236}">
                <a16:creationId xmlns:a16="http://schemas.microsoft.com/office/drawing/2014/main" id="{00000000-0008-0000-3600-0000F8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218"/>
            <a:ext cx="3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7" name="Line 359">
            <a:extLst>
              <a:ext uri="{FF2B5EF4-FFF2-40B4-BE49-F238E27FC236}">
                <a16:creationId xmlns:a16="http://schemas.microsoft.com/office/drawing/2014/main" id="{00000000-0008-0000-3600-0000F98A0000}"/>
              </a:ext>
            </a:extLst>
          </xdr:cNvPr>
          <xdr:cNvSpPr>
            <a:spLocks noChangeShapeType="1"/>
          </xdr:cNvSpPr>
        </xdr:nvSpPr>
        <xdr:spPr bwMode="auto">
          <a:xfrm>
            <a:off x="141" y="218"/>
            <a:ext cx="3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695325</xdr:colOff>
      <xdr:row>4</xdr:row>
      <xdr:rowOff>123825</xdr:rowOff>
    </xdr:from>
    <xdr:to>
      <xdr:col>3</xdr:col>
      <xdr:colOff>104775</xdr:colOff>
      <xdr:row>5</xdr:row>
      <xdr:rowOff>152400</xdr:rowOff>
    </xdr:to>
    <xdr:sp macro="" textlink="">
      <xdr:nvSpPr>
        <xdr:cNvPr id="35176" name="Text 360">
          <a:extLst>
            <a:ext uri="{FF2B5EF4-FFF2-40B4-BE49-F238E27FC236}">
              <a16:creationId xmlns:a16="http://schemas.microsoft.com/office/drawing/2014/main" id="{00000000-0008-0000-3600-000068890000}"/>
            </a:ext>
          </a:extLst>
        </xdr:cNvPr>
        <xdr:cNvSpPr txBox="1">
          <a:spLocks noChangeArrowheads="1"/>
        </xdr:cNvSpPr>
      </xdr:nvSpPr>
      <xdr:spPr bwMode="auto">
        <a:xfrm>
          <a:off x="1504950" y="809625"/>
          <a:ext cx="1428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2</xdr:col>
      <xdr:colOff>571500</xdr:colOff>
      <xdr:row>12</xdr:row>
      <xdr:rowOff>9525</xdr:rowOff>
    </xdr:from>
    <xdr:to>
      <xdr:col>2</xdr:col>
      <xdr:colOff>714375</xdr:colOff>
      <xdr:row>13</xdr:row>
      <xdr:rowOff>0</xdr:rowOff>
    </xdr:to>
    <xdr:sp macro="" textlink="">
      <xdr:nvSpPr>
        <xdr:cNvPr id="35177" name="Text 361">
          <a:extLst>
            <a:ext uri="{FF2B5EF4-FFF2-40B4-BE49-F238E27FC236}">
              <a16:creationId xmlns:a16="http://schemas.microsoft.com/office/drawing/2014/main" id="{00000000-0008-0000-3600-000069890000}"/>
            </a:ext>
          </a:extLst>
        </xdr:cNvPr>
        <xdr:cNvSpPr txBox="1">
          <a:spLocks noChangeArrowheads="1"/>
        </xdr:cNvSpPr>
      </xdr:nvSpPr>
      <xdr:spPr bwMode="auto">
        <a:xfrm>
          <a:off x="1381125" y="2066925"/>
          <a:ext cx="14287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9933"/>
              </a:solidFill>
              <a:latin typeface="Arial"/>
              <a:cs typeface="Arial"/>
            </a:rPr>
            <a:t>a</a:t>
          </a:r>
        </a:p>
      </xdr:txBody>
    </xdr:sp>
    <xdr:clientData/>
  </xdr:twoCellAnchor>
  <xdr:twoCellAnchor>
    <xdr:from>
      <xdr:col>3</xdr:col>
      <xdr:colOff>495300</xdr:colOff>
      <xdr:row>11</xdr:row>
      <xdr:rowOff>0</xdr:rowOff>
    </xdr:from>
    <xdr:to>
      <xdr:col>4</xdr:col>
      <xdr:colOff>314325</xdr:colOff>
      <xdr:row>12</xdr:row>
      <xdr:rowOff>19050</xdr:rowOff>
    </xdr:to>
    <xdr:sp macro="" textlink="">
      <xdr:nvSpPr>
        <xdr:cNvPr id="35539" name="Text 357">
          <a:extLst>
            <a:ext uri="{FF2B5EF4-FFF2-40B4-BE49-F238E27FC236}">
              <a16:creationId xmlns:a16="http://schemas.microsoft.com/office/drawing/2014/main" id="{00000000-0008-0000-3600-0000D38A0000}"/>
            </a:ext>
          </a:extLst>
        </xdr:cNvPr>
        <xdr:cNvSpPr txBox="1">
          <a:spLocks noChangeArrowheads="1"/>
        </xdr:cNvSpPr>
      </xdr:nvSpPr>
      <xdr:spPr bwMode="auto">
        <a:xfrm>
          <a:off x="2038350" y="1885950"/>
          <a:ext cx="552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676275</xdr:colOff>
      <xdr:row>8</xdr:row>
      <xdr:rowOff>152400</xdr:rowOff>
    </xdr:from>
    <xdr:to>
      <xdr:col>3</xdr:col>
      <xdr:colOff>47625</xdr:colOff>
      <xdr:row>10</xdr:row>
      <xdr:rowOff>19050</xdr:rowOff>
    </xdr:to>
    <xdr:sp macro="" textlink="">
      <xdr:nvSpPr>
        <xdr:cNvPr id="35178" name="Text 362">
          <a:extLst>
            <a:ext uri="{FF2B5EF4-FFF2-40B4-BE49-F238E27FC236}">
              <a16:creationId xmlns:a16="http://schemas.microsoft.com/office/drawing/2014/main" id="{00000000-0008-0000-3600-00006A890000}"/>
            </a:ext>
          </a:extLst>
        </xdr:cNvPr>
        <xdr:cNvSpPr txBox="1">
          <a:spLocks noChangeArrowheads="1"/>
        </xdr:cNvSpPr>
      </xdr:nvSpPr>
      <xdr:spPr bwMode="auto">
        <a:xfrm>
          <a:off x="1485900" y="1524000"/>
          <a:ext cx="1047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9933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</xdr:col>
      <xdr:colOff>238125</xdr:colOff>
      <xdr:row>7</xdr:row>
      <xdr:rowOff>152400</xdr:rowOff>
    </xdr:from>
    <xdr:to>
      <xdr:col>4</xdr:col>
      <xdr:colOff>476250</xdr:colOff>
      <xdr:row>7</xdr:row>
      <xdr:rowOff>152400</xdr:rowOff>
    </xdr:to>
    <xdr:sp macro="" textlink="">
      <xdr:nvSpPr>
        <xdr:cNvPr id="35541" name="Line 370">
          <a:extLst>
            <a:ext uri="{FF2B5EF4-FFF2-40B4-BE49-F238E27FC236}">
              <a16:creationId xmlns:a16="http://schemas.microsoft.com/office/drawing/2014/main" id="{00000000-0008-0000-3600-0000D58A0000}"/>
            </a:ext>
          </a:extLst>
        </xdr:cNvPr>
        <xdr:cNvSpPr>
          <a:spLocks noChangeShapeType="1"/>
        </xdr:cNvSpPr>
      </xdr:nvSpPr>
      <xdr:spPr bwMode="auto">
        <a:xfrm>
          <a:off x="2514600" y="1352550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238125</xdr:colOff>
      <xdr:row>8</xdr:row>
      <xdr:rowOff>104775</xdr:rowOff>
    </xdr:from>
    <xdr:to>
      <xdr:col>4</xdr:col>
      <xdr:colOff>476250</xdr:colOff>
      <xdr:row>8</xdr:row>
      <xdr:rowOff>104775</xdr:rowOff>
    </xdr:to>
    <xdr:sp macro="" textlink="">
      <xdr:nvSpPr>
        <xdr:cNvPr id="35542" name="Line 371">
          <a:extLst>
            <a:ext uri="{FF2B5EF4-FFF2-40B4-BE49-F238E27FC236}">
              <a16:creationId xmlns:a16="http://schemas.microsoft.com/office/drawing/2014/main" id="{00000000-0008-0000-3600-0000D68A0000}"/>
            </a:ext>
          </a:extLst>
        </xdr:cNvPr>
        <xdr:cNvSpPr>
          <a:spLocks noChangeShapeType="1"/>
        </xdr:cNvSpPr>
      </xdr:nvSpPr>
      <xdr:spPr bwMode="auto">
        <a:xfrm>
          <a:off x="2514600" y="1476375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238125</xdr:colOff>
      <xdr:row>9</xdr:row>
      <xdr:rowOff>66675</xdr:rowOff>
    </xdr:from>
    <xdr:to>
      <xdr:col>4</xdr:col>
      <xdr:colOff>476250</xdr:colOff>
      <xdr:row>9</xdr:row>
      <xdr:rowOff>66675</xdr:rowOff>
    </xdr:to>
    <xdr:sp macro="" textlink="">
      <xdr:nvSpPr>
        <xdr:cNvPr id="35543" name="Line 372">
          <a:extLst>
            <a:ext uri="{FF2B5EF4-FFF2-40B4-BE49-F238E27FC236}">
              <a16:creationId xmlns:a16="http://schemas.microsoft.com/office/drawing/2014/main" id="{00000000-0008-0000-3600-0000D78A0000}"/>
            </a:ext>
          </a:extLst>
        </xdr:cNvPr>
        <xdr:cNvSpPr>
          <a:spLocks noChangeShapeType="1"/>
        </xdr:cNvSpPr>
      </xdr:nvSpPr>
      <xdr:spPr bwMode="auto">
        <a:xfrm>
          <a:off x="2514600" y="1609725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238125</xdr:colOff>
      <xdr:row>10</xdr:row>
      <xdr:rowOff>19050</xdr:rowOff>
    </xdr:from>
    <xdr:to>
      <xdr:col>4</xdr:col>
      <xdr:colOff>476250</xdr:colOff>
      <xdr:row>10</xdr:row>
      <xdr:rowOff>19050</xdr:rowOff>
    </xdr:to>
    <xdr:sp macro="" textlink="">
      <xdr:nvSpPr>
        <xdr:cNvPr id="35544" name="Line 373">
          <a:extLst>
            <a:ext uri="{FF2B5EF4-FFF2-40B4-BE49-F238E27FC236}">
              <a16:creationId xmlns:a16="http://schemas.microsoft.com/office/drawing/2014/main" id="{00000000-0008-0000-3600-0000D88A0000}"/>
            </a:ext>
          </a:extLst>
        </xdr:cNvPr>
        <xdr:cNvSpPr>
          <a:spLocks noChangeShapeType="1"/>
        </xdr:cNvSpPr>
      </xdr:nvSpPr>
      <xdr:spPr bwMode="auto">
        <a:xfrm>
          <a:off x="2514600" y="1733550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238125</xdr:colOff>
      <xdr:row>7</xdr:row>
      <xdr:rowOff>76200</xdr:rowOff>
    </xdr:from>
    <xdr:to>
      <xdr:col>4</xdr:col>
      <xdr:colOff>238125</xdr:colOff>
      <xdr:row>10</xdr:row>
      <xdr:rowOff>66675</xdr:rowOff>
    </xdr:to>
    <xdr:sp macro="" textlink="">
      <xdr:nvSpPr>
        <xdr:cNvPr id="35545" name="Line 378">
          <a:extLst>
            <a:ext uri="{FF2B5EF4-FFF2-40B4-BE49-F238E27FC236}">
              <a16:creationId xmlns:a16="http://schemas.microsoft.com/office/drawing/2014/main" id="{00000000-0008-0000-3600-0000D98A0000}"/>
            </a:ext>
          </a:extLst>
        </xdr:cNvPr>
        <xdr:cNvSpPr>
          <a:spLocks noChangeShapeType="1"/>
        </xdr:cNvSpPr>
      </xdr:nvSpPr>
      <xdr:spPr bwMode="auto">
        <a:xfrm>
          <a:off x="2514600" y="1276350"/>
          <a:ext cx="0" cy="5048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523875</xdr:colOff>
      <xdr:row>6</xdr:row>
      <xdr:rowOff>19050</xdr:rowOff>
    </xdr:from>
    <xdr:to>
      <xdr:col>3</xdr:col>
      <xdr:colOff>38100</xdr:colOff>
      <xdr:row>9</xdr:row>
      <xdr:rowOff>47625</xdr:rowOff>
    </xdr:to>
    <xdr:grpSp>
      <xdr:nvGrpSpPr>
        <xdr:cNvPr id="35546" name="Group 475">
          <a:extLst>
            <a:ext uri="{FF2B5EF4-FFF2-40B4-BE49-F238E27FC236}">
              <a16:creationId xmlns:a16="http://schemas.microsoft.com/office/drawing/2014/main" id="{00000000-0008-0000-3600-0000DA8A0000}"/>
            </a:ext>
          </a:extLst>
        </xdr:cNvPr>
        <xdr:cNvGrpSpPr>
          <a:grpSpLocks/>
        </xdr:cNvGrpSpPr>
      </xdr:nvGrpSpPr>
      <xdr:grpSpPr bwMode="auto">
        <a:xfrm>
          <a:off x="1354455" y="1024890"/>
          <a:ext cx="268605" cy="531495"/>
          <a:chOff x="180" y="134"/>
          <a:chExt cx="33" cy="70"/>
        </a:xfrm>
      </xdr:grpSpPr>
      <xdr:sp macro="" textlink="">
        <xdr:nvSpPr>
          <xdr:cNvPr id="35571" name="Line 380">
            <a:extLst>
              <a:ext uri="{FF2B5EF4-FFF2-40B4-BE49-F238E27FC236}">
                <a16:creationId xmlns:a16="http://schemas.microsoft.com/office/drawing/2014/main" id="{00000000-0008-0000-3600-0000F3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141"/>
            <a:ext cx="33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2" name="Line 381">
            <a:extLst>
              <a:ext uri="{FF2B5EF4-FFF2-40B4-BE49-F238E27FC236}">
                <a16:creationId xmlns:a16="http://schemas.microsoft.com/office/drawing/2014/main" id="{00000000-0008-0000-3600-0000F4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159"/>
            <a:ext cx="33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3" name="Line 382">
            <a:extLst>
              <a:ext uri="{FF2B5EF4-FFF2-40B4-BE49-F238E27FC236}">
                <a16:creationId xmlns:a16="http://schemas.microsoft.com/office/drawing/2014/main" id="{00000000-0008-0000-3600-0000F5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176"/>
            <a:ext cx="33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4" name="Line 383">
            <a:extLst>
              <a:ext uri="{FF2B5EF4-FFF2-40B4-BE49-F238E27FC236}">
                <a16:creationId xmlns:a16="http://schemas.microsoft.com/office/drawing/2014/main" id="{00000000-0008-0000-3600-0000F6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192"/>
            <a:ext cx="33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5" name="Line 388">
            <a:extLst>
              <a:ext uri="{FF2B5EF4-FFF2-40B4-BE49-F238E27FC236}">
                <a16:creationId xmlns:a16="http://schemas.microsoft.com/office/drawing/2014/main" id="{00000000-0008-0000-3600-0000F78A0000}"/>
              </a:ext>
            </a:extLst>
          </xdr:cNvPr>
          <xdr:cNvSpPr>
            <a:spLocks noChangeShapeType="1"/>
          </xdr:cNvSpPr>
        </xdr:nvSpPr>
        <xdr:spPr bwMode="auto">
          <a:xfrm>
            <a:off x="213" y="134"/>
            <a:ext cx="0" cy="7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561975</xdr:colOff>
      <xdr:row>1</xdr:row>
      <xdr:rowOff>85725</xdr:rowOff>
    </xdr:from>
    <xdr:to>
      <xdr:col>2</xdr:col>
      <xdr:colOff>695325</xdr:colOff>
      <xdr:row>2</xdr:row>
      <xdr:rowOff>152400</xdr:rowOff>
    </xdr:to>
    <xdr:sp macro="" textlink="">
      <xdr:nvSpPr>
        <xdr:cNvPr id="35224" name="Text 408">
          <a:extLst>
            <a:ext uri="{FF2B5EF4-FFF2-40B4-BE49-F238E27FC236}">
              <a16:creationId xmlns:a16="http://schemas.microsoft.com/office/drawing/2014/main" id="{00000000-0008-0000-3600-000098890000}"/>
            </a:ext>
          </a:extLst>
        </xdr:cNvPr>
        <xdr:cNvSpPr txBox="1">
          <a:spLocks noChangeArrowheads="1"/>
        </xdr:cNvSpPr>
      </xdr:nvSpPr>
      <xdr:spPr bwMode="auto">
        <a:xfrm>
          <a:off x="1371600" y="257175"/>
          <a:ext cx="1333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523875</xdr:colOff>
      <xdr:row>1</xdr:row>
      <xdr:rowOff>152400</xdr:rowOff>
    </xdr:from>
    <xdr:to>
      <xdr:col>2</xdr:col>
      <xdr:colOff>523875</xdr:colOff>
      <xdr:row>3</xdr:row>
      <xdr:rowOff>152400</xdr:rowOff>
    </xdr:to>
    <xdr:sp macro="" textlink="">
      <xdr:nvSpPr>
        <xdr:cNvPr id="35548" name="Line 441">
          <a:extLst>
            <a:ext uri="{FF2B5EF4-FFF2-40B4-BE49-F238E27FC236}">
              <a16:creationId xmlns:a16="http://schemas.microsoft.com/office/drawing/2014/main" id="{00000000-0008-0000-3600-0000DC8A0000}"/>
            </a:ext>
          </a:extLst>
        </xdr:cNvPr>
        <xdr:cNvSpPr>
          <a:spLocks noChangeShapeType="1"/>
        </xdr:cNvSpPr>
      </xdr:nvSpPr>
      <xdr:spPr bwMode="auto">
        <a:xfrm flipV="1">
          <a:off x="1333500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476250</xdr:colOff>
      <xdr:row>1</xdr:row>
      <xdr:rowOff>152400</xdr:rowOff>
    </xdr:from>
    <xdr:to>
      <xdr:col>4</xdr:col>
      <xdr:colOff>476250</xdr:colOff>
      <xdr:row>3</xdr:row>
      <xdr:rowOff>152400</xdr:rowOff>
    </xdr:to>
    <xdr:sp macro="" textlink="">
      <xdr:nvSpPr>
        <xdr:cNvPr id="35549" name="Line 442">
          <a:extLst>
            <a:ext uri="{FF2B5EF4-FFF2-40B4-BE49-F238E27FC236}">
              <a16:creationId xmlns:a16="http://schemas.microsoft.com/office/drawing/2014/main" id="{00000000-0008-0000-3600-0000DD8A0000}"/>
            </a:ext>
          </a:extLst>
        </xdr:cNvPr>
        <xdr:cNvSpPr>
          <a:spLocks noChangeShapeType="1"/>
        </xdr:cNvSpPr>
      </xdr:nvSpPr>
      <xdr:spPr bwMode="auto">
        <a:xfrm flipV="1">
          <a:off x="2752725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400050</xdr:colOff>
      <xdr:row>13</xdr:row>
      <xdr:rowOff>152400</xdr:rowOff>
    </xdr:from>
    <xdr:to>
      <xdr:col>2</xdr:col>
      <xdr:colOff>638175</xdr:colOff>
      <xdr:row>15</xdr:row>
      <xdr:rowOff>47625</xdr:rowOff>
    </xdr:to>
    <xdr:grpSp>
      <xdr:nvGrpSpPr>
        <xdr:cNvPr id="35550" name="Group 443">
          <a:extLst>
            <a:ext uri="{FF2B5EF4-FFF2-40B4-BE49-F238E27FC236}">
              <a16:creationId xmlns:a16="http://schemas.microsoft.com/office/drawing/2014/main" id="{00000000-0008-0000-3600-0000DE8A0000}"/>
            </a:ext>
          </a:extLst>
        </xdr:cNvPr>
        <xdr:cNvGrpSpPr>
          <a:grpSpLocks/>
        </xdr:cNvGrpSpPr>
      </xdr:nvGrpSpPr>
      <xdr:grpSpPr bwMode="auto">
        <a:xfrm>
          <a:off x="1230630" y="2331720"/>
          <a:ext cx="238125" cy="230505"/>
          <a:chOff x="-45" y="-770"/>
          <a:chExt cx="32" cy="13650"/>
        </a:xfrm>
      </xdr:grpSpPr>
      <xdr:sp macro="" textlink="">
        <xdr:nvSpPr>
          <xdr:cNvPr id="35566" name="Line 444">
            <a:extLst>
              <a:ext uri="{FF2B5EF4-FFF2-40B4-BE49-F238E27FC236}">
                <a16:creationId xmlns:a16="http://schemas.microsoft.com/office/drawing/2014/main" id="{00000000-0008-0000-3600-0000EE8A0000}"/>
              </a:ext>
            </a:extLst>
          </xdr:cNvPr>
          <xdr:cNvSpPr>
            <a:spLocks noChangeShapeType="1"/>
          </xdr:cNvSpPr>
        </xdr:nvSpPr>
        <xdr:spPr bwMode="auto">
          <a:xfrm>
            <a:off x="-28" y="140"/>
            <a:ext cx="13" cy="118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67" name="Line 445">
            <a:extLst>
              <a:ext uri="{FF2B5EF4-FFF2-40B4-BE49-F238E27FC236}">
                <a16:creationId xmlns:a16="http://schemas.microsoft.com/office/drawing/2014/main" id="{00000000-0008-0000-3600-0000EF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41" y="140"/>
            <a:ext cx="13" cy="118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68" name="Line 446">
            <a:extLst>
              <a:ext uri="{FF2B5EF4-FFF2-40B4-BE49-F238E27FC236}">
                <a16:creationId xmlns:a16="http://schemas.microsoft.com/office/drawing/2014/main" id="{00000000-0008-0000-3600-0000F08A0000}"/>
              </a:ext>
            </a:extLst>
          </xdr:cNvPr>
          <xdr:cNvSpPr>
            <a:spLocks noChangeShapeType="1"/>
          </xdr:cNvSpPr>
        </xdr:nvSpPr>
        <xdr:spPr bwMode="auto">
          <a:xfrm>
            <a:off x="-41" y="11970"/>
            <a:ext cx="2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69" name="Line 447">
            <a:extLst>
              <a:ext uri="{FF2B5EF4-FFF2-40B4-BE49-F238E27FC236}">
                <a16:creationId xmlns:a16="http://schemas.microsoft.com/office/drawing/2014/main" id="{00000000-0008-0000-3600-0000F18A0000}"/>
              </a:ext>
            </a:extLst>
          </xdr:cNvPr>
          <xdr:cNvSpPr>
            <a:spLocks noChangeShapeType="1"/>
          </xdr:cNvSpPr>
        </xdr:nvSpPr>
        <xdr:spPr bwMode="auto">
          <a:xfrm>
            <a:off x="-45" y="12880"/>
            <a:ext cx="32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0" name="Oval 448">
            <a:extLst>
              <a:ext uri="{FF2B5EF4-FFF2-40B4-BE49-F238E27FC236}">
                <a16:creationId xmlns:a16="http://schemas.microsoft.com/office/drawing/2014/main" id="{00000000-0008-0000-3600-0000F28A0000}"/>
              </a:ext>
            </a:extLst>
          </xdr:cNvPr>
          <xdr:cNvSpPr>
            <a:spLocks noChangeArrowheads="1"/>
          </xdr:cNvSpPr>
        </xdr:nvSpPr>
        <xdr:spPr bwMode="auto">
          <a:xfrm>
            <a:off x="-32" y="-770"/>
            <a:ext cx="9" cy="273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476250</xdr:colOff>
      <xdr:row>14</xdr:row>
      <xdr:rowOff>0</xdr:rowOff>
    </xdr:from>
    <xdr:to>
      <xdr:col>4</xdr:col>
      <xdr:colOff>561975</xdr:colOff>
      <xdr:row>15</xdr:row>
      <xdr:rowOff>28575</xdr:rowOff>
    </xdr:to>
    <xdr:sp macro="" textlink="">
      <xdr:nvSpPr>
        <xdr:cNvPr id="35551" name="Line 450">
          <a:extLst>
            <a:ext uri="{FF2B5EF4-FFF2-40B4-BE49-F238E27FC236}">
              <a16:creationId xmlns:a16="http://schemas.microsoft.com/office/drawing/2014/main" id="{00000000-0008-0000-3600-0000DF8A0000}"/>
            </a:ext>
          </a:extLst>
        </xdr:cNvPr>
        <xdr:cNvSpPr>
          <a:spLocks noChangeShapeType="1"/>
        </xdr:cNvSpPr>
      </xdr:nvSpPr>
      <xdr:spPr bwMode="auto">
        <a:xfrm>
          <a:off x="2752725" y="2400300"/>
          <a:ext cx="8572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371475</xdr:colOff>
      <xdr:row>14</xdr:row>
      <xdr:rowOff>0</xdr:rowOff>
    </xdr:from>
    <xdr:to>
      <xdr:col>4</xdr:col>
      <xdr:colOff>476250</xdr:colOff>
      <xdr:row>15</xdr:row>
      <xdr:rowOff>28575</xdr:rowOff>
    </xdr:to>
    <xdr:sp macro="" textlink="">
      <xdr:nvSpPr>
        <xdr:cNvPr id="35552" name="Line 451">
          <a:extLst>
            <a:ext uri="{FF2B5EF4-FFF2-40B4-BE49-F238E27FC236}">
              <a16:creationId xmlns:a16="http://schemas.microsoft.com/office/drawing/2014/main" id="{00000000-0008-0000-3600-0000E08A0000}"/>
            </a:ext>
          </a:extLst>
        </xdr:cNvPr>
        <xdr:cNvSpPr>
          <a:spLocks noChangeShapeType="1"/>
        </xdr:cNvSpPr>
      </xdr:nvSpPr>
      <xdr:spPr bwMode="auto">
        <a:xfrm flipH="1">
          <a:off x="2647950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371475</xdr:colOff>
      <xdr:row>15</xdr:row>
      <xdr:rowOff>28575</xdr:rowOff>
    </xdr:from>
    <xdr:to>
      <xdr:col>4</xdr:col>
      <xdr:colOff>561975</xdr:colOff>
      <xdr:row>15</xdr:row>
      <xdr:rowOff>28575</xdr:rowOff>
    </xdr:to>
    <xdr:sp macro="" textlink="">
      <xdr:nvSpPr>
        <xdr:cNvPr id="35553" name="Line 452">
          <a:extLst>
            <a:ext uri="{FF2B5EF4-FFF2-40B4-BE49-F238E27FC236}">
              <a16:creationId xmlns:a16="http://schemas.microsoft.com/office/drawing/2014/main" id="{00000000-0008-0000-3600-0000E18A0000}"/>
            </a:ext>
          </a:extLst>
        </xdr:cNvPr>
        <xdr:cNvSpPr>
          <a:spLocks noChangeShapeType="1"/>
        </xdr:cNvSpPr>
      </xdr:nvSpPr>
      <xdr:spPr bwMode="auto">
        <a:xfrm>
          <a:off x="2647950" y="2600325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352425</xdr:colOff>
      <xdr:row>15</xdr:row>
      <xdr:rowOff>47625</xdr:rowOff>
    </xdr:from>
    <xdr:to>
      <xdr:col>4</xdr:col>
      <xdr:colOff>590550</xdr:colOff>
      <xdr:row>15</xdr:row>
      <xdr:rowOff>47625</xdr:rowOff>
    </xdr:to>
    <xdr:sp macro="" textlink="">
      <xdr:nvSpPr>
        <xdr:cNvPr id="35554" name="Line 453">
          <a:extLst>
            <a:ext uri="{FF2B5EF4-FFF2-40B4-BE49-F238E27FC236}">
              <a16:creationId xmlns:a16="http://schemas.microsoft.com/office/drawing/2014/main" id="{00000000-0008-0000-3600-0000E28A0000}"/>
            </a:ext>
          </a:extLst>
        </xdr:cNvPr>
        <xdr:cNvSpPr>
          <a:spLocks noChangeShapeType="1"/>
        </xdr:cNvSpPr>
      </xdr:nvSpPr>
      <xdr:spPr bwMode="auto">
        <a:xfrm>
          <a:off x="2628900" y="261937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438150</xdr:colOff>
      <xdr:row>13</xdr:row>
      <xdr:rowOff>152400</xdr:rowOff>
    </xdr:from>
    <xdr:to>
      <xdr:col>4</xdr:col>
      <xdr:colOff>504825</xdr:colOff>
      <xdr:row>14</xdr:row>
      <xdr:rowOff>28575</xdr:rowOff>
    </xdr:to>
    <xdr:sp macro="" textlink="">
      <xdr:nvSpPr>
        <xdr:cNvPr id="35555" name="Oval 454">
          <a:extLst>
            <a:ext uri="{FF2B5EF4-FFF2-40B4-BE49-F238E27FC236}">
              <a16:creationId xmlns:a16="http://schemas.microsoft.com/office/drawing/2014/main" id="{00000000-0008-0000-3600-0000E38A0000}"/>
            </a:ext>
          </a:extLst>
        </xdr:cNvPr>
        <xdr:cNvSpPr>
          <a:spLocks noChangeArrowheads="1"/>
        </xdr:cNvSpPr>
      </xdr:nvSpPr>
      <xdr:spPr bwMode="auto">
        <a:xfrm>
          <a:off x="2714625" y="2381250"/>
          <a:ext cx="66675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</xdr:col>
      <xdr:colOff>85725</xdr:colOff>
      <xdr:row>4</xdr:row>
      <xdr:rowOff>152400</xdr:rowOff>
    </xdr:from>
    <xdr:to>
      <xdr:col>4</xdr:col>
      <xdr:colOff>638175</xdr:colOff>
      <xdr:row>6</xdr:row>
      <xdr:rowOff>9525</xdr:rowOff>
    </xdr:to>
    <xdr:sp macro="" textlink="">
      <xdr:nvSpPr>
        <xdr:cNvPr id="35183" name="Druck">
          <a:extLst>
            <a:ext uri="{FF2B5EF4-FFF2-40B4-BE49-F238E27FC236}">
              <a16:creationId xmlns:a16="http://schemas.microsoft.com/office/drawing/2014/main" id="{00000000-0008-0000-3600-00006F890000}"/>
            </a:ext>
          </a:extLst>
        </xdr:cNvPr>
        <xdr:cNvSpPr txBox="1">
          <a:spLocks noChangeArrowheads="1"/>
        </xdr:cNvSpPr>
      </xdr:nvSpPr>
      <xdr:spPr bwMode="auto">
        <a:xfrm>
          <a:off x="1628775" y="838200"/>
          <a:ext cx="12858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0,04KN/cm²</a:t>
          </a:r>
          <a:endParaRPr lang="en-US"/>
        </a:p>
      </xdr:txBody>
    </xdr:sp>
    <xdr:clientData/>
  </xdr:twoCellAnchor>
  <xdr:twoCellAnchor>
    <xdr:from>
      <xdr:col>5</xdr:col>
      <xdr:colOff>209550</xdr:colOff>
      <xdr:row>5</xdr:row>
      <xdr:rowOff>9525</xdr:rowOff>
    </xdr:from>
    <xdr:to>
      <xdr:col>6</xdr:col>
      <xdr:colOff>485775</xdr:colOff>
      <xdr:row>6</xdr:row>
      <xdr:rowOff>47625</xdr:rowOff>
    </xdr:to>
    <xdr:sp macro="" textlink="">
      <xdr:nvSpPr>
        <xdr:cNvPr id="35181" name="Stelle">
          <a:extLst>
            <a:ext uri="{FF2B5EF4-FFF2-40B4-BE49-F238E27FC236}">
              <a16:creationId xmlns:a16="http://schemas.microsoft.com/office/drawing/2014/main" id="{00000000-0008-0000-3600-00006D890000}"/>
            </a:ext>
          </a:extLst>
        </xdr:cNvPr>
        <xdr:cNvSpPr txBox="1">
          <a:spLocks noChangeArrowheads="1"/>
        </xdr:cNvSpPr>
      </xdr:nvSpPr>
      <xdr:spPr bwMode="auto">
        <a:xfrm>
          <a:off x="3219450" y="866775"/>
          <a:ext cx="10096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4cm</a:t>
          </a:r>
          <a:endParaRPr lang="en-US"/>
        </a:p>
      </xdr:txBody>
    </xdr:sp>
    <xdr:clientData/>
  </xdr:twoCellAnchor>
  <xdr:twoCellAnchor>
    <xdr:from>
      <xdr:col>2</xdr:col>
      <xdr:colOff>676275</xdr:colOff>
      <xdr:row>1</xdr:row>
      <xdr:rowOff>76200</xdr:rowOff>
    </xdr:from>
    <xdr:to>
      <xdr:col>4</xdr:col>
      <xdr:colOff>438150</xdr:colOff>
      <xdr:row>2</xdr:row>
      <xdr:rowOff>95250</xdr:rowOff>
    </xdr:to>
    <xdr:sp macro="" textlink="">
      <xdr:nvSpPr>
        <xdr:cNvPr id="35223" name="Randlast">
          <a:extLst>
            <a:ext uri="{FF2B5EF4-FFF2-40B4-BE49-F238E27FC236}">
              <a16:creationId xmlns:a16="http://schemas.microsoft.com/office/drawing/2014/main" id="{00000000-0008-0000-3600-000097890000}"/>
            </a:ext>
          </a:extLst>
        </xdr:cNvPr>
        <xdr:cNvSpPr txBox="1">
          <a:spLocks noChangeArrowheads="1"/>
        </xdr:cNvSpPr>
      </xdr:nvSpPr>
      <xdr:spPr bwMode="auto">
        <a:xfrm>
          <a:off x="1485900" y="247650"/>
          <a:ext cx="12287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12KN/cm</a:t>
          </a:r>
          <a:endParaRPr lang="en-US"/>
        </a:p>
      </xdr:txBody>
    </xdr:sp>
    <xdr:clientData/>
  </xdr:twoCellAnchor>
  <xdr:twoCellAnchor>
    <xdr:from>
      <xdr:col>2</xdr:col>
      <xdr:colOff>685800</xdr:colOff>
      <xdr:row>12</xdr:row>
      <xdr:rowOff>19050</xdr:rowOff>
    </xdr:from>
    <xdr:to>
      <xdr:col>4</xdr:col>
      <xdr:colOff>95250</xdr:colOff>
      <xdr:row>13</xdr:row>
      <xdr:rowOff>47625</xdr:rowOff>
    </xdr:to>
    <xdr:sp macro="" textlink="">
      <xdr:nvSpPr>
        <xdr:cNvPr id="35182" name="Radius">
          <a:extLst>
            <a:ext uri="{FF2B5EF4-FFF2-40B4-BE49-F238E27FC236}">
              <a16:creationId xmlns:a16="http://schemas.microsoft.com/office/drawing/2014/main" id="{00000000-0008-0000-3600-00006E890000}"/>
            </a:ext>
          </a:extLst>
        </xdr:cNvPr>
        <xdr:cNvSpPr txBox="1">
          <a:spLocks noChangeArrowheads="1"/>
        </xdr:cNvSpPr>
      </xdr:nvSpPr>
      <xdr:spPr bwMode="auto">
        <a:xfrm>
          <a:off x="1495425" y="207645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600cm</a:t>
          </a:r>
          <a:endParaRPr lang="en-US"/>
        </a:p>
      </xdr:txBody>
    </xdr:sp>
    <xdr:clientData/>
  </xdr:twoCellAnchor>
  <xdr:twoCellAnchor>
    <xdr:from>
      <xdr:col>3</xdr:col>
      <xdr:colOff>19050</xdr:colOff>
      <xdr:row>8</xdr:row>
      <xdr:rowOff>152400</xdr:rowOff>
    </xdr:from>
    <xdr:to>
      <xdr:col>4</xdr:col>
      <xdr:colOff>266700</xdr:colOff>
      <xdr:row>10</xdr:row>
      <xdr:rowOff>19050</xdr:rowOff>
    </xdr:to>
    <xdr:sp macro="" textlink="">
      <xdr:nvSpPr>
        <xdr:cNvPr id="35180" name="Dicke">
          <a:extLst>
            <a:ext uri="{FF2B5EF4-FFF2-40B4-BE49-F238E27FC236}">
              <a16:creationId xmlns:a16="http://schemas.microsoft.com/office/drawing/2014/main" id="{00000000-0008-0000-3600-00006C890000}"/>
            </a:ext>
          </a:extLst>
        </xdr:cNvPr>
        <xdr:cNvSpPr txBox="1">
          <a:spLocks noChangeArrowheads="1"/>
        </xdr:cNvSpPr>
      </xdr:nvSpPr>
      <xdr:spPr bwMode="auto">
        <a:xfrm>
          <a:off x="1562100" y="1524000"/>
          <a:ext cx="9810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2cm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35273" name="Meridiankraft">
          <a:extLst>
            <a:ext uri="{FF2B5EF4-FFF2-40B4-BE49-F238E27FC236}">
              <a16:creationId xmlns:a16="http://schemas.microsoft.com/office/drawing/2014/main" id="{00000000-0008-0000-3600-0000C989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35274" name="Aufweitung">
          <a:extLst>
            <a:ext uri="{FF2B5EF4-FFF2-40B4-BE49-F238E27FC236}">
              <a16:creationId xmlns:a16="http://schemas.microsoft.com/office/drawing/2014/main" id="{00000000-0008-0000-3600-0000CA89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35275" name="Stelle2">
          <a:extLst>
            <a:ext uri="{FF2B5EF4-FFF2-40B4-BE49-F238E27FC236}">
              <a16:creationId xmlns:a16="http://schemas.microsoft.com/office/drawing/2014/main" id="{00000000-0008-0000-3600-0000CB89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35276" name="Ringkraft">
          <a:extLst>
            <a:ext uri="{FF2B5EF4-FFF2-40B4-BE49-F238E27FC236}">
              <a16:creationId xmlns:a16="http://schemas.microsoft.com/office/drawing/2014/main" id="{00000000-0008-0000-3600-0000CC89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0</xdr:rowOff>
        </xdr:to>
        <xdr:sp macro="" textlink="">
          <xdr:nvSpPr>
            <xdr:cNvPr id="35280" name="Button 464" hidden="1">
              <a:extLst>
                <a:ext uri="{63B3BB69-23CF-44E3-9099-C40C66FF867C}">
                  <a14:compatExt spid="_x0000_s35280"/>
                </a:ext>
                <a:ext uri="{FF2B5EF4-FFF2-40B4-BE49-F238E27FC236}">
                  <a16:creationId xmlns:a16="http://schemas.microsoft.com/office/drawing/2014/main" id="{00000000-0008-0000-3600-0000D08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0</xdr:rowOff>
        </xdr:to>
        <xdr:sp macro="" textlink="">
          <xdr:nvSpPr>
            <xdr:cNvPr id="35281" name="Button 465" hidden="1">
              <a:extLst>
                <a:ext uri="{63B3BB69-23CF-44E3-9099-C40C66FF867C}">
                  <a14:compatExt spid="_x0000_s35281"/>
                </a:ext>
                <a:ext uri="{FF2B5EF4-FFF2-40B4-BE49-F238E27FC236}">
                  <a16:creationId xmlns:a16="http://schemas.microsoft.com/office/drawing/2014/main" id="{00000000-0008-0000-3600-0000D18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0</xdr:rowOff>
        </xdr:to>
        <xdr:sp macro="" textlink="">
          <xdr:nvSpPr>
            <xdr:cNvPr id="35282" name="Button 466" hidden="1">
              <a:extLst>
                <a:ext uri="{63B3BB69-23CF-44E3-9099-C40C66FF867C}">
                  <a14:compatExt spid="_x0000_s35282"/>
                </a:ext>
                <a:ext uri="{FF2B5EF4-FFF2-40B4-BE49-F238E27FC236}">
                  <a16:creationId xmlns:a16="http://schemas.microsoft.com/office/drawing/2014/main" id="{00000000-0008-0000-3600-0000D28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0</xdr:rowOff>
        </xdr:to>
        <xdr:sp macro="" textlink="">
          <xdr:nvSpPr>
            <xdr:cNvPr id="35283" name="Button 467" hidden="1">
              <a:extLst>
                <a:ext uri="{63B3BB69-23CF-44E3-9099-C40C66FF867C}">
                  <a14:compatExt spid="_x0000_s35283"/>
                </a:ext>
                <a:ext uri="{FF2B5EF4-FFF2-40B4-BE49-F238E27FC236}">
                  <a16:creationId xmlns:a16="http://schemas.microsoft.com/office/drawing/2014/main" id="{00000000-0008-0000-3600-0000D38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723900</xdr:colOff>
      <xdr:row>5</xdr:row>
      <xdr:rowOff>9525</xdr:rowOff>
    </xdr:from>
    <xdr:to>
      <xdr:col>5</xdr:col>
      <xdr:colOff>219075</xdr:colOff>
      <xdr:row>6</xdr:row>
      <xdr:rowOff>19050</xdr:rowOff>
    </xdr:to>
    <xdr:sp macro="" textlink="">
      <xdr:nvSpPr>
        <xdr:cNvPr id="35134" name="Text 318">
          <a:extLst>
            <a:ext uri="{FF2B5EF4-FFF2-40B4-BE49-F238E27FC236}">
              <a16:creationId xmlns:a16="http://schemas.microsoft.com/office/drawing/2014/main" id="{00000000-0008-0000-3600-00003E890000}"/>
            </a:ext>
          </a:extLst>
        </xdr:cNvPr>
        <xdr:cNvSpPr txBox="1">
          <a:spLocks noChangeArrowheads="1"/>
        </xdr:cNvSpPr>
      </xdr:nvSpPr>
      <xdr:spPr bwMode="auto">
        <a:xfrm>
          <a:off x="3000375" y="866775"/>
          <a:ext cx="228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1000" b="1" i="0" u="none" strike="noStrike" baseline="0">
              <a:solidFill>
                <a:srgbClr val="999933"/>
              </a:solidFill>
              <a:latin typeface="Arial"/>
              <a:cs typeface="Arial"/>
            </a:rPr>
            <a:t>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12</xdr:row>
      <xdr:rowOff>0</xdr:rowOff>
    </xdr:from>
    <xdr:to>
      <xdr:col>14</xdr:col>
      <xdr:colOff>0</xdr:colOff>
      <xdr:row>35</xdr:row>
      <xdr:rowOff>0</xdr:rowOff>
    </xdr:to>
    <xdr:grpSp>
      <xdr:nvGrpSpPr>
        <xdr:cNvPr id="36486" name="Group 342">
          <a:extLst>
            <a:ext uri="{FF2B5EF4-FFF2-40B4-BE49-F238E27FC236}">
              <a16:creationId xmlns:a16="http://schemas.microsoft.com/office/drawing/2014/main" id="{00000000-0008-0000-3700-0000868E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4591050" cy="3943350"/>
          <a:chOff x="-156" y="32"/>
          <a:chExt cx="19840" cy="19228"/>
        </a:xfrm>
      </xdr:grpSpPr>
      <xdr:graphicFrame macro="">
        <xdr:nvGraphicFramePr>
          <xdr:cNvPr id="36549" name="Diagramm 52">
            <a:extLst>
              <a:ext uri="{FF2B5EF4-FFF2-40B4-BE49-F238E27FC236}">
                <a16:creationId xmlns:a16="http://schemas.microsoft.com/office/drawing/2014/main" id="{00000000-0008-0000-3700-0000C58E0000}"/>
              </a:ext>
            </a:extLst>
          </xdr:cNvPr>
          <xdr:cNvGraphicFramePr>
            <a:graphicFrameLocks/>
          </xdr:cNvGraphicFramePr>
        </xdr:nvGraphicFramePr>
        <xdr:xfrm>
          <a:off x="10180" y="70"/>
          <a:ext cx="9504" cy="91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6550" name="Diagramm 53">
            <a:extLst>
              <a:ext uri="{FF2B5EF4-FFF2-40B4-BE49-F238E27FC236}">
                <a16:creationId xmlns:a16="http://schemas.microsoft.com/office/drawing/2014/main" id="{00000000-0008-0000-3700-0000C68E0000}"/>
              </a:ext>
            </a:extLst>
          </xdr:cNvPr>
          <xdr:cNvGraphicFramePr>
            <a:graphicFrameLocks/>
          </xdr:cNvGraphicFramePr>
        </xdr:nvGraphicFramePr>
        <xdr:xfrm>
          <a:off x="-156" y="32"/>
          <a:ext cx="9504" cy="91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36551" name="Diagramm 54">
            <a:extLst>
              <a:ext uri="{FF2B5EF4-FFF2-40B4-BE49-F238E27FC236}">
                <a16:creationId xmlns:a16="http://schemas.microsoft.com/office/drawing/2014/main" id="{00000000-0008-0000-3700-0000C78E0000}"/>
              </a:ext>
            </a:extLst>
          </xdr:cNvPr>
          <xdr:cNvGraphicFramePr>
            <a:graphicFrameLocks/>
          </xdr:cNvGraphicFramePr>
        </xdr:nvGraphicFramePr>
        <xdr:xfrm>
          <a:off x="-156" y="10064"/>
          <a:ext cx="9504" cy="91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6162" name="Text 322">
            <a:extLst>
              <a:ext uri="{FF2B5EF4-FFF2-40B4-BE49-F238E27FC236}">
                <a16:creationId xmlns:a16="http://schemas.microsoft.com/office/drawing/2014/main" id="{00000000-0008-0000-3700-000042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40" y="264"/>
            <a:ext cx="823" cy="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18288" tIns="0" rIns="0" bIns="0" anchor="ctr" upright="1"/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3" name="Text 323">
            <a:extLst>
              <a:ext uri="{FF2B5EF4-FFF2-40B4-BE49-F238E27FC236}">
                <a16:creationId xmlns:a16="http://schemas.microsoft.com/office/drawing/2014/main" id="{00000000-0008-0000-3700-000043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" y="218"/>
            <a:ext cx="82" cy="7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0" rIns="0" bIns="0" anchor="ctr" upright="1">
            <a:spAutoFit/>
          </a:bodyPr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4" name="Text 324">
            <a:extLst>
              <a:ext uri="{FF2B5EF4-FFF2-40B4-BE49-F238E27FC236}">
                <a16:creationId xmlns:a16="http://schemas.microsoft.com/office/drawing/2014/main" id="{00000000-0008-0000-3700-000044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" y="10250"/>
            <a:ext cx="82" cy="7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0" rIns="0" bIns="0" anchor="ctr" upright="1">
            <a:spAutoFit/>
          </a:bodyPr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6" name="Text 326">
            <a:extLst>
              <a:ext uri="{FF2B5EF4-FFF2-40B4-BE49-F238E27FC236}">
                <a16:creationId xmlns:a16="http://schemas.microsoft.com/office/drawing/2014/main" id="{00000000-0008-0000-3700-000046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420" y="8299"/>
            <a:ext cx="576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18288" tIns="0" rIns="0" bIns="0" anchor="ctr" upright="1"/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8" name="Text 328">
            <a:extLst>
              <a:ext uri="{FF2B5EF4-FFF2-40B4-BE49-F238E27FC236}">
                <a16:creationId xmlns:a16="http://schemas.microsoft.com/office/drawing/2014/main" id="{00000000-0008-0000-3700-000048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94" y="8299"/>
            <a:ext cx="535" cy="69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18288" tIns="0" rIns="0" bIns="0" anchor="ctr" upright="1"/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9" name="Text 329">
            <a:extLst>
              <a:ext uri="{FF2B5EF4-FFF2-40B4-BE49-F238E27FC236}">
                <a16:creationId xmlns:a16="http://schemas.microsoft.com/office/drawing/2014/main" id="{00000000-0008-0000-3700-000049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53" y="18331"/>
            <a:ext cx="82" cy="7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0" rIns="0" bIns="0" anchor="ctr" upright="1">
            <a:spAutoFit/>
          </a:bodyPr>
          <a:lstStyle/>
          <a:p>
            <a:pPr algn="ctr" rtl="0">
              <a:defRPr sz="1000"/>
            </a:pPr>
            <a:endParaRPr lang="en-US"/>
          </a:p>
        </xdr:txBody>
      </xdr:sp>
      <xdr:graphicFrame macro="">
        <xdr:nvGraphicFramePr>
          <xdr:cNvPr id="36558" name="Diagramm 335">
            <a:extLst>
              <a:ext uri="{FF2B5EF4-FFF2-40B4-BE49-F238E27FC236}">
                <a16:creationId xmlns:a16="http://schemas.microsoft.com/office/drawing/2014/main" id="{00000000-0008-0000-3700-0000CE8E0000}"/>
              </a:ext>
            </a:extLst>
          </xdr:cNvPr>
          <xdr:cNvGraphicFramePr>
            <a:graphicFrameLocks/>
          </xdr:cNvGraphicFramePr>
        </xdr:nvGraphicFramePr>
        <xdr:xfrm>
          <a:off x="10180" y="9988"/>
          <a:ext cx="9504" cy="92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36167" name="Text 327">
            <a:extLst>
              <a:ext uri="{FF2B5EF4-FFF2-40B4-BE49-F238E27FC236}">
                <a16:creationId xmlns:a16="http://schemas.microsoft.com/office/drawing/2014/main" id="{00000000-0008-0000-3700-000047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708" y="18331"/>
            <a:ext cx="659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65" name="Text 325">
            <a:extLst>
              <a:ext uri="{FF2B5EF4-FFF2-40B4-BE49-F238E27FC236}">
                <a16:creationId xmlns:a16="http://schemas.microsoft.com/office/drawing/2014/main" id="{00000000-0008-0000-3700-000045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40" y="10157"/>
            <a:ext cx="1441" cy="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36176" name="Text 336">
            <a:extLst>
              <a:ext uri="{FF2B5EF4-FFF2-40B4-BE49-F238E27FC236}">
                <a16:creationId xmlns:a16="http://schemas.microsoft.com/office/drawing/2014/main" id="{00000000-0008-0000-3700-000050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02" y="8299"/>
            <a:ext cx="617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77" name="Text 337">
            <a:extLst>
              <a:ext uri="{FF2B5EF4-FFF2-40B4-BE49-F238E27FC236}">
                <a16:creationId xmlns:a16="http://schemas.microsoft.com/office/drawing/2014/main" id="{00000000-0008-0000-3700-000051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53" y="18331"/>
            <a:ext cx="659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78" name="Text 338">
            <a:extLst>
              <a:ext uri="{FF2B5EF4-FFF2-40B4-BE49-F238E27FC236}">
                <a16:creationId xmlns:a16="http://schemas.microsoft.com/office/drawing/2014/main" id="{00000000-0008-0000-3700-000052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71" y="8299"/>
            <a:ext cx="576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79" name="Text 339">
            <a:extLst>
              <a:ext uri="{FF2B5EF4-FFF2-40B4-BE49-F238E27FC236}">
                <a16:creationId xmlns:a16="http://schemas.microsoft.com/office/drawing/2014/main" id="{00000000-0008-0000-3700-000053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217" y="32"/>
            <a:ext cx="700" cy="116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80" name="Text 340">
            <a:extLst>
              <a:ext uri="{FF2B5EF4-FFF2-40B4-BE49-F238E27FC236}">
                <a16:creationId xmlns:a16="http://schemas.microsoft.com/office/drawing/2014/main" id="{00000000-0008-0000-3700-000054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15" y="78"/>
            <a:ext cx="741" cy="116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36181" name="Text 341">
            <a:extLst>
              <a:ext uri="{FF2B5EF4-FFF2-40B4-BE49-F238E27FC236}">
                <a16:creationId xmlns:a16="http://schemas.microsoft.com/office/drawing/2014/main" id="{00000000-0008-0000-3700-000055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3" y="10157"/>
            <a:ext cx="741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7</xdr:col>
      <xdr:colOff>161925</xdr:colOff>
      <xdr:row>12</xdr:row>
      <xdr:rowOff>19050</xdr:rowOff>
    </xdr:from>
    <xdr:to>
      <xdr:col>8</xdr:col>
      <xdr:colOff>304800</xdr:colOff>
      <xdr:row>13</xdr:row>
      <xdr:rowOff>19050</xdr:rowOff>
    </xdr:to>
    <xdr:sp macro="" textlink="">
      <xdr:nvSpPr>
        <xdr:cNvPr id="35909" name="y_Ringkraft">
          <a:extLst>
            <a:ext uri="{FF2B5EF4-FFF2-40B4-BE49-F238E27FC236}">
              <a16:creationId xmlns:a16="http://schemas.microsoft.com/office/drawing/2014/main" id="{00000000-0008-0000-3700-0000458C0000}"/>
            </a:ext>
          </a:extLst>
        </xdr:cNvPr>
        <xdr:cNvSpPr txBox="1">
          <a:spLocks noChangeArrowheads="1"/>
        </xdr:cNvSpPr>
      </xdr:nvSpPr>
      <xdr:spPr bwMode="auto">
        <a:xfrm>
          <a:off x="4638675" y="2076450"/>
          <a:ext cx="504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19050</xdr:rowOff>
    </xdr:from>
    <xdr:to>
      <xdr:col>8</xdr:col>
      <xdr:colOff>142875</xdr:colOff>
      <xdr:row>25</xdr:row>
      <xdr:rowOff>47625</xdr:rowOff>
    </xdr:to>
    <xdr:sp macro="" textlink="">
      <xdr:nvSpPr>
        <xdr:cNvPr id="35910" name="y_Aufweitung">
          <a:extLst>
            <a:ext uri="{FF2B5EF4-FFF2-40B4-BE49-F238E27FC236}">
              <a16:creationId xmlns:a16="http://schemas.microsoft.com/office/drawing/2014/main" id="{00000000-0008-0000-3700-0000468C0000}"/>
            </a:ext>
          </a:extLst>
        </xdr:cNvPr>
        <xdr:cNvSpPr txBox="1">
          <a:spLocks noChangeArrowheads="1"/>
        </xdr:cNvSpPr>
      </xdr:nvSpPr>
      <xdr:spPr bwMode="auto">
        <a:xfrm>
          <a:off x="4695825" y="4133850"/>
          <a:ext cx="2857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171450</xdr:colOff>
      <xdr:row>33</xdr:row>
      <xdr:rowOff>152400</xdr:rowOff>
    </xdr:from>
    <xdr:to>
      <xdr:col>10</xdr:col>
      <xdr:colOff>476250</xdr:colOff>
      <xdr:row>34</xdr:row>
      <xdr:rowOff>152400</xdr:rowOff>
    </xdr:to>
    <xdr:sp macro="" textlink="">
      <xdr:nvSpPr>
        <xdr:cNvPr id="36152" name="x_Aufweitung">
          <a:extLst>
            <a:ext uri="{FF2B5EF4-FFF2-40B4-BE49-F238E27FC236}">
              <a16:creationId xmlns:a16="http://schemas.microsoft.com/office/drawing/2014/main" id="{00000000-0008-0000-3700-0000388D0000}"/>
            </a:ext>
          </a:extLst>
        </xdr:cNvPr>
        <xdr:cNvSpPr txBox="1">
          <a:spLocks noChangeArrowheads="1"/>
        </xdr:cNvSpPr>
      </xdr:nvSpPr>
      <xdr:spPr bwMode="auto">
        <a:xfrm>
          <a:off x="6305550" y="5810250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628650</xdr:colOff>
      <xdr:row>22</xdr:row>
      <xdr:rowOff>152400</xdr:rowOff>
    </xdr:to>
    <xdr:sp macro="" textlink="">
      <xdr:nvSpPr>
        <xdr:cNvPr id="36153" name="x_Meridiankraft">
          <a:extLst>
            <a:ext uri="{FF2B5EF4-FFF2-40B4-BE49-F238E27FC236}">
              <a16:creationId xmlns:a16="http://schemas.microsoft.com/office/drawing/2014/main" id="{00000000-0008-0000-3700-0000398D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2952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171450</xdr:colOff>
      <xdr:row>21</xdr:row>
      <xdr:rowOff>152400</xdr:rowOff>
    </xdr:from>
    <xdr:to>
      <xdr:col>10</xdr:col>
      <xdr:colOff>466725</xdr:colOff>
      <xdr:row>22</xdr:row>
      <xdr:rowOff>152400</xdr:rowOff>
    </xdr:to>
    <xdr:sp macro="" textlink="">
      <xdr:nvSpPr>
        <xdr:cNvPr id="36155" name="x_Ringkraft">
          <a:extLst>
            <a:ext uri="{FF2B5EF4-FFF2-40B4-BE49-F238E27FC236}">
              <a16:creationId xmlns:a16="http://schemas.microsoft.com/office/drawing/2014/main" id="{00000000-0008-0000-3700-00003B8D0000}"/>
            </a:ext>
          </a:extLst>
        </xdr:cNvPr>
        <xdr:cNvSpPr txBox="1">
          <a:spLocks noChangeArrowheads="1"/>
        </xdr:cNvSpPr>
      </xdr:nvSpPr>
      <xdr:spPr bwMode="auto">
        <a:xfrm>
          <a:off x="6305550" y="3752850"/>
          <a:ext cx="2952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428625</xdr:colOff>
      <xdr:row>33</xdr:row>
      <xdr:rowOff>152400</xdr:rowOff>
    </xdr:from>
    <xdr:to>
      <xdr:col>13</xdr:col>
      <xdr:colOff>704850</xdr:colOff>
      <xdr:row>35</xdr:row>
      <xdr:rowOff>0</xdr:rowOff>
    </xdr:to>
    <xdr:sp macro="" textlink="">
      <xdr:nvSpPr>
        <xdr:cNvPr id="36154" name="x_Verdrehung">
          <a:extLst>
            <a:ext uri="{FF2B5EF4-FFF2-40B4-BE49-F238E27FC236}">
              <a16:creationId xmlns:a16="http://schemas.microsoft.com/office/drawing/2014/main" id="{00000000-0008-0000-3700-00003A8D0000}"/>
            </a:ext>
          </a:extLst>
        </xdr:cNvPr>
        <xdr:cNvSpPr txBox="1">
          <a:spLocks noChangeArrowheads="1"/>
        </xdr:cNvSpPr>
      </xdr:nvSpPr>
      <xdr:spPr bwMode="auto">
        <a:xfrm>
          <a:off x="8763000" y="5810250"/>
          <a:ext cx="2762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552450</xdr:colOff>
      <xdr:row>12</xdr:row>
      <xdr:rowOff>19050</xdr:rowOff>
    </xdr:from>
    <xdr:to>
      <xdr:col>6</xdr:col>
      <xdr:colOff>304800</xdr:colOff>
      <xdr:row>13</xdr:row>
      <xdr:rowOff>19050</xdr:rowOff>
    </xdr:to>
    <xdr:sp macro="" textlink="">
      <xdr:nvSpPr>
        <xdr:cNvPr id="36129" name="Dicke">
          <a:extLst>
            <a:ext uri="{FF2B5EF4-FFF2-40B4-BE49-F238E27FC236}">
              <a16:creationId xmlns:a16="http://schemas.microsoft.com/office/drawing/2014/main" id="{00000000-0008-0000-3700-0000218D0000}"/>
            </a:ext>
          </a:extLst>
        </xdr:cNvPr>
        <xdr:cNvSpPr txBox="1">
          <a:spLocks noChangeArrowheads="1"/>
        </xdr:cNvSpPr>
      </xdr:nvSpPr>
      <xdr:spPr bwMode="auto">
        <a:xfrm>
          <a:off x="2828925" y="2076450"/>
          <a:ext cx="12192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0,01m</a:t>
          </a:r>
          <a:endParaRPr lang="en-US"/>
        </a:p>
      </xdr:txBody>
    </xdr:sp>
    <xdr:clientData/>
  </xdr:twoCellAnchor>
  <xdr:twoCellAnchor>
    <xdr:from>
      <xdr:col>4</xdr:col>
      <xdr:colOff>695325</xdr:colOff>
      <xdr:row>10</xdr:row>
      <xdr:rowOff>0</xdr:rowOff>
    </xdr:from>
    <xdr:to>
      <xdr:col>6</xdr:col>
      <xdr:colOff>533400</xdr:colOff>
      <xdr:row>11</xdr:row>
      <xdr:rowOff>38100</xdr:rowOff>
    </xdr:to>
    <xdr:sp macro="" textlink="">
      <xdr:nvSpPr>
        <xdr:cNvPr id="36132" name="Stelle">
          <a:extLst>
            <a:ext uri="{FF2B5EF4-FFF2-40B4-BE49-F238E27FC236}">
              <a16:creationId xmlns:a16="http://schemas.microsoft.com/office/drawing/2014/main" id="{00000000-0008-0000-3700-0000248D0000}"/>
            </a:ext>
          </a:extLst>
        </xdr:cNvPr>
        <xdr:cNvSpPr txBox="1">
          <a:spLocks noChangeArrowheads="1"/>
        </xdr:cNvSpPr>
      </xdr:nvSpPr>
      <xdr:spPr bwMode="auto">
        <a:xfrm>
          <a:off x="2971800" y="1714500"/>
          <a:ext cx="13049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7,5m</a:t>
          </a:r>
          <a:endParaRPr lang="en-US"/>
        </a:p>
      </xdr:txBody>
    </xdr:sp>
    <xdr:clientData/>
  </xdr:twoCellAnchor>
  <xdr:twoCellAnchor>
    <xdr:from>
      <xdr:col>2</xdr:col>
      <xdr:colOff>485775</xdr:colOff>
      <xdr:row>5</xdr:row>
      <xdr:rowOff>152400</xdr:rowOff>
    </xdr:from>
    <xdr:to>
      <xdr:col>4</xdr:col>
      <xdr:colOff>85725</xdr:colOff>
      <xdr:row>7</xdr:row>
      <xdr:rowOff>0</xdr:rowOff>
    </xdr:to>
    <xdr:sp macro="" textlink="">
      <xdr:nvSpPr>
        <xdr:cNvPr id="36133" name="Mantellänge">
          <a:extLst>
            <a:ext uri="{FF2B5EF4-FFF2-40B4-BE49-F238E27FC236}">
              <a16:creationId xmlns:a16="http://schemas.microsoft.com/office/drawing/2014/main" id="{00000000-0008-0000-3700-0000258D0000}"/>
            </a:ext>
          </a:extLst>
        </xdr:cNvPr>
        <xdr:cNvSpPr txBox="1">
          <a:spLocks noChangeArrowheads="1"/>
        </xdr:cNvSpPr>
      </xdr:nvSpPr>
      <xdr:spPr bwMode="auto">
        <a:xfrm>
          <a:off x="1295400" y="1009650"/>
          <a:ext cx="1066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7,5m</a:t>
          </a:r>
          <a:endParaRPr lang="en-US"/>
        </a:p>
      </xdr:txBody>
    </xdr:sp>
    <xdr:clientData/>
  </xdr:twoCellAnchor>
  <xdr:twoCellAnchor>
    <xdr:from>
      <xdr:col>3</xdr:col>
      <xdr:colOff>676275</xdr:colOff>
      <xdr:row>4</xdr:row>
      <xdr:rowOff>57150</xdr:rowOff>
    </xdr:from>
    <xdr:to>
      <xdr:col>5</xdr:col>
      <xdr:colOff>495300</xdr:colOff>
      <xdr:row>5</xdr:row>
      <xdr:rowOff>76200</xdr:rowOff>
    </xdr:to>
    <xdr:sp macro="" textlink="">
      <xdr:nvSpPr>
        <xdr:cNvPr id="36136" name="Stelle1">
          <a:extLst>
            <a:ext uri="{FF2B5EF4-FFF2-40B4-BE49-F238E27FC236}">
              <a16:creationId xmlns:a16="http://schemas.microsoft.com/office/drawing/2014/main" id="{00000000-0008-0000-3700-0000288D0000}"/>
            </a:ext>
          </a:extLst>
        </xdr:cNvPr>
        <xdr:cNvSpPr txBox="1">
          <a:spLocks noChangeArrowheads="1"/>
        </xdr:cNvSpPr>
      </xdr:nvSpPr>
      <xdr:spPr bwMode="auto">
        <a:xfrm>
          <a:off x="2219325" y="742950"/>
          <a:ext cx="1285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2,5m</a:t>
          </a:r>
          <a:endParaRPr lang="en-US"/>
        </a:p>
      </xdr:txBody>
    </xdr:sp>
    <xdr:clientData/>
  </xdr:twoCellAnchor>
  <xdr:twoCellAnchor>
    <xdr:from>
      <xdr:col>11</xdr:col>
      <xdr:colOff>161925</xdr:colOff>
      <xdr:row>12</xdr:row>
      <xdr:rowOff>38100</xdr:rowOff>
    </xdr:from>
    <xdr:to>
      <xdr:col>11</xdr:col>
      <xdr:colOff>676275</xdr:colOff>
      <xdr:row>13</xdr:row>
      <xdr:rowOff>38100</xdr:rowOff>
    </xdr:to>
    <xdr:sp macro="" textlink="">
      <xdr:nvSpPr>
        <xdr:cNvPr id="35908" name="y_Meridiankraft">
          <a:extLst>
            <a:ext uri="{FF2B5EF4-FFF2-40B4-BE49-F238E27FC236}">
              <a16:creationId xmlns:a16="http://schemas.microsoft.com/office/drawing/2014/main" id="{00000000-0008-0000-3700-0000448C0000}"/>
            </a:ext>
          </a:extLst>
        </xdr:cNvPr>
        <xdr:cNvSpPr txBox="1">
          <a:spLocks noChangeArrowheads="1"/>
        </xdr:cNvSpPr>
      </xdr:nvSpPr>
      <xdr:spPr bwMode="auto">
        <a:xfrm>
          <a:off x="7029450" y="2095500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3</xdr:col>
      <xdr:colOff>676275</xdr:colOff>
      <xdr:row>1</xdr:row>
      <xdr:rowOff>114300</xdr:rowOff>
    </xdr:from>
    <xdr:to>
      <xdr:col>5</xdr:col>
      <xdr:colOff>476250</xdr:colOff>
      <xdr:row>2</xdr:row>
      <xdr:rowOff>114300</xdr:rowOff>
    </xdr:to>
    <xdr:sp macro="" textlink="">
      <xdr:nvSpPr>
        <xdr:cNvPr id="36186" name="Randlast">
          <a:extLst>
            <a:ext uri="{FF2B5EF4-FFF2-40B4-BE49-F238E27FC236}">
              <a16:creationId xmlns:a16="http://schemas.microsoft.com/office/drawing/2014/main" id="{00000000-0008-0000-3700-00005A8D0000}"/>
            </a:ext>
          </a:extLst>
        </xdr:cNvPr>
        <xdr:cNvSpPr txBox="1">
          <a:spLocks noChangeArrowheads="1"/>
        </xdr:cNvSpPr>
      </xdr:nvSpPr>
      <xdr:spPr bwMode="auto">
        <a:xfrm>
          <a:off x="2219325" y="285750"/>
          <a:ext cx="1266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0,03MN/m</a:t>
          </a:r>
          <a:endParaRPr lang="en-US"/>
        </a:p>
      </xdr:txBody>
    </xdr:sp>
    <xdr:clientData/>
  </xdr:twoCellAnchor>
  <xdr:twoCellAnchor>
    <xdr:from>
      <xdr:col>2</xdr:col>
      <xdr:colOff>371475</xdr:colOff>
      <xdr:row>7</xdr:row>
      <xdr:rowOff>0</xdr:rowOff>
    </xdr:from>
    <xdr:to>
      <xdr:col>4</xdr:col>
      <xdr:colOff>371475</xdr:colOff>
      <xdr:row>14</xdr:row>
      <xdr:rowOff>0</xdr:rowOff>
    </xdr:to>
    <xdr:sp macro="" textlink="">
      <xdr:nvSpPr>
        <xdr:cNvPr id="36499" name="Zeichnung 252">
          <a:extLst>
            <a:ext uri="{FF2B5EF4-FFF2-40B4-BE49-F238E27FC236}">
              <a16:creationId xmlns:a16="http://schemas.microsoft.com/office/drawing/2014/main" id="{00000000-0008-0000-3700-0000938E0000}"/>
            </a:ext>
          </a:extLst>
        </xdr:cNvPr>
        <xdr:cNvSpPr>
          <a:spLocks/>
        </xdr:cNvSpPr>
      </xdr:nvSpPr>
      <xdr:spPr bwMode="auto">
        <a:xfrm>
          <a:off x="1181100" y="1200150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371475</xdr:colOff>
      <xdr:row>3</xdr:row>
      <xdr:rowOff>114300</xdr:rowOff>
    </xdr:from>
    <xdr:to>
      <xdr:col>3</xdr:col>
      <xdr:colOff>609600</xdr:colOff>
      <xdr:row>7</xdr:row>
      <xdr:rowOff>0</xdr:rowOff>
    </xdr:to>
    <xdr:sp macro="" textlink="">
      <xdr:nvSpPr>
        <xdr:cNvPr id="36500" name="Line 253">
          <a:extLst>
            <a:ext uri="{FF2B5EF4-FFF2-40B4-BE49-F238E27FC236}">
              <a16:creationId xmlns:a16="http://schemas.microsoft.com/office/drawing/2014/main" id="{00000000-0008-0000-3700-0000948E0000}"/>
            </a:ext>
          </a:extLst>
        </xdr:cNvPr>
        <xdr:cNvSpPr>
          <a:spLocks noChangeShapeType="1"/>
        </xdr:cNvSpPr>
      </xdr:nvSpPr>
      <xdr:spPr bwMode="auto">
        <a:xfrm flipH="1" flipV="1">
          <a:off x="1914525" y="628650"/>
          <a:ext cx="238125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3</xdr:row>
      <xdr:rowOff>114300</xdr:rowOff>
    </xdr:from>
    <xdr:to>
      <xdr:col>3</xdr:col>
      <xdr:colOff>371475</xdr:colOff>
      <xdr:row>7</xdr:row>
      <xdr:rowOff>0</xdr:rowOff>
    </xdr:to>
    <xdr:sp macro="" textlink="">
      <xdr:nvSpPr>
        <xdr:cNvPr id="36501" name="Line 254">
          <a:extLst>
            <a:ext uri="{FF2B5EF4-FFF2-40B4-BE49-F238E27FC236}">
              <a16:creationId xmlns:a16="http://schemas.microsoft.com/office/drawing/2014/main" id="{00000000-0008-0000-3700-0000958E0000}"/>
            </a:ext>
          </a:extLst>
        </xdr:cNvPr>
        <xdr:cNvSpPr>
          <a:spLocks noChangeShapeType="1"/>
        </xdr:cNvSpPr>
      </xdr:nvSpPr>
      <xdr:spPr bwMode="auto">
        <a:xfrm flipV="1">
          <a:off x="1704975" y="628650"/>
          <a:ext cx="20955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3</xdr:row>
      <xdr:rowOff>9525</xdr:rowOff>
    </xdr:from>
    <xdr:to>
      <xdr:col>3</xdr:col>
      <xdr:colOff>371475</xdr:colOff>
      <xdr:row>14</xdr:row>
      <xdr:rowOff>104775</xdr:rowOff>
    </xdr:to>
    <xdr:sp macro="" textlink="">
      <xdr:nvSpPr>
        <xdr:cNvPr id="36502" name="Line 255">
          <a:extLst>
            <a:ext uri="{FF2B5EF4-FFF2-40B4-BE49-F238E27FC236}">
              <a16:creationId xmlns:a16="http://schemas.microsoft.com/office/drawing/2014/main" id="{00000000-0008-0000-3700-0000968E0000}"/>
            </a:ext>
          </a:extLst>
        </xdr:cNvPr>
        <xdr:cNvSpPr>
          <a:spLocks noChangeShapeType="1"/>
        </xdr:cNvSpPr>
      </xdr:nvSpPr>
      <xdr:spPr bwMode="auto">
        <a:xfrm>
          <a:off x="1914525" y="523875"/>
          <a:ext cx="0" cy="19812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2</xdr:row>
      <xdr:rowOff>152400</xdr:rowOff>
    </xdr:from>
    <xdr:to>
      <xdr:col>3</xdr:col>
      <xdr:colOff>704850</xdr:colOff>
      <xdr:row>3</xdr:row>
      <xdr:rowOff>123825</xdr:rowOff>
    </xdr:to>
    <xdr:sp macro="" textlink="">
      <xdr:nvSpPr>
        <xdr:cNvPr id="36503" name="Line 272">
          <a:extLst>
            <a:ext uri="{FF2B5EF4-FFF2-40B4-BE49-F238E27FC236}">
              <a16:creationId xmlns:a16="http://schemas.microsoft.com/office/drawing/2014/main" id="{00000000-0008-0000-3700-0000978E0000}"/>
            </a:ext>
          </a:extLst>
        </xdr:cNvPr>
        <xdr:cNvSpPr>
          <a:spLocks noChangeShapeType="1"/>
        </xdr:cNvSpPr>
      </xdr:nvSpPr>
      <xdr:spPr bwMode="auto">
        <a:xfrm flipH="1">
          <a:off x="1914525" y="495300"/>
          <a:ext cx="33337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571500</xdr:colOff>
      <xdr:row>3</xdr:row>
      <xdr:rowOff>19050</xdr:rowOff>
    </xdr:from>
    <xdr:to>
      <xdr:col>4</xdr:col>
      <xdr:colOff>95250</xdr:colOff>
      <xdr:row>6</xdr:row>
      <xdr:rowOff>66675</xdr:rowOff>
    </xdr:to>
    <xdr:sp macro="" textlink="">
      <xdr:nvSpPr>
        <xdr:cNvPr id="36504" name="Line 273">
          <a:extLst>
            <a:ext uri="{FF2B5EF4-FFF2-40B4-BE49-F238E27FC236}">
              <a16:creationId xmlns:a16="http://schemas.microsoft.com/office/drawing/2014/main" id="{00000000-0008-0000-3700-0000988E0000}"/>
            </a:ext>
          </a:extLst>
        </xdr:cNvPr>
        <xdr:cNvSpPr>
          <a:spLocks noChangeShapeType="1"/>
        </xdr:cNvSpPr>
      </xdr:nvSpPr>
      <xdr:spPr bwMode="auto">
        <a:xfrm>
          <a:off x="2114550" y="533400"/>
          <a:ext cx="257175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600075</xdr:colOff>
      <xdr:row>6</xdr:row>
      <xdr:rowOff>66675</xdr:rowOff>
    </xdr:from>
    <xdr:to>
      <xdr:col>4</xdr:col>
      <xdr:colOff>95250</xdr:colOff>
      <xdr:row>7</xdr:row>
      <xdr:rowOff>0</xdr:rowOff>
    </xdr:to>
    <xdr:sp macro="" textlink="">
      <xdr:nvSpPr>
        <xdr:cNvPr id="36505" name="Line 274">
          <a:extLst>
            <a:ext uri="{FF2B5EF4-FFF2-40B4-BE49-F238E27FC236}">
              <a16:creationId xmlns:a16="http://schemas.microsoft.com/office/drawing/2014/main" id="{00000000-0008-0000-3700-0000998E0000}"/>
            </a:ext>
          </a:extLst>
        </xdr:cNvPr>
        <xdr:cNvSpPr>
          <a:spLocks noChangeShapeType="1"/>
        </xdr:cNvSpPr>
      </xdr:nvSpPr>
      <xdr:spPr bwMode="auto">
        <a:xfrm flipH="1">
          <a:off x="2143125" y="1095375"/>
          <a:ext cx="22860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2</xdr:row>
      <xdr:rowOff>152400</xdr:rowOff>
    </xdr:from>
    <xdr:to>
      <xdr:col>4</xdr:col>
      <xdr:colOff>523875</xdr:colOff>
      <xdr:row>10</xdr:row>
      <xdr:rowOff>57150</xdr:rowOff>
    </xdr:to>
    <xdr:sp macro="" textlink="">
      <xdr:nvSpPr>
        <xdr:cNvPr id="36506" name="Line 275">
          <a:extLst>
            <a:ext uri="{FF2B5EF4-FFF2-40B4-BE49-F238E27FC236}">
              <a16:creationId xmlns:a16="http://schemas.microsoft.com/office/drawing/2014/main" id="{00000000-0008-0000-3700-00009A8E0000}"/>
            </a:ext>
          </a:extLst>
        </xdr:cNvPr>
        <xdr:cNvSpPr>
          <a:spLocks noChangeShapeType="1"/>
        </xdr:cNvSpPr>
      </xdr:nvSpPr>
      <xdr:spPr bwMode="auto">
        <a:xfrm>
          <a:off x="2238375" y="495300"/>
          <a:ext cx="561975" cy="127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76200</xdr:colOff>
      <xdr:row>2</xdr:row>
      <xdr:rowOff>152400</xdr:rowOff>
    </xdr:from>
    <xdr:to>
      <xdr:col>3</xdr:col>
      <xdr:colOff>104775</xdr:colOff>
      <xdr:row>13</xdr:row>
      <xdr:rowOff>9525</xdr:rowOff>
    </xdr:to>
    <xdr:sp macro="" textlink="">
      <xdr:nvSpPr>
        <xdr:cNvPr id="36507" name="Line 276">
          <a:extLst>
            <a:ext uri="{FF2B5EF4-FFF2-40B4-BE49-F238E27FC236}">
              <a16:creationId xmlns:a16="http://schemas.microsoft.com/office/drawing/2014/main" id="{00000000-0008-0000-3700-00009B8E0000}"/>
            </a:ext>
          </a:extLst>
        </xdr:cNvPr>
        <xdr:cNvSpPr>
          <a:spLocks noChangeShapeType="1"/>
        </xdr:cNvSpPr>
      </xdr:nvSpPr>
      <xdr:spPr bwMode="auto">
        <a:xfrm flipH="1">
          <a:off x="885825" y="495300"/>
          <a:ext cx="762000" cy="1743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13</xdr:row>
      <xdr:rowOff>9525</xdr:rowOff>
    </xdr:from>
    <xdr:to>
      <xdr:col>2</xdr:col>
      <xdr:colOff>371475</xdr:colOff>
      <xdr:row>13</xdr:row>
      <xdr:rowOff>161925</xdr:rowOff>
    </xdr:to>
    <xdr:sp macro="" textlink="">
      <xdr:nvSpPr>
        <xdr:cNvPr id="36508" name="Line 277">
          <a:extLst>
            <a:ext uri="{FF2B5EF4-FFF2-40B4-BE49-F238E27FC236}">
              <a16:creationId xmlns:a16="http://schemas.microsoft.com/office/drawing/2014/main" id="{00000000-0008-0000-3700-00009C8E0000}"/>
            </a:ext>
          </a:extLst>
        </xdr:cNvPr>
        <xdr:cNvSpPr>
          <a:spLocks noChangeShapeType="1"/>
        </xdr:cNvSpPr>
      </xdr:nvSpPr>
      <xdr:spPr bwMode="auto">
        <a:xfrm flipH="1" flipV="1">
          <a:off x="876300" y="2238375"/>
          <a:ext cx="3048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2</xdr:row>
      <xdr:rowOff>152400</xdr:rowOff>
    </xdr:from>
    <xdr:to>
      <xdr:col>3</xdr:col>
      <xdr:colOff>371475</xdr:colOff>
      <xdr:row>3</xdr:row>
      <xdr:rowOff>123825</xdr:rowOff>
    </xdr:to>
    <xdr:sp macro="" textlink="">
      <xdr:nvSpPr>
        <xdr:cNvPr id="36509" name="Line 278">
          <a:extLst>
            <a:ext uri="{FF2B5EF4-FFF2-40B4-BE49-F238E27FC236}">
              <a16:creationId xmlns:a16="http://schemas.microsoft.com/office/drawing/2014/main" id="{00000000-0008-0000-3700-00009D8E0000}"/>
            </a:ext>
          </a:extLst>
        </xdr:cNvPr>
        <xdr:cNvSpPr>
          <a:spLocks noChangeShapeType="1"/>
        </xdr:cNvSpPr>
      </xdr:nvSpPr>
      <xdr:spPr bwMode="auto">
        <a:xfrm flipH="1" flipV="1">
          <a:off x="1638300" y="495300"/>
          <a:ext cx="27622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457200</xdr:colOff>
      <xdr:row>12</xdr:row>
      <xdr:rowOff>152400</xdr:rowOff>
    </xdr:from>
    <xdr:to>
      <xdr:col>2</xdr:col>
      <xdr:colOff>628650</xdr:colOff>
      <xdr:row>14</xdr:row>
      <xdr:rowOff>0</xdr:rowOff>
    </xdr:to>
    <xdr:sp macro="" textlink="">
      <xdr:nvSpPr>
        <xdr:cNvPr id="36510" name="Arc 279">
          <a:extLst>
            <a:ext uri="{FF2B5EF4-FFF2-40B4-BE49-F238E27FC236}">
              <a16:creationId xmlns:a16="http://schemas.microsoft.com/office/drawing/2014/main" id="{00000000-0008-0000-3700-00009E8E0000}"/>
            </a:ext>
          </a:extLst>
        </xdr:cNvPr>
        <xdr:cNvSpPr>
          <a:spLocks/>
        </xdr:cNvSpPr>
      </xdr:nvSpPr>
      <xdr:spPr bwMode="auto">
        <a:xfrm>
          <a:off x="1266825" y="2209800"/>
          <a:ext cx="171450" cy="190500"/>
        </a:xfrm>
        <a:custGeom>
          <a:avLst/>
          <a:gdLst>
            <a:gd name="T0" fmla="*/ 0 w 21600"/>
            <a:gd name="T1" fmla="*/ 0 h 21600"/>
            <a:gd name="T2" fmla="*/ 1360884 w 21600"/>
            <a:gd name="T3" fmla="*/ 1680104 h 21600"/>
            <a:gd name="T4" fmla="*/ 0 w 21600"/>
            <a:gd name="T5" fmla="*/ 16801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600075</xdr:colOff>
      <xdr:row>12</xdr:row>
      <xdr:rowOff>152400</xdr:rowOff>
    </xdr:from>
    <xdr:to>
      <xdr:col>3</xdr:col>
      <xdr:colOff>28575</xdr:colOff>
      <xdr:row>14</xdr:row>
      <xdr:rowOff>0</xdr:rowOff>
    </xdr:to>
    <xdr:sp macro="" textlink="">
      <xdr:nvSpPr>
        <xdr:cNvPr id="36120" name="Text 280">
          <a:extLst>
            <a:ext uri="{FF2B5EF4-FFF2-40B4-BE49-F238E27FC236}">
              <a16:creationId xmlns:a16="http://schemas.microsoft.com/office/drawing/2014/main" id="{00000000-0008-0000-3700-0000188D0000}"/>
            </a:ext>
          </a:extLst>
        </xdr:cNvPr>
        <xdr:cNvSpPr txBox="1">
          <a:spLocks noChangeArrowheads="1"/>
        </xdr:cNvSpPr>
      </xdr:nvSpPr>
      <xdr:spPr bwMode="auto">
        <a:xfrm>
          <a:off x="1409700" y="2209800"/>
          <a:ext cx="1619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457200</xdr:colOff>
      <xdr:row>12</xdr:row>
      <xdr:rowOff>19050</xdr:rowOff>
    </xdr:from>
    <xdr:to>
      <xdr:col>4</xdr:col>
      <xdr:colOff>561975</xdr:colOff>
      <xdr:row>13</xdr:row>
      <xdr:rowOff>19050</xdr:rowOff>
    </xdr:to>
    <xdr:sp macro="" textlink="">
      <xdr:nvSpPr>
        <xdr:cNvPr id="36121" name="2">
          <a:extLst>
            <a:ext uri="{FF2B5EF4-FFF2-40B4-BE49-F238E27FC236}">
              <a16:creationId xmlns:a16="http://schemas.microsoft.com/office/drawing/2014/main" id="{00000000-0008-0000-3700-0000198D0000}"/>
            </a:ext>
          </a:extLst>
        </xdr:cNvPr>
        <xdr:cNvSpPr txBox="1">
          <a:spLocks noChangeArrowheads="1"/>
        </xdr:cNvSpPr>
      </xdr:nvSpPr>
      <xdr:spPr bwMode="auto">
        <a:xfrm>
          <a:off x="2733675" y="207645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571500</xdr:colOff>
      <xdr:row>11</xdr:row>
      <xdr:rowOff>47625</xdr:rowOff>
    </xdr:from>
    <xdr:to>
      <xdr:col>2</xdr:col>
      <xdr:colOff>695325</xdr:colOff>
      <xdr:row>12</xdr:row>
      <xdr:rowOff>76200</xdr:rowOff>
    </xdr:to>
    <xdr:sp macro="" textlink="">
      <xdr:nvSpPr>
        <xdr:cNvPr id="36122" name="1">
          <a:extLst>
            <a:ext uri="{FF2B5EF4-FFF2-40B4-BE49-F238E27FC236}">
              <a16:creationId xmlns:a16="http://schemas.microsoft.com/office/drawing/2014/main" id="{00000000-0008-0000-3700-00001A8D0000}"/>
            </a:ext>
          </a:extLst>
        </xdr:cNvPr>
        <xdr:cNvSpPr txBox="1">
          <a:spLocks noChangeArrowheads="1"/>
        </xdr:cNvSpPr>
      </xdr:nvSpPr>
      <xdr:spPr bwMode="auto">
        <a:xfrm>
          <a:off x="1381125" y="1933575"/>
          <a:ext cx="123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3</xdr:col>
      <xdr:colOff>504825</xdr:colOff>
      <xdr:row>4</xdr:row>
      <xdr:rowOff>19050</xdr:rowOff>
    </xdr:from>
    <xdr:to>
      <xdr:col>3</xdr:col>
      <xdr:colOff>695325</xdr:colOff>
      <xdr:row>5</xdr:row>
      <xdr:rowOff>47625</xdr:rowOff>
    </xdr:to>
    <xdr:sp macro="" textlink="">
      <xdr:nvSpPr>
        <xdr:cNvPr id="36123" name="3">
          <a:extLst>
            <a:ext uri="{FF2B5EF4-FFF2-40B4-BE49-F238E27FC236}">
              <a16:creationId xmlns:a16="http://schemas.microsoft.com/office/drawing/2014/main" id="{00000000-0008-0000-3700-00001B8D0000}"/>
            </a:ext>
          </a:extLst>
        </xdr:cNvPr>
        <xdr:cNvSpPr txBox="1">
          <a:spLocks noChangeArrowheads="1"/>
        </xdr:cNvSpPr>
      </xdr:nvSpPr>
      <xdr:spPr bwMode="auto">
        <a:xfrm>
          <a:off x="2047875" y="704850"/>
          <a:ext cx="1905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 sz="1000" b="1" i="0" u="none" strike="noStrike" baseline="0">
            <a:solidFill>
              <a:srgbClr val="008000"/>
            </a:solidFill>
            <a:latin typeface="Arial"/>
            <a:cs typeface="Arial"/>
          </a:endParaRP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4</xdr:col>
      <xdr:colOff>561975</xdr:colOff>
      <xdr:row>9</xdr:row>
      <xdr:rowOff>152400</xdr:rowOff>
    </xdr:from>
    <xdr:to>
      <xdr:col>4</xdr:col>
      <xdr:colOff>704850</xdr:colOff>
      <xdr:row>10</xdr:row>
      <xdr:rowOff>152400</xdr:rowOff>
    </xdr:to>
    <xdr:sp macro="" textlink="">
      <xdr:nvSpPr>
        <xdr:cNvPr id="36124" name="Text 284">
          <a:extLst>
            <a:ext uri="{FF2B5EF4-FFF2-40B4-BE49-F238E27FC236}">
              <a16:creationId xmlns:a16="http://schemas.microsoft.com/office/drawing/2014/main" id="{00000000-0008-0000-3700-00001C8D0000}"/>
            </a:ext>
          </a:extLst>
        </xdr:cNvPr>
        <xdr:cNvSpPr txBox="1">
          <a:spLocks noChangeArrowheads="1"/>
        </xdr:cNvSpPr>
      </xdr:nvSpPr>
      <xdr:spPr bwMode="auto">
        <a:xfrm>
          <a:off x="2838450" y="1695450"/>
          <a:ext cx="142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2</xdr:col>
      <xdr:colOff>390525</xdr:colOff>
      <xdr:row>5</xdr:row>
      <xdr:rowOff>152400</xdr:rowOff>
    </xdr:from>
    <xdr:to>
      <xdr:col>2</xdr:col>
      <xdr:colOff>495300</xdr:colOff>
      <xdr:row>6</xdr:row>
      <xdr:rowOff>152400</xdr:rowOff>
    </xdr:to>
    <xdr:sp macro="" textlink="">
      <xdr:nvSpPr>
        <xdr:cNvPr id="36125" name="Text 285">
          <a:extLst>
            <a:ext uri="{FF2B5EF4-FFF2-40B4-BE49-F238E27FC236}">
              <a16:creationId xmlns:a16="http://schemas.microsoft.com/office/drawing/2014/main" id="{00000000-0008-0000-3700-00001D8D0000}"/>
            </a:ext>
          </a:extLst>
        </xdr:cNvPr>
        <xdr:cNvSpPr txBox="1">
          <a:spLocks noChangeArrowheads="1"/>
        </xdr:cNvSpPr>
      </xdr:nvSpPr>
      <xdr:spPr bwMode="auto">
        <a:xfrm>
          <a:off x="1200150" y="100965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76200</xdr:colOff>
      <xdr:row>13</xdr:row>
      <xdr:rowOff>9525</xdr:rowOff>
    </xdr:from>
    <xdr:to>
      <xdr:col>4</xdr:col>
      <xdr:colOff>314325</xdr:colOff>
      <xdr:row>13</xdr:row>
      <xdr:rowOff>9525</xdr:rowOff>
    </xdr:to>
    <xdr:sp macro="" textlink="">
      <xdr:nvSpPr>
        <xdr:cNvPr id="36517" name="Line 286">
          <a:extLst>
            <a:ext uri="{FF2B5EF4-FFF2-40B4-BE49-F238E27FC236}">
              <a16:creationId xmlns:a16="http://schemas.microsoft.com/office/drawing/2014/main" id="{00000000-0008-0000-3700-0000A58E0000}"/>
            </a:ext>
          </a:extLst>
        </xdr:cNvPr>
        <xdr:cNvSpPr>
          <a:spLocks noChangeShapeType="1"/>
        </xdr:cNvSpPr>
      </xdr:nvSpPr>
      <xdr:spPr bwMode="auto">
        <a:xfrm>
          <a:off x="2352675" y="223837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13</xdr:row>
      <xdr:rowOff>9525</xdr:rowOff>
    </xdr:from>
    <xdr:to>
      <xdr:col>4</xdr:col>
      <xdr:colOff>561975</xdr:colOff>
      <xdr:row>13</xdr:row>
      <xdr:rowOff>9525</xdr:rowOff>
    </xdr:to>
    <xdr:sp macro="" textlink="">
      <xdr:nvSpPr>
        <xdr:cNvPr id="36518" name="Line 287">
          <a:extLst>
            <a:ext uri="{FF2B5EF4-FFF2-40B4-BE49-F238E27FC236}">
              <a16:creationId xmlns:a16="http://schemas.microsoft.com/office/drawing/2014/main" id="{00000000-0008-0000-3700-0000A68E0000}"/>
            </a:ext>
          </a:extLst>
        </xdr:cNvPr>
        <xdr:cNvSpPr>
          <a:spLocks noChangeShapeType="1"/>
        </xdr:cNvSpPr>
      </xdr:nvSpPr>
      <xdr:spPr bwMode="auto">
        <a:xfrm flipH="1">
          <a:off x="2581275" y="223837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7</xdr:row>
      <xdr:rowOff>0</xdr:rowOff>
    </xdr:from>
    <xdr:to>
      <xdr:col>4</xdr:col>
      <xdr:colOff>495300</xdr:colOff>
      <xdr:row>11</xdr:row>
      <xdr:rowOff>104775</xdr:rowOff>
    </xdr:to>
    <xdr:grpSp>
      <xdr:nvGrpSpPr>
        <xdr:cNvPr id="36519" name="Group 298">
          <a:extLst>
            <a:ext uri="{FF2B5EF4-FFF2-40B4-BE49-F238E27FC236}">
              <a16:creationId xmlns:a16="http://schemas.microsoft.com/office/drawing/2014/main" id="{00000000-0008-0000-3700-0000A78E0000}"/>
            </a:ext>
          </a:extLst>
        </xdr:cNvPr>
        <xdr:cNvGrpSpPr>
          <a:grpSpLocks/>
        </xdr:cNvGrpSpPr>
      </xdr:nvGrpSpPr>
      <xdr:grpSpPr bwMode="auto">
        <a:xfrm>
          <a:off x="2238375" y="1200150"/>
          <a:ext cx="533400" cy="790575"/>
          <a:chOff x="6040000" y="3080000"/>
          <a:chExt cx="1440000" cy="2040000"/>
        </a:xfrm>
      </xdr:grpSpPr>
      <xdr:sp macro="" textlink="">
        <xdr:nvSpPr>
          <xdr:cNvPr id="36544" name="Line 299">
            <a:extLst>
              <a:ext uri="{FF2B5EF4-FFF2-40B4-BE49-F238E27FC236}">
                <a16:creationId xmlns:a16="http://schemas.microsoft.com/office/drawing/2014/main" id="{00000000-0008-0000-3700-0000C0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040000" y="3300000"/>
            <a:ext cx="620000" cy="3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5" name="Line 300">
            <a:extLst>
              <a:ext uri="{FF2B5EF4-FFF2-40B4-BE49-F238E27FC236}">
                <a16:creationId xmlns:a16="http://schemas.microsoft.com/office/drawing/2014/main" id="{00000000-0008-0000-3700-0000C1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240000" y="3800000"/>
            <a:ext cx="700000" cy="3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6" name="Line 301">
            <a:extLst>
              <a:ext uri="{FF2B5EF4-FFF2-40B4-BE49-F238E27FC236}">
                <a16:creationId xmlns:a16="http://schemas.microsoft.com/office/drawing/2014/main" id="{00000000-0008-0000-3700-0000C2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500000" y="4280000"/>
            <a:ext cx="640000" cy="3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7" name="Line 302">
            <a:extLst>
              <a:ext uri="{FF2B5EF4-FFF2-40B4-BE49-F238E27FC236}">
                <a16:creationId xmlns:a16="http://schemas.microsoft.com/office/drawing/2014/main" id="{00000000-0008-0000-3700-0000C3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680000" y="4800000"/>
            <a:ext cx="640000" cy="3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8" name="Line 303">
            <a:extLst>
              <a:ext uri="{FF2B5EF4-FFF2-40B4-BE49-F238E27FC236}">
                <a16:creationId xmlns:a16="http://schemas.microsoft.com/office/drawing/2014/main" id="{00000000-0008-0000-3700-0000C48E0000}"/>
              </a:ext>
            </a:extLst>
          </xdr:cNvPr>
          <xdr:cNvSpPr>
            <a:spLocks noChangeShapeType="1"/>
          </xdr:cNvSpPr>
        </xdr:nvSpPr>
        <xdr:spPr bwMode="auto">
          <a:xfrm>
            <a:off x="6580000" y="3080000"/>
            <a:ext cx="900000" cy="188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295275</xdr:colOff>
      <xdr:row>11</xdr:row>
      <xdr:rowOff>9525</xdr:rowOff>
    </xdr:from>
    <xdr:to>
      <xdr:col>2</xdr:col>
      <xdr:colOff>533400</xdr:colOff>
      <xdr:row>11</xdr:row>
      <xdr:rowOff>161925</xdr:rowOff>
    </xdr:to>
    <xdr:sp macro="" textlink="">
      <xdr:nvSpPr>
        <xdr:cNvPr id="36520" name="Line 306">
          <a:extLst>
            <a:ext uri="{FF2B5EF4-FFF2-40B4-BE49-F238E27FC236}">
              <a16:creationId xmlns:a16="http://schemas.microsoft.com/office/drawing/2014/main" id="{00000000-0008-0000-3700-0000A88E0000}"/>
            </a:ext>
          </a:extLst>
        </xdr:cNvPr>
        <xdr:cNvSpPr>
          <a:spLocks noChangeShapeType="1"/>
        </xdr:cNvSpPr>
      </xdr:nvSpPr>
      <xdr:spPr bwMode="auto">
        <a:xfrm>
          <a:off x="1104900" y="1895475"/>
          <a:ext cx="238125" cy="1524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438150</xdr:colOff>
      <xdr:row>8</xdr:row>
      <xdr:rowOff>152400</xdr:rowOff>
    </xdr:from>
    <xdr:to>
      <xdr:col>2</xdr:col>
      <xdr:colOff>695325</xdr:colOff>
      <xdr:row>9</xdr:row>
      <xdr:rowOff>114300</xdr:rowOff>
    </xdr:to>
    <xdr:sp macro="" textlink="">
      <xdr:nvSpPr>
        <xdr:cNvPr id="36521" name="Line 307">
          <a:extLst>
            <a:ext uri="{FF2B5EF4-FFF2-40B4-BE49-F238E27FC236}">
              <a16:creationId xmlns:a16="http://schemas.microsoft.com/office/drawing/2014/main" id="{00000000-0008-0000-3700-0000A98E0000}"/>
            </a:ext>
          </a:extLst>
        </xdr:cNvPr>
        <xdr:cNvSpPr>
          <a:spLocks noChangeShapeType="1"/>
        </xdr:cNvSpPr>
      </xdr:nvSpPr>
      <xdr:spPr bwMode="auto">
        <a:xfrm>
          <a:off x="1247775" y="1524000"/>
          <a:ext cx="257175" cy="1333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9</xdr:row>
      <xdr:rowOff>152400</xdr:rowOff>
    </xdr:from>
    <xdr:to>
      <xdr:col>2</xdr:col>
      <xdr:colOff>609600</xdr:colOff>
      <xdr:row>10</xdr:row>
      <xdr:rowOff>123825</xdr:rowOff>
    </xdr:to>
    <xdr:sp macro="" textlink="">
      <xdr:nvSpPr>
        <xdr:cNvPr id="36522" name="Line 308">
          <a:extLst>
            <a:ext uri="{FF2B5EF4-FFF2-40B4-BE49-F238E27FC236}">
              <a16:creationId xmlns:a16="http://schemas.microsoft.com/office/drawing/2014/main" id="{00000000-0008-0000-3700-0000AA8E0000}"/>
            </a:ext>
          </a:extLst>
        </xdr:cNvPr>
        <xdr:cNvSpPr>
          <a:spLocks noChangeShapeType="1"/>
        </xdr:cNvSpPr>
      </xdr:nvSpPr>
      <xdr:spPr bwMode="auto">
        <a:xfrm>
          <a:off x="1171575" y="1695450"/>
          <a:ext cx="247650" cy="1428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523875</xdr:colOff>
      <xdr:row>7</xdr:row>
      <xdr:rowOff>152400</xdr:rowOff>
    </xdr:from>
    <xdr:to>
      <xdr:col>3</xdr:col>
      <xdr:colOff>28575</xdr:colOff>
      <xdr:row>8</xdr:row>
      <xdr:rowOff>85725</xdr:rowOff>
    </xdr:to>
    <xdr:sp macro="" textlink="">
      <xdr:nvSpPr>
        <xdr:cNvPr id="36523" name="Line 309">
          <a:extLst>
            <a:ext uri="{FF2B5EF4-FFF2-40B4-BE49-F238E27FC236}">
              <a16:creationId xmlns:a16="http://schemas.microsoft.com/office/drawing/2014/main" id="{00000000-0008-0000-3700-0000AB8E0000}"/>
            </a:ext>
          </a:extLst>
        </xdr:cNvPr>
        <xdr:cNvSpPr>
          <a:spLocks noChangeShapeType="1"/>
        </xdr:cNvSpPr>
      </xdr:nvSpPr>
      <xdr:spPr bwMode="auto">
        <a:xfrm>
          <a:off x="1333500" y="1352550"/>
          <a:ext cx="238125" cy="1047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7</xdr:row>
      <xdr:rowOff>0</xdr:rowOff>
    </xdr:from>
    <xdr:to>
      <xdr:col>2</xdr:col>
      <xdr:colOff>571500</xdr:colOff>
      <xdr:row>11</xdr:row>
      <xdr:rowOff>152400</xdr:rowOff>
    </xdr:to>
    <xdr:sp macro="" textlink="">
      <xdr:nvSpPr>
        <xdr:cNvPr id="36524" name="Line 310">
          <a:extLst>
            <a:ext uri="{FF2B5EF4-FFF2-40B4-BE49-F238E27FC236}">
              <a16:creationId xmlns:a16="http://schemas.microsoft.com/office/drawing/2014/main" id="{00000000-0008-0000-3700-0000AC8E0000}"/>
            </a:ext>
          </a:extLst>
        </xdr:cNvPr>
        <xdr:cNvSpPr>
          <a:spLocks noChangeShapeType="1"/>
        </xdr:cNvSpPr>
      </xdr:nvSpPr>
      <xdr:spPr bwMode="auto">
        <a:xfrm flipV="1">
          <a:off x="1038225" y="1200150"/>
          <a:ext cx="342900" cy="8382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571500</xdr:colOff>
      <xdr:row>1</xdr:row>
      <xdr:rowOff>114300</xdr:rowOff>
    </xdr:from>
    <xdr:to>
      <xdr:col>3</xdr:col>
      <xdr:colOff>723900</xdr:colOff>
      <xdr:row>2</xdr:row>
      <xdr:rowOff>114300</xdr:rowOff>
    </xdr:to>
    <xdr:sp macro="" textlink="">
      <xdr:nvSpPr>
        <xdr:cNvPr id="36187" name="Text 347">
          <a:extLst>
            <a:ext uri="{FF2B5EF4-FFF2-40B4-BE49-F238E27FC236}">
              <a16:creationId xmlns:a16="http://schemas.microsoft.com/office/drawing/2014/main" id="{00000000-0008-0000-3700-00005B8D0000}"/>
            </a:ext>
          </a:extLst>
        </xdr:cNvPr>
        <xdr:cNvSpPr txBox="1">
          <a:spLocks noChangeArrowheads="1"/>
        </xdr:cNvSpPr>
      </xdr:nvSpPr>
      <xdr:spPr bwMode="auto">
        <a:xfrm>
          <a:off x="2114550" y="285750"/>
          <a:ext cx="152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161925</xdr:colOff>
      <xdr:row>2</xdr:row>
      <xdr:rowOff>47625</xdr:rowOff>
    </xdr:from>
    <xdr:to>
      <xdr:col>3</xdr:col>
      <xdr:colOff>561975</xdr:colOff>
      <xdr:row>5</xdr:row>
      <xdr:rowOff>76200</xdr:rowOff>
    </xdr:to>
    <xdr:sp macro="" textlink="">
      <xdr:nvSpPr>
        <xdr:cNvPr id="36526" name="Zeichnung 349">
          <a:extLst>
            <a:ext uri="{FF2B5EF4-FFF2-40B4-BE49-F238E27FC236}">
              <a16:creationId xmlns:a16="http://schemas.microsoft.com/office/drawing/2014/main" id="{00000000-0008-0000-3700-0000AE8E0000}"/>
            </a:ext>
          </a:extLst>
        </xdr:cNvPr>
        <xdr:cNvSpPr>
          <a:spLocks/>
        </xdr:cNvSpPr>
      </xdr:nvSpPr>
      <xdr:spPr bwMode="auto">
        <a:xfrm>
          <a:off x="1704975" y="390525"/>
          <a:ext cx="400050" cy="542925"/>
        </a:xfrm>
        <a:custGeom>
          <a:avLst/>
          <a:gdLst>
            <a:gd name="T0" fmla="*/ 0 w 16384"/>
            <a:gd name="T1" fmla="*/ 17991184 h 16384"/>
            <a:gd name="T2" fmla="*/ 4584753 w 16384"/>
            <a:gd name="T3" fmla="*/ 0 h 16384"/>
            <a:gd name="T4" fmla="*/ 9768067 w 16384"/>
            <a:gd name="T5" fmla="*/ 0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7690" y="0"/>
              </a:lnTo>
              <a:lnTo>
                <a:pt x="16384" y="0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0</xdr:rowOff>
    </xdr:from>
    <xdr:to>
      <xdr:col>3</xdr:col>
      <xdr:colOff>161925</xdr:colOff>
      <xdr:row>6</xdr:row>
      <xdr:rowOff>152400</xdr:rowOff>
    </xdr:to>
    <xdr:sp macro="" textlink="">
      <xdr:nvSpPr>
        <xdr:cNvPr id="36527" name="Line 350">
          <a:extLst>
            <a:ext uri="{FF2B5EF4-FFF2-40B4-BE49-F238E27FC236}">
              <a16:creationId xmlns:a16="http://schemas.microsoft.com/office/drawing/2014/main" id="{00000000-0008-0000-3700-0000AF8E0000}"/>
            </a:ext>
          </a:extLst>
        </xdr:cNvPr>
        <xdr:cNvSpPr>
          <a:spLocks noChangeShapeType="1"/>
        </xdr:cNvSpPr>
      </xdr:nvSpPr>
      <xdr:spPr bwMode="auto">
        <a:xfrm flipV="1">
          <a:off x="1704975" y="85725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609600</xdr:colOff>
      <xdr:row>5</xdr:row>
      <xdr:rowOff>28575</xdr:rowOff>
    </xdr:from>
    <xdr:to>
      <xdr:col>3</xdr:col>
      <xdr:colOff>609600</xdr:colOff>
      <xdr:row>7</xdr:row>
      <xdr:rowOff>9525</xdr:rowOff>
    </xdr:to>
    <xdr:sp macro="" textlink="">
      <xdr:nvSpPr>
        <xdr:cNvPr id="36528" name="Line 351">
          <a:extLst>
            <a:ext uri="{FF2B5EF4-FFF2-40B4-BE49-F238E27FC236}">
              <a16:creationId xmlns:a16="http://schemas.microsoft.com/office/drawing/2014/main" id="{00000000-0008-0000-3700-0000B08E0000}"/>
            </a:ext>
          </a:extLst>
        </xdr:cNvPr>
        <xdr:cNvSpPr>
          <a:spLocks noChangeShapeType="1"/>
        </xdr:cNvSpPr>
      </xdr:nvSpPr>
      <xdr:spPr bwMode="auto">
        <a:xfrm flipV="1">
          <a:off x="2152650" y="885825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361950</xdr:colOff>
      <xdr:row>13</xdr:row>
      <xdr:rowOff>152400</xdr:rowOff>
    </xdr:from>
    <xdr:to>
      <xdr:col>4</xdr:col>
      <xdr:colOff>590550</xdr:colOff>
      <xdr:row>15</xdr:row>
      <xdr:rowOff>76200</xdr:rowOff>
    </xdr:to>
    <xdr:grpSp>
      <xdr:nvGrpSpPr>
        <xdr:cNvPr id="36529" name="Group 352">
          <a:extLst>
            <a:ext uri="{FF2B5EF4-FFF2-40B4-BE49-F238E27FC236}">
              <a16:creationId xmlns:a16="http://schemas.microsoft.com/office/drawing/2014/main" id="{00000000-0008-0000-3700-0000B18E0000}"/>
            </a:ext>
          </a:extLst>
        </xdr:cNvPr>
        <xdr:cNvGrpSpPr>
          <a:grpSpLocks/>
        </xdr:cNvGrpSpPr>
      </xdr:nvGrpSpPr>
      <xdr:grpSpPr bwMode="auto">
        <a:xfrm>
          <a:off x="2638425" y="2381250"/>
          <a:ext cx="228600" cy="266700"/>
          <a:chOff x="7120000" y="6120000"/>
          <a:chExt cx="620000" cy="680000"/>
        </a:xfrm>
      </xdr:grpSpPr>
      <xdr:sp macro="" textlink="">
        <xdr:nvSpPr>
          <xdr:cNvPr id="36541" name="Zeichnung 353">
            <a:extLst>
              <a:ext uri="{FF2B5EF4-FFF2-40B4-BE49-F238E27FC236}">
                <a16:creationId xmlns:a16="http://schemas.microsoft.com/office/drawing/2014/main" id="{00000000-0008-0000-3700-0000BD8E0000}"/>
              </a:ext>
            </a:extLst>
          </xdr:cNvPr>
          <xdr:cNvSpPr>
            <a:spLocks/>
          </xdr:cNvSpPr>
        </xdr:nvSpPr>
        <xdr:spPr bwMode="auto">
          <a:xfrm>
            <a:off x="7140000" y="6180000"/>
            <a:ext cx="520000" cy="540000"/>
          </a:xfrm>
          <a:custGeom>
            <a:avLst/>
            <a:gdLst>
              <a:gd name="T0" fmla="*/ 951926 w 16384"/>
              <a:gd name="T1" fmla="*/ 17797852 h 16384"/>
              <a:gd name="T2" fmla="*/ 16503906 w 16384"/>
              <a:gd name="T3" fmla="*/ 10031924 h 16384"/>
              <a:gd name="T4" fmla="*/ 0 w 16384"/>
              <a:gd name="T5" fmla="*/ 0 h 16384"/>
              <a:gd name="T6" fmla="*/ 951926 w 16384"/>
              <a:gd name="T7" fmla="*/ 17797852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36542" name="Line 354">
            <a:extLst>
              <a:ext uri="{FF2B5EF4-FFF2-40B4-BE49-F238E27FC236}">
                <a16:creationId xmlns:a16="http://schemas.microsoft.com/office/drawing/2014/main" id="{00000000-0008-0000-3700-0000BE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140000" y="6560000"/>
            <a:ext cx="600000" cy="2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3" name="Oval 355">
            <a:extLst>
              <a:ext uri="{FF2B5EF4-FFF2-40B4-BE49-F238E27FC236}">
                <a16:creationId xmlns:a16="http://schemas.microsoft.com/office/drawing/2014/main" id="{00000000-0008-0000-3700-0000BF8E0000}"/>
              </a:ext>
            </a:extLst>
          </xdr:cNvPr>
          <xdr:cNvSpPr>
            <a:spLocks noChangeArrowheads="1"/>
          </xdr:cNvSpPr>
        </xdr:nvSpPr>
        <xdr:spPr bwMode="auto">
          <a:xfrm>
            <a:off x="7120000" y="6120000"/>
            <a:ext cx="100000" cy="12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381000</xdr:colOff>
      <xdr:row>13</xdr:row>
      <xdr:rowOff>161925</xdr:rowOff>
    </xdr:from>
    <xdr:to>
      <xdr:col>2</xdr:col>
      <xdr:colOff>400050</xdr:colOff>
      <xdr:row>15</xdr:row>
      <xdr:rowOff>38100</xdr:rowOff>
    </xdr:to>
    <xdr:sp macro="" textlink="">
      <xdr:nvSpPr>
        <xdr:cNvPr id="36530" name="Line 357">
          <a:extLst>
            <a:ext uri="{FF2B5EF4-FFF2-40B4-BE49-F238E27FC236}">
              <a16:creationId xmlns:a16="http://schemas.microsoft.com/office/drawing/2014/main" id="{00000000-0008-0000-3700-0000B28E0000}"/>
            </a:ext>
          </a:extLst>
        </xdr:cNvPr>
        <xdr:cNvSpPr>
          <a:spLocks noChangeShapeType="1"/>
        </xdr:cNvSpPr>
      </xdr:nvSpPr>
      <xdr:spPr bwMode="auto">
        <a:xfrm>
          <a:off x="1190625" y="2390775"/>
          <a:ext cx="19050" cy="219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13</xdr:row>
      <xdr:rowOff>161925</xdr:rowOff>
    </xdr:from>
    <xdr:to>
      <xdr:col>2</xdr:col>
      <xdr:colOff>381000</xdr:colOff>
      <xdr:row>14</xdr:row>
      <xdr:rowOff>152400</xdr:rowOff>
    </xdr:to>
    <xdr:sp macro="" textlink="">
      <xdr:nvSpPr>
        <xdr:cNvPr id="36531" name="Line 358">
          <a:extLst>
            <a:ext uri="{FF2B5EF4-FFF2-40B4-BE49-F238E27FC236}">
              <a16:creationId xmlns:a16="http://schemas.microsoft.com/office/drawing/2014/main" id="{00000000-0008-0000-3700-0000B38E0000}"/>
            </a:ext>
          </a:extLst>
        </xdr:cNvPr>
        <xdr:cNvSpPr>
          <a:spLocks noChangeShapeType="1"/>
        </xdr:cNvSpPr>
      </xdr:nvSpPr>
      <xdr:spPr bwMode="auto">
        <a:xfrm flipH="1">
          <a:off x="1038225" y="2390775"/>
          <a:ext cx="1524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14</xdr:row>
      <xdr:rowOff>152400</xdr:rowOff>
    </xdr:from>
    <xdr:to>
      <xdr:col>2</xdr:col>
      <xdr:colOff>409575</xdr:colOff>
      <xdr:row>15</xdr:row>
      <xdr:rowOff>38100</xdr:rowOff>
    </xdr:to>
    <xdr:sp macro="" textlink="">
      <xdr:nvSpPr>
        <xdr:cNvPr id="36532" name="Line 359">
          <a:extLst>
            <a:ext uri="{FF2B5EF4-FFF2-40B4-BE49-F238E27FC236}">
              <a16:creationId xmlns:a16="http://schemas.microsoft.com/office/drawing/2014/main" id="{00000000-0008-0000-3700-0000B48E0000}"/>
            </a:ext>
          </a:extLst>
        </xdr:cNvPr>
        <xdr:cNvSpPr>
          <a:spLocks noChangeShapeType="1"/>
        </xdr:cNvSpPr>
      </xdr:nvSpPr>
      <xdr:spPr bwMode="auto">
        <a:xfrm>
          <a:off x="1038225" y="2552700"/>
          <a:ext cx="1809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14</xdr:row>
      <xdr:rowOff>152400</xdr:rowOff>
    </xdr:from>
    <xdr:to>
      <xdr:col>2</xdr:col>
      <xdr:colOff>409575</xdr:colOff>
      <xdr:row>15</xdr:row>
      <xdr:rowOff>47625</xdr:rowOff>
    </xdr:to>
    <xdr:sp macro="" textlink="">
      <xdr:nvSpPr>
        <xdr:cNvPr id="36533" name="Line 360">
          <a:extLst>
            <a:ext uri="{FF2B5EF4-FFF2-40B4-BE49-F238E27FC236}">
              <a16:creationId xmlns:a16="http://schemas.microsoft.com/office/drawing/2014/main" id="{00000000-0008-0000-3700-0000B58E0000}"/>
            </a:ext>
          </a:extLst>
        </xdr:cNvPr>
        <xdr:cNvSpPr>
          <a:spLocks noChangeShapeType="1"/>
        </xdr:cNvSpPr>
      </xdr:nvSpPr>
      <xdr:spPr bwMode="auto">
        <a:xfrm>
          <a:off x="1000125" y="2552700"/>
          <a:ext cx="219075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13</xdr:row>
      <xdr:rowOff>152400</xdr:rowOff>
    </xdr:from>
    <xdr:to>
      <xdr:col>2</xdr:col>
      <xdr:colOff>409575</xdr:colOff>
      <xdr:row>14</xdr:row>
      <xdr:rowOff>19050</xdr:rowOff>
    </xdr:to>
    <xdr:sp macro="" textlink="">
      <xdr:nvSpPr>
        <xdr:cNvPr id="36534" name="Oval 361">
          <a:extLst>
            <a:ext uri="{FF2B5EF4-FFF2-40B4-BE49-F238E27FC236}">
              <a16:creationId xmlns:a16="http://schemas.microsoft.com/office/drawing/2014/main" id="{00000000-0008-0000-3700-0000B68E0000}"/>
            </a:ext>
          </a:extLst>
        </xdr:cNvPr>
        <xdr:cNvSpPr>
          <a:spLocks noChangeArrowheads="1"/>
        </xdr:cNvSpPr>
      </xdr:nvSpPr>
      <xdr:spPr bwMode="auto">
        <a:xfrm>
          <a:off x="1181100" y="238125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723900</xdr:colOff>
      <xdr:row>12</xdr:row>
      <xdr:rowOff>161925</xdr:rowOff>
    </xdr:from>
    <xdr:to>
      <xdr:col>3</xdr:col>
      <xdr:colOff>523875</xdr:colOff>
      <xdr:row>13</xdr:row>
      <xdr:rowOff>161925</xdr:rowOff>
    </xdr:to>
    <xdr:sp macro="" textlink="">
      <xdr:nvSpPr>
        <xdr:cNvPr id="36135" name="phi">
          <a:extLst>
            <a:ext uri="{FF2B5EF4-FFF2-40B4-BE49-F238E27FC236}">
              <a16:creationId xmlns:a16="http://schemas.microsoft.com/office/drawing/2014/main" id="{00000000-0008-0000-3700-0000278D0000}"/>
            </a:ext>
          </a:extLst>
        </xdr:cNvPr>
        <xdr:cNvSpPr txBox="1">
          <a:spLocks noChangeArrowheads="1"/>
        </xdr:cNvSpPr>
      </xdr:nvSpPr>
      <xdr:spPr bwMode="auto">
        <a:xfrm>
          <a:off x="1533525" y="2219325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53,13°</a:t>
          </a:r>
          <a:endParaRPr lang="en-US"/>
        </a:p>
      </xdr:txBody>
    </xdr:sp>
    <xdr:clientData/>
  </xdr:twoCellAnchor>
  <xdr:twoCellAnchor>
    <xdr:from>
      <xdr:col>2</xdr:col>
      <xdr:colOff>685800</xdr:colOff>
      <xdr:row>11</xdr:row>
      <xdr:rowOff>47625</xdr:rowOff>
    </xdr:from>
    <xdr:to>
      <xdr:col>4</xdr:col>
      <xdr:colOff>685800</xdr:colOff>
      <xdr:row>12</xdr:row>
      <xdr:rowOff>95250</xdr:rowOff>
    </xdr:to>
    <xdr:sp macro="" textlink="">
      <xdr:nvSpPr>
        <xdr:cNvPr id="36130" name="Druck">
          <a:extLst>
            <a:ext uri="{FF2B5EF4-FFF2-40B4-BE49-F238E27FC236}">
              <a16:creationId xmlns:a16="http://schemas.microsoft.com/office/drawing/2014/main" id="{00000000-0008-0000-3700-0000228D0000}"/>
            </a:ext>
          </a:extLst>
        </xdr:cNvPr>
        <xdr:cNvSpPr txBox="1">
          <a:spLocks noChangeArrowheads="1"/>
        </xdr:cNvSpPr>
      </xdr:nvSpPr>
      <xdr:spPr bwMode="auto">
        <a:xfrm>
          <a:off x="1495425" y="1933575"/>
          <a:ext cx="14668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-0,04MN/m²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36228" name="Meridiankraft">
          <a:extLst>
            <a:ext uri="{FF2B5EF4-FFF2-40B4-BE49-F238E27FC236}">
              <a16:creationId xmlns:a16="http://schemas.microsoft.com/office/drawing/2014/main" id="{00000000-0008-0000-3700-0000848D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36229" name="Aufweitung">
          <a:extLst>
            <a:ext uri="{FF2B5EF4-FFF2-40B4-BE49-F238E27FC236}">
              <a16:creationId xmlns:a16="http://schemas.microsoft.com/office/drawing/2014/main" id="{00000000-0008-0000-3700-0000858D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36230" name="Stelle2">
          <a:extLst>
            <a:ext uri="{FF2B5EF4-FFF2-40B4-BE49-F238E27FC236}">
              <a16:creationId xmlns:a16="http://schemas.microsoft.com/office/drawing/2014/main" id="{00000000-0008-0000-3700-0000868D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36231" name="Ringkraft">
          <a:extLst>
            <a:ext uri="{FF2B5EF4-FFF2-40B4-BE49-F238E27FC236}">
              <a16:creationId xmlns:a16="http://schemas.microsoft.com/office/drawing/2014/main" id="{00000000-0008-0000-3700-0000878D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7620</xdr:rowOff>
        </xdr:to>
        <xdr:sp macro="" textlink="">
          <xdr:nvSpPr>
            <xdr:cNvPr id="36232" name="Button 392" hidden="1">
              <a:extLst>
                <a:ext uri="{63B3BB69-23CF-44E3-9099-C40C66FF867C}">
                  <a14:compatExt spid="_x0000_s36232"/>
                </a:ext>
                <a:ext uri="{FF2B5EF4-FFF2-40B4-BE49-F238E27FC236}">
                  <a16:creationId xmlns:a16="http://schemas.microsoft.com/office/drawing/2014/main" id="{00000000-0008-0000-3700-000088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7620</xdr:rowOff>
        </xdr:to>
        <xdr:sp macro="" textlink="">
          <xdr:nvSpPr>
            <xdr:cNvPr id="36233" name="Button 393" hidden="1">
              <a:extLst>
                <a:ext uri="{63B3BB69-23CF-44E3-9099-C40C66FF867C}">
                  <a14:compatExt spid="_x0000_s36233"/>
                </a:ext>
                <a:ext uri="{FF2B5EF4-FFF2-40B4-BE49-F238E27FC236}">
                  <a16:creationId xmlns:a16="http://schemas.microsoft.com/office/drawing/2014/main" id="{00000000-0008-0000-3700-000089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7620</xdr:rowOff>
        </xdr:to>
        <xdr:sp macro="" textlink="">
          <xdr:nvSpPr>
            <xdr:cNvPr id="36234" name="Button 394" hidden="1">
              <a:extLst>
                <a:ext uri="{63B3BB69-23CF-44E3-9099-C40C66FF867C}">
                  <a14:compatExt spid="_x0000_s36234"/>
                </a:ext>
                <a:ext uri="{FF2B5EF4-FFF2-40B4-BE49-F238E27FC236}">
                  <a16:creationId xmlns:a16="http://schemas.microsoft.com/office/drawing/2014/main" id="{00000000-0008-0000-3700-00008A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36235" name="Button 395" hidden="1">
              <a:extLst>
                <a:ext uri="{63B3BB69-23CF-44E3-9099-C40C66FF867C}">
                  <a14:compatExt spid="_x0000_s36235"/>
                </a:ext>
                <a:ext uri="{FF2B5EF4-FFF2-40B4-BE49-F238E27FC236}">
                  <a16:creationId xmlns:a16="http://schemas.microsoft.com/office/drawing/2014/main" id="{00000000-0008-0000-3700-00008B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552450</xdr:colOff>
      <xdr:row>4</xdr:row>
      <xdr:rowOff>152400</xdr:rowOff>
    </xdr:from>
    <xdr:to>
      <xdr:col>6</xdr:col>
      <xdr:colOff>590550</xdr:colOff>
      <xdr:row>5</xdr:row>
      <xdr:rowOff>152400</xdr:rowOff>
    </xdr:to>
    <xdr:sp macro="" textlink="">
      <xdr:nvSpPr>
        <xdr:cNvPr id="37166" name="Druck">
          <a:extLst>
            <a:ext uri="{FF2B5EF4-FFF2-40B4-BE49-F238E27FC236}">
              <a16:creationId xmlns:a16="http://schemas.microsoft.com/office/drawing/2014/main" id="{00000000-0008-0000-3800-00002E910000}"/>
            </a:ext>
          </a:extLst>
        </xdr:cNvPr>
        <xdr:cNvSpPr txBox="1">
          <a:spLocks noChangeArrowheads="1"/>
        </xdr:cNvSpPr>
      </xdr:nvSpPr>
      <xdr:spPr bwMode="auto">
        <a:xfrm>
          <a:off x="2828925" y="838200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-0,04KN/cm²</a:t>
          </a:r>
          <a:endParaRPr lang="en-US"/>
        </a:p>
      </xdr:txBody>
    </xdr:sp>
    <xdr:clientData/>
  </xdr:twoCellAnchor>
  <xdr:twoCellAnchor editAs="absolute">
    <xdr:from>
      <xdr:col>5</xdr:col>
      <xdr:colOff>171450</xdr:colOff>
      <xdr:row>10</xdr:row>
      <xdr:rowOff>152400</xdr:rowOff>
    </xdr:from>
    <xdr:to>
      <xdr:col>6</xdr:col>
      <xdr:colOff>561975</xdr:colOff>
      <xdr:row>12</xdr:row>
      <xdr:rowOff>19050</xdr:rowOff>
    </xdr:to>
    <xdr:sp macro="" textlink="">
      <xdr:nvSpPr>
        <xdr:cNvPr id="37167" name="Dicke">
          <a:extLst>
            <a:ext uri="{FF2B5EF4-FFF2-40B4-BE49-F238E27FC236}">
              <a16:creationId xmlns:a16="http://schemas.microsoft.com/office/drawing/2014/main" id="{00000000-0008-0000-3800-00002F910000}"/>
            </a:ext>
          </a:extLst>
        </xdr:cNvPr>
        <xdr:cNvSpPr txBox="1">
          <a:spLocks noChangeArrowheads="1"/>
        </xdr:cNvSpPr>
      </xdr:nvSpPr>
      <xdr:spPr bwMode="auto">
        <a:xfrm>
          <a:off x="3181350" y="1866900"/>
          <a:ext cx="11239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2cm</a:t>
          </a:r>
          <a:endParaRPr lang="en-US"/>
        </a:p>
      </xdr:txBody>
    </xdr:sp>
    <xdr:clientData/>
  </xdr:twoCellAnchor>
  <xdr:twoCellAnchor>
    <xdr:from>
      <xdr:col>7</xdr:col>
      <xdr:colOff>0</xdr:colOff>
      <xdr:row>11</xdr:row>
      <xdr:rowOff>152400</xdr:rowOff>
    </xdr:from>
    <xdr:to>
      <xdr:col>14</xdr:col>
      <xdr:colOff>0</xdr:colOff>
      <xdr:row>35</xdr:row>
      <xdr:rowOff>0</xdr:rowOff>
    </xdr:to>
    <xdr:grpSp>
      <xdr:nvGrpSpPr>
        <xdr:cNvPr id="37477" name="Group 367">
          <a:extLst>
            <a:ext uri="{FF2B5EF4-FFF2-40B4-BE49-F238E27FC236}">
              <a16:creationId xmlns:a16="http://schemas.microsoft.com/office/drawing/2014/main" id="{00000000-0008-0000-3800-000065920000}"/>
            </a:ext>
          </a:extLst>
        </xdr:cNvPr>
        <xdr:cNvGrpSpPr>
          <a:grpSpLocks/>
        </xdr:cNvGrpSpPr>
      </xdr:nvGrpSpPr>
      <xdr:grpSpPr bwMode="auto">
        <a:xfrm>
          <a:off x="4476750" y="2038350"/>
          <a:ext cx="4591050" cy="3962400"/>
          <a:chOff x="-156" y="45"/>
          <a:chExt cx="19840" cy="20320"/>
        </a:xfrm>
      </xdr:grpSpPr>
      <xdr:graphicFrame macro="">
        <xdr:nvGraphicFramePr>
          <xdr:cNvPr id="37534" name="Diagramm 53">
            <a:extLst>
              <a:ext uri="{FF2B5EF4-FFF2-40B4-BE49-F238E27FC236}">
                <a16:creationId xmlns:a16="http://schemas.microsoft.com/office/drawing/2014/main" id="{00000000-0008-0000-3800-00009E920000}"/>
              </a:ext>
            </a:extLst>
          </xdr:cNvPr>
          <xdr:cNvGraphicFramePr>
            <a:graphicFrameLocks/>
          </xdr:cNvGraphicFramePr>
        </xdr:nvGraphicFramePr>
        <xdr:xfrm>
          <a:off x="-156" y="45"/>
          <a:ext cx="9600" cy="96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7535" name="Diagramm 52">
            <a:extLst>
              <a:ext uri="{FF2B5EF4-FFF2-40B4-BE49-F238E27FC236}">
                <a16:creationId xmlns:a16="http://schemas.microsoft.com/office/drawing/2014/main" id="{00000000-0008-0000-3800-00009F920000}"/>
              </a:ext>
            </a:extLst>
          </xdr:cNvPr>
          <xdr:cNvGraphicFramePr>
            <a:graphicFrameLocks/>
          </xdr:cNvGraphicFramePr>
        </xdr:nvGraphicFramePr>
        <xdr:xfrm>
          <a:off x="10212" y="125"/>
          <a:ext cx="9472" cy="96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37536" name="Diagramm 54">
            <a:extLst>
              <a:ext uri="{FF2B5EF4-FFF2-40B4-BE49-F238E27FC236}">
                <a16:creationId xmlns:a16="http://schemas.microsoft.com/office/drawing/2014/main" id="{00000000-0008-0000-3800-0000A0920000}"/>
              </a:ext>
            </a:extLst>
          </xdr:cNvPr>
          <xdr:cNvGraphicFramePr>
            <a:graphicFrameLocks/>
          </xdr:cNvGraphicFramePr>
        </xdr:nvGraphicFramePr>
        <xdr:xfrm>
          <a:off x="-156" y="10685"/>
          <a:ext cx="9600" cy="96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7223" name="Text 359">
            <a:extLst>
              <a:ext uri="{FF2B5EF4-FFF2-40B4-BE49-F238E27FC236}">
                <a16:creationId xmlns:a16="http://schemas.microsoft.com/office/drawing/2014/main" id="{00000000-0008-0000-3800-000067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" y="429"/>
            <a:ext cx="674" cy="99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37224" name="Text 360">
            <a:extLst>
              <a:ext uri="{FF2B5EF4-FFF2-40B4-BE49-F238E27FC236}">
                <a16:creationId xmlns:a16="http://schemas.microsoft.com/office/drawing/2014/main" id="{00000000-0008-0000-3800-000068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40" y="338"/>
            <a:ext cx="823" cy="9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37225" name="Text 361">
            <a:extLst>
              <a:ext uri="{FF2B5EF4-FFF2-40B4-BE49-F238E27FC236}">
                <a16:creationId xmlns:a16="http://schemas.microsoft.com/office/drawing/2014/main" id="{00000000-0008-0000-3800-000069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2" y="10931"/>
            <a:ext cx="659" cy="99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37226" name="Text 362">
            <a:extLst>
              <a:ext uri="{FF2B5EF4-FFF2-40B4-BE49-F238E27FC236}">
                <a16:creationId xmlns:a16="http://schemas.microsoft.com/office/drawing/2014/main" id="{00000000-0008-0000-3800-00006A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59" y="8837"/>
            <a:ext cx="1688" cy="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 sz="9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lnSpc>
                <a:spcPts val="1000"/>
              </a:lnSpc>
              <a:defRPr sz="1000"/>
            </a:pPr>
            <a:endParaRPr lang="en-US"/>
          </a:p>
        </xdr:txBody>
      </xdr:sp>
      <xdr:sp macro="" textlink="">
        <xdr:nvSpPr>
          <xdr:cNvPr id="37229" name="Text 365">
            <a:extLst>
              <a:ext uri="{FF2B5EF4-FFF2-40B4-BE49-F238E27FC236}">
                <a16:creationId xmlns:a16="http://schemas.microsoft.com/office/drawing/2014/main" id="{00000000-0008-0000-3800-00006D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832" y="8837"/>
            <a:ext cx="1729" cy="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 sz="9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lnSpc>
                <a:spcPts val="1000"/>
              </a:lnSpc>
              <a:defRPr sz="1000"/>
            </a:pPr>
            <a:endParaRPr lang="en-US"/>
          </a:p>
        </xdr:txBody>
      </xdr:sp>
      <xdr:sp macro="" textlink="">
        <xdr:nvSpPr>
          <xdr:cNvPr id="37230" name="Text 366">
            <a:extLst>
              <a:ext uri="{FF2B5EF4-FFF2-40B4-BE49-F238E27FC236}">
                <a16:creationId xmlns:a16="http://schemas.microsoft.com/office/drawing/2014/main" id="{00000000-0008-0000-3800-00006E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541" y="19388"/>
            <a:ext cx="1646" cy="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 sz="9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lnSpc>
                <a:spcPts val="1000"/>
              </a:lnSpc>
              <a:defRPr sz="1000"/>
            </a:pPr>
            <a:endParaRPr lang="en-US"/>
          </a:p>
        </xdr:txBody>
      </xdr:sp>
    </xdr:grpSp>
    <xdr:clientData/>
  </xdr:twoCellAnchor>
  <xdr:twoCellAnchor>
    <xdr:from>
      <xdr:col>7</xdr:col>
      <xdr:colOff>247650</xdr:colOff>
      <xdr:row>24</xdr:row>
      <xdr:rowOff>47625</xdr:rowOff>
    </xdr:from>
    <xdr:to>
      <xdr:col>8</xdr:col>
      <xdr:colOff>238125</xdr:colOff>
      <xdr:row>25</xdr:row>
      <xdr:rowOff>57150</xdr:rowOff>
    </xdr:to>
    <xdr:sp macro="" textlink="">
      <xdr:nvSpPr>
        <xdr:cNvPr id="36934" name="y_Aufweitung">
          <a:extLst>
            <a:ext uri="{FF2B5EF4-FFF2-40B4-BE49-F238E27FC236}">
              <a16:creationId xmlns:a16="http://schemas.microsoft.com/office/drawing/2014/main" id="{00000000-0008-0000-3800-000046900000}"/>
            </a:ext>
          </a:extLst>
        </xdr:cNvPr>
        <xdr:cNvSpPr txBox="1">
          <a:spLocks noChangeArrowheads="1"/>
        </xdr:cNvSpPr>
      </xdr:nvSpPr>
      <xdr:spPr bwMode="auto">
        <a:xfrm>
          <a:off x="4724400" y="4162425"/>
          <a:ext cx="3524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7</xdr:col>
      <xdr:colOff>219075</xdr:colOff>
      <xdr:row>12</xdr:row>
      <xdr:rowOff>57150</xdr:rowOff>
    </xdr:from>
    <xdr:to>
      <xdr:col>8</xdr:col>
      <xdr:colOff>400050</xdr:colOff>
      <xdr:row>13</xdr:row>
      <xdr:rowOff>57150</xdr:rowOff>
    </xdr:to>
    <xdr:sp macro="" textlink="">
      <xdr:nvSpPr>
        <xdr:cNvPr id="36933" name="y_Ringkraft">
          <a:extLst>
            <a:ext uri="{FF2B5EF4-FFF2-40B4-BE49-F238E27FC236}">
              <a16:creationId xmlns:a16="http://schemas.microsoft.com/office/drawing/2014/main" id="{00000000-0008-0000-3800-000045900000}"/>
            </a:ext>
          </a:extLst>
        </xdr:cNvPr>
        <xdr:cNvSpPr txBox="1">
          <a:spLocks noChangeArrowheads="1"/>
        </xdr:cNvSpPr>
      </xdr:nvSpPr>
      <xdr:spPr bwMode="auto">
        <a:xfrm>
          <a:off x="4695825" y="2114550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11</xdr:col>
      <xdr:colOff>228600</xdr:colOff>
      <xdr:row>12</xdr:row>
      <xdr:rowOff>57150</xdr:rowOff>
    </xdr:from>
    <xdr:to>
      <xdr:col>12</xdr:col>
      <xdr:colOff>38100</xdr:colOff>
      <xdr:row>13</xdr:row>
      <xdr:rowOff>57150</xdr:rowOff>
    </xdr:to>
    <xdr:sp macro="" textlink="">
      <xdr:nvSpPr>
        <xdr:cNvPr id="36932" name="y_Meridiankraft">
          <a:extLst>
            <a:ext uri="{FF2B5EF4-FFF2-40B4-BE49-F238E27FC236}">
              <a16:creationId xmlns:a16="http://schemas.microsoft.com/office/drawing/2014/main" id="{00000000-0008-0000-3800-000044900000}"/>
            </a:ext>
          </a:extLst>
        </xdr:cNvPr>
        <xdr:cNvSpPr txBox="1">
          <a:spLocks noChangeArrowheads="1"/>
        </xdr:cNvSpPr>
      </xdr:nvSpPr>
      <xdr:spPr bwMode="auto">
        <a:xfrm>
          <a:off x="7096125" y="2114550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2</xdr:col>
      <xdr:colOff>9525</xdr:colOff>
      <xdr:row>5</xdr:row>
      <xdr:rowOff>9525</xdr:rowOff>
    </xdr:from>
    <xdr:to>
      <xdr:col>3</xdr:col>
      <xdr:colOff>342900</xdr:colOff>
      <xdr:row>13</xdr:row>
      <xdr:rowOff>0</xdr:rowOff>
    </xdr:to>
    <xdr:sp macro="" textlink="">
      <xdr:nvSpPr>
        <xdr:cNvPr id="37481" name="Arc 305">
          <a:extLst>
            <a:ext uri="{FF2B5EF4-FFF2-40B4-BE49-F238E27FC236}">
              <a16:creationId xmlns:a16="http://schemas.microsoft.com/office/drawing/2014/main" id="{00000000-0008-0000-3800-000069920000}"/>
            </a:ext>
          </a:extLst>
        </xdr:cNvPr>
        <xdr:cNvSpPr>
          <a:spLocks/>
        </xdr:cNvSpPr>
      </xdr:nvSpPr>
      <xdr:spPr bwMode="auto">
        <a:xfrm flipH="1">
          <a:off x="819150" y="866775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342900</xdr:colOff>
      <xdr:row>5</xdr:row>
      <xdr:rowOff>9525</xdr:rowOff>
    </xdr:from>
    <xdr:to>
      <xdr:col>4</xdr:col>
      <xdr:colOff>695325</xdr:colOff>
      <xdr:row>13</xdr:row>
      <xdr:rowOff>0</xdr:rowOff>
    </xdr:to>
    <xdr:sp macro="" textlink="">
      <xdr:nvSpPr>
        <xdr:cNvPr id="37482" name="Arc 306">
          <a:extLst>
            <a:ext uri="{FF2B5EF4-FFF2-40B4-BE49-F238E27FC236}">
              <a16:creationId xmlns:a16="http://schemas.microsoft.com/office/drawing/2014/main" id="{00000000-0008-0000-3800-00006A920000}"/>
            </a:ext>
          </a:extLst>
        </xdr:cNvPr>
        <xdr:cNvSpPr>
          <a:spLocks/>
        </xdr:cNvSpPr>
      </xdr:nvSpPr>
      <xdr:spPr bwMode="auto">
        <a:xfrm>
          <a:off x="1885950" y="866775"/>
          <a:ext cx="1085850" cy="1362075"/>
        </a:xfrm>
        <a:custGeom>
          <a:avLst/>
          <a:gdLst>
            <a:gd name="T0" fmla="*/ 0 w 21600"/>
            <a:gd name="T1" fmla="*/ 0 h 21600"/>
            <a:gd name="T2" fmla="*/ 54586584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695325</xdr:colOff>
      <xdr:row>5</xdr:row>
      <xdr:rowOff>9525</xdr:rowOff>
    </xdr:from>
    <xdr:to>
      <xdr:col>4</xdr:col>
      <xdr:colOff>0</xdr:colOff>
      <xdr:row>13</xdr:row>
      <xdr:rowOff>9525</xdr:rowOff>
    </xdr:to>
    <xdr:sp macro="" textlink="">
      <xdr:nvSpPr>
        <xdr:cNvPr id="37483" name="Zeichnung 307">
          <a:extLst>
            <a:ext uri="{FF2B5EF4-FFF2-40B4-BE49-F238E27FC236}">
              <a16:creationId xmlns:a16="http://schemas.microsoft.com/office/drawing/2014/main" id="{00000000-0008-0000-3800-00006B920000}"/>
            </a:ext>
          </a:extLst>
        </xdr:cNvPr>
        <xdr:cNvSpPr>
          <a:spLocks/>
        </xdr:cNvSpPr>
      </xdr:nvSpPr>
      <xdr:spPr bwMode="auto">
        <a:xfrm>
          <a:off x="1504950" y="866775"/>
          <a:ext cx="771525" cy="1371600"/>
        </a:xfrm>
        <a:custGeom>
          <a:avLst/>
          <a:gdLst>
            <a:gd name="T0" fmla="*/ 17970496 w 16384"/>
            <a:gd name="T1" fmla="*/ 114824619 h 16384"/>
            <a:gd name="T2" fmla="*/ 0 w 16384"/>
            <a:gd name="T3" fmla="*/ 0 h 16384"/>
            <a:gd name="T4" fmla="*/ 36331227 w 16384"/>
            <a:gd name="T5" fmla="*/ 0 h 16384"/>
            <a:gd name="T6" fmla="*/ 17970496 w 16384"/>
            <a:gd name="T7" fmla="*/ 114824619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342900</xdr:colOff>
      <xdr:row>4</xdr:row>
      <xdr:rowOff>104775</xdr:rowOff>
    </xdr:from>
    <xdr:to>
      <xdr:col>3</xdr:col>
      <xdr:colOff>342900</xdr:colOff>
      <xdr:row>13</xdr:row>
      <xdr:rowOff>57150</xdr:rowOff>
    </xdr:to>
    <xdr:sp macro="" textlink="">
      <xdr:nvSpPr>
        <xdr:cNvPr id="37484" name="Line 308">
          <a:extLst>
            <a:ext uri="{FF2B5EF4-FFF2-40B4-BE49-F238E27FC236}">
              <a16:creationId xmlns:a16="http://schemas.microsoft.com/office/drawing/2014/main" id="{00000000-0008-0000-3800-00006C920000}"/>
            </a:ext>
          </a:extLst>
        </xdr:cNvPr>
        <xdr:cNvSpPr>
          <a:spLocks noChangeShapeType="1"/>
        </xdr:cNvSpPr>
      </xdr:nvSpPr>
      <xdr:spPr bwMode="auto">
        <a:xfrm>
          <a:off x="1885950" y="790575"/>
          <a:ext cx="0" cy="14954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5</xdr:row>
      <xdr:rowOff>85725</xdr:rowOff>
    </xdr:from>
    <xdr:to>
      <xdr:col>3</xdr:col>
      <xdr:colOff>342900</xdr:colOff>
      <xdr:row>13</xdr:row>
      <xdr:rowOff>9525</xdr:rowOff>
    </xdr:to>
    <xdr:sp macro="" textlink="">
      <xdr:nvSpPr>
        <xdr:cNvPr id="37485" name="Line 309">
          <a:extLst>
            <a:ext uri="{FF2B5EF4-FFF2-40B4-BE49-F238E27FC236}">
              <a16:creationId xmlns:a16="http://schemas.microsoft.com/office/drawing/2014/main" id="{00000000-0008-0000-3800-00006D920000}"/>
            </a:ext>
          </a:extLst>
        </xdr:cNvPr>
        <xdr:cNvSpPr>
          <a:spLocks noChangeShapeType="1"/>
        </xdr:cNvSpPr>
      </xdr:nvSpPr>
      <xdr:spPr bwMode="auto">
        <a:xfrm>
          <a:off x="1514475" y="942975"/>
          <a:ext cx="371475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13</xdr:row>
      <xdr:rowOff>0</xdr:rowOff>
    </xdr:from>
    <xdr:to>
      <xdr:col>4</xdr:col>
      <xdr:colOff>704850</xdr:colOff>
      <xdr:row>13</xdr:row>
      <xdr:rowOff>0</xdr:rowOff>
    </xdr:to>
    <xdr:sp macro="" textlink="">
      <xdr:nvSpPr>
        <xdr:cNvPr id="37486" name="Line 310">
          <a:extLst>
            <a:ext uri="{FF2B5EF4-FFF2-40B4-BE49-F238E27FC236}">
              <a16:creationId xmlns:a16="http://schemas.microsoft.com/office/drawing/2014/main" id="{00000000-0008-0000-3800-00006E920000}"/>
            </a:ext>
          </a:extLst>
        </xdr:cNvPr>
        <xdr:cNvSpPr>
          <a:spLocks noChangeShapeType="1"/>
        </xdr:cNvSpPr>
      </xdr:nvSpPr>
      <xdr:spPr bwMode="auto">
        <a:xfrm>
          <a:off x="838200" y="2228850"/>
          <a:ext cx="2143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10</xdr:row>
      <xdr:rowOff>66675</xdr:rowOff>
    </xdr:from>
    <xdr:to>
      <xdr:col>3</xdr:col>
      <xdr:colOff>342900</xdr:colOff>
      <xdr:row>13</xdr:row>
      <xdr:rowOff>0</xdr:rowOff>
    </xdr:to>
    <xdr:sp macro="" textlink="">
      <xdr:nvSpPr>
        <xdr:cNvPr id="37487" name="Line 323">
          <a:extLst>
            <a:ext uri="{FF2B5EF4-FFF2-40B4-BE49-F238E27FC236}">
              <a16:creationId xmlns:a16="http://schemas.microsoft.com/office/drawing/2014/main" id="{00000000-0008-0000-3800-00006F920000}"/>
            </a:ext>
          </a:extLst>
        </xdr:cNvPr>
        <xdr:cNvSpPr>
          <a:spLocks noChangeShapeType="1"/>
        </xdr:cNvSpPr>
      </xdr:nvSpPr>
      <xdr:spPr bwMode="auto">
        <a:xfrm>
          <a:off x="876300" y="1781175"/>
          <a:ext cx="1009650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6</xdr:row>
      <xdr:rowOff>114300</xdr:rowOff>
    </xdr:from>
    <xdr:to>
      <xdr:col>3</xdr:col>
      <xdr:colOff>342900</xdr:colOff>
      <xdr:row>7</xdr:row>
      <xdr:rowOff>47625</xdr:rowOff>
    </xdr:to>
    <xdr:sp macro="" textlink="">
      <xdr:nvSpPr>
        <xdr:cNvPr id="37488" name="Arc 324">
          <a:extLst>
            <a:ext uri="{FF2B5EF4-FFF2-40B4-BE49-F238E27FC236}">
              <a16:creationId xmlns:a16="http://schemas.microsoft.com/office/drawing/2014/main" id="{00000000-0008-0000-3800-000070920000}"/>
            </a:ext>
          </a:extLst>
        </xdr:cNvPr>
        <xdr:cNvSpPr>
          <a:spLocks/>
        </xdr:cNvSpPr>
      </xdr:nvSpPr>
      <xdr:spPr bwMode="auto">
        <a:xfrm flipH="1">
          <a:off x="1609725" y="1143000"/>
          <a:ext cx="276225" cy="104775"/>
        </a:xfrm>
        <a:custGeom>
          <a:avLst/>
          <a:gdLst>
            <a:gd name="T0" fmla="*/ 0 w 21600"/>
            <a:gd name="T1" fmla="*/ 0 h 21600"/>
            <a:gd name="T2" fmla="*/ 3532419 w 21600"/>
            <a:gd name="T3" fmla="*/ 508232 h 21600"/>
            <a:gd name="T4" fmla="*/ 0 w 21600"/>
            <a:gd name="T5" fmla="*/ 508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533400</xdr:colOff>
      <xdr:row>8</xdr:row>
      <xdr:rowOff>57150</xdr:rowOff>
    </xdr:from>
    <xdr:to>
      <xdr:col>3</xdr:col>
      <xdr:colOff>342900</xdr:colOff>
      <xdr:row>11</xdr:row>
      <xdr:rowOff>104775</xdr:rowOff>
    </xdr:to>
    <xdr:sp macro="" textlink="">
      <xdr:nvSpPr>
        <xdr:cNvPr id="37489" name="Arc 325">
          <a:extLst>
            <a:ext uri="{FF2B5EF4-FFF2-40B4-BE49-F238E27FC236}">
              <a16:creationId xmlns:a16="http://schemas.microsoft.com/office/drawing/2014/main" id="{00000000-0008-0000-3800-000071920000}"/>
            </a:ext>
          </a:extLst>
        </xdr:cNvPr>
        <xdr:cNvSpPr>
          <a:spLocks/>
        </xdr:cNvSpPr>
      </xdr:nvSpPr>
      <xdr:spPr bwMode="auto">
        <a:xfrm flipH="1">
          <a:off x="1343025" y="1428750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28575</xdr:colOff>
      <xdr:row>10</xdr:row>
      <xdr:rowOff>19050</xdr:rowOff>
    </xdr:from>
    <xdr:to>
      <xdr:col>3</xdr:col>
      <xdr:colOff>342900</xdr:colOff>
      <xdr:row>13</xdr:row>
      <xdr:rowOff>0</xdr:rowOff>
    </xdr:to>
    <xdr:sp macro="" textlink="">
      <xdr:nvSpPr>
        <xdr:cNvPr id="37490" name="Arc 326">
          <a:extLst>
            <a:ext uri="{FF2B5EF4-FFF2-40B4-BE49-F238E27FC236}">
              <a16:creationId xmlns:a16="http://schemas.microsoft.com/office/drawing/2014/main" id="{00000000-0008-0000-3800-000072920000}"/>
            </a:ext>
          </a:extLst>
        </xdr:cNvPr>
        <xdr:cNvSpPr>
          <a:spLocks/>
        </xdr:cNvSpPr>
      </xdr:nvSpPr>
      <xdr:spPr bwMode="auto">
        <a:xfrm flipH="1">
          <a:off x="1571625" y="1733550"/>
          <a:ext cx="314325" cy="495300"/>
        </a:xfrm>
        <a:custGeom>
          <a:avLst/>
          <a:gdLst>
            <a:gd name="T0" fmla="*/ 0 w 21600"/>
            <a:gd name="T1" fmla="*/ 0 h 21600"/>
            <a:gd name="T2" fmla="*/ 4574084 w 21600"/>
            <a:gd name="T3" fmla="*/ 11357504 h 21600"/>
            <a:gd name="T4" fmla="*/ 0 w 21600"/>
            <a:gd name="T5" fmla="*/ 113575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28575</xdr:colOff>
      <xdr:row>12</xdr:row>
      <xdr:rowOff>57150</xdr:rowOff>
    </xdr:from>
    <xdr:to>
      <xdr:col>3</xdr:col>
      <xdr:colOff>28575</xdr:colOff>
      <xdr:row>13</xdr:row>
      <xdr:rowOff>0</xdr:rowOff>
    </xdr:to>
    <xdr:sp macro="" textlink="">
      <xdr:nvSpPr>
        <xdr:cNvPr id="37491" name="Line 327">
          <a:extLst>
            <a:ext uri="{FF2B5EF4-FFF2-40B4-BE49-F238E27FC236}">
              <a16:creationId xmlns:a16="http://schemas.microsoft.com/office/drawing/2014/main" id="{00000000-0008-0000-3800-000073920000}"/>
            </a:ext>
          </a:extLst>
        </xdr:cNvPr>
        <xdr:cNvSpPr>
          <a:spLocks noChangeShapeType="1"/>
        </xdr:cNvSpPr>
      </xdr:nvSpPr>
      <xdr:spPr bwMode="auto">
        <a:xfrm flipH="1">
          <a:off x="1571625" y="2114550"/>
          <a:ext cx="0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533400</xdr:colOff>
      <xdr:row>11</xdr:row>
      <xdr:rowOff>38100</xdr:rowOff>
    </xdr:from>
    <xdr:to>
      <xdr:col>2</xdr:col>
      <xdr:colOff>561975</xdr:colOff>
      <xdr:row>11</xdr:row>
      <xdr:rowOff>95250</xdr:rowOff>
    </xdr:to>
    <xdr:sp macro="" textlink="">
      <xdr:nvSpPr>
        <xdr:cNvPr id="37492" name="Line 328">
          <a:extLst>
            <a:ext uri="{FF2B5EF4-FFF2-40B4-BE49-F238E27FC236}">
              <a16:creationId xmlns:a16="http://schemas.microsoft.com/office/drawing/2014/main" id="{00000000-0008-0000-3800-000074920000}"/>
            </a:ext>
          </a:extLst>
        </xdr:cNvPr>
        <xdr:cNvSpPr>
          <a:spLocks noChangeShapeType="1"/>
        </xdr:cNvSpPr>
      </xdr:nvSpPr>
      <xdr:spPr bwMode="auto">
        <a:xfrm flipH="1">
          <a:off x="1343025" y="1924050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5</xdr:row>
      <xdr:rowOff>38100</xdr:rowOff>
    </xdr:from>
    <xdr:to>
      <xdr:col>3</xdr:col>
      <xdr:colOff>361950</xdr:colOff>
      <xdr:row>6</xdr:row>
      <xdr:rowOff>66675</xdr:rowOff>
    </xdr:to>
    <xdr:sp macro="" textlink="">
      <xdr:nvSpPr>
        <xdr:cNvPr id="37193" name="Text 329">
          <a:extLst>
            <a:ext uri="{FF2B5EF4-FFF2-40B4-BE49-F238E27FC236}">
              <a16:creationId xmlns:a16="http://schemas.microsoft.com/office/drawing/2014/main" id="{00000000-0008-0000-3800-000049910000}"/>
            </a:ext>
          </a:extLst>
        </xdr:cNvPr>
        <xdr:cNvSpPr txBox="1">
          <a:spLocks noChangeArrowheads="1"/>
        </xdr:cNvSpPr>
      </xdr:nvSpPr>
      <xdr:spPr bwMode="auto">
        <a:xfrm>
          <a:off x="1685925" y="895350"/>
          <a:ext cx="2190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0</a:t>
          </a:r>
          <a:endParaRPr lang="en-US"/>
        </a:p>
      </xdr:txBody>
    </xdr:sp>
    <xdr:clientData/>
  </xdr:twoCellAnchor>
  <xdr:twoCellAnchor>
    <xdr:from>
      <xdr:col>3</xdr:col>
      <xdr:colOff>142875</xdr:colOff>
      <xdr:row>8</xdr:row>
      <xdr:rowOff>104775</xdr:rowOff>
    </xdr:from>
    <xdr:to>
      <xdr:col>3</xdr:col>
      <xdr:colOff>371475</xdr:colOff>
      <xdr:row>9</xdr:row>
      <xdr:rowOff>152400</xdr:rowOff>
    </xdr:to>
    <xdr:sp macro="" textlink="">
      <xdr:nvSpPr>
        <xdr:cNvPr id="37194" name="Text 330">
          <a:extLst>
            <a:ext uri="{FF2B5EF4-FFF2-40B4-BE49-F238E27FC236}">
              <a16:creationId xmlns:a16="http://schemas.microsoft.com/office/drawing/2014/main" id="{00000000-0008-0000-3800-00004A910000}"/>
            </a:ext>
          </a:extLst>
        </xdr:cNvPr>
        <xdr:cNvSpPr txBox="1">
          <a:spLocks noChangeArrowheads="1"/>
        </xdr:cNvSpPr>
      </xdr:nvSpPr>
      <xdr:spPr bwMode="auto">
        <a:xfrm>
          <a:off x="1685925" y="1476375"/>
          <a:ext cx="2286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4</xdr:col>
      <xdr:colOff>504825</xdr:colOff>
      <xdr:row>11</xdr:row>
      <xdr:rowOff>152400</xdr:rowOff>
    </xdr:from>
    <xdr:to>
      <xdr:col>4</xdr:col>
      <xdr:colOff>676275</xdr:colOff>
      <xdr:row>11</xdr:row>
      <xdr:rowOff>152400</xdr:rowOff>
    </xdr:to>
    <xdr:sp macro="" textlink="">
      <xdr:nvSpPr>
        <xdr:cNvPr id="37495" name="Line 331">
          <a:extLst>
            <a:ext uri="{FF2B5EF4-FFF2-40B4-BE49-F238E27FC236}">
              <a16:creationId xmlns:a16="http://schemas.microsoft.com/office/drawing/2014/main" id="{00000000-0008-0000-3800-000077920000}"/>
            </a:ext>
          </a:extLst>
        </xdr:cNvPr>
        <xdr:cNvSpPr>
          <a:spLocks noChangeShapeType="1"/>
        </xdr:cNvSpPr>
      </xdr:nvSpPr>
      <xdr:spPr bwMode="auto">
        <a:xfrm>
          <a:off x="2781300" y="20383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11</xdr:row>
      <xdr:rowOff>152400</xdr:rowOff>
    </xdr:from>
    <xdr:to>
      <xdr:col>5</xdr:col>
      <xdr:colOff>371475</xdr:colOff>
      <xdr:row>11</xdr:row>
      <xdr:rowOff>152400</xdr:rowOff>
    </xdr:to>
    <xdr:sp macro="" textlink="">
      <xdr:nvSpPr>
        <xdr:cNvPr id="37496" name="Line 332">
          <a:extLst>
            <a:ext uri="{FF2B5EF4-FFF2-40B4-BE49-F238E27FC236}">
              <a16:creationId xmlns:a16="http://schemas.microsoft.com/office/drawing/2014/main" id="{00000000-0008-0000-3800-000078920000}"/>
            </a:ext>
          </a:extLst>
        </xdr:cNvPr>
        <xdr:cNvSpPr>
          <a:spLocks noChangeShapeType="1"/>
        </xdr:cNvSpPr>
      </xdr:nvSpPr>
      <xdr:spPr bwMode="auto">
        <a:xfrm flipH="1">
          <a:off x="2971800" y="2038350"/>
          <a:ext cx="4095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19050</xdr:rowOff>
    </xdr:from>
    <xdr:to>
      <xdr:col>3</xdr:col>
      <xdr:colOff>333375</xdr:colOff>
      <xdr:row>8</xdr:row>
      <xdr:rowOff>47625</xdr:rowOff>
    </xdr:to>
    <xdr:sp macro="" textlink="">
      <xdr:nvSpPr>
        <xdr:cNvPr id="37197" name="Text 333">
          <a:extLst>
            <a:ext uri="{FF2B5EF4-FFF2-40B4-BE49-F238E27FC236}">
              <a16:creationId xmlns:a16="http://schemas.microsoft.com/office/drawing/2014/main" id="{00000000-0008-0000-3800-00004D910000}"/>
            </a:ext>
          </a:extLst>
        </xdr:cNvPr>
        <xdr:cNvSpPr txBox="1">
          <a:spLocks noChangeArrowheads="1"/>
        </xdr:cNvSpPr>
      </xdr:nvSpPr>
      <xdr:spPr bwMode="auto">
        <a:xfrm>
          <a:off x="1714500" y="1219200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3</xdr:col>
      <xdr:colOff>342900</xdr:colOff>
      <xdr:row>5</xdr:row>
      <xdr:rowOff>76200</xdr:rowOff>
    </xdr:from>
    <xdr:to>
      <xdr:col>3</xdr:col>
      <xdr:colOff>704850</xdr:colOff>
      <xdr:row>13</xdr:row>
      <xdr:rowOff>0</xdr:rowOff>
    </xdr:to>
    <xdr:sp macro="" textlink="">
      <xdr:nvSpPr>
        <xdr:cNvPr id="37498" name="Line 334">
          <a:extLst>
            <a:ext uri="{FF2B5EF4-FFF2-40B4-BE49-F238E27FC236}">
              <a16:creationId xmlns:a16="http://schemas.microsoft.com/office/drawing/2014/main" id="{00000000-0008-0000-3800-00007A920000}"/>
            </a:ext>
          </a:extLst>
        </xdr:cNvPr>
        <xdr:cNvSpPr>
          <a:spLocks noChangeShapeType="1"/>
        </xdr:cNvSpPr>
      </xdr:nvSpPr>
      <xdr:spPr bwMode="auto">
        <a:xfrm flipV="1">
          <a:off x="1885950" y="933450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4</xdr:row>
      <xdr:rowOff>152400</xdr:rowOff>
    </xdr:from>
    <xdr:to>
      <xdr:col>3</xdr:col>
      <xdr:colOff>142875</xdr:colOff>
      <xdr:row>7</xdr:row>
      <xdr:rowOff>76200</xdr:rowOff>
    </xdr:to>
    <xdr:grpSp>
      <xdr:nvGrpSpPr>
        <xdr:cNvPr id="37499" name="Group 335">
          <a:extLst>
            <a:ext uri="{FF2B5EF4-FFF2-40B4-BE49-F238E27FC236}">
              <a16:creationId xmlns:a16="http://schemas.microsoft.com/office/drawing/2014/main" id="{00000000-0008-0000-3800-00007B920000}"/>
            </a:ext>
          </a:extLst>
        </xdr:cNvPr>
        <xdr:cNvGrpSpPr>
          <a:grpSpLocks/>
        </xdr:cNvGrpSpPr>
      </xdr:nvGrpSpPr>
      <xdr:grpSpPr bwMode="auto">
        <a:xfrm>
          <a:off x="933450" y="838200"/>
          <a:ext cx="752475" cy="438150"/>
          <a:chOff x="2520000" y="2160000"/>
          <a:chExt cx="2020000" cy="1120000"/>
        </a:xfrm>
      </xdr:grpSpPr>
      <xdr:sp macro="" textlink="">
        <xdr:nvSpPr>
          <xdr:cNvPr id="37529" name="Line 336">
            <a:extLst>
              <a:ext uri="{FF2B5EF4-FFF2-40B4-BE49-F238E27FC236}">
                <a16:creationId xmlns:a16="http://schemas.microsoft.com/office/drawing/2014/main" id="{00000000-0008-0000-3800-0000999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320000" y="3040000"/>
            <a:ext cx="220000" cy="16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30" name="Line 337">
            <a:extLst>
              <a:ext uri="{FF2B5EF4-FFF2-40B4-BE49-F238E27FC236}">
                <a16:creationId xmlns:a16="http://schemas.microsoft.com/office/drawing/2014/main" id="{00000000-0008-0000-3800-00009A920000}"/>
              </a:ext>
            </a:extLst>
          </xdr:cNvPr>
          <xdr:cNvSpPr>
            <a:spLocks noChangeShapeType="1"/>
          </xdr:cNvSpPr>
        </xdr:nvSpPr>
        <xdr:spPr bwMode="auto">
          <a:xfrm>
            <a:off x="3000000" y="2600000"/>
            <a:ext cx="340000" cy="36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31" name="Line 338">
            <a:extLst>
              <a:ext uri="{FF2B5EF4-FFF2-40B4-BE49-F238E27FC236}">
                <a16:creationId xmlns:a16="http://schemas.microsoft.com/office/drawing/2014/main" id="{00000000-0008-0000-3800-00009B920000}"/>
              </a:ext>
            </a:extLst>
          </xdr:cNvPr>
          <xdr:cNvSpPr>
            <a:spLocks noChangeShapeType="1"/>
          </xdr:cNvSpPr>
        </xdr:nvSpPr>
        <xdr:spPr bwMode="auto">
          <a:xfrm>
            <a:off x="3360000" y="2240000"/>
            <a:ext cx="340000" cy="44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32" name="Line 339">
            <a:extLst>
              <a:ext uri="{FF2B5EF4-FFF2-40B4-BE49-F238E27FC236}">
                <a16:creationId xmlns:a16="http://schemas.microsoft.com/office/drawing/2014/main" id="{00000000-0008-0000-3800-00009C920000}"/>
              </a:ext>
            </a:extLst>
          </xdr:cNvPr>
          <xdr:cNvSpPr>
            <a:spLocks noChangeShapeType="1"/>
          </xdr:cNvSpPr>
        </xdr:nvSpPr>
        <xdr:spPr bwMode="auto">
          <a:xfrm>
            <a:off x="2640000" y="2960000"/>
            <a:ext cx="360000" cy="3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33" name="Zeichnung 340">
            <a:extLst>
              <a:ext uri="{FF2B5EF4-FFF2-40B4-BE49-F238E27FC236}">
                <a16:creationId xmlns:a16="http://schemas.microsoft.com/office/drawing/2014/main" id="{00000000-0008-0000-3800-00009D920000}"/>
              </a:ext>
            </a:extLst>
          </xdr:cNvPr>
          <xdr:cNvSpPr>
            <a:spLocks/>
          </xdr:cNvSpPr>
        </xdr:nvSpPr>
        <xdr:spPr bwMode="auto">
          <a:xfrm>
            <a:off x="2520000" y="2160000"/>
            <a:ext cx="1080000" cy="960000"/>
          </a:xfrm>
          <a:custGeom>
            <a:avLst/>
            <a:gdLst>
              <a:gd name="T0" fmla="*/ 0 w 16384"/>
              <a:gd name="T1" fmla="*/ 56250000 h 16384"/>
              <a:gd name="T2" fmla="*/ 9950449 w 16384"/>
              <a:gd name="T3" fmla="*/ 45785508 h 16384"/>
              <a:gd name="T4" fmla="*/ 31002869 w 16384"/>
              <a:gd name="T5" fmla="*/ 25182715 h 16384"/>
              <a:gd name="T6" fmla="*/ 58177617 w 16384"/>
              <a:gd name="T7" fmla="*/ 6540293 h 16384"/>
              <a:gd name="T8" fmla="*/ 71191406 w 16384"/>
              <a:gd name="T9" fmla="*/ 0 h 16384"/>
              <a:gd name="T10" fmla="*/ 71191406 w 16384"/>
              <a:gd name="T11" fmla="*/ 326133 h 16384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2290" y="13336"/>
                </a:lnTo>
                <a:lnTo>
                  <a:pt x="7135" y="7335"/>
                </a:lnTo>
                <a:lnTo>
                  <a:pt x="13389" y="1905"/>
                </a:lnTo>
                <a:lnTo>
                  <a:pt x="16384" y="0"/>
                </a:lnTo>
                <a:lnTo>
                  <a:pt x="16384" y="95"/>
                </a:lnTo>
              </a:path>
            </a:pathLst>
          </a:custGeom>
          <a:noFill/>
          <a:ln w="1" cap="flat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>
    <xdr:from>
      <xdr:col>4</xdr:col>
      <xdr:colOff>409575</xdr:colOff>
      <xdr:row>6</xdr:row>
      <xdr:rowOff>57150</xdr:rowOff>
    </xdr:from>
    <xdr:to>
      <xdr:col>5</xdr:col>
      <xdr:colOff>28575</xdr:colOff>
      <xdr:row>9</xdr:row>
      <xdr:rowOff>0</xdr:rowOff>
    </xdr:to>
    <xdr:grpSp>
      <xdr:nvGrpSpPr>
        <xdr:cNvPr id="37500" name="Group 341">
          <a:extLst>
            <a:ext uri="{FF2B5EF4-FFF2-40B4-BE49-F238E27FC236}">
              <a16:creationId xmlns:a16="http://schemas.microsoft.com/office/drawing/2014/main" id="{00000000-0008-0000-3800-00007C920000}"/>
            </a:ext>
          </a:extLst>
        </xdr:cNvPr>
        <xdr:cNvGrpSpPr>
          <a:grpSpLocks/>
        </xdr:cNvGrpSpPr>
      </xdr:nvGrpSpPr>
      <xdr:grpSpPr bwMode="auto">
        <a:xfrm>
          <a:off x="2686050" y="1085850"/>
          <a:ext cx="352425" cy="457200"/>
          <a:chOff x="7240000" y="2780000"/>
          <a:chExt cx="960000" cy="1180000"/>
        </a:xfrm>
      </xdr:grpSpPr>
      <xdr:sp macro="" textlink="">
        <xdr:nvSpPr>
          <xdr:cNvPr id="37525" name="Line 342">
            <a:extLst>
              <a:ext uri="{FF2B5EF4-FFF2-40B4-BE49-F238E27FC236}">
                <a16:creationId xmlns:a16="http://schemas.microsoft.com/office/drawing/2014/main" id="{00000000-0008-0000-3800-0000959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240000" y="3040000"/>
            <a:ext cx="420000" cy="26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26" name="Line 343">
            <a:extLst>
              <a:ext uri="{FF2B5EF4-FFF2-40B4-BE49-F238E27FC236}">
                <a16:creationId xmlns:a16="http://schemas.microsoft.com/office/drawing/2014/main" id="{00000000-0008-0000-3800-0000969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420000" y="3360000"/>
            <a:ext cx="440000" cy="28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27" name="Line 344">
            <a:extLst>
              <a:ext uri="{FF2B5EF4-FFF2-40B4-BE49-F238E27FC236}">
                <a16:creationId xmlns:a16="http://schemas.microsoft.com/office/drawing/2014/main" id="{00000000-0008-0000-3800-0000979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600000" y="3700000"/>
            <a:ext cx="500000" cy="26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28" name="Zeichnung 345">
            <a:extLst>
              <a:ext uri="{FF2B5EF4-FFF2-40B4-BE49-F238E27FC236}">
                <a16:creationId xmlns:a16="http://schemas.microsoft.com/office/drawing/2014/main" id="{00000000-0008-0000-3800-000098920000}"/>
              </a:ext>
            </a:extLst>
          </xdr:cNvPr>
          <xdr:cNvSpPr>
            <a:spLocks/>
          </xdr:cNvSpPr>
        </xdr:nvSpPr>
        <xdr:spPr bwMode="auto">
          <a:xfrm>
            <a:off x="7500000" y="2780000"/>
            <a:ext cx="700000" cy="1180000"/>
          </a:xfrm>
          <a:custGeom>
            <a:avLst/>
            <a:gdLst>
              <a:gd name="T0" fmla="*/ 0 w 16384"/>
              <a:gd name="T1" fmla="*/ 0 h 16384"/>
              <a:gd name="T2" fmla="*/ 5684253 w 16384"/>
              <a:gd name="T3" fmla="*/ 13953298 h 16384"/>
              <a:gd name="T4" fmla="*/ 16808203 w 16384"/>
              <a:gd name="T5" fmla="*/ 40589004 h 16384"/>
              <a:gd name="T6" fmla="*/ 25953406 w 16384"/>
              <a:gd name="T7" fmla="*/ 66379249 h 16384"/>
              <a:gd name="T8" fmla="*/ 29907227 w 16384"/>
              <a:gd name="T9" fmla="*/ 84559993 h 16384"/>
              <a:gd name="T10" fmla="*/ 29907227 w 16384"/>
              <a:gd name="T11" fmla="*/ 84985352 h 16384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6384" h="16384">
                <a:moveTo>
                  <a:pt x="0" y="0"/>
                </a:moveTo>
                <a:lnTo>
                  <a:pt x="3114" y="2690"/>
                </a:lnTo>
                <a:lnTo>
                  <a:pt x="9208" y="7825"/>
                </a:lnTo>
                <a:lnTo>
                  <a:pt x="14218" y="12797"/>
                </a:lnTo>
                <a:lnTo>
                  <a:pt x="16384" y="16302"/>
                </a:lnTo>
                <a:lnTo>
                  <a:pt x="16384" y="16384"/>
                </a:lnTo>
              </a:path>
            </a:pathLst>
          </a:custGeom>
          <a:noFill/>
          <a:ln w="1" cap="flat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>
    <xdr:from>
      <xdr:col>4</xdr:col>
      <xdr:colOff>428625</xdr:colOff>
      <xdr:row>4</xdr:row>
      <xdr:rowOff>152400</xdr:rowOff>
    </xdr:from>
    <xdr:to>
      <xdr:col>4</xdr:col>
      <xdr:colOff>561975</xdr:colOff>
      <xdr:row>5</xdr:row>
      <xdr:rowOff>152400</xdr:rowOff>
    </xdr:to>
    <xdr:sp macro="" textlink="">
      <xdr:nvSpPr>
        <xdr:cNvPr id="37214" name="Text 350">
          <a:extLst>
            <a:ext uri="{FF2B5EF4-FFF2-40B4-BE49-F238E27FC236}">
              <a16:creationId xmlns:a16="http://schemas.microsoft.com/office/drawing/2014/main" id="{00000000-0008-0000-3800-00005E910000}"/>
            </a:ext>
          </a:extLst>
        </xdr:cNvPr>
        <xdr:cNvSpPr txBox="1">
          <a:spLocks noChangeArrowheads="1"/>
        </xdr:cNvSpPr>
      </xdr:nvSpPr>
      <xdr:spPr bwMode="auto">
        <a:xfrm>
          <a:off x="2705100" y="838200"/>
          <a:ext cx="133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5</xdr:col>
      <xdr:colOff>66675</xdr:colOff>
      <xdr:row>10</xdr:row>
      <xdr:rowOff>152400</xdr:rowOff>
    </xdr:from>
    <xdr:to>
      <xdr:col>5</xdr:col>
      <xdr:colOff>209550</xdr:colOff>
      <xdr:row>11</xdr:row>
      <xdr:rowOff>152400</xdr:rowOff>
    </xdr:to>
    <xdr:sp macro="" textlink="">
      <xdr:nvSpPr>
        <xdr:cNvPr id="37215" name="Text 351">
          <a:extLst>
            <a:ext uri="{FF2B5EF4-FFF2-40B4-BE49-F238E27FC236}">
              <a16:creationId xmlns:a16="http://schemas.microsoft.com/office/drawing/2014/main" id="{00000000-0008-0000-3800-00005F910000}"/>
            </a:ext>
          </a:extLst>
        </xdr:cNvPr>
        <xdr:cNvSpPr txBox="1">
          <a:spLocks noChangeArrowheads="1"/>
        </xdr:cNvSpPr>
      </xdr:nvSpPr>
      <xdr:spPr bwMode="auto">
        <a:xfrm>
          <a:off x="3076575" y="1866900"/>
          <a:ext cx="142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38100</xdr:colOff>
      <xdr:row>11</xdr:row>
      <xdr:rowOff>114300</xdr:rowOff>
    </xdr:from>
    <xdr:to>
      <xdr:col>2</xdr:col>
      <xdr:colOff>238125</xdr:colOff>
      <xdr:row>12</xdr:row>
      <xdr:rowOff>152400</xdr:rowOff>
    </xdr:to>
    <xdr:sp macro="" textlink="">
      <xdr:nvSpPr>
        <xdr:cNvPr id="37216" name="Text 352">
          <a:extLst>
            <a:ext uri="{FF2B5EF4-FFF2-40B4-BE49-F238E27FC236}">
              <a16:creationId xmlns:a16="http://schemas.microsoft.com/office/drawing/2014/main" id="{00000000-0008-0000-3800-000060910000}"/>
            </a:ext>
          </a:extLst>
        </xdr:cNvPr>
        <xdr:cNvSpPr txBox="1">
          <a:spLocks noChangeArrowheads="1"/>
        </xdr:cNvSpPr>
      </xdr:nvSpPr>
      <xdr:spPr bwMode="auto">
        <a:xfrm>
          <a:off x="847725" y="2000250"/>
          <a:ext cx="2000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4</xdr:col>
      <xdr:colOff>657225</xdr:colOff>
      <xdr:row>12</xdr:row>
      <xdr:rowOff>152400</xdr:rowOff>
    </xdr:from>
    <xdr:to>
      <xdr:col>4</xdr:col>
      <xdr:colOff>695325</xdr:colOff>
      <xdr:row>13</xdr:row>
      <xdr:rowOff>28575</xdr:rowOff>
    </xdr:to>
    <xdr:sp macro="" textlink="">
      <xdr:nvSpPr>
        <xdr:cNvPr id="37504" name="Oval 374">
          <a:extLst>
            <a:ext uri="{FF2B5EF4-FFF2-40B4-BE49-F238E27FC236}">
              <a16:creationId xmlns:a16="http://schemas.microsoft.com/office/drawing/2014/main" id="{00000000-0008-0000-3800-000080920000}"/>
            </a:ext>
          </a:extLst>
        </xdr:cNvPr>
        <xdr:cNvSpPr>
          <a:spLocks noChangeArrowheads="1"/>
        </xdr:cNvSpPr>
      </xdr:nvSpPr>
      <xdr:spPr bwMode="auto">
        <a:xfrm>
          <a:off x="2933700" y="220980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685800</xdr:colOff>
      <xdr:row>13</xdr:row>
      <xdr:rowOff>0</xdr:rowOff>
    </xdr:from>
    <xdr:to>
      <xdr:col>5</xdr:col>
      <xdr:colOff>47625</xdr:colOff>
      <xdr:row>14</xdr:row>
      <xdr:rowOff>38100</xdr:rowOff>
    </xdr:to>
    <xdr:sp macro="" textlink="">
      <xdr:nvSpPr>
        <xdr:cNvPr id="37505" name="Line 376">
          <a:extLst>
            <a:ext uri="{FF2B5EF4-FFF2-40B4-BE49-F238E27FC236}">
              <a16:creationId xmlns:a16="http://schemas.microsoft.com/office/drawing/2014/main" id="{00000000-0008-0000-3800-000081920000}"/>
            </a:ext>
          </a:extLst>
        </xdr:cNvPr>
        <xdr:cNvSpPr>
          <a:spLocks noChangeShapeType="1"/>
        </xdr:cNvSpPr>
      </xdr:nvSpPr>
      <xdr:spPr bwMode="auto">
        <a:xfrm>
          <a:off x="2962275" y="22288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571500</xdr:colOff>
      <xdr:row>13</xdr:row>
      <xdr:rowOff>0</xdr:rowOff>
    </xdr:from>
    <xdr:to>
      <xdr:col>4</xdr:col>
      <xdr:colOff>685800</xdr:colOff>
      <xdr:row>14</xdr:row>
      <xdr:rowOff>38100</xdr:rowOff>
    </xdr:to>
    <xdr:sp macro="" textlink="">
      <xdr:nvSpPr>
        <xdr:cNvPr id="37506" name="Line 377">
          <a:extLst>
            <a:ext uri="{FF2B5EF4-FFF2-40B4-BE49-F238E27FC236}">
              <a16:creationId xmlns:a16="http://schemas.microsoft.com/office/drawing/2014/main" id="{00000000-0008-0000-3800-000082920000}"/>
            </a:ext>
          </a:extLst>
        </xdr:cNvPr>
        <xdr:cNvSpPr>
          <a:spLocks noChangeShapeType="1"/>
        </xdr:cNvSpPr>
      </xdr:nvSpPr>
      <xdr:spPr bwMode="auto">
        <a:xfrm flipH="1">
          <a:off x="2847975" y="22288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571500</xdr:colOff>
      <xdr:row>14</xdr:row>
      <xdr:rowOff>38100</xdr:rowOff>
    </xdr:from>
    <xdr:to>
      <xdr:col>5</xdr:col>
      <xdr:colOff>47625</xdr:colOff>
      <xdr:row>14</xdr:row>
      <xdr:rowOff>38100</xdr:rowOff>
    </xdr:to>
    <xdr:sp macro="" textlink="">
      <xdr:nvSpPr>
        <xdr:cNvPr id="37507" name="Line 378">
          <a:extLst>
            <a:ext uri="{FF2B5EF4-FFF2-40B4-BE49-F238E27FC236}">
              <a16:creationId xmlns:a16="http://schemas.microsoft.com/office/drawing/2014/main" id="{00000000-0008-0000-3800-000083920000}"/>
            </a:ext>
          </a:extLst>
        </xdr:cNvPr>
        <xdr:cNvSpPr>
          <a:spLocks noChangeShapeType="1"/>
        </xdr:cNvSpPr>
      </xdr:nvSpPr>
      <xdr:spPr bwMode="auto">
        <a:xfrm>
          <a:off x="2847975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14</xdr:row>
      <xdr:rowOff>47625</xdr:rowOff>
    </xdr:from>
    <xdr:to>
      <xdr:col>5</xdr:col>
      <xdr:colOff>76200</xdr:colOff>
      <xdr:row>14</xdr:row>
      <xdr:rowOff>47625</xdr:rowOff>
    </xdr:to>
    <xdr:sp macro="" textlink="">
      <xdr:nvSpPr>
        <xdr:cNvPr id="37508" name="Line 379">
          <a:extLst>
            <a:ext uri="{FF2B5EF4-FFF2-40B4-BE49-F238E27FC236}">
              <a16:creationId xmlns:a16="http://schemas.microsoft.com/office/drawing/2014/main" id="{00000000-0008-0000-3800-000084920000}"/>
            </a:ext>
          </a:extLst>
        </xdr:cNvPr>
        <xdr:cNvSpPr>
          <a:spLocks noChangeShapeType="1"/>
        </xdr:cNvSpPr>
      </xdr:nvSpPr>
      <xdr:spPr bwMode="auto">
        <a:xfrm>
          <a:off x="2838450" y="244792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704850</xdr:colOff>
      <xdr:row>3</xdr:row>
      <xdr:rowOff>95250</xdr:rowOff>
    </xdr:from>
    <xdr:to>
      <xdr:col>3</xdr:col>
      <xdr:colOff>704850</xdr:colOff>
      <xdr:row>5</xdr:row>
      <xdr:rowOff>76200</xdr:rowOff>
    </xdr:to>
    <xdr:sp macro="" textlink="">
      <xdr:nvSpPr>
        <xdr:cNvPr id="37509" name="Line 380">
          <a:extLst>
            <a:ext uri="{FF2B5EF4-FFF2-40B4-BE49-F238E27FC236}">
              <a16:creationId xmlns:a16="http://schemas.microsoft.com/office/drawing/2014/main" id="{00000000-0008-0000-3800-000085920000}"/>
            </a:ext>
          </a:extLst>
        </xdr:cNvPr>
        <xdr:cNvSpPr>
          <a:spLocks noChangeShapeType="1"/>
        </xdr:cNvSpPr>
      </xdr:nvSpPr>
      <xdr:spPr bwMode="auto">
        <a:xfrm flipV="1">
          <a:off x="2247900" y="6096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419100</xdr:colOff>
      <xdr:row>12</xdr:row>
      <xdr:rowOff>152400</xdr:rowOff>
    </xdr:from>
    <xdr:to>
      <xdr:col>2</xdr:col>
      <xdr:colOff>38100</xdr:colOff>
      <xdr:row>13</xdr:row>
      <xdr:rowOff>38100</xdr:rowOff>
    </xdr:to>
    <xdr:sp macro="" textlink="">
      <xdr:nvSpPr>
        <xdr:cNvPr id="37510" name="Oval 382">
          <a:extLst>
            <a:ext uri="{FF2B5EF4-FFF2-40B4-BE49-F238E27FC236}">
              <a16:creationId xmlns:a16="http://schemas.microsoft.com/office/drawing/2014/main" id="{00000000-0008-0000-3800-000086920000}"/>
            </a:ext>
          </a:extLst>
        </xdr:cNvPr>
        <xdr:cNvSpPr>
          <a:spLocks noChangeArrowheads="1"/>
        </xdr:cNvSpPr>
      </xdr:nvSpPr>
      <xdr:spPr bwMode="auto">
        <a:xfrm>
          <a:off x="790575" y="2209800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13</xdr:row>
      <xdr:rowOff>9525</xdr:rowOff>
    </xdr:from>
    <xdr:to>
      <xdr:col>2</xdr:col>
      <xdr:colOff>104775</xdr:colOff>
      <xdr:row>14</xdr:row>
      <xdr:rowOff>38100</xdr:rowOff>
    </xdr:to>
    <xdr:sp macro="" textlink="">
      <xdr:nvSpPr>
        <xdr:cNvPr id="37511" name="Line 384">
          <a:extLst>
            <a:ext uri="{FF2B5EF4-FFF2-40B4-BE49-F238E27FC236}">
              <a16:creationId xmlns:a16="http://schemas.microsoft.com/office/drawing/2014/main" id="{00000000-0008-0000-3800-000087920000}"/>
            </a:ext>
          </a:extLst>
        </xdr:cNvPr>
        <xdr:cNvSpPr>
          <a:spLocks noChangeShapeType="1"/>
        </xdr:cNvSpPr>
      </xdr:nvSpPr>
      <xdr:spPr bwMode="auto">
        <a:xfrm>
          <a:off x="819150" y="2238375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342900</xdr:colOff>
      <xdr:row>13</xdr:row>
      <xdr:rowOff>9525</xdr:rowOff>
    </xdr:from>
    <xdr:to>
      <xdr:col>2</xdr:col>
      <xdr:colOff>9525</xdr:colOff>
      <xdr:row>14</xdr:row>
      <xdr:rowOff>38100</xdr:rowOff>
    </xdr:to>
    <xdr:sp macro="" textlink="">
      <xdr:nvSpPr>
        <xdr:cNvPr id="37512" name="Line 385">
          <a:extLst>
            <a:ext uri="{FF2B5EF4-FFF2-40B4-BE49-F238E27FC236}">
              <a16:creationId xmlns:a16="http://schemas.microsoft.com/office/drawing/2014/main" id="{00000000-0008-0000-3800-000088920000}"/>
            </a:ext>
          </a:extLst>
        </xdr:cNvPr>
        <xdr:cNvSpPr>
          <a:spLocks noChangeShapeType="1"/>
        </xdr:cNvSpPr>
      </xdr:nvSpPr>
      <xdr:spPr bwMode="auto">
        <a:xfrm flipH="1">
          <a:off x="714375" y="2238375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342900</xdr:colOff>
      <xdr:row>14</xdr:row>
      <xdr:rowOff>38100</xdr:rowOff>
    </xdr:from>
    <xdr:to>
      <xdr:col>2</xdr:col>
      <xdr:colOff>104775</xdr:colOff>
      <xdr:row>14</xdr:row>
      <xdr:rowOff>38100</xdr:rowOff>
    </xdr:to>
    <xdr:sp macro="" textlink="">
      <xdr:nvSpPr>
        <xdr:cNvPr id="37513" name="Line 386">
          <a:extLst>
            <a:ext uri="{FF2B5EF4-FFF2-40B4-BE49-F238E27FC236}">
              <a16:creationId xmlns:a16="http://schemas.microsoft.com/office/drawing/2014/main" id="{00000000-0008-0000-3800-000089920000}"/>
            </a:ext>
          </a:extLst>
        </xdr:cNvPr>
        <xdr:cNvSpPr>
          <a:spLocks noChangeShapeType="1"/>
        </xdr:cNvSpPr>
      </xdr:nvSpPr>
      <xdr:spPr bwMode="auto">
        <a:xfrm>
          <a:off x="714375" y="2438400"/>
          <a:ext cx="2000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323850</xdr:colOff>
      <xdr:row>14</xdr:row>
      <xdr:rowOff>57150</xdr:rowOff>
    </xdr:from>
    <xdr:to>
      <xdr:col>2</xdr:col>
      <xdr:colOff>133350</xdr:colOff>
      <xdr:row>14</xdr:row>
      <xdr:rowOff>57150</xdr:rowOff>
    </xdr:to>
    <xdr:sp macro="" textlink="">
      <xdr:nvSpPr>
        <xdr:cNvPr id="37514" name="Line 387">
          <a:extLst>
            <a:ext uri="{FF2B5EF4-FFF2-40B4-BE49-F238E27FC236}">
              <a16:creationId xmlns:a16="http://schemas.microsoft.com/office/drawing/2014/main" id="{00000000-0008-0000-3800-00008A920000}"/>
            </a:ext>
          </a:extLst>
        </xdr:cNvPr>
        <xdr:cNvSpPr>
          <a:spLocks noChangeShapeType="1"/>
        </xdr:cNvSpPr>
      </xdr:nvSpPr>
      <xdr:spPr bwMode="auto">
        <a:xfrm>
          <a:off x="695325" y="24574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3</xdr:row>
      <xdr:rowOff>104775</xdr:rowOff>
    </xdr:from>
    <xdr:to>
      <xdr:col>2</xdr:col>
      <xdr:colOff>704850</xdr:colOff>
      <xdr:row>5</xdr:row>
      <xdr:rowOff>95250</xdr:rowOff>
    </xdr:to>
    <xdr:sp macro="" textlink="">
      <xdr:nvSpPr>
        <xdr:cNvPr id="37515" name="Line 388">
          <a:extLst>
            <a:ext uri="{FF2B5EF4-FFF2-40B4-BE49-F238E27FC236}">
              <a16:creationId xmlns:a16="http://schemas.microsoft.com/office/drawing/2014/main" id="{00000000-0008-0000-3800-00008B920000}"/>
            </a:ext>
          </a:extLst>
        </xdr:cNvPr>
        <xdr:cNvSpPr>
          <a:spLocks noChangeShapeType="1"/>
        </xdr:cNvSpPr>
      </xdr:nvSpPr>
      <xdr:spPr bwMode="auto">
        <a:xfrm flipV="1">
          <a:off x="1514475" y="619125"/>
          <a:ext cx="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2</xdr:row>
      <xdr:rowOff>85725</xdr:rowOff>
    </xdr:from>
    <xdr:to>
      <xdr:col>3</xdr:col>
      <xdr:colOff>152400</xdr:colOff>
      <xdr:row>3</xdr:row>
      <xdr:rowOff>123825</xdr:rowOff>
    </xdr:to>
    <xdr:sp macro="" textlink="">
      <xdr:nvSpPr>
        <xdr:cNvPr id="37253" name="Text 389">
          <a:extLst>
            <a:ext uri="{FF2B5EF4-FFF2-40B4-BE49-F238E27FC236}">
              <a16:creationId xmlns:a16="http://schemas.microsoft.com/office/drawing/2014/main" id="{00000000-0008-0000-3800-000085910000}"/>
            </a:ext>
          </a:extLst>
        </xdr:cNvPr>
        <xdr:cNvSpPr txBox="1">
          <a:spLocks noChangeArrowheads="1"/>
        </xdr:cNvSpPr>
      </xdr:nvSpPr>
      <xdr:spPr bwMode="auto">
        <a:xfrm>
          <a:off x="1552575" y="428625"/>
          <a:ext cx="1428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171450</xdr:colOff>
      <xdr:row>11</xdr:row>
      <xdr:rowOff>123825</xdr:rowOff>
    </xdr:from>
    <xdr:to>
      <xdr:col>3</xdr:col>
      <xdr:colOff>495300</xdr:colOff>
      <xdr:row>12</xdr:row>
      <xdr:rowOff>123825</xdr:rowOff>
    </xdr:to>
    <xdr:sp macro="" textlink="">
      <xdr:nvSpPr>
        <xdr:cNvPr id="37213" name="Radius">
          <a:extLst>
            <a:ext uri="{FF2B5EF4-FFF2-40B4-BE49-F238E27FC236}">
              <a16:creationId xmlns:a16="http://schemas.microsoft.com/office/drawing/2014/main" id="{00000000-0008-0000-3800-00005D910000}"/>
            </a:ext>
          </a:extLst>
        </xdr:cNvPr>
        <xdr:cNvSpPr txBox="1">
          <a:spLocks noChangeArrowheads="1"/>
        </xdr:cNvSpPr>
      </xdr:nvSpPr>
      <xdr:spPr bwMode="auto">
        <a:xfrm>
          <a:off x="981075" y="2009775"/>
          <a:ext cx="10572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692,8cm</a:t>
          </a:r>
          <a:endParaRPr lang="en-US"/>
        </a:p>
      </xdr:txBody>
    </xdr:sp>
    <xdr:clientData/>
  </xdr:twoCellAnchor>
  <xdr:twoCellAnchor>
    <xdr:from>
      <xdr:col>3</xdr:col>
      <xdr:colOff>342900</xdr:colOff>
      <xdr:row>8</xdr:row>
      <xdr:rowOff>152400</xdr:rowOff>
    </xdr:from>
    <xdr:to>
      <xdr:col>4</xdr:col>
      <xdr:colOff>238125</xdr:colOff>
      <xdr:row>9</xdr:row>
      <xdr:rowOff>152400</xdr:rowOff>
    </xdr:to>
    <xdr:sp macro="" textlink="">
      <xdr:nvSpPr>
        <xdr:cNvPr id="37212" name="phiu">
          <a:extLst>
            <a:ext uri="{FF2B5EF4-FFF2-40B4-BE49-F238E27FC236}">
              <a16:creationId xmlns:a16="http://schemas.microsoft.com/office/drawing/2014/main" id="{00000000-0008-0000-3800-00005C910000}"/>
            </a:ext>
          </a:extLst>
        </xdr:cNvPr>
        <xdr:cNvSpPr txBox="1">
          <a:spLocks noChangeArrowheads="1"/>
        </xdr:cNvSpPr>
      </xdr:nvSpPr>
      <xdr:spPr bwMode="auto">
        <a:xfrm>
          <a:off x="1885950" y="1524000"/>
          <a:ext cx="6286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180°</a:t>
          </a:r>
          <a:endParaRPr lang="en-US"/>
        </a:p>
      </xdr:txBody>
    </xdr:sp>
    <xdr:clientData/>
  </xdr:twoCellAnchor>
  <xdr:twoCellAnchor>
    <xdr:from>
      <xdr:col>3</xdr:col>
      <xdr:colOff>304800</xdr:colOff>
      <xdr:row>7</xdr:row>
      <xdr:rowOff>38100</xdr:rowOff>
    </xdr:from>
    <xdr:to>
      <xdr:col>4</xdr:col>
      <xdr:colOff>171450</xdr:colOff>
      <xdr:row>8</xdr:row>
      <xdr:rowOff>47625</xdr:rowOff>
    </xdr:to>
    <xdr:sp macro="" textlink="">
      <xdr:nvSpPr>
        <xdr:cNvPr id="37211" name="phi">
          <a:extLst>
            <a:ext uri="{FF2B5EF4-FFF2-40B4-BE49-F238E27FC236}">
              <a16:creationId xmlns:a16="http://schemas.microsoft.com/office/drawing/2014/main" id="{00000000-0008-0000-3800-00005B910000}"/>
            </a:ext>
          </a:extLst>
        </xdr:cNvPr>
        <xdr:cNvSpPr txBox="1">
          <a:spLocks noChangeArrowheads="1"/>
        </xdr:cNvSpPr>
      </xdr:nvSpPr>
      <xdr:spPr bwMode="auto">
        <a:xfrm>
          <a:off x="1847850" y="1238250"/>
          <a:ext cx="6000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120°</a:t>
          </a:r>
          <a:endParaRPr lang="en-US"/>
        </a:p>
      </xdr:txBody>
    </xdr:sp>
    <xdr:clientData/>
  </xdr:twoCellAnchor>
  <xdr:twoCellAnchor>
    <xdr:from>
      <xdr:col>3</xdr:col>
      <xdr:colOff>323850</xdr:colOff>
      <xdr:row>5</xdr:row>
      <xdr:rowOff>95250</xdr:rowOff>
    </xdr:from>
    <xdr:to>
      <xdr:col>4</xdr:col>
      <xdr:colOff>85725</xdr:colOff>
      <xdr:row>6</xdr:row>
      <xdr:rowOff>85725</xdr:rowOff>
    </xdr:to>
    <xdr:sp macro="" textlink="">
      <xdr:nvSpPr>
        <xdr:cNvPr id="37210" name="phio">
          <a:extLst>
            <a:ext uri="{FF2B5EF4-FFF2-40B4-BE49-F238E27FC236}">
              <a16:creationId xmlns:a16="http://schemas.microsoft.com/office/drawing/2014/main" id="{00000000-0008-0000-3800-00005A910000}"/>
            </a:ext>
          </a:extLst>
        </xdr:cNvPr>
        <xdr:cNvSpPr txBox="1">
          <a:spLocks noChangeArrowheads="1"/>
        </xdr:cNvSpPr>
      </xdr:nvSpPr>
      <xdr:spPr bwMode="auto">
        <a:xfrm>
          <a:off x="1866900" y="952500"/>
          <a:ext cx="4953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120°</a:t>
          </a:r>
          <a:endParaRPr lang="en-US"/>
        </a:p>
      </xdr:txBody>
    </xdr:sp>
    <xdr:clientData/>
  </xdr:twoCellAnchor>
  <xdr:twoCellAnchor>
    <xdr:from>
      <xdr:col>3</xdr:col>
      <xdr:colOff>114300</xdr:colOff>
      <xdr:row>2</xdr:row>
      <xdr:rowOff>95250</xdr:rowOff>
    </xdr:from>
    <xdr:to>
      <xdr:col>5</xdr:col>
      <xdr:colOff>171450</xdr:colOff>
      <xdr:row>3</xdr:row>
      <xdr:rowOff>95250</xdr:rowOff>
    </xdr:to>
    <xdr:sp macro="" textlink="">
      <xdr:nvSpPr>
        <xdr:cNvPr id="37255" name="Randlast">
          <a:extLst>
            <a:ext uri="{FF2B5EF4-FFF2-40B4-BE49-F238E27FC236}">
              <a16:creationId xmlns:a16="http://schemas.microsoft.com/office/drawing/2014/main" id="{00000000-0008-0000-3800-000087910000}"/>
            </a:ext>
          </a:extLst>
        </xdr:cNvPr>
        <xdr:cNvSpPr txBox="1">
          <a:spLocks noChangeArrowheads="1"/>
        </xdr:cNvSpPr>
      </xdr:nvSpPr>
      <xdr:spPr bwMode="auto">
        <a:xfrm>
          <a:off x="1657350" y="438150"/>
          <a:ext cx="15240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12KN/cm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37256" name="Meridiankraft">
          <a:extLst>
            <a:ext uri="{FF2B5EF4-FFF2-40B4-BE49-F238E27FC236}">
              <a16:creationId xmlns:a16="http://schemas.microsoft.com/office/drawing/2014/main" id="{00000000-0008-0000-3800-000088910000}"/>
            </a:ext>
          </a:extLst>
        </xdr:cNvPr>
        <xdr:cNvSpPr txBox="1">
          <a:spLocks noChangeArrowheads="1"/>
        </xdr:cNvSpPr>
      </xdr:nvSpPr>
      <xdr:spPr bwMode="auto">
        <a:xfrm>
          <a:off x="1038225" y="3238500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37257" name="Ringkraft">
          <a:extLst>
            <a:ext uri="{FF2B5EF4-FFF2-40B4-BE49-F238E27FC236}">
              <a16:creationId xmlns:a16="http://schemas.microsoft.com/office/drawing/2014/main" id="{00000000-0008-0000-3800-000089910000}"/>
            </a:ext>
          </a:extLst>
        </xdr:cNvPr>
        <xdr:cNvSpPr txBox="1">
          <a:spLocks noChangeArrowheads="1"/>
        </xdr:cNvSpPr>
      </xdr:nvSpPr>
      <xdr:spPr bwMode="auto">
        <a:xfrm>
          <a:off x="175260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37258" name="Aufweitung">
          <a:extLst>
            <a:ext uri="{FF2B5EF4-FFF2-40B4-BE49-F238E27FC236}">
              <a16:creationId xmlns:a16="http://schemas.microsoft.com/office/drawing/2014/main" id="{00000000-0008-0000-3800-00008A910000}"/>
            </a:ext>
          </a:extLst>
        </xdr:cNvPr>
        <xdr:cNvSpPr txBox="1">
          <a:spLocks noChangeArrowheads="1"/>
        </xdr:cNvSpPr>
      </xdr:nvSpPr>
      <xdr:spPr bwMode="auto">
        <a:xfrm>
          <a:off x="2609850" y="32385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37259" name="Button 395" hidden="1">
              <a:extLst>
                <a:ext uri="{63B3BB69-23CF-44E3-9099-C40C66FF867C}">
                  <a14:compatExt spid="_x0000_s37259"/>
                </a:ext>
                <a:ext uri="{FF2B5EF4-FFF2-40B4-BE49-F238E27FC236}">
                  <a16:creationId xmlns:a16="http://schemas.microsoft.com/office/drawing/2014/main" id="{00000000-0008-0000-3800-00008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37260" name="Button 396" hidden="1">
              <a:extLst>
                <a:ext uri="{63B3BB69-23CF-44E3-9099-C40C66FF867C}">
                  <a14:compatExt spid="_x0000_s37260"/>
                </a:ext>
                <a:ext uri="{FF2B5EF4-FFF2-40B4-BE49-F238E27FC236}">
                  <a16:creationId xmlns:a16="http://schemas.microsoft.com/office/drawing/2014/main" id="{00000000-0008-0000-3800-00008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37261" name="Button 397" hidden="1">
              <a:extLst>
                <a:ext uri="{63B3BB69-23CF-44E3-9099-C40C66FF867C}">
                  <a14:compatExt spid="_x0000_s37261"/>
                </a:ext>
                <a:ext uri="{FF2B5EF4-FFF2-40B4-BE49-F238E27FC236}">
                  <a16:creationId xmlns:a16="http://schemas.microsoft.com/office/drawing/2014/main" id="{00000000-0008-0000-3800-00008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37263" name="Button 399" hidden="1">
              <a:extLst>
                <a:ext uri="{63B3BB69-23CF-44E3-9099-C40C66FF867C}">
                  <a14:compatExt spid="_x0000_s37263"/>
                </a:ext>
                <a:ext uri="{FF2B5EF4-FFF2-40B4-BE49-F238E27FC236}">
                  <a16:creationId xmlns:a16="http://schemas.microsoft.com/office/drawing/2014/main" id="{00000000-0008-0000-3800-00008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0.87769</cdr:x>
      <cdr:y>0.24582</cdr:y>
    </cdr:from>
    <cdr:to>
      <cdr:x>0.98973</cdr:x>
      <cdr:y>0.34817</cdr:y>
    </cdr:to>
    <cdr:sp macro="" textlink="">
      <cdr:nvSpPr>
        <cdr:cNvPr id="37889" name="Text 1">
          <a:extLst xmlns:a="http://schemas.openxmlformats.org/drawingml/2006/main">
            <a:ext uri="{FF2B5EF4-FFF2-40B4-BE49-F238E27FC236}">
              <a16:creationId xmlns:a16="http://schemas.microsoft.com/office/drawing/2014/main" id="{02AC5BA6-9E69-4F7F-8641-C922C7E9DD3E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49757" y="464011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 [°]</a:t>
          </a:r>
          <a:endParaRPr lang="en-US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0.85721</cdr:x>
      <cdr:y>0.26589</cdr:y>
    </cdr:from>
    <cdr:to>
      <cdr:x>1</cdr:x>
      <cdr:y>0.36134</cdr:y>
    </cdr:to>
    <cdr:sp macro="" textlink="">
      <cdr:nvSpPr>
        <cdr:cNvPr id="38913" name="Text 1">
          <a:extLst xmlns:a="http://schemas.openxmlformats.org/drawingml/2006/main">
            <a:ext uri="{FF2B5EF4-FFF2-40B4-BE49-F238E27FC236}">
              <a16:creationId xmlns:a16="http://schemas.microsoft.com/office/drawing/2014/main" id="{8A69D67D-4B42-441C-8162-318AAD6F95F1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55299" y="507157"/>
          <a:ext cx="314175" cy="1809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0.86335</cdr:x>
      <cdr:y>0.27062</cdr:y>
    </cdr:from>
    <cdr:to>
      <cdr:x>1</cdr:x>
      <cdr:y>0.34565</cdr:y>
    </cdr:to>
    <cdr:sp macro="" textlink="">
      <cdr:nvSpPr>
        <cdr:cNvPr id="39937" name="Text 1">
          <a:extLst xmlns:a="http://schemas.openxmlformats.org/drawingml/2006/main">
            <a:ext uri="{FF2B5EF4-FFF2-40B4-BE49-F238E27FC236}">
              <a16:creationId xmlns:a16="http://schemas.microsoft.com/office/drawing/2014/main" id="{73957499-A90F-483E-97D1-1ED7C9E81310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83867" y="511208"/>
          <a:ext cx="304571" cy="1426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12</xdr:row>
      <xdr:rowOff>0</xdr:rowOff>
    </xdr:from>
    <xdr:to>
      <xdr:col>10</xdr:col>
      <xdr:colOff>552450</xdr:colOff>
      <xdr:row>23</xdr:row>
      <xdr:rowOff>0</xdr:rowOff>
    </xdr:to>
    <xdr:grpSp>
      <xdr:nvGrpSpPr>
        <xdr:cNvPr id="41633" name="Group 391">
          <a:extLst>
            <a:ext uri="{FF2B5EF4-FFF2-40B4-BE49-F238E27FC236}">
              <a16:creationId xmlns:a16="http://schemas.microsoft.com/office/drawing/2014/main" id="{00000000-0008-0000-3900-0000A1A20000}"/>
            </a:ext>
          </a:extLst>
        </xdr:cNvPr>
        <xdr:cNvGrpSpPr>
          <a:grpSpLocks/>
        </xdr:cNvGrpSpPr>
      </xdr:nvGrpSpPr>
      <xdr:grpSpPr bwMode="auto">
        <a:xfrm>
          <a:off x="4602480" y="2011680"/>
          <a:ext cx="2259330" cy="1844040"/>
          <a:chOff x="49" y="-170"/>
          <a:chExt cx="18538" cy="19844"/>
        </a:xfrm>
      </xdr:grpSpPr>
      <xdr:graphicFrame macro="">
        <xdr:nvGraphicFramePr>
          <xdr:cNvPr id="41711" name="Diagramm 53">
            <a:extLst>
              <a:ext uri="{FF2B5EF4-FFF2-40B4-BE49-F238E27FC236}">
                <a16:creationId xmlns:a16="http://schemas.microsoft.com/office/drawing/2014/main" id="{00000000-0008-0000-3900-0000EFA2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538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1342" name="Text 382">
            <a:extLst>
              <a:ext uri="{FF2B5EF4-FFF2-40B4-BE49-F238E27FC236}">
                <a16:creationId xmlns:a16="http://schemas.microsoft.com/office/drawing/2014/main" id="{00000000-0008-0000-3900-00007E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9" y="30"/>
            <a:ext cx="1518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1344" name="Text 384">
            <a:extLst>
              <a:ext uri="{FF2B5EF4-FFF2-40B4-BE49-F238E27FC236}">
                <a16:creationId xmlns:a16="http://schemas.microsoft.com/office/drawing/2014/main" id="{00000000-0008-0000-3900-000080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272" y="17670"/>
            <a:ext cx="127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238125</xdr:colOff>
      <xdr:row>12</xdr:row>
      <xdr:rowOff>57150</xdr:rowOff>
    </xdr:from>
    <xdr:to>
      <xdr:col>8</xdr:col>
      <xdr:colOff>419100</xdr:colOff>
      <xdr:row>13</xdr:row>
      <xdr:rowOff>57150</xdr:rowOff>
    </xdr:to>
    <xdr:sp macro="" textlink="">
      <xdr:nvSpPr>
        <xdr:cNvPr id="41029" name="y_Ringkraft">
          <a:extLst>
            <a:ext uri="{FF2B5EF4-FFF2-40B4-BE49-F238E27FC236}">
              <a16:creationId xmlns:a16="http://schemas.microsoft.com/office/drawing/2014/main" id="{00000000-0008-0000-3900-000045A00000}"/>
            </a:ext>
          </a:extLst>
        </xdr:cNvPr>
        <xdr:cNvSpPr txBox="1">
          <a:spLocks noChangeArrowheads="1"/>
        </xdr:cNvSpPr>
      </xdr:nvSpPr>
      <xdr:spPr bwMode="auto">
        <a:xfrm>
          <a:off x="4714875" y="2114550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[N/mm]</a:t>
          </a:r>
          <a:endParaRPr lang="en-US"/>
        </a:p>
      </xdr:txBody>
    </xdr:sp>
    <xdr:clientData/>
  </xdr:twoCellAnchor>
  <xdr:twoCellAnchor>
    <xdr:from>
      <xdr:col>10</xdr:col>
      <xdr:colOff>171450</xdr:colOff>
      <xdr:row>21</xdr:row>
      <xdr:rowOff>152400</xdr:rowOff>
    </xdr:from>
    <xdr:to>
      <xdr:col>10</xdr:col>
      <xdr:colOff>476250</xdr:colOff>
      <xdr:row>23</xdr:row>
      <xdr:rowOff>9525</xdr:rowOff>
    </xdr:to>
    <xdr:sp macro="" textlink="">
      <xdr:nvSpPr>
        <xdr:cNvPr id="41275" name="x_Ringkraft">
          <a:extLst>
            <a:ext uri="{FF2B5EF4-FFF2-40B4-BE49-F238E27FC236}">
              <a16:creationId xmlns:a16="http://schemas.microsoft.com/office/drawing/2014/main" id="{00000000-0008-0000-3900-00003BA10000}"/>
            </a:ext>
          </a:extLst>
        </xdr:cNvPr>
        <xdr:cNvSpPr txBox="1">
          <a:spLocks noChangeArrowheads="1"/>
        </xdr:cNvSpPr>
      </xdr:nvSpPr>
      <xdr:spPr bwMode="auto">
        <a:xfrm>
          <a:off x="6305550" y="3752850"/>
          <a:ext cx="3048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 editAs="absolute">
    <xdr:from>
      <xdr:col>10</xdr:col>
      <xdr:colOff>723900</xdr:colOff>
      <xdr:row>12</xdr:row>
      <xdr:rowOff>0</xdr:rowOff>
    </xdr:from>
    <xdr:to>
      <xdr:col>13</xdr:col>
      <xdr:colOff>723900</xdr:colOff>
      <xdr:row>23</xdr:row>
      <xdr:rowOff>0</xdr:rowOff>
    </xdr:to>
    <xdr:grpSp>
      <xdr:nvGrpSpPr>
        <xdr:cNvPr id="41636" name="Group 392">
          <a:extLst>
            <a:ext uri="{FF2B5EF4-FFF2-40B4-BE49-F238E27FC236}">
              <a16:creationId xmlns:a16="http://schemas.microsoft.com/office/drawing/2014/main" id="{00000000-0008-0000-3900-0000A4A20000}"/>
            </a:ext>
          </a:extLst>
        </xdr:cNvPr>
        <xdr:cNvGrpSpPr>
          <a:grpSpLocks/>
        </xdr:cNvGrpSpPr>
      </xdr:nvGrpSpPr>
      <xdr:grpSpPr bwMode="auto">
        <a:xfrm>
          <a:off x="7033260" y="2011680"/>
          <a:ext cx="2263140" cy="1844040"/>
          <a:chOff x="-382" y="-170"/>
          <a:chExt cx="19899" cy="19844"/>
        </a:xfrm>
      </xdr:grpSpPr>
      <xdr:graphicFrame macro="">
        <xdr:nvGraphicFramePr>
          <xdr:cNvPr id="41708" name="Diagramm 52">
            <a:extLst>
              <a:ext uri="{FF2B5EF4-FFF2-40B4-BE49-F238E27FC236}">
                <a16:creationId xmlns:a16="http://schemas.microsoft.com/office/drawing/2014/main" id="{00000000-0008-0000-3900-0000ECA20000}"/>
              </a:ext>
            </a:extLst>
          </xdr:cNvPr>
          <xdr:cNvGraphicFramePr>
            <a:graphicFrameLocks/>
          </xdr:cNvGraphicFramePr>
        </xdr:nvGraphicFramePr>
        <xdr:xfrm>
          <a:off x="-382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1341" name="Text 381">
            <a:extLst>
              <a:ext uri="{FF2B5EF4-FFF2-40B4-BE49-F238E27FC236}">
                <a16:creationId xmlns:a16="http://schemas.microsoft.com/office/drawing/2014/main" id="{00000000-0008-0000-3900-00007D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7" y="30"/>
            <a:ext cx="1809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1343" name="Text 383">
            <a:extLst>
              <a:ext uri="{FF2B5EF4-FFF2-40B4-BE49-F238E27FC236}">
                <a16:creationId xmlns:a16="http://schemas.microsoft.com/office/drawing/2014/main" id="{00000000-0008-0000-3900-00007F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521" y="17670"/>
            <a:ext cx="137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200025</xdr:colOff>
      <xdr:row>12</xdr:row>
      <xdr:rowOff>47625</xdr:rowOff>
    </xdr:from>
    <xdr:to>
      <xdr:col>11</xdr:col>
      <xdr:colOff>685800</xdr:colOff>
      <xdr:row>13</xdr:row>
      <xdr:rowOff>47625</xdr:rowOff>
    </xdr:to>
    <xdr:sp macro="" textlink="">
      <xdr:nvSpPr>
        <xdr:cNvPr id="41028" name="y_Meridiankraft">
          <a:extLst>
            <a:ext uri="{FF2B5EF4-FFF2-40B4-BE49-F238E27FC236}">
              <a16:creationId xmlns:a16="http://schemas.microsoft.com/office/drawing/2014/main" id="{00000000-0008-0000-3900-000044A00000}"/>
            </a:ext>
          </a:extLst>
        </xdr:cNvPr>
        <xdr:cNvSpPr txBox="1">
          <a:spLocks noChangeArrowheads="1"/>
        </xdr:cNvSpPr>
      </xdr:nvSpPr>
      <xdr:spPr bwMode="auto">
        <a:xfrm>
          <a:off x="7067550" y="2105025"/>
          <a:ext cx="485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[N/mm]</a:t>
          </a:r>
          <a:endParaRPr lang="en-US"/>
        </a:p>
      </xdr:txBody>
    </xdr:sp>
    <xdr:clientData/>
  </xdr:twoCellAnchor>
  <xdr:twoCellAnchor>
    <xdr:from>
      <xdr:col>13</xdr:col>
      <xdr:colOff>304800</xdr:colOff>
      <xdr:row>21</xdr:row>
      <xdr:rowOff>152400</xdr:rowOff>
    </xdr:from>
    <xdr:to>
      <xdr:col>13</xdr:col>
      <xdr:colOff>695325</xdr:colOff>
      <xdr:row>22</xdr:row>
      <xdr:rowOff>152400</xdr:rowOff>
    </xdr:to>
    <xdr:sp macro="" textlink="">
      <xdr:nvSpPr>
        <xdr:cNvPr id="41273" name="x_Meridiankraft">
          <a:extLst>
            <a:ext uri="{FF2B5EF4-FFF2-40B4-BE49-F238E27FC236}">
              <a16:creationId xmlns:a16="http://schemas.microsoft.com/office/drawing/2014/main" id="{00000000-0008-0000-3900-000039A10000}"/>
            </a:ext>
          </a:extLst>
        </xdr:cNvPr>
        <xdr:cNvSpPr txBox="1">
          <a:spLocks noChangeArrowheads="1"/>
        </xdr:cNvSpPr>
      </xdr:nvSpPr>
      <xdr:spPr bwMode="auto">
        <a:xfrm>
          <a:off x="8639175" y="3752850"/>
          <a:ext cx="3905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41639" name="Group 388">
          <a:extLst>
            <a:ext uri="{FF2B5EF4-FFF2-40B4-BE49-F238E27FC236}">
              <a16:creationId xmlns:a16="http://schemas.microsoft.com/office/drawing/2014/main" id="{00000000-0008-0000-3900-0000A7A20000}"/>
            </a:ext>
          </a:extLst>
        </xdr:cNvPr>
        <xdr:cNvGrpSpPr>
          <a:grpSpLocks/>
        </xdr:cNvGrpSpPr>
      </xdr:nvGrpSpPr>
      <xdr:grpSpPr bwMode="auto">
        <a:xfrm>
          <a:off x="7063740" y="4023360"/>
          <a:ext cx="2263140" cy="1844040"/>
          <a:chOff x="-315" y="-340"/>
          <a:chExt cx="19899" cy="19844"/>
        </a:xfrm>
      </xdr:grpSpPr>
      <xdr:graphicFrame macro="">
        <xdr:nvGraphicFramePr>
          <xdr:cNvPr id="41705" name="Diagramm 387">
            <a:extLst>
              <a:ext uri="{FF2B5EF4-FFF2-40B4-BE49-F238E27FC236}">
                <a16:creationId xmlns:a16="http://schemas.microsoft.com/office/drawing/2014/main" id="{00000000-0008-0000-3900-0000E9A2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1339" name="Text 379">
            <a:extLst>
              <a:ext uri="{FF2B5EF4-FFF2-40B4-BE49-F238E27FC236}">
                <a16:creationId xmlns:a16="http://schemas.microsoft.com/office/drawing/2014/main" id="{00000000-0008-0000-3900-00007B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43" y="61"/>
            <a:ext cx="3446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41346" name="Text 386">
            <a:extLst>
              <a:ext uri="{FF2B5EF4-FFF2-40B4-BE49-F238E27FC236}">
                <a16:creationId xmlns:a16="http://schemas.microsoft.com/office/drawing/2014/main" id="{00000000-0008-0000-3900-000082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329" y="17500"/>
            <a:ext cx="1464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13</xdr:col>
      <xdr:colOff>276225</xdr:colOff>
      <xdr:row>33</xdr:row>
      <xdr:rowOff>152400</xdr:rowOff>
    </xdr:from>
    <xdr:to>
      <xdr:col>13</xdr:col>
      <xdr:colOff>609600</xdr:colOff>
      <xdr:row>34</xdr:row>
      <xdr:rowOff>152400</xdr:rowOff>
    </xdr:to>
    <xdr:sp macro="" textlink="">
      <xdr:nvSpPr>
        <xdr:cNvPr id="41274" name="x_Verdrehung">
          <a:extLst>
            <a:ext uri="{FF2B5EF4-FFF2-40B4-BE49-F238E27FC236}">
              <a16:creationId xmlns:a16="http://schemas.microsoft.com/office/drawing/2014/main" id="{00000000-0008-0000-3900-00003AA10000}"/>
            </a:ext>
          </a:extLst>
        </xdr:cNvPr>
        <xdr:cNvSpPr txBox="1">
          <a:spLocks noChangeArrowheads="1"/>
        </xdr:cNvSpPr>
      </xdr:nvSpPr>
      <xdr:spPr bwMode="auto">
        <a:xfrm>
          <a:off x="8610600" y="5810250"/>
          <a:ext cx="3333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552450</xdr:colOff>
      <xdr:row>35</xdr:row>
      <xdr:rowOff>0</xdr:rowOff>
    </xdr:to>
    <xdr:grpSp>
      <xdr:nvGrpSpPr>
        <xdr:cNvPr id="41641" name="Group 389">
          <a:extLst>
            <a:ext uri="{FF2B5EF4-FFF2-40B4-BE49-F238E27FC236}">
              <a16:creationId xmlns:a16="http://schemas.microsoft.com/office/drawing/2014/main" id="{00000000-0008-0000-3900-0000A9A20000}"/>
            </a:ext>
          </a:extLst>
        </xdr:cNvPr>
        <xdr:cNvGrpSpPr>
          <a:grpSpLocks/>
        </xdr:cNvGrpSpPr>
      </xdr:nvGrpSpPr>
      <xdr:grpSpPr bwMode="auto">
        <a:xfrm>
          <a:off x="4602480" y="4023360"/>
          <a:ext cx="2259330" cy="1844040"/>
          <a:chOff x="49" y="-340"/>
          <a:chExt cx="18538" cy="19844"/>
        </a:xfrm>
      </xdr:grpSpPr>
      <xdr:graphicFrame macro="">
        <xdr:nvGraphicFramePr>
          <xdr:cNvPr id="41702" name="Diagramm 54">
            <a:extLst>
              <a:ext uri="{FF2B5EF4-FFF2-40B4-BE49-F238E27FC236}">
                <a16:creationId xmlns:a16="http://schemas.microsoft.com/office/drawing/2014/main" id="{00000000-0008-0000-3900-0000E6A2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538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1340" name="Text 380">
            <a:extLst>
              <a:ext uri="{FF2B5EF4-FFF2-40B4-BE49-F238E27FC236}">
                <a16:creationId xmlns:a16="http://schemas.microsoft.com/office/drawing/2014/main" id="{00000000-0008-0000-3900-00007C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9" y="-140"/>
            <a:ext cx="1758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41345" name="Text 385">
            <a:extLst>
              <a:ext uri="{FF2B5EF4-FFF2-40B4-BE49-F238E27FC236}">
                <a16:creationId xmlns:a16="http://schemas.microsoft.com/office/drawing/2014/main" id="{00000000-0008-0000-3900-000081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713" y="17099"/>
            <a:ext cx="1598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209550</xdr:colOff>
      <xdr:row>24</xdr:row>
      <xdr:rowOff>19050</xdr:rowOff>
    </xdr:from>
    <xdr:to>
      <xdr:col>8</xdr:col>
      <xdr:colOff>200025</xdr:colOff>
      <xdr:row>25</xdr:row>
      <xdr:rowOff>47625</xdr:rowOff>
    </xdr:to>
    <xdr:sp macro="" textlink="">
      <xdr:nvSpPr>
        <xdr:cNvPr id="41030" name="y_Aufweitung">
          <a:extLst>
            <a:ext uri="{FF2B5EF4-FFF2-40B4-BE49-F238E27FC236}">
              <a16:creationId xmlns:a16="http://schemas.microsoft.com/office/drawing/2014/main" id="{00000000-0008-0000-3900-000046A00000}"/>
            </a:ext>
          </a:extLst>
        </xdr:cNvPr>
        <xdr:cNvSpPr txBox="1">
          <a:spLocks noChangeArrowheads="1"/>
        </xdr:cNvSpPr>
      </xdr:nvSpPr>
      <xdr:spPr bwMode="auto">
        <a:xfrm>
          <a:off x="4686300" y="4133850"/>
          <a:ext cx="3524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10</xdr:col>
      <xdr:colOff>114300</xdr:colOff>
      <xdr:row>33</xdr:row>
      <xdr:rowOff>114300</xdr:rowOff>
    </xdr:from>
    <xdr:to>
      <xdr:col>10</xdr:col>
      <xdr:colOff>495300</xdr:colOff>
      <xdr:row>34</xdr:row>
      <xdr:rowOff>123825</xdr:rowOff>
    </xdr:to>
    <xdr:sp macro="" textlink="">
      <xdr:nvSpPr>
        <xdr:cNvPr id="41272" name="x_Aufweitung">
          <a:extLst>
            <a:ext uri="{FF2B5EF4-FFF2-40B4-BE49-F238E27FC236}">
              <a16:creationId xmlns:a16="http://schemas.microsoft.com/office/drawing/2014/main" id="{00000000-0008-0000-3900-000038A10000}"/>
            </a:ext>
          </a:extLst>
        </xdr:cNvPr>
        <xdr:cNvSpPr txBox="1">
          <a:spLocks noChangeArrowheads="1"/>
        </xdr:cNvSpPr>
      </xdr:nvSpPr>
      <xdr:spPr bwMode="auto">
        <a:xfrm>
          <a:off x="6248400" y="5772150"/>
          <a:ext cx="3810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4</xdr:col>
      <xdr:colOff>685800</xdr:colOff>
      <xdr:row>10</xdr:row>
      <xdr:rowOff>19050</xdr:rowOff>
    </xdr:from>
    <xdr:to>
      <xdr:col>6</xdr:col>
      <xdr:colOff>485775</xdr:colOff>
      <xdr:row>11</xdr:row>
      <xdr:rowOff>47625</xdr:rowOff>
    </xdr:to>
    <xdr:sp macro="" textlink="">
      <xdr:nvSpPr>
        <xdr:cNvPr id="41252" name="Stelle">
          <a:extLst>
            <a:ext uri="{FF2B5EF4-FFF2-40B4-BE49-F238E27FC236}">
              <a16:creationId xmlns:a16="http://schemas.microsoft.com/office/drawing/2014/main" id="{00000000-0008-0000-3900-000024A10000}"/>
            </a:ext>
          </a:extLst>
        </xdr:cNvPr>
        <xdr:cNvSpPr txBox="1">
          <a:spLocks noChangeArrowheads="1"/>
        </xdr:cNvSpPr>
      </xdr:nvSpPr>
      <xdr:spPr bwMode="auto">
        <a:xfrm>
          <a:off x="2962275" y="1733550"/>
          <a:ext cx="1266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533400</xdr:colOff>
      <xdr:row>12</xdr:row>
      <xdr:rowOff>123825</xdr:rowOff>
    </xdr:from>
    <xdr:to>
      <xdr:col>5</xdr:col>
      <xdr:colOff>666750</xdr:colOff>
      <xdr:row>13</xdr:row>
      <xdr:rowOff>123825</xdr:rowOff>
    </xdr:to>
    <xdr:sp macro="" textlink="">
      <xdr:nvSpPr>
        <xdr:cNvPr id="41249" name="Dicke">
          <a:extLst>
            <a:ext uri="{FF2B5EF4-FFF2-40B4-BE49-F238E27FC236}">
              <a16:creationId xmlns:a16="http://schemas.microsoft.com/office/drawing/2014/main" id="{00000000-0008-0000-3900-000021A10000}"/>
            </a:ext>
          </a:extLst>
        </xdr:cNvPr>
        <xdr:cNvSpPr txBox="1">
          <a:spLocks noChangeArrowheads="1"/>
        </xdr:cNvSpPr>
      </xdr:nvSpPr>
      <xdr:spPr bwMode="auto">
        <a:xfrm>
          <a:off x="2809875" y="21812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104775</xdr:colOff>
      <xdr:row>4</xdr:row>
      <xdr:rowOff>152400</xdr:rowOff>
    </xdr:from>
    <xdr:to>
      <xdr:col>5</xdr:col>
      <xdr:colOff>638175</xdr:colOff>
      <xdr:row>5</xdr:row>
      <xdr:rowOff>152400</xdr:rowOff>
    </xdr:to>
    <xdr:sp macro="" textlink="">
      <xdr:nvSpPr>
        <xdr:cNvPr id="41256" name="Stelle1">
          <a:extLst>
            <a:ext uri="{FF2B5EF4-FFF2-40B4-BE49-F238E27FC236}">
              <a16:creationId xmlns:a16="http://schemas.microsoft.com/office/drawing/2014/main" id="{00000000-0008-0000-3900-000028A10000}"/>
            </a:ext>
          </a:extLst>
        </xdr:cNvPr>
        <xdr:cNvSpPr txBox="1">
          <a:spLocks noChangeArrowheads="1"/>
        </xdr:cNvSpPr>
      </xdr:nvSpPr>
      <xdr:spPr bwMode="auto">
        <a:xfrm>
          <a:off x="2381250" y="838200"/>
          <a:ext cx="1266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561975</xdr:colOff>
      <xdr:row>3</xdr:row>
      <xdr:rowOff>85725</xdr:rowOff>
    </xdr:from>
    <xdr:to>
      <xdr:col>6</xdr:col>
      <xdr:colOff>190500</xdr:colOff>
      <xdr:row>4</xdr:row>
      <xdr:rowOff>95250</xdr:rowOff>
    </xdr:to>
    <xdr:sp macro="" textlink="">
      <xdr:nvSpPr>
        <xdr:cNvPr id="41250" name="Schneelast">
          <a:extLst>
            <a:ext uri="{FF2B5EF4-FFF2-40B4-BE49-F238E27FC236}">
              <a16:creationId xmlns:a16="http://schemas.microsoft.com/office/drawing/2014/main" id="{00000000-0008-0000-3900-000022A10000}"/>
            </a:ext>
          </a:extLst>
        </xdr:cNvPr>
        <xdr:cNvSpPr txBox="1">
          <a:spLocks noChangeArrowheads="1"/>
        </xdr:cNvSpPr>
      </xdr:nvSpPr>
      <xdr:spPr bwMode="auto">
        <a:xfrm>
          <a:off x="2838450" y="600075"/>
          <a:ext cx="10953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1N/mm²</a:t>
          </a:r>
          <a:endParaRPr lang="en-US"/>
        </a:p>
      </xdr:txBody>
    </xdr:sp>
    <xdr:clientData/>
  </xdr:twoCellAnchor>
  <xdr:twoCellAnchor>
    <xdr:from>
      <xdr:col>3</xdr:col>
      <xdr:colOff>685800</xdr:colOff>
      <xdr:row>1</xdr:row>
      <xdr:rowOff>19050</xdr:rowOff>
    </xdr:from>
    <xdr:to>
      <xdr:col>5</xdr:col>
      <xdr:colOff>266700</xdr:colOff>
      <xdr:row>2</xdr:row>
      <xdr:rowOff>57150</xdr:rowOff>
    </xdr:to>
    <xdr:sp macro="" textlink="">
      <xdr:nvSpPr>
        <xdr:cNvPr id="41361" name="Randlast">
          <a:extLst>
            <a:ext uri="{FF2B5EF4-FFF2-40B4-BE49-F238E27FC236}">
              <a16:creationId xmlns:a16="http://schemas.microsoft.com/office/drawing/2014/main" id="{00000000-0008-0000-3900-000091A10000}"/>
            </a:ext>
          </a:extLst>
        </xdr:cNvPr>
        <xdr:cNvSpPr txBox="1">
          <a:spLocks noChangeArrowheads="1"/>
        </xdr:cNvSpPr>
      </xdr:nvSpPr>
      <xdr:spPr bwMode="auto">
        <a:xfrm>
          <a:off x="2228850" y="1905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1N/mm</a:t>
          </a:r>
          <a:endParaRPr lang="en-US"/>
        </a:p>
      </xdr:txBody>
    </xdr:sp>
    <xdr:clientData/>
  </xdr:twoCellAnchor>
  <xdr:twoCellAnchor>
    <xdr:from>
      <xdr:col>2</xdr:col>
      <xdr:colOff>371475</xdr:colOff>
      <xdr:row>7</xdr:row>
      <xdr:rowOff>104775</xdr:rowOff>
    </xdr:from>
    <xdr:to>
      <xdr:col>4</xdr:col>
      <xdr:colOff>371475</xdr:colOff>
      <xdr:row>14</xdr:row>
      <xdr:rowOff>104775</xdr:rowOff>
    </xdr:to>
    <xdr:sp macro="" textlink="">
      <xdr:nvSpPr>
        <xdr:cNvPr id="41649" name="Zeichnung 252">
          <a:extLst>
            <a:ext uri="{FF2B5EF4-FFF2-40B4-BE49-F238E27FC236}">
              <a16:creationId xmlns:a16="http://schemas.microsoft.com/office/drawing/2014/main" id="{00000000-0008-0000-3900-0000B1A20000}"/>
            </a:ext>
          </a:extLst>
        </xdr:cNvPr>
        <xdr:cNvSpPr>
          <a:spLocks/>
        </xdr:cNvSpPr>
      </xdr:nvSpPr>
      <xdr:spPr bwMode="auto">
        <a:xfrm>
          <a:off x="1181100" y="1304925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371475</xdr:colOff>
      <xdr:row>4</xdr:row>
      <xdr:rowOff>47625</xdr:rowOff>
    </xdr:from>
    <xdr:to>
      <xdr:col>3</xdr:col>
      <xdr:colOff>600075</xdr:colOff>
      <xdr:row>7</xdr:row>
      <xdr:rowOff>104775</xdr:rowOff>
    </xdr:to>
    <xdr:sp macro="" textlink="">
      <xdr:nvSpPr>
        <xdr:cNvPr id="41650" name="Line 253">
          <a:extLst>
            <a:ext uri="{FF2B5EF4-FFF2-40B4-BE49-F238E27FC236}">
              <a16:creationId xmlns:a16="http://schemas.microsoft.com/office/drawing/2014/main" id="{00000000-0008-0000-3900-0000B2A20000}"/>
            </a:ext>
          </a:extLst>
        </xdr:cNvPr>
        <xdr:cNvSpPr>
          <a:spLocks noChangeShapeType="1"/>
        </xdr:cNvSpPr>
      </xdr:nvSpPr>
      <xdr:spPr bwMode="auto">
        <a:xfrm flipH="1" flipV="1">
          <a:off x="1914525" y="733425"/>
          <a:ext cx="22860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4</xdr:row>
      <xdr:rowOff>47625</xdr:rowOff>
    </xdr:from>
    <xdr:to>
      <xdr:col>3</xdr:col>
      <xdr:colOff>371475</xdr:colOff>
      <xdr:row>7</xdr:row>
      <xdr:rowOff>104775</xdr:rowOff>
    </xdr:to>
    <xdr:sp macro="" textlink="">
      <xdr:nvSpPr>
        <xdr:cNvPr id="41651" name="Line 254">
          <a:extLst>
            <a:ext uri="{FF2B5EF4-FFF2-40B4-BE49-F238E27FC236}">
              <a16:creationId xmlns:a16="http://schemas.microsoft.com/office/drawing/2014/main" id="{00000000-0008-0000-3900-0000B3A20000}"/>
            </a:ext>
          </a:extLst>
        </xdr:cNvPr>
        <xdr:cNvSpPr>
          <a:spLocks noChangeShapeType="1"/>
        </xdr:cNvSpPr>
      </xdr:nvSpPr>
      <xdr:spPr bwMode="auto">
        <a:xfrm flipV="1">
          <a:off x="1685925" y="733425"/>
          <a:ext cx="22860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3</xdr:row>
      <xdr:rowOff>104775</xdr:rowOff>
    </xdr:from>
    <xdr:to>
      <xdr:col>3</xdr:col>
      <xdr:colOff>371475</xdr:colOff>
      <xdr:row>15</xdr:row>
      <xdr:rowOff>19050</xdr:rowOff>
    </xdr:to>
    <xdr:sp macro="" textlink="">
      <xdr:nvSpPr>
        <xdr:cNvPr id="41652" name="Line 255">
          <a:extLst>
            <a:ext uri="{FF2B5EF4-FFF2-40B4-BE49-F238E27FC236}">
              <a16:creationId xmlns:a16="http://schemas.microsoft.com/office/drawing/2014/main" id="{00000000-0008-0000-3900-0000B4A20000}"/>
            </a:ext>
          </a:extLst>
        </xdr:cNvPr>
        <xdr:cNvSpPr>
          <a:spLocks noChangeShapeType="1"/>
        </xdr:cNvSpPr>
      </xdr:nvSpPr>
      <xdr:spPr bwMode="auto">
        <a:xfrm>
          <a:off x="1914525" y="619125"/>
          <a:ext cx="0" cy="19716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3</xdr:row>
      <xdr:rowOff>57150</xdr:rowOff>
    </xdr:from>
    <xdr:to>
      <xdr:col>3</xdr:col>
      <xdr:colOff>704850</xdr:colOff>
      <xdr:row>4</xdr:row>
      <xdr:rowOff>47625</xdr:rowOff>
    </xdr:to>
    <xdr:sp macro="" textlink="">
      <xdr:nvSpPr>
        <xdr:cNvPr id="41653" name="Line 272">
          <a:extLst>
            <a:ext uri="{FF2B5EF4-FFF2-40B4-BE49-F238E27FC236}">
              <a16:creationId xmlns:a16="http://schemas.microsoft.com/office/drawing/2014/main" id="{00000000-0008-0000-3900-0000B5A20000}"/>
            </a:ext>
          </a:extLst>
        </xdr:cNvPr>
        <xdr:cNvSpPr>
          <a:spLocks noChangeShapeType="1"/>
        </xdr:cNvSpPr>
      </xdr:nvSpPr>
      <xdr:spPr bwMode="auto">
        <a:xfrm flipH="1">
          <a:off x="1914525" y="571500"/>
          <a:ext cx="33337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571500</xdr:colOff>
      <xdr:row>3</xdr:row>
      <xdr:rowOff>123825</xdr:rowOff>
    </xdr:from>
    <xdr:to>
      <xdr:col>4</xdr:col>
      <xdr:colOff>76200</xdr:colOff>
      <xdr:row>7</xdr:row>
      <xdr:rowOff>0</xdr:rowOff>
    </xdr:to>
    <xdr:sp macro="" textlink="">
      <xdr:nvSpPr>
        <xdr:cNvPr id="41654" name="Line 273">
          <a:extLst>
            <a:ext uri="{FF2B5EF4-FFF2-40B4-BE49-F238E27FC236}">
              <a16:creationId xmlns:a16="http://schemas.microsoft.com/office/drawing/2014/main" id="{00000000-0008-0000-3900-0000B6A20000}"/>
            </a:ext>
          </a:extLst>
        </xdr:cNvPr>
        <xdr:cNvSpPr>
          <a:spLocks noChangeShapeType="1"/>
        </xdr:cNvSpPr>
      </xdr:nvSpPr>
      <xdr:spPr bwMode="auto">
        <a:xfrm>
          <a:off x="2114550" y="638175"/>
          <a:ext cx="238125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590550</xdr:colOff>
      <xdr:row>7</xdr:row>
      <xdr:rowOff>0</xdr:rowOff>
    </xdr:from>
    <xdr:to>
      <xdr:col>4</xdr:col>
      <xdr:colOff>95250</xdr:colOff>
      <xdr:row>7</xdr:row>
      <xdr:rowOff>104775</xdr:rowOff>
    </xdr:to>
    <xdr:sp macro="" textlink="">
      <xdr:nvSpPr>
        <xdr:cNvPr id="41655" name="Line 274">
          <a:extLst>
            <a:ext uri="{FF2B5EF4-FFF2-40B4-BE49-F238E27FC236}">
              <a16:creationId xmlns:a16="http://schemas.microsoft.com/office/drawing/2014/main" id="{00000000-0008-0000-3900-0000B7A20000}"/>
            </a:ext>
          </a:extLst>
        </xdr:cNvPr>
        <xdr:cNvSpPr>
          <a:spLocks noChangeShapeType="1"/>
        </xdr:cNvSpPr>
      </xdr:nvSpPr>
      <xdr:spPr bwMode="auto">
        <a:xfrm flipH="1">
          <a:off x="2133600" y="1200150"/>
          <a:ext cx="238125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3</xdr:row>
      <xdr:rowOff>66675</xdr:rowOff>
    </xdr:from>
    <xdr:to>
      <xdr:col>4</xdr:col>
      <xdr:colOff>504825</xdr:colOff>
      <xdr:row>10</xdr:row>
      <xdr:rowOff>152400</xdr:rowOff>
    </xdr:to>
    <xdr:sp macro="" textlink="">
      <xdr:nvSpPr>
        <xdr:cNvPr id="41656" name="Line 275">
          <a:extLst>
            <a:ext uri="{FF2B5EF4-FFF2-40B4-BE49-F238E27FC236}">
              <a16:creationId xmlns:a16="http://schemas.microsoft.com/office/drawing/2014/main" id="{00000000-0008-0000-3900-0000B8A20000}"/>
            </a:ext>
          </a:extLst>
        </xdr:cNvPr>
        <xdr:cNvSpPr>
          <a:spLocks noChangeShapeType="1"/>
        </xdr:cNvSpPr>
      </xdr:nvSpPr>
      <xdr:spPr bwMode="auto">
        <a:xfrm>
          <a:off x="2238375" y="581025"/>
          <a:ext cx="542925" cy="1285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3</xdr:row>
      <xdr:rowOff>76200</xdr:rowOff>
    </xdr:from>
    <xdr:to>
      <xdr:col>3</xdr:col>
      <xdr:colOff>104775</xdr:colOff>
      <xdr:row>13</xdr:row>
      <xdr:rowOff>104775</xdr:rowOff>
    </xdr:to>
    <xdr:sp macro="" textlink="">
      <xdr:nvSpPr>
        <xdr:cNvPr id="41657" name="Line 276">
          <a:extLst>
            <a:ext uri="{FF2B5EF4-FFF2-40B4-BE49-F238E27FC236}">
              <a16:creationId xmlns:a16="http://schemas.microsoft.com/office/drawing/2014/main" id="{00000000-0008-0000-3900-0000B9A20000}"/>
            </a:ext>
          </a:extLst>
        </xdr:cNvPr>
        <xdr:cNvSpPr>
          <a:spLocks noChangeShapeType="1"/>
        </xdr:cNvSpPr>
      </xdr:nvSpPr>
      <xdr:spPr bwMode="auto">
        <a:xfrm flipH="1">
          <a:off x="876300" y="590550"/>
          <a:ext cx="771525" cy="1743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</xdr:colOff>
      <xdr:row>13</xdr:row>
      <xdr:rowOff>104775</xdr:rowOff>
    </xdr:from>
    <xdr:to>
      <xdr:col>2</xdr:col>
      <xdr:colOff>371475</xdr:colOff>
      <xdr:row>14</xdr:row>
      <xdr:rowOff>85725</xdr:rowOff>
    </xdr:to>
    <xdr:sp macro="" textlink="">
      <xdr:nvSpPr>
        <xdr:cNvPr id="41658" name="Line 277">
          <a:extLst>
            <a:ext uri="{FF2B5EF4-FFF2-40B4-BE49-F238E27FC236}">
              <a16:creationId xmlns:a16="http://schemas.microsoft.com/office/drawing/2014/main" id="{00000000-0008-0000-3900-0000BAA20000}"/>
            </a:ext>
          </a:extLst>
        </xdr:cNvPr>
        <xdr:cNvSpPr>
          <a:spLocks noChangeShapeType="1"/>
        </xdr:cNvSpPr>
      </xdr:nvSpPr>
      <xdr:spPr bwMode="auto">
        <a:xfrm flipH="1" flipV="1">
          <a:off x="866775" y="2333625"/>
          <a:ext cx="314325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3</xdr:row>
      <xdr:rowOff>66675</xdr:rowOff>
    </xdr:from>
    <xdr:to>
      <xdr:col>3</xdr:col>
      <xdr:colOff>371475</xdr:colOff>
      <xdr:row>4</xdr:row>
      <xdr:rowOff>47625</xdr:rowOff>
    </xdr:to>
    <xdr:sp macro="" textlink="">
      <xdr:nvSpPr>
        <xdr:cNvPr id="41659" name="Line 278">
          <a:extLst>
            <a:ext uri="{FF2B5EF4-FFF2-40B4-BE49-F238E27FC236}">
              <a16:creationId xmlns:a16="http://schemas.microsoft.com/office/drawing/2014/main" id="{00000000-0008-0000-3900-0000BBA20000}"/>
            </a:ext>
          </a:extLst>
        </xdr:cNvPr>
        <xdr:cNvSpPr>
          <a:spLocks noChangeShapeType="1"/>
        </xdr:cNvSpPr>
      </xdr:nvSpPr>
      <xdr:spPr bwMode="auto">
        <a:xfrm flipH="1" flipV="1">
          <a:off x="1638300" y="581025"/>
          <a:ext cx="276225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438150</xdr:colOff>
      <xdr:row>13</xdr:row>
      <xdr:rowOff>66675</xdr:rowOff>
    </xdr:from>
    <xdr:to>
      <xdr:col>2</xdr:col>
      <xdr:colOff>609600</xdr:colOff>
      <xdr:row>14</xdr:row>
      <xdr:rowOff>104775</xdr:rowOff>
    </xdr:to>
    <xdr:sp macro="" textlink="">
      <xdr:nvSpPr>
        <xdr:cNvPr id="41660" name="Arc 279">
          <a:extLst>
            <a:ext uri="{FF2B5EF4-FFF2-40B4-BE49-F238E27FC236}">
              <a16:creationId xmlns:a16="http://schemas.microsoft.com/office/drawing/2014/main" id="{00000000-0008-0000-3900-0000BCA20000}"/>
            </a:ext>
          </a:extLst>
        </xdr:cNvPr>
        <xdr:cNvSpPr>
          <a:spLocks/>
        </xdr:cNvSpPr>
      </xdr:nvSpPr>
      <xdr:spPr bwMode="auto">
        <a:xfrm>
          <a:off x="1247775" y="2295525"/>
          <a:ext cx="171450" cy="209550"/>
        </a:xfrm>
        <a:custGeom>
          <a:avLst/>
          <a:gdLst>
            <a:gd name="T0" fmla="*/ 0 w 21600"/>
            <a:gd name="T1" fmla="*/ 0 h 21600"/>
            <a:gd name="T2" fmla="*/ 1360884 w 21600"/>
            <a:gd name="T3" fmla="*/ 2032926 h 21600"/>
            <a:gd name="T4" fmla="*/ 0 w 21600"/>
            <a:gd name="T5" fmla="*/ 20329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571500</xdr:colOff>
      <xdr:row>13</xdr:row>
      <xdr:rowOff>57150</xdr:rowOff>
    </xdr:from>
    <xdr:to>
      <xdr:col>3</xdr:col>
      <xdr:colOff>28575</xdr:colOff>
      <xdr:row>14</xdr:row>
      <xdr:rowOff>104775</xdr:rowOff>
    </xdr:to>
    <xdr:sp macro="" textlink="">
      <xdr:nvSpPr>
        <xdr:cNvPr id="41240" name="Text 280">
          <a:extLst>
            <a:ext uri="{FF2B5EF4-FFF2-40B4-BE49-F238E27FC236}">
              <a16:creationId xmlns:a16="http://schemas.microsoft.com/office/drawing/2014/main" id="{00000000-0008-0000-3900-000018A10000}"/>
            </a:ext>
          </a:extLst>
        </xdr:cNvPr>
        <xdr:cNvSpPr txBox="1">
          <a:spLocks noChangeArrowheads="1"/>
        </xdr:cNvSpPr>
      </xdr:nvSpPr>
      <xdr:spPr bwMode="auto">
        <a:xfrm>
          <a:off x="1381125" y="2286000"/>
          <a:ext cx="190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438150</xdr:colOff>
      <xdr:row>12</xdr:row>
      <xdr:rowOff>114300</xdr:rowOff>
    </xdr:from>
    <xdr:to>
      <xdr:col>4</xdr:col>
      <xdr:colOff>542925</xdr:colOff>
      <xdr:row>13</xdr:row>
      <xdr:rowOff>114300</xdr:rowOff>
    </xdr:to>
    <xdr:sp macro="" textlink="">
      <xdr:nvSpPr>
        <xdr:cNvPr id="41241" name="2">
          <a:extLst>
            <a:ext uri="{FF2B5EF4-FFF2-40B4-BE49-F238E27FC236}">
              <a16:creationId xmlns:a16="http://schemas.microsoft.com/office/drawing/2014/main" id="{00000000-0008-0000-3900-000019A10000}"/>
            </a:ext>
          </a:extLst>
        </xdr:cNvPr>
        <xdr:cNvSpPr txBox="1">
          <a:spLocks noChangeArrowheads="1"/>
        </xdr:cNvSpPr>
      </xdr:nvSpPr>
      <xdr:spPr bwMode="auto">
        <a:xfrm>
          <a:off x="2714625" y="21717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4</xdr:col>
      <xdr:colOff>409575</xdr:colOff>
      <xdr:row>3</xdr:row>
      <xdr:rowOff>76200</xdr:rowOff>
    </xdr:from>
    <xdr:to>
      <xdr:col>4</xdr:col>
      <xdr:colOff>581025</xdr:colOff>
      <xdr:row>4</xdr:row>
      <xdr:rowOff>104775</xdr:rowOff>
    </xdr:to>
    <xdr:sp macro="" textlink="">
      <xdr:nvSpPr>
        <xdr:cNvPr id="41242" name="1">
          <a:extLst>
            <a:ext uri="{FF2B5EF4-FFF2-40B4-BE49-F238E27FC236}">
              <a16:creationId xmlns:a16="http://schemas.microsoft.com/office/drawing/2014/main" id="{00000000-0008-0000-3900-00001AA10000}"/>
            </a:ext>
          </a:extLst>
        </xdr:cNvPr>
        <xdr:cNvSpPr txBox="1">
          <a:spLocks noChangeArrowheads="1"/>
        </xdr:cNvSpPr>
      </xdr:nvSpPr>
      <xdr:spPr bwMode="auto">
        <a:xfrm>
          <a:off x="2686050" y="590550"/>
          <a:ext cx="171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s*</a:t>
          </a:r>
          <a:endParaRPr lang="en-US"/>
        </a:p>
      </xdr:txBody>
    </xdr:sp>
    <xdr:clientData/>
  </xdr:twoCellAnchor>
  <xdr:twoCellAnchor>
    <xdr:from>
      <xdr:col>3</xdr:col>
      <xdr:colOff>666750</xdr:colOff>
      <xdr:row>4</xdr:row>
      <xdr:rowOff>104775</xdr:rowOff>
    </xdr:from>
    <xdr:to>
      <xdr:col>4</xdr:col>
      <xdr:colOff>114300</xdr:colOff>
      <xdr:row>5</xdr:row>
      <xdr:rowOff>152400</xdr:rowOff>
    </xdr:to>
    <xdr:sp macro="" textlink="">
      <xdr:nvSpPr>
        <xdr:cNvPr id="41243" name="3">
          <a:extLst>
            <a:ext uri="{FF2B5EF4-FFF2-40B4-BE49-F238E27FC236}">
              <a16:creationId xmlns:a16="http://schemas.microsoft.com/office/drawing/2014/main" id="{00000000-0008-0000-3900-00001BA10000}"/>
            </a:ext>
          </a:extLst>
        </xdr:cNvPr>
        <xdr:cNvSpPr txBox="1">
          <a:spLocks noChangeArrowheads="1"/>
        </xdr:cNvSpPr>
      </xdr:nvSpPr>
      <xdr:spPr bwMode="auto">
        <a:xfrm>
          <a:off x="2209800" y="790575"/>
          <a:ext cx="1809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18288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 sz="1000" b="1" i="0" u="none" strike="noStrike" baseline="0">
            <a:solidFill>
              <a:srgbClr val="008000"/>
            </a:solidFill>
            <a:latin typeface="Arial"/>
            <a:cs typeface="Arial"/>
          </a:endParaRP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4</xdr:col>
      <xdr:colOff>561975</xdr:colOff>
      <xdr:row>10</xdr:row>
      <xdr:rowOff>9525</xdr:rowOff>
    </xdr:from>
    <xdr:to>
      <xdr:col>4</xdr:col>
      <xdr:colOff>695325</xdr:colOff>
      <xdr:row>11</xdr:row>
      <xdr:rowOff>38100</xdr:rowOff>
    </xdr:to>
    <xdr:sp macro="" textlink="">
      <xdr:nvSpPr>
        <xdr:cNvPr id="41244" name="Text 284">
          <a:extLst>
            <a:ext uri="{FF2B5EF4-FFF2-40B4-BE49-F238E27FC236}">
              <a16:creationId xmlns:a16="http://schemas.microsoft.com/office/drawing/2014/main" id="{00000000-0008-0000-3900-00001CA10000}"/>
            </a:ext>
          </a:extLst>
        </xdr:cNvPr>
        <xdr:cNvSpPr txBox="1">
          <a:spLocks noChangeArrowheads="1"/>
        </xdr:cNvSpPr>
      </xdr:nvSpPr>
      <xdr:spPr bwMode="auto">
        <a:xfrm>
          <a:off x="2838450" y="1724025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2</xdr:col>
      <xdr:colOff>238125</xdr:colOff>
      <xdr:row>8</xdr:row>
      <xdr:rowOff>152400</xdr:rowOff>
    </xdr:from>
    <xdr:to>
      <xdr:col>2</xdr:col>
      <xdr:colOff>333375</xdr:colOff>
      <xdr:row>9</xdr:row>
      <xdr:rowOff>152400</xdr:rowOff>
    </xdr:to>
    <xdr:sp macro="" textlink="">
      <xdr:nvSpPr>
        <xdr:cNvPr id="41245" name="Text 285">
          <a:extLst>
            <a:ext uri="{FF2B5EF4-FFF2-40B4-BE49-F238E27FC236}">
              <a16:creationId xmlns:a16="http://schemas.microsoft.com/office/drawing/2014/main" id="{00000000-0008-0000-3900-00001DA10000}"/>
            </a:ext>
          </a:extLst>
        </xdr:cNvPr>
        <xdr:cNvSpPr txBox="1">
          <a:spLocks noChangeArrowheads="1"/>
        </xdr:cNvSpPr>
      </xdr:nvSpPr>
      <xdr:spPr bwMode="auto">
        <a:xfrm>
          <a:off x="1047750" y="1524000"/>
          <a:ext cx="952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66675</xdr:colOff>
      <xdr:row>13</xdr:row>
      <xdr:rowOff>104775</xdr:rowOff>
    </xdr:from>
    <xdr:to>
      <xdr:col>4</xdr:col>
      <xdr:colOff>304800</xdr:colOff>
      <xdr:row>13</xdr:row>
      <xdr:rowOff>104775</xdr:rowOff>
    </xdr:to>
    <xdr:sp macro="" textlink="">
      <xdr:nvSpPr>
        <xdr:cNvPr id="41667" name="Line 286">
          <a:extLst>
            <a:ext uri="{FF2B5EF4-FFF2-40B4-BE49-F238E27FC236}">
              <a16:creationId xmlns:a16="http://schemas.microsoft.com/office/drawing/2014/main" id="{00000000-0008-0000-3900-0000C3A20000}"/>
            </a:ext>
          </a:extLst>
        </xdr:cNvPr>
        <xdr:cNvSpPr>
          <a:spLocks noChangeShapeType="1"/>
        </xdr:cNvSpPr>
      </xdr:nvSpPr>
      <xdr:spPr bwMode="auto">
        <a:xfrm>
          <a:off x="2343150" y="233362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13</xdr:row>
      <xdr:rowOff>104775</xdr:rowOff>
    </xdr:from>
    <xdr:to>
      <xdr:col>4</xdr:col>
      <xdr:colOff>561975</xdr:colOff>
      <xdr:row>13</xdr:row>
      <xdr:rowOff>104775</xdr:rowOff>
    </xdr:to>
    <xdr:sp macro="" textlink="">
      <xdr:nvSpPr>
        <xdr:cNvPr id="41668" name="Line 287">
          <a:extLst>
            <a:ext uri="{FF2B5EF4-FFF2-40B4-BE49-F238E27FC236}">
              <a16:creationId xmlns:a16="http://schemas.microsoft.com/office/drawing/2014/main" id="{00000000-0008-0000-3900-0000C4A20000}"/>
            </a:ext>
          </a:extLst>
        </xdr:cNvPr>
        <xdr:cNvSpPr>
          <a:spLocks noChangeShapeType="1"/>
        </xdr:cNvSpPr>
      </xdr:nvSpPr>
      <xdr:spPr bwMode="auto">
        <a:xfrm flipH="1">
          <a:off x="2581275" y="233362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2</xdr:row>
      <xdr:rowOff>47625</xdr:rowOff>
    </xdr:from>
    <xdr:to>
      <xdr:col>3</xdr:col>
      <xdr:colOff>161925</xdr:colOff>
      <xdr:row>14</xdr:row>
      <xdr:rowOff>76200</xdr:rowOff>
    </xdr:to>
    <xdr:grpSp>
      <xdr:nvGrpSpPr>
        <xdr:cNvPr id="41669" name="Group 367">
          <a:extLst>
            <a:ext uri="{FF2B5EF4-FFF2-40B4-BE49-F238E27FC236}">
              <a16:creationId xmlns:a16="http://schemas.microsoft.com/office/drawing/2014/main" id="{00000000-0008-0000-3900-0000C5A20000}"/>
            </a:ext>
          </a:extLst>
        </xdr:cNvPr>
        <xdr:cNvGrpSpPr>
          <a:grpSpLocks/>
        </xdr:cNvGrpSpPr>
      </xdr:nvGrpSpPr>
      <xdr:grpSpPr bwMode="auto">
        <a:xfrm>
          <a:off x="1202055" y="382905"/>
          <a:ext cx="544830" cy="2040255"/>
          <a:chOff x="3180000" y="1000000"/>
          <a:chExt cx="1420000" cy="5360000"/>
        </a:xfrm>
      </xdr:grpSpPr>
      <xdr:sp macro="" textlink="">
        <xdr:nvSpPr>
          <xdr:cNvPr id="41696" name="Line 354">
            <a:extLst>
              <a:ext uri="{FF2B5EF4-FFF2-40B4-BE49-F238E27FC236}">
                <a16:creationId xmlns:a16="http://schemas.microsoft.com/office/drawing/2014/main" id="{00000000-0008-0000-3900-0000E0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60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7" name="Line 355">
            <a:extLst>
              <a:ext uri="{FF2B5EF4-FFF2-40B4-BE49-F238E27FC236}">
                <a16:creationId xmlns:a16="http://schemas.microsoft.com/office/drawing/2014/main" id="{00000000-0008-0000-3900-0000E1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18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8" name="Line 358">
            <a:extLst>
              <a:ext uri="{FF2B5EF4-FFF2-40B4-BE49-F238E27FC236}">
                <a16:creationId xmlns:a16="http://schemas.microsoft.com/office/drawing/2014/main" id="{00000000-0008-0000-3900-0000E2A20000}"/>
              </a:ext>
            </a:extLst>
          </xdr:cNvPr>
          <xdr:cNvSpPr>
            <a:spLocks noChangeShapeType="1"/>
          </xdr:cNvSpPr>
        </xdr:nvSpPr>
        <xdr:spPr bwMode="auto">
          <a:xfrm>
            <a:off x="3180000" y="1440000"/>
            <a:ext cx="0" cy="49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9" name="Line 359">
            <a:extLst>
              <a:ext uri="{FF2B5EF4-FFF2-40B4-BE49-F238E27FC236}">
                <a16:creationId xmlns:a16="http://schemas.microsoft.com/office/drawing/2014/main" id="{00000000-0008-0000-3900-0000E3A20000}"/>
              </a:ext>
            </a:extLst>
          </xdr:cNvPr>
          <xdr:cNvSpPr>
            <a:spLocks noChangeShapeType="1"/>
          </xdr:cNvSpPr>
        </xdr:nvSpPr>
        <xdr:spPr bwMode="auto">
          <a:xfrm>
            <a:off x="3180000" y="1000000"/>
            <a:ext cx="1420000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700" name="Line 362">
            <a:extLst>
              <a:ext uri="{FF2B5EF4-FFF2-40B4-BE49-F238E27FC236}">
                <a16:creationId xmlns:a16="http://schemas.microsoft.com/office/drawing/2014/main" id="{00000000-0008-0000-3900-0000E4A20000}"/>
              </a:ext>
            </a:extLst>
          </xdr:cNvPr>
          <xdr:cNvSpPr>
            <a:spLocks noChangeShapeType="1"/>
          </xdr:cNvSpPr>
        </xdr:nvSpPr>
        <xdr:spPr bwMode="auto">
          <a:xfrm>
            <a:off x="4600000" y="1500000"/>
            <a:ext cx="0" cy="186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701" name="Line 363">
            <a:extLst>
              <a:ext uri="{FF2B5EF4-FFF2-40B4-BE49-F238E27FC236}">
                <a16:creationId xmlns:a16="http://schemas.microsoft.com/office/drawing/2014/main" id="{00000000-0008-0000-3900-0000E5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88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609600</xdr:colOff>
      <xdr:row>2</xdr:row>
      <xdr:rowOff>47625</xdr:rowOff>
    </xdr:from>
    <xdr:to>
      <xdr:col>4</xdr:col>
      <xdr:colOff>371475</xdr:colOff>
      <xdr:row>14</xdr:row>
      <xdr:rowOff>66675</xdr:rowOff>
    </xdr:to>
    <xdr:grpSp>
      <xdr:nvGrpSpPr>
        <xdr:cNvPr id="41670" name="Group 366">
          <a:extLst>
            <a:ext uri="{FF2B5EF4-FFF2-40B4-BE49-F238E27FC236}">
              <a16:creationId xmlns:a16="http://schemas.microsoft.com/office/drawing/2014/main" id="{00000000-0008-0000-3900-0000C6A20000}"/>
            </a:ext>
          </a:extLst>
        </xdr:cNvPr>
        <xdr:cNvGrpSpPr>
          <a:grpSpLocks/>
        </xdr:cNvGrpSpPr>
      </xdr:nvGrpSpPr>
      <xdr:grpSpPr bwMode="auto">
        <a:xfrm>
          <a:off x="2194560" y="382905"/>
          <a:ext cx="516255" cy="2030730"/>
          <a:chOff x="5800000" y="1000000"/>
          <a:chExt cx="1340000" cy="5340000"/>
        </a:xfrm>
      </xdr:grpSpPr>
      <xdr:sp macro="" textlink="">
        <xdr:nvSpPr>
          <xdr:cNvPr id="41690" name="Line 353">
            <a:extLst>
              <a:ext uri="{FF2B5EF4-FFF2-40B4-BE49-F238E27FC236}">
                <a16:creationId xmlns:a16="http://schemas.microsoft.com/office/drawing/2014/main" id="{00000000-0008-0000-3900-0000DA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80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1" name="Line 356">
            <a:extLst>
              <a:ext uri="{FF2B5EF4-FFF2-40B4-BE49-F238E27FC236}">
                <a16:creationId xmlns:a16="http://schemas.microsoft.com/office/drawing/2014/main" id="{00000000-0008-0000-3900-0000DBA20000}"/>
              </a:ext>
            </a:extLst>
          </xdr:cNvPr>
          <xdr:cNvSpPr>
            <a:spLocks noChangeShapeType="1"/>
          </xdr:cNvSpPr>
        </xdr:nvSpPr>
        <xdr:spPr bwMode="auto">
          <a:xfrm>
            <a:off x="714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2" name="Line 357">
            <a:extLst>
              <a:ext uri="{FF2B5EF4-FFF2-40B4-BE49-F238E27FC236}">
                <a16:creationId xmlns:a16="http://schemas.microsoft.com/office/drawing/2014/main" id="{00000000-0008-0000-3900-0000DCA20000}"/>
              </a:ext>
            </a:extLst>
          </xdr:cNvPr>
          <xdr:cNvSpPr>
            <a:spLocks noChangeShapeType="1"/>
          </xdr:cNvSpPr>
        </xdr:nvSpPr>
        <xdr:spPr bwMode="auto">
          <a:xfrm>
            <a:off x="7140000" y="1440000"/>
            <a:ext cx="0" cy="49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3" name="Line 360">
            <a:extLst>
              <a:ext uri="{FF2B5EF4-FFF2-40B4-BE49-F238E27FC236}">
                <a16:creationId xmlns:a16="http://schemas.microsoft.com/office/drawing/2014/main" id="{00000000-0008-0000-3900-0000DDA20000}"/>
              </a:ext>
            </a:extLst>
          </xdr:cNvPr>
          <xdr:cNvSpPr>
            <a:spLocks noChangeShapeType="1"/>
          </xdr:cNvSpPr>
        </xdr:nvSpPr>
        <xdr:spPr bwMode="auto">
          <a:xfrm>
            <a:off x="5800000" y="1000000"/>
            <a:ext cx="1340000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4" name="Line 361">
            <a:extLst>
              <a:ext uri="{FF2B5EF4-FFF2-40B4-BE49-F238E27FC236}">
                <a16:creationId xmlns:a16="http://schemas.microsoft.com/office/drawing/2014/main" id="{00000000-0008-0000-3900-0000DEA20000}"/>
              </a:ext>
            </a:extLst>
          </xdr:cNvPr>
          <xdr:cNvSpPr>
            <a:spLocks noChangeShapeType="1"/>
          </xdr:cNvSpPr>
        </xdr:nvSpPr>
        <xdr:spPr bwMode="auto">
          <a:xfrm>
            <a:off x="5800000" y="1440000"/>
            <a:ext cx="0" cy="19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5" name="Line 364">
            <a:extLst>
              <a:ext uri="{FF2B5EF4-FFF2-40B4-BE49-F238E27FC236}">
                <a16:creationId xmlns:a16="http://schemas.microsoft.com/office/drawing/2014/main" id="{00000000-0008-0000-3900-0000DF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42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571500</xdr:colOff>
      <xdr:row>1</xdr:row>
      <xdr:rowOff>19050</xdr:rowOff>
    </xdr:from>
    <xdr:to>
      <xdr:col>3</xdr:col>
      <xdr:colOff>723900</xdr:colOff>
      <xdr:row>2</xdr:row>
      <xdr:rowOff>19050</xdr:rowOff>
    </xdr:to>
    <xdr:sp macro="" textlink="">
      <xdr:nvSpPr>
        <xdr:cNvPr id="41358" name="Text 398">
          <a:extLst>
            <a:ext uri="{FF2B5EF4-FFF2-40B4-BE49-F238E27FC236}">
              <a16:creationId xmlns:a16="http://schemas.microsoft.com/office/drawing/2014/main" id="{00000000-0008-0000-3900-00008EA10000}"/>
            </a:ext>
          </a:extLst>
        </xdr:cNvPr>
        <xdr:cNvSpPr txBox="1">
          <a:spLocks noChangeArrowheads="1"/>
        </xdr:cNvSpPr>
      </xdr:nvSpPr>
      <xdr:spPr bwMode="auto">
        <a:xfrm>
          <a:off x="2114550" y="190500"/>
          <a:ext cx="152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161925</xdr:colOff>
      <xdr:row>1</xdr:row>
      <xdr:rowOff>152400</xdr:rowOff>
    </xdr:from>
    <xdr:to>
      <xdr:col>3</xdr:col>
      <xdr:colOff>561975</xdr:colOff>
      <xdr:row>5</xdr:row>
      <xdr:rowOff>152400</xdr:rowOff>
    </xdr:to>
    <xdr:sp macro="" textlink="">
      <xdr:nvSpPr>
        <xdr:cNvPr id="41672" name="Zeichnung 399">
          <a:extLst>
            <a:ext uri="{FF2B5EF4-FFF2-40B4-BE49-F238E27FC236}">
              <a16:creationId xmlns:a16="http://schemas.microsoft.com/office/drawing/2014/main" id="{00000000-0008-0000-3900-0000C8A20000}"/>
            </a:ext>
          </a:extLst>
        </xdr:cNvPr>
        <xdr:cNvSpPr>
          <a:spLocks/>
        </xdr:cNvSpPr>
      </xdr:nvSpPr>
      <xdr:spPr bwMode="auto">
        <a:xfrm>
          <a:off x="1704975" y="323850"/>
          <a:ext cx="400050" cy="685800"/>
        </a:xfrm>
        <a:custGeom>
          <a:avLst/>
          <a:gdLst>
            <a:gd name="T0" fmla="*/ 0 w 16384"/>
            <a:gd name="T1" fmla="*/ 28706155 h 16384"/>
            <a:gd name="T2" fmla="*/ 4493530 w 16384"/>
            <a:gd name="T3" fmla="*/ 0 h 16384"/>
            <a:gd name="T4" fmla="*/ 9768067 w 16384"/>
            <a:gd name="T5" fmla="*/ 0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7537" y="0"/>
              </a:lnTo>
              <a:lnTo>
                <a:pt x="16384" y="0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104775</xdr:rowOff>
    </xdr:from>
    <xdr:to>
      <xdr:col>3</xdr:col>
      <xdr:colOff>161925</xdr:colOff>
      <xdr:row>7</xdr:row>
      <xdr:rowOff>95250</xdr:rowOff>
    </xdr:to>
    <xdr:sp macro="" textlink="">
      <xdr:nvSpPr>
        <xdr:cNvPr id="41673" name="Line 402">
          <a:extLst>
            <a:ext uri="{FF2B5EF4-FFF2-40B4-BE49-F238E27FC236}">
              <a16:creationId xmlns:a16="http://schemas.microsoft.com/office/drawing/2014/main" id="{00000000-0008-0000-3900-0000C9A20000}"/>
            </a:ext>
          </a:extLst>
        </xdr:cNvPr>
        <xdr:cNvSpPr>
          <a:spLocks noChangeShapeType="1"/>
        </xdr:cNvSpPr>
      </xdr:nvSpPr>
      <xdr:spPr bwMode="auto">
        <a:xfrm flipV="1">
          <a:off x="1704975" y="962025"/>
          <a:ext cx="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609600</xdr:colOff>
      <xdr:row>5</xdr:row>
      <xdr:rowOff>114300</xdr:rowOff>
    </xdr:from>
    <xdr:to>
      <xdr:col>3</xdr:col>
      <xdr:colOff>609600</xdr:colOff>
      <xdr:row>7</xdr:row>
      <xdr:rowOff>104775</xdr:rowOff>
    </xdr:to>
    <xdr:sp macro="" textlink="">
      <xdr:nvSpPr>
        <xdr:cNvPr id="41674" name="Line 403">
          <a:extLst>
            <a:ext uri="{FF2B5EF4-FFF2-40B4-BE49-F238E27FC236}">
              <a16:creationId xmlns:a16="http://schemas.microsoft.com/office/drawing/2014/main" id="{00000000-0008-0000-3900-0000CAA20000}"/>
            </a:ext>
          </a:extLst>
        </xdr:cNvPr>
        <xdr:cNvSpPr>
          <a:spLocks noChangeShapeType="1"/>
        </xdr:cNvSpPr>
      </xdr:nvSpPr>
      <xdr:spPr bwMode="auto">
        <a:xfrm flipV="1">
          <a:off x="2152650" y="971550"/>
          <a:ext cx="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352425</xdr:colOff>
      <xdr:row>14</xdr:row>
      <xdr:rowOff>66675</xdr:rowOff>
    </xdr:from>
    <xdr:to>
      <xdr:col>4</xdr:col>
      <xdr:colOff>581025</xdr:colOff>
      <xdr:row>16</xdr:row>
      <xdr:rowOff>0</xdr:rowOff>
    </xdr:to>
    <xdr:grpSp>
      <xdr:nvGrpSpPr>
        <xdr:cNvPr id="41675" name="Group 404">
          <a:extLst>
            <a:ext uri="{FF2B5EF4-FFF2-40B4-BE49-F238E27FC236}">
              <a16:creationId xmlns:a16="http://schemas.microsoft.com/office/drawing/2014/main" id="{00000000-0008-0000-3900-0000CBA20000}"/>
            </a:ext>
          </a:extLst>
        </xdr:cNvPr>
        <xdr:cNvGrpSpPr>
          <a:grpSpLocks/>
        </xdr:cNvGrpSpPr>
      </xdr:nvGrpSpPr>
      <xdr:grpSpPr bwMode="auto">
        <a:xfrm>
          <a:off x="2691765" y="2413635"/>
          <a:ext cx="228600" cy="268605"/>
          <a:chOff x="7100000" y="6340000"/>
          <a:chExt cx="600000" cy="700000"/>
        </a:xfrm>
      </xdr:grpSpPr>
      <xdr:sp macro="" textlink="">
        <xdr:nvSpPr>
          <xdr:cNvPr id="41687" name="Zeichnung 405">
            <a:extLst>
              <a:ext uri="{FF2B5EF4-FFF2-40B4-BE49-F238E27FC236}">
                <a16:creationId xmlns:a16="http://schemas.microsoft.com/office/drawing/2014/main" id="{00000000-0008-0000-3900-0000D7A20000}"/>
              </a:ext>
            </a:extLst>
          </xdr:cNvPr>
          <xdr:cNvSpPr>
            <a:spLocks/>
          </xdr:cNvSpPr>
        </xdr:nvSpPr>
        <xdr:spPr bwMode="auto">
          <a:xfrm>
            <a:off x="7140000" y="6440000"/>
            <a:ext cx="500000" cy="560000"/>
          </a:xfrm>
          <a:custGeom>
            <a:avLst/>
            <a:gdLst>
              <a:gd name="T0" fmla="*/ 880096 w 16384"/>
              <a:gd name="T1" fmla="*/ 19140625 h 16384"/>
              <a:gd name="T2" fmla="*/ 15258789 w 16384"/>
              <a:gd name="T3" fmla="*/ 10788784 h 16384"/>
              <a:gd name="T4" fmla="*/ 0 w 16384"/>
              <a:gd name="T5" fmla="*/ 0 h 16384"/>
              <a:gd name="T6" fmla="*/ 880096 w 16384"/>
              <a:gd name="T7" fmla="*/ 19140625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41688" name="Line 406">
            <a:extLst>
              <a:ext uri="{FF2B5EF4-FFF2-40B4-BE49-F238E27FC236}">
                <a16:creationId xmlns:a16="http://schemas.microsoft.com/office/drawing/2014/main" id="{00000000-0008-0000-3900-0000D8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140000" y="6720000"/>
            <a:ext cx="560000" cy="32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89" name="Oval 407">
            <a:extLst>
              <a:ext uri="{FF2B5EF4-FFF2-40B4-BE49-F238E27FC236}">
                <a16:creationId xmlns:a16="http://schemas.microsoft.com/office/drawing/2014/main" id="{00000000-0008-0000-3900-0000D9A20000}"/>
              </a:ext>
            </a:extLst>
          </xdr:cNvPr>
          <xdr:cNvSpPr>
            <a:spLocks noChangeArrowheads="1"/>
          </xdr:cNvSpPr>
        </xdr:nvSpPr>
        <xdr:spPr bwMode="auto">
          <a:xfrm>
            <a:off x="7100000" y="6340000"/>
            <a:ext cx="100000" cy="12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381000</xdr:colOff>
      <xdr:row>14</xdr:row>
      <xdr:rowOff>95250</xdr:rowOff>
    </xdr:from>
    <xdr:to>
      <xdr:col>2</xdr:col>
      <xdr:colOff>400050</xdr:colOff>
      <xdr:row>15</xdr:row>
      <xdr:rowOff>152400</xdr:rowOff>
    </xdr:to>
    <xdr:sp macro="" textlink="">
      <xdr:nvSpPr>
        <xdr:cNvPr id="41676" name="Line 409">
          <a:extLst>
            <a:ext uri="{FF2B5EF4-FFF2-40B4-BE49-F238E27FC236}">
              <a16:creationId xmlns:a16="http://schemas.microsoft.com/office/drawing/2014/main" id="{00000000-0008-0000-3900-0000CCA20000}"/>
            </a:ext>
          </a:extLst>
        </xdr:cNvPr>
        <xdr:cNvSpPr>
          <a:spLocks noChangeShapeType="1"/>
        </xdr:cNvSpPr>
      </xdr:nvSpPr>
      <xdr:spPr bwMode="auto">
        <a:xfrm>
          <a:off x="1190625" y="2495550"/>
          <a:ext cx="19050" cy="2286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14</xdr:row>
      <xdr:rowOff>95250</xdr:rowOff>
    </xdr:from>
    <xdr:to>
      <xdr:col>2</xdr:col>
      <xdr:colOff>381000</xdr:colOff>
      <xdr:row>15</xdr:row>
      <xdr:rowOff>57150</xdr:rowOff>
    </xdr:to>
    <xdr:sp macro="" textlink="">
      <xdr:nvSpPr>
        <xdr:cNvPr id="41677" name="Line 410">
          <a:extLst>
            <a:ext uri="{FF2B5EF4-FFF2-40B4-BE49-F238E27FC236}">
              <a16:creationId xmlns:a16="http://schemas.microsoft.com/office/drawing/2014/main" id="{00000000-0008-0000-3900-0000CDA20000}"/>
            </a:ext>
          </a:extLst>
        </xdr:cNvPr>
        <xdr:cNvSpPr>
          <a:spLocks noChangeShapeType="1"/>
        </xdr:cNvSpPr>
      </xdr:nvSpPr>
      <xdr:spPr bwMode="auto">
        <a:xfrm flipH="1">
          <a:off x="1038225" y="2495550"/>
          <a:ext cx="15240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15</xdr:row>
      <xdr:rowOff>57150</xdr:rowOff>
    </xdr:from>
    <xdr:to>
      <xdr:col>2</xdr:col>
      <xdr:colOff>409575</xdr:colOff>
      <xdr:row>15</xdr:row>
      <xdr:rowOff>123825</xdr:rowOff>
    </xdr:to>
    <xdr:sp macro="" textlink="">
      <xdr:nvSpPr>
        <xdr:cNvPr id="41678" name="Line 411">
          <a:extLst>
            <a:ext uri="{FF2B5EF4-FFF2-40B4-BE49-F238E27FC236}">
              <a16:creationId xmlns:a16="http://schemas.microsoft.com/office/drawing/2014/main" id="{00000000-0008-0000-3900-0000CEA20000}"/>
            </a:ext>
          </a:extLst>
        </xdr:cNvPr>
        <xdr:cNvSpPr>
          <a:spLocks noChangeShapeType="1"/>
        </xdr:cNvSpPr>
      </xdr:nvSpPr>
      <xdr:spPr bwMode="auto">
        <a:xfrm>
          <a:off x="1038225" y="2628900"/>
          <a:ext cx="180975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15</xdr:row>
      <xdr:rowOff>76200</xdr:rowOff>
    </xdr:from>
    <xdr:to>
      <xdr:col>2</xdr:col>
      <xdr:colOff>409575</xdr:colOff>
      <xdr:row>15</xdr:row>
      <xdr:rowOff>152400</xdr:rowOff>
    </xdr:to>
    <xdr:sp macro="" textlink="">
      <xdr:nvSpPr>
        <xdr:cNvPr id="41679" name="Line 412">
          <a:extLst>
            <a:ext uri="{FF2B5EF4-FFF2-40B4-BE49-F238E27FC236}">
              <a16:creationId xmlns:a16="http://schemas.microsoft.com/office/drawing/2014/main" id="{00000000-0008-0000-3900-0000CFA20000}"/>
            </a:ext>
          </a:extLst>
        </xdr:cNvPr>
        <xdr:cNvSpPr>
          <a:spLocks noChangeShapeType="1"/>
        </xdr:cNvSpPr>
      </xdr:nvSpPr>
      <xdr:spPr bwMode="auto">
        <a:xfrm>
          <a:off x="1000125" y="2647950"/>
          <a:ext cx="21907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14</xdr:row>
      <xdr:rowOff>66675</xdr:rowOff>
    </xdr:from>
    <xdr:to>
      <xdr:col>2</xdr:col>
      <xdr:colOff>409575</xdr:colOff>
      <xdr:row>14</xdr:row>
      <xdr:rowOff>114300</xdr:rowOff>
    </xdr:to>
    <xdr:sp macro="" textlink="">
      <xdr:nvSpPr>
        <xdr:cNvPr id="41680" name="Oval 413">
          <a:extLst>
            <a:ext uri="{FF2B5EF4-FFF2-40B4-BE49-F238E27FC236}">
              <a16:creationId xmlns:a16="http://schemas.microsoft.com/office/drawing/2014/main" id="{00000000-0008-0000-3900-0000D0A20000}"/>
            </a:ext>
          </a:extLst>
        </xdr:cNvPr>
        <xdr:cNvSpPr>
          <a:spLocks noChangeArrowheads="1"/>
        </xdr:cNvSpPr>
      </xdr:nvSpPr>
      <xdr:spPr bwMode="auto">
        <a:xfrm>
          <a:off x="1181100" y="2466975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723900</xdr:colOff>
      <xdr:row>13</xdr:row>
      <xdr:rowOff>76200</xdr:rowOff>
    </xdr:from>
    <xdr:to>
      <xdr:col>3</xdr:col>
      <xdr:colOff>552450</xdr:colOff>
      <xdr:row>14</xdr:row>
      <xdr:rowOff>76200</xdr:rowOff>
    </xdr:to>
    <xdr:sp macro="" textlink="">
      <xdr:nvSpPr>
        <xdr:cNvPr id="41255" name="phi">
          <a:extLst>
            <a:ext uri="{FF2B5EF4-FFF2-40B4-BE49-F238E27FC236}">
              <a16:creationId xmlns:a16="http://schemas.microsoft.com/office/drawing/2014/main" id="{00000000-0008-0000-3900-000027A10000}"/>
            </a:ext>
          </a:extLst>
        </xdr:cNvPr>
        <xdr:cNvSpPr txBox="1">
          <a:spLocks noChangeArrowheads="1"/>
        </xdr:cNvSpPr>
      </xdr:nvSpPr>
      <xdr:spPr bwMode="auto">
        <a:xfrm>
          <a:off x="1533525" y="2305050"/>
          <a:ext cx="5619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1375" name="Meridiankraft">
          <a:extLst>
            <a:ext uri="{FF2B5EF4-FFF2-40B4-BE49-F238E27FC236}">
              <a16:creationId xmlns:a16="http://schemas.microsoft.com/office/drawing/2014/main" id="{00000000-0008-0000-3900-00009FA1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1376" name="Aufweitung">
          <a:extLst>
            <a:ext uri="{FF2B5EF4-FFF2-40B4-BE49-F238E27FC236}">
              <a16:creationId xmlns:a16="http://schemas.microsoft.com/office/drawing/2014/main" id="{00000000-0008-0000-3900-0000A0A1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1377" name="Stelle2">
          <a:extLst>
            <a:ext uri="{FF2B5EF4-FFF2-40B4-BE49-F238E27FC236}">
              <a16:creationId xmlns:a16="http://schemas.microsoft.com/office/drawing/2014/main" id="{00000000-0008-0000-3900-0000A1A1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1378" name="Ringkraft">
          <a:extLst>
            <a:ext uri="{FF2B5EF4-FFF2-40B4-BE49-F238E27FC236}">
              <a16:creationId xmlns:a16="http://schemas.microsoft.com/office/drawing/2014/main" id="{00000000-0008-0000-3900-0000A2A1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45720</xdr:rowOff>
        </xdr:from>
        <xdr:to>
          <xdr:col>3</xdr:col>
          <xdr:colOff>99060</xdr:colOff>
          <xdr:row>17</xdr:row>
          <xdr:rowOff>60960</xdr:rowOff>
        </xdr:to>
        <xdr:sp macro="" textlink="">
          <xdr:nvSpPr>
            <xdr:cNvPr id="41379" name="Button 419" hidden="1">
              <a:extLst>
                <a:ext uri="{63B3BB69-23CF-44E3-9099-C40C66FF867C}">
                  <a14:compatExt spid="_x0000_s41379"/>
                </a:ext>
                <a:ext uri="{FF2B5EF4-FFF2-40B4-BE49-F238E27FC236}">
                  <a16:creationId xmlns:a16="http://schemas.microsoft.com/office/drawing/2014/main" id="{00000000-0008-0000-3900-0000A3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16</xdr:row>
          <xdr:rowOff>45720</xdr:rowOff>
        </xdr:from>
        <xdr:to>
          <xdr:col>5</xdr:col>
          <xdr:colOff>449580</xdr:colOff>
          <xdr:row>17</xdr:row>
          <xdr:rowOff>60960</xdr:rowOff>
        </xdr:to>
        <xdr:sp macro="" textlink="">
          <xdr:nvSpPr>
            <xdr:cNvPr id="41380" name="Button 420" hidden="1">
              <a:extLst>
                <a:ext uri="{63B3BB69-23CF-44E3-9099-C40C66FF867C}">
                  <a14:compatExt spid="_x0000_s41380"/>
                </a:ext>
                <a:ext uri="{FF2B5EF4-FFF2-40B4-BE49-F238E27FC236}">
                  <a16:creationId xmlns:a16="http://schemas.microsoft.com/office/drawing/2014/main" id="{00000000-0008-0000-3900-0000A4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16</xdr:row>
          <xdr:rowOff>45720</xdr:rowOff>
        </xdr:from>
        <xdr:to>
          <xdr:col>4</xdr:col>
          <xdr:colOff>213360</xdr:colOff>
          <xdr:row>17</xdr:row>
          <xdr:rowOff>60960</xdr:rowOff>
        </xdr:to>
        <xdr:sp macro="" textlink="">
          <xdr:nvSpPr>
            <xdr:cNvPr id="41381" name="Button 421" hidden="1">
              <a:extLst>
                <a:ext uri="{63B3BB69-23CF-44E3-9099-C40C66FF867C}">
                  <a14:compatExt spid="_x0000_s41381"/>
                </a:ext>
                <a:ext uri="{FF2B5EF4-FFF2-40B4-BE49-F238E27FC236}">
                  <a16:creationId xmlns:a16="http://schemas.microsoft.com/office/drawing/2014/main" id="{00000000-0008-0000-3900-0000A5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41382" name="Button 422" hidden="1">
              <a:extLst>
                <a:ext uri="{63B3BB69-23CF-44E3-9099-C40C66FF867C}">
                  <a14:compatExt spid="_x0000_s41382"/>
                </a:ext>
                <a:ext uri="{FF2B5EF4-FFF2-40B4-BE49-F238E27FC236}">
                  <a16:creationId xmlns:a16="http://schemas.microsoft.com/office/drawing/2014/main" id="{00000000-0008-0000-3900-0000A6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333375</xdr:colOff>
      <xdr:row>8</xdr:row>
      <xdr:rowOff>152400</xdr:rowOff>
    </xdr:from>
    <xdr:to>
      <xdr:col>3</xdr:col>
      <xdr:colOff>638175</xdr:colOff>
      <xdr:row>10</xdr:row>
      <xdr:rowOff>9525</xdr:rowOff>
    </xdr:to>
    <xdr:sp macro="" textlink="">
      <xdr:nvSpPr>
        <xdr:cNvPr id="41253" name="Mantellänge">
          <a:extLst>
            <a:ext uri="{FF2B5EF4-FFF2-40B4-BE49-F238E27FC236}">
              <a16:creationId xmlns:a16="http://schemas.microsoft.com/office/drawing/2014/main" id="{00000000-0008-0000-3900-000025A10000}"/>
            </a:ext>
          </a:extLst>
        </xdr:cNvPr>
        <xdr:cNvSpPr txBox="1">
          <a:spLocks noChangeArrowheads="1"/>
        </xdr:cNvSpPr>
      </xdr:nvSpPr>
      <xdr:spPr bwMode="auto">
        <a:xfrm>
          <a:off x="1143000" y="1524000"/>
          <a:ext cx="1038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46813" name="Group 458">
          <a:extLst>
            <a:ext uri="{FF2B5EF4-FFF2-40B4-BE49-F238E27FC236}">
              <a16:creationId xmlns:a16="http://schemas.microsoft.com/office/drawing/2014/main" id="{00000000-0008-0000-3B00-0000DDB60000}"/>
            </a:ext>
          </a:extLst>
        </xdr:cNvPr>
        <xdr:cNvGrpSpPr>
          <a:grpSpLocks/>
        </xdr:cNvGrpSpPr>
      </xdr:nvGrpSpPr>
      <xdr:grpSpPr bwMode="auto">
        <a:xfrm>
          <a:off x="4602480" y="2011680"/>
          <a:ext cx="2268855" cy="1844040"/>
          <a:chOff x="49" y="-170"/>
          <a:chExt cx="18600" cy="19844"/>
        </a:xfrm>
      </xdr:grpSpPr>
      <xdr:graphicFrame macro="">
        <xdr:nvGraphicFramePr>
          <xdr:cNvPr id="46880" name="Diagramm 53">
            <a:extLst>
              <a:ext uri="{FF2B5EF4-FFF2-40B4-BE49-F238E27FC236}">
                <a16:creationId xmlns:a16="http://schemas.microsoft.com/office/drawing/2014/main" id="{00000000-0008-0000-3B00-000020B7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6534" name="Text 454">
            <a:extLst>
              <a:ext uri="{FF2B5EF4-FFF2-40B4-BE49-F238E27FC236}">
                <a16:creationId xmlns:a16="http://schemas.microsoft.com/office/drawing/2014/main" id="{00000000-0008-0000-3B00-0000C6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258" y="1767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6535" name="Text 455">
            <a:extLst>
              <a:ext uri="{FF2B5EF4-FFF2-40B4-BE49-F238E27FC236}">
                <a16:creationId xmlns:a16="http://schemas.microsoft.com/office/drawing/2014/main" id="{00000000-0008-0000-3B00-0000C7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68" y="217"/>
            <a:ext cx="1307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46814" name="Group 459">
          <a:extLst>
            <a:ext uri="{FF2B5EF4-FFF2-40B4-BE49-F238E27FC236}">
              <a16:creationId xmlns:a16="http://schemas.microsoft.com/office/drawing/2014/main" id="{00000000-0008-0000-3B00-0000DEB60000}"/>
            </a:ext>
          </a:extLst>
        </xdr:cNvPr>
        <xdr:cNvGrpSpPr>
          <a:grpSpLocks/>
        </xdr:cNvGrpSpPr>
      </xdr:nvGrpSpPr>
      <xdr:grpSpPr bwMode="auto">
        <a:xfrm>
          <a:off x="4602480" y="4023360"/>
          <a:ext cx="2268855" cy="1844040"/>
          <a:chOff x="49" y="-340"/>
          <a:chExt cx="18600" cy="19844"/>
        </a:xfrm>
      </xdr:grpSpPr>
      <xdr:graphicFrame macro="">
        <xdr:nvGraphicFramePr>
          <xdr:cNvPr id="46877" name="Diagramm 54">
            <a:extLst>
              <a:ext uri="{FF2B5EF4-FFF2-40B4-BE49-F238E27FC236}">
                <a16:creationId xmlns:a16="http://schemas.microsoft.com/office/drawing/2014/main" id="{00000000-0008-0000-3B00-00001DB7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6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6533" name="Text 453">
            <a:extLst>
              <a:ext uri="{FF2B5EF4-FFF2-40B4-BE49-F238E27FC236}">
                <a16:creationId xmlns:a16="http://schemas.microsoft.com/office/drawing/2014/main" id="{00000000-0008-0000-3B00-0000C5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8" y="1750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6536" name="Text 456">
            <a:extLst>
              <a:ext uri="{FF2B5EF4-FFF2-40B4-BE49-F238E27FC236}">
                <a16:creationId xmlns:a16="http://schemas.microsoft.com/office/drawing/2014/main" id="{00000000-0008-0000-3B00-0000C8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46815" name="Group 460">
          <a:extLst>
            <a:ext uri="{FF2B5EF4-FFF2-40B4-BE49-F238E27FC236}">
              <a16:creationId xmlns:a16="http://schemas.microsoft.com/office/drawing/2014/main" id="{00000000-0008-0000-3B00-0000DFB60000}"/>
            </a:ext>
          </a:extLst>
        </xdr:cNvPr>
        <xdr:cNvGrpSpPr>
          <a:grpSpLocks/>
        </xdr:cNvGrpSpPr>
      </xdr:nvGrpSpPr>
      <xdr:grpSpPr bwMode="auto">
        <a:xfrm>
          <a:off x="7063740" y="4023360"/>
          <a:ext cx="2263140" cy="1844040"/>
          <a:chOff x="-315" y="-340"/>
          <a:chExt cx="19899" cy="19844"/>
        </a:xfrm>
      </xdr:grpSpPr>
      <xdr:graphicFrame macro="">
        <xdr:nvGraphicFramePr>
          <xdr:cNvPr id="46874" name="Diagramm 404">
            <a:extLst>
              <a:ext uri="{FF2B5EF4-FFF2-40B4-BE49-F238E27FC236}">
                <a16:creationId xmlns:a16="http://schemas.microsoft.com/office/drawing/2014/main" id="{00000000-0008-0000-3B00-00001AB7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6532" name="Text 452">
            <a:extLst>
              <a:ext uri="{FF2B5EF4-FFF2-40B4-BE49-F238E27FC236}">
                <a16:creationId xmlns:a16="http://schemas.microsoft.com/office/drawing/2014/main" id="{00000000-0008-0000-3B00-0000C4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502" y="17500"/>
            <a:ext cx="94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6537" name="Text 457">
            <a:extLst>
              <a:ext uri="{FF2B5EF4-FFF2-40B4-BE49-F238E27FC236}">
                <a16:creationId xmlns:a16="http://schemas.microsoft.com/office/drawing/2014/main" id="{00000000-0008-0000-3B00-0000C9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7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10</xdr:col>
      <xdr:colOff>171450</xdr:colOff>
      <xdr:row>33</xdr:row>
      <xdr:rowOff>152400</xdr:rowOff>
    </xdr:from>
    <xdr:to>
      <xdr:col>10</xdr:col>
      <xdr:colOff>533400</xdr:colOff>
      <xdr:row>34</xdr:row>
      <xdr:rowOff>152400</xdr:rowOff>
    </xdr:to>
    <xdr:sp macro="" textlink="">
      <xdr:nvSpPr>
        <xdr:cNvPr id="46392" name="x_Aufweitung">
          <a:extLst>
            <a:ext uri="{FF2B5EF4-FFF2-40B4-BE49-F238E27FC236}">
              <a16:creationId xmlns:a16="http://schemas.microsoft.com/office/drawing/2014/main" id="{00000000-0008-0000-3B00-000038B50000}"/>
            </a:ext>
          </a:extLst>
        </xdr:cNvPr>
        <xdr:cNvSpPr txBox="1">
          <a:spLocks noChangeArrowheads="1"/>
        </xdr:cNvSpPr>
      </xdr:nvSpPr>
      <xdr:spPr bwMode="auto">
        <a:xfrm>
          <a:off x="6305550" y="5810250"/>
          <a:ext cx="361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304800</xdr:colOff>
      <xdr:row>34</xdr:row>
      <xdr:rowOff>0</xdr:rowOff>
    </xdr:from>
    <xdr:to>
      <xdr:col>13</xdr:col>
      <xdr:colOff>723900</xdr:colOff>
      <xdr:row>35</xdr:row>
      <xdr:rowOff>19050</xdr:rowOff>
    </xdr:to>
    <xdr:sp macro="" textlink="">
      <xdr:nvSpPr>
        <xdr:cNvPr id="46485" name="x_Verdrehung">
          <a:extLst>
            <a:ext uri="{FF2B5EF4-FFF2-40B4-BE49-F238E27FC236}">
              <a16:creationId xmlns:a16="http://schemas.microsoft.com/office/drawing/2014/main" id="{00000000-0008-0000-3B00-000095B50000}"/>
            </a:ext>
          </a:extLst>
        </xdr:cNvPr>
        <xdr:cNvSpPr txBox="1">
          <a:spLocks noChangeArrowheads="1"/>
        </xdr:cNvSpPr>
      </xdr:nvSpPr>
      <xdr:spPr bwMode="auto">
        <a:xfrm>
          <a:off x="8639175" y="5829300"/>
          <a:ext cx="4191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142875</xdr:colOff>
      <xdr:row>21</xdr:row>
      <xdr:rowOff>152400</xdr:rowOff>
    </xdr:from>
    <xdr:to>
      <xdr:col>10</xdr:col>
      <xdr:colOff>561975</xdr:colOff>
      <xdr:row>23</xdr:row>
      <xdr:rowOff>0</xdr:rowOff>
    </xdr:to>
    <xdr:sp macro="" textlink="">
      <xdr:nvSpPr>
        <xdr:cNvPr id="46395" name="x_Ringkraft">
          <a:extLst>
            <a:ext uri="{FF2B5EF4-FFF2-40B4-BE49-F238E27FC236}">
              <a16:creationId xmlns:a16="http://schemas.microsoft.com/office/drawing/2014/main" id="{00000000-0008-0000-3B00-00003BB50000}"/>
            </a:ext>
          </a:extLst>
        </xdr:cNvPr>
        <xdr:cNvSpPr txBox="1">
          <a:spLocks noChangeArrowheads="1"/>
        </xdr:cNvSpPr>
      </xdr:nvSpPr>
      <xdr:spPr bwMode="auto">
        <a:xfrm>
          <a:off x="6276975" y="3752850"/>
          <a:ext cx="4191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19050</xdr:rowOff>
    </xdr:from>
    <xdr:to>
      <xdr:col>8</xdr:col>
      <xdr:colOff>304800</xdr:colOff>
      <xdr:row>25</xdr:row>
      <xdr:rowOff>47625</xdr:rowOff>
    </xdr:to>
    <xdr:sp macro="" textlink="">
      <xdr:nvSpPr>
        <xdr:cNvPr id="46150" name="y_Aufweitung">
          <a:extLst>
            <a:ext uri="{FF2B5EF4-FFF2-40B4-BE49-F238E27FC236}">
              <a16:creationId xmlns:a16="http://schemas.microsoft.com/office/drawing/2014/main" id="{00000000-0008-0000-3B00-000046B40000}"/>
            </a:ext>
          </a:extLst>
        </xdr:cNvPr>
        <xdr:cNvSpPr txBox="1">
          <a:spLocks noChangeArrowheads="1"/>
        </xdr:cNvSpPr>
      </xdr:nvSpPr>
      <xdr:spPr bwMode="auto">
        <a:xfrm>
          <a:off x="4705350" y="4133850"/>
          <a:ext cx="438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190500</xdr:colOff>
      <xdr:row>12</xdr:row>
      <xdr:rowOff>47625</xdr:rowOff>
    </xdr:from>
    <xdr:to>
      <xdr:col>8</xdr:col>
      <xdr:colOff>390525</xdr:colOff>
      <xdr:row>13</xdr:row>
      <xdr:rowOff>47625</xdr:rowOff>
    </xdr:to>
    <xdr:sp macro="" textlink="">
      <xdr:nvSpPr>
        <xdr:cNvPr id="46149" name="y_Ringkraft">
          <a:extLst>
            <a:ext uri="{FF2B5EF4-FFF2-40B4-BE49-F238E27FC236}">
              <a16:creationId xmlns:a16="http://schemas.microsoft.com/office/drawing/2014/main" id="{00000000-0008-0000-3B00-000045B40000}"/>
            </a:ext>
          </a:extLst>
        </xdr:cNvPr>
        <xdr:cNvSpPr txBox="1">
          <a:spLocks noChangeArrowheads="1"/>
        </xdr:cNvSpPr>
      </xdr:nvSpPr>
      <xdr:spPr bwMode="auto">
        <a:xfrm>
          <a:off x="4667250" y="2105025"/>
          <a:ext cx="5619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 editAs="absolute">
    <xdr:from>
      <xdr:col>10</xdr:col>
      <xdr:colOff>723900</xdr:colOff>
      <xdr:row>12</xdr:row>
      <xdr:rowOff>0</xdr:rowOff>
    </xdr:from>
    <xdr:to>
      <xdr:col>13</xdr:col>
      <xdr:colOff>723900</xdr:colOff>
      <xdr:row>23</xdr:row>
      <xdr:rowOff>0</xdr:rowOff>
    </xdr:to>
    <xdr:grpSp>
      <xdr:nvGrpSpPr>
        <xdr:cNvPr id="46821" name="Group 488">
          <a:extLst>
            <a:ext uri="{FF2B5EF4-FFF2-40B4-BE49-F238E27FC236}">
              <a16:creationId xmlns:a16="http://schemas.microsoft.com/office/drawing/2014/main" id="{00000000-0008-0000-3B00-0000E5B60000}"/>
            </a:ext>
          </a:extLst>
        </xdr:cNvPr>
        <xdr:cNvGrpSpPr>
          <a:grpSpLocks/>
        </xdr:cNvGrpSpPr>
      </xdr:nvGrpSpPr>
      <xdr:grpSpPr bwMode="auto">
        <a:xfrm>
          <a:off x="7033260" y="2011680"/>
          <a:ext cx="2263140" cy="1844040"/>
          <a:chOff x="-382" y="-170"/>
          <a:chExt cx="19899" cy="19844"/>
        </a:xfrm>
      </xdr:grpSpPr>
      <xdr:graphicFrame macro="">
        <xdr:nvGraphicFramePr>
          <xdr:cNvPr id="46871" name="Diagramm 472">
            <a:extLst>
              <a:ext uri="{FF2B5EF4-FFF2-40B4-BE49-F238E27FC236}">
                <a16:creationId xmlns:a16="http://schemas.microsoft.com/office/drawing/2014/main" id="{00000000-0008-0000-3B00-000017B70000}"/>
              </a:ext>
            </a:extLst>
          </xdr:cNvPr>
          <xdr:cNvGraphicFramePr>
            <a:graphicFrameLocks/>
          </xdr:cNvGraphicFramePr>
        </xdr:nvGraphicFramePr>
        <xdr:xfrm>
          <a:off x="-382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6560" name="Text 480">
            <a:extLst>
              <a:ext uri="{FF2B5EF4-FFF2-40B4-BE49-F238E27FC236}">
                <a16:creationId xmlns:a16="http://schemas.microsoft.com/office/drawing/2014/main" id="{00000000-0008-0000-3B00-0000E0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7" y="30"/>
            <a:ext cx="1464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6564" name="Text 484">
            <a:extLst>
              <a:ext uri="{FF2B5EF4-FFF2-40B4-BE49-F238E27FC236}">
                <a16:creationId xmlns:a16="http://schemas.microsoft.com/office/drawing/2014/main" id="{00000000-0008-0000-3B00-0000E4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693" y="17670"/>
            <a:ext cx="137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13</xdr:col>
      <xdr:colOff>304800</xdr:colOff>
      <xdr:row>21</xdr:row>
      <xdr:rowOff>152400</xdr:rowOff>
    </xdr:from>
    <xdr:to>
      <xdr:col>13</xdr:col>
      <xdr:colOff>609600</xdr:colOff>
      <xdr:row>23</xdr:row>
      <xdr:rowOff>9525</xdr:rowOff>
    </xdr:to>
    <xdr:sp macro="" textlink="">
      <xdr:nvSpPr>
        <xdr:cNvPr id="46557" name="x_Meridiankraft">
          <a:extLst>
            <a:ext uri="{FF2B5EF4-FFF2-40B4-BE49-F238E27FC236}">
              <a16:creationId xmlns:a16="http://schemas.microsoft.com/office/drawing/2014/main" id="{00000000-0008-0000-3B00-0000DDB50000}"/>
            </a:ext>
          </a:extLst>
        </xdr:cNvPr>
        <xdr:cNvSpPr txBox="1">
          <a:spLocks noChangeArrowheads="1"/>
        </xdr:cNvSpPr>
      </xdr:nvSpPr>
      <xdr:spPr bwMode="auto">
        <a:xfrm>
          <a:off x="8639175" y="3752850"/>
          <a:ext cx="3048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238125</xdr:colOff>
      <xdr:row>8</xdr:row>
      <xdr:rowOff>47625</xdr:rowOff>
    </xdr:from>
    <xdr:to>
      <xdr:col>4</xdr:col>
      <xdr:colOff>371475</xdr:colOff>
      <xdr:row>9</xdr:row>
      <xdr:rowOff>85725</xdr:rowOff>
    </xdr:to>
    <xdr:sp macro="" textlink="">
      <xdr:nvSpPr>
        <xdr:cNvPr id="46447" name="Text 367">
          <a:extLst>
            <a:ext uri="{FF2B5EF4-FFF2-40B4-BE49-F238E27FC236}">
              <a16:creationId xmlns:a16="http://schemas.microsoft.com/office/drawing/2014/main" id="{00000000-0008-0000-3B00-00006FB50000}"/>
            </a:ext>
          </a:extLst>
        </xdr:cNvPr>
        <xdr:cNvSpPr txBox="1">
          <a:spLocks noChangeArrowheads="1"/>
        </xdr:cNvSpPr>
      </xdr:nvSpPr>
      <xdr:spPr bwMode="auto">
        <a:xfrm>
          <a:off x="2514600" y="14192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4</xdr:col>
      <xdr:colOff>323850</xdr:colOff>
      <xdr:row>5</xdr:row>
      <xdr:rowOff>152400</xdr:rowOff>
    </xdr:from>
    <xdr:to>
      <xdr:col>4</xdr:col>
      <xdr:colOff>495300</xdr:colOff>
      <xdr:row>7</xdr:row>
      <xdr:rowOff>0</xdr:rowOff>
    </xdr:to>
    <xdr:sp macro="" textlink="">
      <xdr:nvSpPr>
        <xdr:cNvPr id="46448" name="Text 368">
          <a:extLst>
            <a:ext uri="{FF2B5EF4-FFF2-40B4-BE49-F238E27FC236}">
              <a16:creationId xmlns:a16="http://schemas.microsoft.com/office/drawing/2014/main" id="{00000000-0008-0000-3B00-000070B50000}"/>
            </a:ext>
          </a:extLst>
        </xdr:cNvPr>
        <xdr:cNvSpPr txBox="1">
          <a:spLocks noChangeArrowheads="1"/>
        </xdr:cNvSpPr>
      </xdr:nvSpPr>
      <xdr:spPr bwMode="auto">
        <a:xfrm>
          <a:off x="2600325" y="100965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238125</xdr:colOff>
      <xdr:row>3</xdr:row>
      <xdr:rowOff>152400</xdr:rowOff>
    </xdr:from>
    <xdr:to>
      <xdr:col>4</xdr:col>
      <xdr:colOff>171450</xdr:colOff>
      <xdr:row>14</xdr:row>
      <xdr:rowOff>0</xdr:rowOff>
    </xdr:to>
    <xdr:sp macro="" textlink="">
      <xdr:nvSpPr>
        <xdr:cNvPr id="46825" name="Rectangle 369">
          <a:extLst>
            <a:ext uri="{FF2B5EF4-FFF2-40B4-BE49-F238E27FC236}">
              <a16:creationId xmlns:a16="http://schemas.microsoft.com/office/drawing/2014/main" id="{00000000-0008-0000-3B00-0000E9B60000}"/>
            </a:ext>
          </a:extLst>
        </xdr:cNvPr>
        <xdr:cNvSpPr>
          <a:spLocks noChangeArrowheads="1"/>
        </xdr:cNvSpPr>
      </xdr:nvSpPr>
      <xdr:spPr bwMode="auto">
        <a:xfrm>
          <a:off x="1047750" y="666750"/>
          <a:ext cx="1400175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46826" name="Line 370">
          <a:extLst>
            <a:ext uri="{FF2B5EF4-FFF2-40B4-BE49-F238E27FC236}">
              <a16:creationId xmlns:a16="http://schemas.microsoft.com/office/drawing/2014/main" id="{00000000-0008-0000-3B00-0000EAB6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46827" name="Line 371">
          <a:extLst>
            <a:ext uri="{FF2B5EF4-FFF2-40B4-BE49-F238E27FC236}">
              <a16:creationId xmlns:a16="http://schemas.microsoft.com/office/drawing/2014/main" id="{00000000-0008-0000-3B00-0000EBB6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3</xdr:row>
      <xdr:rowOff>152400</xdr:rowOff>
    </xdr:from>
    <xdr:to>
      <xdr:col>4</xdr:col>
      <xdr:colOff>304800</xdr:colOff>
      <xdr:row>7</xdr:row>
      <xdr:rowOff>152400</xdr:rowOff>
    </xdr:to>
    <xdr:sp macro="" textlink="">
      <xdr:nvSpPr>
        <xdr:cNvPr id="46828" name="Line 384">
          <a:extLst>
            <a:ext uri="{FF2B5EF4-FFF2-40B4-BE49-F238E27FC236}">
              <a16:creationId xmlns:a16="http://schemas.microsoft.com/office/drawing/2014/main" id="{00000000-0008-0000-3B00-0000ECB60000}"/>
            </a:ext>
          </a:extLst>
        </xdr:cNvPr>
        <xdr:cNvSpPr>
          <a:spLocks noChangeShapeType="1"/>
        </xdr:cNvSpPr>
      </xdr:nvSpPr>
      <xdr:spPr bwMode="auto">
        <a:xfrm flipH="1" flipV="1">
          <a:off x="2581275" y="666750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9</xdr:row>
      <xdr:rowOff>76200</xdr:rowOff>
    </xdr:from>
    <xdr:to>
      <xdr:col>4</xdr:col>
      <xdr:colOff>304800</xdr:colOff>
      <xdr:row>14</xdr:row>
      <xdr:rowOff>0</xdr:rowOff>
    </xdr:to>
    <xdr:sp macro="" textlink="">
      <xdr:nvSpPr>
        <xdr:cNvPr id="46829" name="Line 385">
          <a:extLst>
            <a:ext uri="{FF2B5EF4-FFF2-40B4-BE49-F238E27FC236}">
              <a16:creationId xmlns:a16="http://schemas.microsoft.com/office/drawing/2014/main" id="{00000000-0008-0000-3B00-0000EDB60000}"/>
            </a:ext>
          </a:extLst>
        </xdr:cNvPr>
        <xdr:cNvSpPr>
          <a:spLocks noChangeShapeType="1"/>
        </xdr:cNvSpPr>
      </xdr:nvSpPr>
      <xdr:spPr bwMode="auto">
        <a:xfrm>
          <a:off x="2581275" y="1619250"/>
          <a:ext cx="0" cy="781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3</xdr:row>
      <xdr:rowOff>152400</xdr:rowOff>
    </xdr:from>
    <xdr:to>
      <xdr:col>4</xdr:col>
      <xdr:colOff>342900</xdr:colOff>
      <xdr:row>3</xdr:row>
      <xdr:rowOff>152400</xdr:rowOff>
    </xdr:to>
    <xdr:sp macro="" textlink="">
      <xdr:nvSpPr>
        <xdr:cNvPr id="46830" name="Line 386">
          <a:extLst>
            <a:ext uri="{FF2B5EF4-FFF2-40B4-BE49-F238E27FC236}">
              <a16:creationId xmlns:a16="http://schemas.microsoft.com/office/drawing/2014/main" id="{00000000-0008-0000-3B00-0000EEB60000}"/>
            </a:ext>
          </a:extLst>
        </xdr:cNvPr>
        <xdr:cNvSpPr>
          <a:spLocks noChangeShapeType="1"/>
        </xdr:cNvSpPr>
      </xdr:nvSpPr>
      <xdr:spPr bwMode="auto">
        <a:xfrm>
          <a:off x="2447925" y="6667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14</xdr:row>
      <xdr:rowOff>0</xdr:rowOff>
    </xdr:from>
    <xdr:to>
      <xdr:col>4</xdr:col>
      <xdr:colOff>333375</xdr:colOff>
      <xdr:row>14</xdr:row>
      <xdr:rowOff>0</xdr:rowOff>
    </xdr:to>
    <xdr:sp macro="" textlink="">
      <xdr:nvSpPr>
        <xdr:cNvPr id="46831" name="Line 387">
          <a:extLst>
            <a:ext uri="{FF2B5EF4-FFF2-40B4-BE49-F238E27FC236}">
              <a16:creationId xmlns:a16="http://schemas.microsoft.com/office/drawing/2014/main" id="{00000000-0008-0000-3B00-0000EFB60000}"/>
            </a:ext>
          </a:extLst>
        </xdr:cNvPr>
        <xdr:cNvSpPr>
          <a:spLocks noChangeShapeType="1"/>
        </xdr:cNvSpPr>
      </xdr:nvSpPr>
      <xdr:spPr bwMode="auto">
        <a:xfrm>
          <a:off x="2447925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409575</xdr:colOff>
      <xdr:row>3</xdr:row>
      <xdr:rowOff>152400</xdr:rowOff>
    </xdr:from>
    <xdr:to>
      <xdr:col>4</xdr:col>
      <xdr:colOff>466725</xdr:colOff>
      <xdr:row>6</xdr:row>
      <xdr:rowOff>9525</xdr:rowOff>
    </xdr:to>
    <xdr:grpSp>
      <xdr:nvGrpSpPr>
        <xdr:cNvPr id="46832" name="Group 388">
          <a:extLst>
            <a:ext uri="{FF2B5EF4-FFF2-40B4-BE49-F238E27FC236}">
              <a16:creationId xmlns:a16="http://schemas.microsoft.com/office/drawing/2014/main" id="{00000000-0008-0000-3B00-0000F0B60000}"/>
            </a:ext>
          </a:extLst>
        </xdr:cNvPr>
        <xdr:cNvGrpSpPr>
          <a:grpSpLocks/>
        </xdr:cNvGrpSpPr>
      </xdr:nvGrpSpPr>
      <xdr:grpSpPr bwMode="auto">
        <a:xfrm>
          <a:off x="2748915" y="655320"/>
          <a:ext cx="57150" cy="360045"/>
          <a:chOff x="7240000" y="1720000"/>
          <a:chExt cx="160000" cy="940000"/>
        </a:xfrm>
      </xdr:grpSpPr>
      <xdr:sp macro="" textlink="">
        <xdr:nvSpPr>
          <xdr:cNvPr id="46869" name="Line 389">
            <a:extLst>
              <a:ext uri="{FF2B5EF4-FFF2-40B4-BE49-F238E27FC236}">
                <a16:creationId xmlns:a16="http://schemas.microsoft.com/office/drawing/2014/main" id="{00000000-0008-0000-3B00-000015B70000}"/>
              </a:ext>
            </a:extLst>
          </xdr:cNvPr>
          <xdr:cNvSpPr>
            <a:spLocks noChangeShapeType="1"/>
          </xdr:cNvSpPr>
        </xdr:nvSpPr>
        <xdr:spPr bwMode="auto">
          <a:xfrm>
            <a:off x="7300000" y="1720000"/>
            <a:ext cx="0" cy="9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6870" name="Line 390">
            <a:extLst>
              <a:ext uri="{FF2B5EF4-FFF2-40B4-BE49-F238E27FC236}">
                <a16:creationId xmlns:a16="http://schemas.microsoft.com/office/drawing/2014/main" id="{00000000-0008-0000-3B00-000016B70000}"/>
              </a:ext>
            </a:extLst>
          </xdr:cNvPr>
          <xdr:cNvSpPr>
            <a:spLocks noChangeShapeType="1"/>
          </xdr:cNvSpPr>
        </xdr:nvSpPr>
        <xdr:spPr bwMode="auto">
          <a:xfrm>
            <a:off x="7240000" y="1720000"/>
            <a:ext cx="16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38100</xdr:colOff>
      <xdr:row>11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46833" name="Arc 391">
          <a:extLst>
            <a:ext uri="{FF2B5EF4-FFF2-40B4-BE49-F238E27FC236}">
              <a16:creationId xmlns:a16="http://schemas.microsoft.com/office/drawing/2014/main" id="{00000000-0008-0000-3B00-0000F1B60000}"/>
            </a:ext>
          </a:extLst>
        </xdr:cNvPr>
        <xdr:cNvSpPr>
          <a:spLocks/>
        </xdr:cNvSpPr>
      </xdr:nvSpPr>
      <xdr:spPr bwMode="auto">
        <a:xfrm flipH="1">
          <a:off x="1581150" y="190500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371475</xdr:colOff>
      <xdr:row>13</xdr:row>
      <xdr:rowOff>152400</xdr:rowOff>
    </xdr:from>
    <xdr:to>
      <xdr:col>2</xdr:col>
      <xdr:colOff>542925</xdr:colOff>
      <xdr:row>15</xdr:row>
      <xdr:rowOff>19050</xdr:rowOff>
    </xdr:to>
    <xdr:sp macro="" textlink="">
      <xdr:nvSpPr>
        <xdr:cNvPr id="46472" name="Text 392">
          <a:extLst>
            <a:ext uri="{FF2B5EF4-FFF2-40B4-BE49-F238E27FC236}">
              <a16:creationId xmlns:a16="http://schemas.microsoft.com/office/drawing/2014/main" id="{00000000-0008-0000-3B00-000088B50000}"/>
            </a:ext>
          </a:extLst>
        </xdr:cNvPr>
        <xdr:cNvSpPr txBox="1">
          <a:spLocks noChangeArrowheads="1"/>
        </xdr:cNvSpPr>
      </xdr:nvSpPr>
      <xdr:spPr bwMode="auto">
        <a:xfrm>
          <a:off x="1181100" y="2381250"/>
          <a:ext cx="1714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w</a:t>
          </a:r>
          <a:endParaRPr lang="en-US"/>
        </a:p>
      </xdr:txBody>
    </xdr:sp>
    <xdr:clientData/>
  </xdr:twoCellAnchor>
  <xdr:twoCellAnchor>
    <xdr:from>
      <xdr:col>2</xdr:col>
      <xdr:colOff>295275</xdr:colOff>
      <xdr:row>12</xdr:row>
      <xdr:rowOff>9525</xdr:rowOff>
    </xdr:from>
    <xdr:to>
      <xdr:col>2</xdr:col>
      <xdr:colOff>428625</xdr:colOff>
      <xdr:row>13</xdr:row>
      <xdr:rowOff>0</xdr:rowOff>
    </xdr:to>
    <xdr:sp macro="" textlink="">
      <xdr:nvSpPr>
        <xdr:cNvPr id="46473" name="Text 393">
          <a:extLst>
            <a:ext uri="{FF2B5EF4-FFF2-40B4-BE49-F238E27FC236}">
              <a16:creationId xmlns:a16="http://schemas.microsoft.com/office/drawing/2014/main" id="{00000000-0008-0000-3B00-000089B50000}"/>
            </a:ext>
          </a:extLst>
        </xdr:cNvPr>
        <xdr:cNvSpPr txBox="1">
          <a:spLocks noChangeArrowheads="1"/>
        </xdr:cNvSpPr>
      </xdr:nvSpPr>
      <xdr:spPr bwMode="auto">
        <a:xfrm>
          <a:off x="1104900" y="2066925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104775</xdr:colOff>
      <xdr:row>11</xdr:row>
      <xdr:rowOff>19050</xdr:rowOff>
    </xdr:from>
    <xdr:to>
      <xdr:col>3</xdr:col>
      <xdr:colOff>666750</xdr:colOff>
      <xdr:row>12</xdr:row>
      <xdr:rowOff>38100</xdr:rowOff>
    </xdr:to>
    <xdr:sp macro="" textlink="">
      <xdr:nvSpPr>
        <xdr:cNvPr id="46474" name="Text 394">
          <a:extLst>
            <a:ext uri="{FF2B5EF4-FFF2-40B4-BE49-F238E27FC236}">
              <a16:creationId xmlns:a16="http://schemas.microsoft.com/office/drawing/2014/main" id="{00000000-0008-0000-3B00-00008AB50000}"/>
            </a:ext>
          </a:extLst>
        </xdr:cNvPr>
        <xdr:cNvSpPr txBox="1">
          <a:spLocks noChangeArrowheads="1"/>
        </xdr:cNvSpPr>
      </xdr:nvSpPr>
      <xdr:spPr bwMode="auto">
        <a:xfrm>
          <a:off x="1647825" y="1905000"/>
          <a:ext cx="5619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371475</xdr:colOff>
      <xdr:row>8</xdr:row>
      <xdr:rowOff>152400</xdr:rowOff>
    </xdr:from>
    <xdr:to>
      <xdr:col>2</xdr:col>
      <xdr:colOff>495300</xdr:colOff>
      <xdr:row>10</xdr:row>
      <xdr:rowOff>19050</xdr:rowOff>
    </xdr:to>
    <xdr:sp macro="" textlink="">
      <xdr:nvSpPr>
        <xdr:cNvPr id="46475" name="Text 395">
          <a:extLst>
            <a:ext uri="{FF2B5EF4-FFF2-40B4-BE49-F238E27FC236}">
              <a16:creationId xmlns:a16="http://schemas.microsoft.com/office/drawing/2014/main" id="{00000000-0008-0000-3B00-00008BB50000}"/>
            </a:ext>
          </a:extLst>
        </xdr:cNvPr>
        <xdr:cNvSpPr txBox="1">
          <a:spLocks noChangeArrowheads="1"/>
        </xdr:cNvSpPr>
      </xdr:nvSpPr>
      <xdr:spPr bwMode="auto">
        <a:xfrm>
          <a:off x="1181100" y="1524000"/>
          <a:ext cx="1238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238125</xdr:colOff>
      <xdr:row>3</xdr:row>
      <xdr:rowOff>152400</xdr:rowOff>
    </xdr:from>
    <xdr:to>
      <xdr:col>2</xdr:col>
      <xdr:colOff>628650</xdr:colOff>
      <xdr:row>14</xdr:row>
      <xdr:rowOff>0</xdr:rowOff>
    </xdr:to>
    <xdr:sp macro="" textlink="">
      <xdr:nvSpPr>
        <xdr:cNvPr id="46838" name="Zeichnung 396">
          <a:extLst>
            <a:ext uri="{FF2B5EF4-FFF2-40B4-BE49-F238E27FC236}">
              <a16:creationId xmlns:a16="http://schemas.microsoft.com/office/drawing/2014/main" id="{00000000-0008-0000-3B00-0000F6B60000}"/>
            </a:ext>
          </a:extLst>
        </xdr:cNvPr>
        <xdr:cNvSpPr>
          <a:spLocks/>
        </xdr:cNvSpPr>
      </xdr:nvSpPr>
      <xdr:spPr bwMode="auto">
        <a:xfrm>
          <a:off x="1047750" y="666750"/>
          <a:ext cx="390525" cy="1733550"/>
        </a:xfrm>
        <a:custGeom>
          <a:avLst/>
          <a:gdLst>
            <a:gd name="T0" fmla="*/ 0 w 16384"/>
            <a:gd name="T1" fmla="*/ 0 h 16384"/>
            <a:gd name="T2" fmla="*/ 9308458 w 16384"/>
            <a:gd name="T3" fmla="*/ 183422583 h 16384"/>
            <a:gd name="T4" fmla="*/ 0 w 16384"/>
            <a:gd name="T5" fmla="*/ 183422583 h 16384"/>
            <a:gd name="T6" fmla="*/ 0 w 16384"/>
            <a:gd name="T7" fmla="*/ 0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  <a:lnTo>
                <a:pt x="0" y="16384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76200</xdr:colOff>
      <xdr:row>9</xdr:row>
      <xdr:rowOff>152400</xdr:rowOff>
    </xdr:from>
    <xdr:to>
      <xdr:col>2</xdr:col>
      <xdr:colOff>238125</xdr:colOff>
      <xdr:row>9</xdr:row>
      <xdr:rowOff>152400</xdr:rowOff>
    </xdr:to>
    <xdr:sp macro="" textlink="">
      <xdr:nvSpPr>
        <xdr:cNvPr id="46839" name="Line 397">
          <a:extLst>
            <a:ext uri="{FF2B5EF4-FFF2-40B4-BE49-F238E27FC236}">
              <a16:creationId xmlns:a16="http://schemas.microsoft.com/office/drawing/2014/main" id="{00000000-0008-0000-3B00-0000F7B60000}"/>
            </a:ext>
          </a:extLst>
        </xdr:cNvPr>
        <xdr:cNvSpPr>
          <a:spLocks noChangeShapeType="1"/>
        </xdr:cNvSpPr>
      </xdr:nvSpPr>
      <xdr:spPr bwMode="auto">
        <a:xfrm>
          <a:off x="885825" y="16954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9</xdr:row>
      <xdr:rowOff>152400</xdr:rowOff>
    </xdr:from>
    <xdr:to>
      <xdr:col>2</xdr:col>
      <xdr:colOff>542925</xdr:colOff>
      <xdr:row>9</xdr:row>
      <xdr:rowOff>152400</xdr:rowOff>
    </xdr:to>
    <xdr:sp macro="" textlink="">
      <xdr:nvSpPr>
        <xdr:cNvPr id="46840" name="Line 398">
          <a:extLst>
            <a:ext uri="{FF2B5EF4-FFF2-40B4-BE49-F238E27FC236}">
              <a16:creationId xmlns:a16="http://schemas.microsoft.com/office/drawing/2014/main" id="{00000000-0008-0000-3B00-0000F8B60000}"/>
            </a:ext>
          </a:extLst>
        </xdr:cNvPr>
        <xdr:cNvSpPr>
          <a:spLocks noChangeShapeType="1"/>
        </xdr:cNvSpPr>
      </xdr:nvSpPr>
      <xdr:spPr bwMode="auto">
        <a:xfrm flipH="1">
          <a:off x="1047750" y="1695450"/>
          <a:ext cx="304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504825</xdr:colOff>
      <xdr:row>3</xdr:row>
      <xdr:rowOff>152400</xdr:rowOff>
    </xdr:from>
    <xdr:to>
      <xdr:col>4</xdr:col>
      <xdr:colOff>171450</xdr:colOff>
      <xdr:row>14</xdr:row>
      <xdr:rowOff>0</xdr:rowOff>
    </xdr:to>
    <xdr:sp macro="" textlink="">
      <xdr:nvSpPr>
        <xdr:cNvPr id="46841" name="Zeichnung 399">
          <a:extLst>
            <a:ext uri="{FF2B5EF4-FFF2-40B4-BE49-F238E27FC236}">
              <a16:creationId xmlns:a16="http://schemas.microsoft.com/office/drawing/2014/main" id="{00000000-0008-0000-3B00-0000F9B60000}"/>
            </a:ext>
          </a:extLst>
        </xdr:cNvPr>
        <xdr:cNvSpPr>
          <a:spLocks/>
        </xdr:cNvSpPr>
      </xdr:nvSpPr>
      <xdr:spPr bwMode="auto">
        <a:xfrm>
          <a:off x="2047875" y="666750"/>
          <a:ext cx="400050" cy="1733550"/>
        </a:xfrm>
        <a:custGeom>
          <a:avLst/>
          <a:gdLst>
            <a:gd name="T0" fmla="*/ 9768067 w 16384"/>
            <a:gd name="T1" fmla="*/ 0 h 16384"/>
            <a:gd name="T2" fmla="*/ 0 w 16384"/>
            <a:gd name="T3" fmla="*/ 183422583 h 16384"/>
            <a:gd name="T4" fmla="*/ 9768067 w 16384"/>
            <a:gd name="T5" fmla="*/ 183422583 h 16384"/>
            <a:gd name="T6" fmla="*/ 9768067 w 16384"/>
            <a:gd name="T7" fmla="*/ 0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384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438150</xdr:colOff>
      <xdr:row>8</xdr:row>
      <xdr:rowOff>152400</xdr:rowOff>
    </xdr:from>
    <xdr:to>
      <xdr:col>2</xdr:col>
      <xdr:colOff>571500</xdr:colOff>
      <xdr:row>10</xdr:row>
      <xdr:rowOff>9525</xdr:rowOff>
    </xdr:to>
    <xdr:sp macro="" textlink="">
      <xdr:nvSpPr>
        <xdr:cNvPr id="46480" name="Text 400">
          <a:extLst>
            <a:ext uri="{FF2B5EF4-FFF2-40B4-BE49-F238E27FC236}">
              <a16:creationId xmlns:a16="http://schemas.microsoft.com/office/drawing/2014/main" id="{00000000-0008-0000-3B00-000090B50000}"/>
            </a:ext>
          </a:extLst>
        </xdr:cNvPr>
        <xdr:cNvSpPr txBox="1">
          <a:spLocks noChangeArrowheads="1"/>
        </xdr:cNvSpPr>
      </xdr:nvSpPr>
      <xdr:spPr bwMode="auto">
        <a:xfrm>
          <a:off x="1247775" y="152400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238125</xdr:colOff>
      <xdr:row>12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46843" name="Line 401">
          <a:extLst>
            <a:ext uri="{FF2B5EF4-FFF2-40B4-BE49-F238E27FC236}">
              <a16:creationId xmlns:a16="http://schemas.microsoft.com/office/drawing/2014/main" id="{00000000-0008-0000-3B00-0000FBB60000}"/>
            </a:ext>
          </a:extLst>
        </xdr:cNvPr>
        <xdr:cNvSpPr>
          <a:spLocks noChangeShapeType="1"/>
        </xdr:cNvSpPr>
      </xdr:nvSpPr>
      <xdr:spPr bwMode="auto">
        <a:xfrm>
          <a:off x="1047750" y="2076450"/>
          <a:ext cx="695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600075</xdr:colOff>
      <xdr:row>12</xdr:row>
      <xdr:rowOff>19050</xdr:rowOff>
    </xdr:from>
    <xdr:to>
      <xdr:col>2</xdr:col>
      <xdr:colOff>723900</xdr:colOff>
      <xdr:row>13</xdr:row>
      <xdr:rowOff>47625</xdr:rowOff>
    </xdr:to>
    <xdr:sp macro="" textlink="">
      <xdr:nvSpPr>
        <xdr:cNvPr id="46482" name="Text 402">
          <a:extLst>
            <a:ext uri="{FF2B5EF4-FFF2-40B4-BE49-F238E27FC236}">
              <a16:creationId xmlns:a16="http://schemas.microsoft.com/office/drawing/2014/main" id="{00000000-0008-0000-3B00-000092B50000}"/>
            </a:ext>
          </a:extLst>
        </xdr:cNvPr>
        <xdr:cNvSpPr txBox="1">
          <a:spLocks noChangeArrowheads="1"/>
        </xdr:cNvSpPr>
      </xdr:nvSpPr>
      <xdr:spPr bwMode="auto">
        <a:xfrm>
          <a:off x="1409700" y="2076450"/>
          <a:ext cx="123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2</xdr:col>
      <xdr:colOff>276225</xdr:colOff>
      <xdr:row>1</xdr:row>
      <xdr:rowOff>104775</xdr:rowOff>
    </xdr:from>
    <xdr:to>
      <xdr:col>2</xdr:col>
      <xdr:colOff>409575</xdr:colOff>
      <xdr:row>2</xdr:row>
      <xdr:rowOff>152400</xdr:rowOff>
    </xdr:to>
    <xdr:sp macro="" textlink="">
      <xdr:nvSpPr>
        <xdr:cNvPr id="46544" name="Text 464">
          <a:extLst>
            <a:ext uri="{FF2B5EF4-FFF2-40B4-BE49-F238E27FC236}">
              <a16:creationId xmlns:a16="http://schemas.microsoft.com/office/drawing/2014/main" id="{00000000-0008-0000-3B00-0000D0B50000}"/>
            </a:ext>
          </a:extLst>
        </xdr:cNvPr>
        <xdr:cNvSpPr txBox="1">
          <a:spLocks noChangeArrowheads="1"/>
        </xdr:cNvSpPr>
      </xdr:nvSpPr>
      <xdr:spPr bwMode="auto">
        <a:xfrm>
          <a:off x="1085850" y="276225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238125</xdr:colOff>
      <xdr:row>13</xdr:row>
      <xdr:rowOff>152400</xdr:rowOff>
    </xdr:from>
    <xdr:to>
      <xdr:col>2</xdr:col>
      <xdr:colOff>276225</xdr:colOff>
      <xdr:row>14</xdr:row>
      <xdr:rowOff>28575</xdr:rowOff>
    </xdr:to>
    <xdr:sp macro="" textlink="">
      <xdr:nvSpPr>
        <xdr:cNvPr id="46846" name="Oval 491">
          <a:extLst>
            <a:ext uri="{FF2B5EF4-FFF2-40B4-BE49-F238E27FC236}">
              <a16:creationId xmlns:a16="http://schemas.microsoft.com/office/drawing/2014/main" id="{00000000-0008-0000-3B00-0000FEB60000}"/>
            </a:ext>
          </a:extLst>
        </xdr:cNvPr>
        <xdr:cNvSpPr>
          <a:spLocks noChangeArrowheads="1"/>
        </xdr:cNvSpPr>
      </xdr:nvSpPr>
      <xdr:spPr bwMode="auto">
        <a:xfrm>
          <a:off x="1047750" y="238125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247650</xdr:colOff>
      <xdr:row>14</xdr:row>
      <xdr:rowOff>0</xdr:rowOff>
    </xdr:from>
    <xdr:to>
      <xdr:col>2</xdr:col>
      <xdr:colOff>361950</xdr:colOff>
      <xdr:row>15</xdr:row>
      <xdr:rowOff>38100</xdr:rowOff>
    </xdr:to>
    <xdr:sp macro="" textlink="">
      <xdr:nvSpPr>
        <xdr:cNvPr id="46847" name="Line 493">
          <a:extLst>
            <a:ext uri="{FF2B5EF4-FFF2-40B4-BE49-F238E27FC236}">
              <a16:creationId xmlns:a16="http://schemas.microsoft.com/office/drawing/2014/main" id="{00000000-0008-0000-3B00-0000FFB60000}"/>
            </a:ext>
          </a:extLst>
        </xdr:cNvPr>
        <xdr:cNvSpPr>
          <a:spLocks noChangeShapeType="1"/>
        </xdr:cNvSpPr>
      </xdr:nvSpPr>
      <xdr:spPr bwMode="auto">
        <a:xfrm>
          <a:off x="1057275" y="24003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14</xdr:row>
      <xdr:rowOff>0</xdr:rowOff>
    </xdr:from>
    <xdr:to>
      <xdr:col>2</xdr:col>
      <xdr:colOff>247650</xdr:colOff>
      <xdr:row>15</xdr:row>
      <xdr:rowOff>38100</xdr:rowOff>
    </xdr:to>
    <xdr:sp macro="" textlink="">
      <xdr:nvSpPr>
        <xdr:cNvPr id="46848" name="Line 494">
          <a:extLst>
            <a:ext uri="{FF2B5EF4-FFF2-40B4-BE49-F238E27FC236}">
              <a16:creationId xmlns:a16="http://schemas.microsoft.com/office/drawing/2014/main" id="{00000000-0008-0000-3B00-000000B70000}"/>
            </a:ext>
          </a:extLst>
        </xdr:cNvPr>
        <xdr:cNvSpPr>
          <a:spLocks noChangeShapeType="1"/>
        </xdr:cNvSpPr>
      </xdr:nvSpPr>
      <xdr:spPr bwMode="auto">
        <a:xfrm flipH="1">
          <a:off x="962025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15</xdr:row>
      <xdr:rowOff>38100</xdr:rowOff>
    </xdr:from>
    <xdr:to>
      <xdr:col>2</xdr:col>
      <xdr:colOff>361950</xdr:colOff>
      <xdr:row>15</xdr:row>
      <xdr:rowOff>38100</xdr:rowOff>
    </xdr:to>
    <xdr:sp macro="" textlink="">
      <xdr:nvSpPr>
        <xdr:cNvPr id="46849" name="Line 495">
          <a:extLst>
            <a:ext uri="{FF2B5EF4-FFF2-40B4-BE49-F238E27FC236}">
              <a16:creationId xmlns:a16="http://schemas.microsoft.com/office/drawing/2014/main" id="{00000000-0008-0000-3B00-000001B70000}"/>
            </a:ext>
          </a:extLst>
        </xdr:cNvPr>
        <xdr:cNvSpPr>
          <a:spLocks noChangeShapeType="1"/>
        </xdr:cNvSpPr>
      </xdr:nvSpPr>
      <xdr:spPr bwMode="auto">
        <a:xfrm>
          <a:off x="962025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15</xdr:row>
      <xdr:rowOff>47625</xdr:rowOff>
    </xdr:from>
    <xdr:to>
      <xdr:col>2</xdr:col>
      <xdr:colOff>371475</xdr:colOff>
      <xdr:row>15</xdr:row>
      <xdr:rowOff>47625</xdr:rowOff>
    </xdr:to>
    <xdr:sp macro="" textlink="">
      <xdr:nvSpPr>
        <xdr:cNvPr id="46850" name="Line 496">
          <a:extLst>
            <a:ext uri="{FF2B5EF4-FFF2-40B4-BE49-F238E27FC236}">
              <a16:creationId xmlns:a16="http://schemas.microsoft.com/office/drawing/2014/main" id="{00000000-0008-0000-3B00-000002B70000}"/>
            </a:ext>
          </a:extLst>
        </xdr:cNvPr>
        <xdr:cNvSpPr>
          <a:spLocks noChangeShapeType="1"/>
        </xdr:cNvSpPr>
      </xdr:nvSpPr>
      <xdr:spPr bwMode="auto">
        <a:xfrm>
          <a:off x="93345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</xdr:row>
      <xdr:rowOff>152400</xdr:rowOff>
    </xdr:from>
    <xdr:to>
      <xdr:col>2</xdr:col>
      <xdr:colOff>238125</xdr:colOff>
      <xdr:row>3</xdr:row>
      <xdr:rowOff>123825</xdr:rowOff>
    </xdr:to>
    <xdr:sp macro="" textlink="">
      <xdr:nvSpPr>
        <xdr:cNvPr id="46851" name="Line 497">
          <a:extLst>
            <a:ext uri="{FF2B5EF4-FFF2-40B4-BE49-F238E27FC236}">
              <a16:creationId xmlns:a16="http://schemas.microsoft.com/office/drawing/2014/main" id="{00000000-0008-0000-3B00-000003B70000}"/>
            </a:ext>
          </a:extLst>
        </xdr:cNvPr>
        <xdr:cNvSpPr>
          <a:spLocks noChangeShapeType="1"/>
        </xdr:cNvSpPr>
      </xdr:nvSpPr>
      <xdr:spPr bwMode="auto">
        <a:xfrm flipV="1">
          <a:off x="1047750" y="323850"/>
          <a:ext cx="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161925</xdr:colOff>
      <xdr:row>13</xdr:row>
      <xdr:rowOff>152400</xdr:rowOff>
    </xdr:from>
    <xdr:to>
      <xdr:col>4</xdr:col>
      <xdr:colOff>200025</xdr:colOff>
      <xdr:row>14</xdr:row>
      <xdr:rowOff>28575</xdr:rowOff>
    </xdr:to>
    <xdr:sp macro="" textlink="">
      <xdr:nvSpPr>
        <xdr:cNvPr id="46852" name="Oval 499">
          <a:extLst>
            <a:ext uri="{FF2B5EF4-FFF2-40B4-BE49-F238E27FC236}">
              <a16:creationId xmlns:a16="http://schemas.microsoft.com/office/drawing/2014/main" id="{00000000-0008-0000-3B00-000004B70000}"/>
            </a:ext>
          </a:extLst>
        </xdr:cNvPr>
        <xdr:cNvSpPr>
          <a:spLocks noChangeArrowheads="1"/>
        </xdr:cNvSpPr>
      </xdr:nvSpPr>
      <xdr:spPr bwMode="auto">
        <a:xfrm>
          <a:off x="2438400" y="238125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171450</xdr:colOff>
      <xdr:row>14</xdr:row>
      <xdr:rowOff>0</xdr:rowOff>
    </xdr:from>
    <xdr:to>
      <xdr:col>4</xdr:col>
      <xdr:colOff>285750</xdr:colOff>
      <xdr:row>15</xdr:row>
      <xdr:rowOff>38100</xdr:rowOff>
    </xdr:to>
    <xdr:sp macro="" textlink="">
      <xdr:nvSpPr>
        <xdr:cNvPr id="46853" name="Line 501">
          <a:extLst>
            <a:ext uri="{FF2B5EF4-FFF2-40B4-BE49-F238E27FC236}">
              <a16:creationId xmlns:a16="http://schemas.microsoft.com/office/drawing/2014/main" id="{00000000-0008-0000-3B00-000005B70000}"/>
            </a:ext>
          </a:extLst>
        </xdr:cNvPr>
        <xdr:cNvSpPr>
          <a:spLocks noChangeShapeType="1"/>
        </xdr:cNvSpPr>
      </xdr:nvSpPr>
      <xdr:spPr bwMode="auto">
        <a:xfrm>
          <a:off x="2447925" y="24003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76200</xdr:colOff>
      <xdr:row>14</xdr:row>
      <xdr:rowOff>0</xdr:rowOff>
    </xdr:from>
    <xdr:to>
      <xdr:col>4</xdr:col>
      <xdr:colOff>171450</xdr:colOff>
      <xdr:row>15</xdr:row>
      <xdr:rowOff>38100</xdr:rowOff>
    </xdr:to>
    <xdr:sp macro="" textlink="">
      <xdr:nvSpPr>
        <xdr:cNvPr id="46854" name="Line 502">
          <a:extLst>
            <a:ext uri="{FF2B5EF4-FFF2-40B4-BE49-F238E27FC236}">
              <a16:creationId xmlns:a16="http://schemas.microsoft.com/office/drawing/2014/main" id="{00000000-0008-0000-3B00-000006B70000}"/>
            </a:ext>
          </a:extLst>
        </xdr:cNvPr>
        <xdr:cNvSpPr>
          <a:spLocks noChangeShapeType="1"/>
        </xdr:cNvSpPr>
      </xdr:nvSpPr>
      <xdr:spPr bwMode="auto">
        <a:xfrm flipH="1">
          <a:off x="2352675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76200</xdr:colOff>
      <xdr:row>15</xdr:row>
      <xdr:rowOff>38100</xdr:rowOff>
    </xdr:from>
    <xdr:to>
      <xdr:col>4</xdr:col>
      <xdr:colOff>285750</xdr:colOff>
      <xdr:row>15</xdr:row>
      <xdr:rowOff>38100</xdr:rowOff>
    </xdr:to>
    <xdr:sp macro="" textlink="">
      <xdr:nvSpPr>
        <xdr:cNvPr id="46855" name="Line 503">
          <a:extLst>
            <a:ext uri="{FF2B5EF4-FFF2-40B4-BE49-F238E27FC236}">
              <a16:creationId xmlns:a16="http://schemas.microsoft.com/office/drawing/2014/main" id="{00000000-0008-0000-3B00-000007B70000}"/>
            </a:ext>
          </a:extLst>
        </xdr:cNvPr>
        <xdr:cNvSpPr>
          <a:spLocks noChangeShapeType="1"/>
        </xdr:cNvSpPr>
      </xdr:nvSpPr>
      <xdr:spPr bwMode="auto">
        <a:xfrm>
          <a:off x="2352675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</xdr:colOff>
      <xdr:row>15</xdr:row>
      <xdr:rowOff>47625</xdr:rowOff>
    </xdr:from>
    <xdr:to>
      <xdr:col>4</xdr:col>
      <xdr:colOff>295275</xdr:colOff>
      <xdr:row>15</xdr:row>
      <xdr:rowOff>47625</xdr:rowOff>
    </xdr:to>
    <xdr:sp macro="" textlink="">
      <xdr:nvSpPr>
        <xdr:cNvPr id="46856" name="Line 504">
          <a:extLst>
            <a:ext uri="{FF2B5EF4-FFF2-40B4-BE49-F238E27FC236}">
              <a16:creationId xmlns:a16="http://schemas.microsoft.com/office/drawing/2014/main" id="{00000000-0008-0000-3B00-000008B70000}"/>
            </a:ext>
          </a:extLst>
        </xdr:cNvPr>
        <xdr:cNvSpPr>
          <a:spLocks noChangeShapeType="1"/>
        </xdr:cNvSpPr>
      </xdr:nvSpPr>
      <xdr:spPr bwMode="auto">
        <a:xfrm>
          <a:off x="232410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</xdr:row>
      <xdr:rowOff>152400</xdr:rowOff>
    </xdr:from>
    <xdr:to>
      <xdr:col>4</xdr:col>
      <xdr:colOff>171450</xdr:colOff>
      <xdr:row>3</xdr:row>
      <xdr:rowOff>123825</xdr:rowOff>
    </xdr:to>
    <xdr:sp macro="" textlink="">
      <xdr:nvSpPr>
        <xdr:cNvPr id="46857" name="Line 505">
          <a:extLst>
            <a:ext uri="{FF2B5EF4-FFF2-40B4-BE49-F238E27FC236}">
              <a16:creationId xmlns:a16="http://schemas.microsoft.com/office/drawing/2014/main" id="{00000000-0008-0000-3B00-000009B70000}"/>
            </a:ext>
          </a:extLst>
        </xdr:cNvPr>
        <xdr:cNvSpPr>
          <a:spLocks noChangeShapeType="1"/>
        </xdr:cNvSpPr>
      </xdr:nvSpPr>
      <xdr:spPr bwMode="auto">
        <a:xfrm flipV="1">
          <a:off x="2447925" y="323850"/>
          <a:ext cx="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495300</xdr:colOff>
      <xdr:row>5</xdr:row>
      <xdr:rowOff>152400</xdr:rowOff>
    </xdr:from>
    <xdr:to>
      <xdr:col>6</xdr:col>
      <xdr:colOff>38100</xdr:colOff>
      <xdr:row>7</xdr:row>
      <xdr:rowOff>28575</xdr:rowOff>
    </xdr:to>
    <xdr:sp macro="" textlink="">
      <xdr:nvSpPr>
        <xdr:cNvPr id="46372" name="Stelle">
          <a:extLst>
            <a:ext uri="{FF2B5EF4-FFF2-40B4-BE49-F238E27FC236}">
              <a16:creationId xmlns:a16="http://schemas.microsoft.com/office/drawing/2014/main" id="{00000000-0008-0000-3B00-000024B50000}"/>
            </a:ext>
          </a:extLst>
        </xdr:cNvPr>
        <xdr:cNvSpPr txBox="1">
          <a:spLocks noChangeArrowheads="1"/>
        </xdr:cNvSpPr>
      </xdr:nvSpPr>
      <xdr:spPr bwMode="auto">
        <a:xfrm>
          <a:off x="2771775" y="1009650"/>
          <a:ext cx="10096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0m</a:t>
          </a:r>
          <a:endParaRPr lang="en-US"/>
        </a:p>
      </xdr:txBody>
    </xdr:sp>
    <xdr:clientData/>
  </xdr:twoCellAnchor>
  <xdr:twoCellAnchor>
    <xdr:from>
      <xdr:col>4</xdr:col>
      <xdr:colOff>371475</xdr:colOff>
      <xdr:row>8</xdr:row>
      <xdr:rowOff>47625</xdr:rowOff>
    </xdr:from>
    <xdr:to>
      <xdr:col>6</xdr:col>
      <xdr:colOff>104775</xdr:colOff>
      <xdr:row>9</xdr:row>
      <xdr:rowOff>66675</xdr:rowOff>
    </xdr:to>
    <xdr:sp macro="" textlink="">
      <xdr:nvSpPr>
        <xdr:cNvPr id="46373" name="Zylinderhöhe">
          <a:extLst>
            <a:ext uri="{FF2B5EF4-FFF2-40B4-BE49-F238E27FC236}">
              <a16:creationId xmlns:a16="http://schemas.microsoft.com/office/drawing/2014/main" id="{00000000-0008-0000-3B00-000025B50000}"/>
            </a:ext>
          </a:extLst>
        </xdr:cNvPr>
        <xdr:cNvSpPr txBox="1">
          <a:spLocks noChangeArrowheads="1"/>
        </xdr:cNvSpPr>
      </xdr:nvSpPr>
      <xdr:spPr bwMode="auto">
        <a:xfrm>
          <a:off x="2647950" y="1419225"/>
          <a:ext cx="1200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xdr:twoCellAnchor>
    <xdr:from>
      <xdr:col>2</xdr:col>
      <xdr:colOff>504825</xdr:colOff>
      <xdr:row>13</xdr:row>
      <xdr:rowOff>152400</xdr:rowOff>
    </xdr:from>
    <xdr:to>
      <xdr:col>4</xdr:col>
      <xdr:colOff>504825</xdr:colOff>
      <xdr:row>15</xdr:row>
      <xdr:rowOff>19050</xdr:rowOff>
    </xdr:to>
    <xdr:sp macro="" textlink="">
      <xdr:nvSpPr>
        <xdr:cNvPr id="46370" name="Wasserdruck">
          <a:extLst>
            <a:ext uri="{FF2B5EF4-FFF2-40B4-BE49-F238E27FC236}">
              <a16:creationId xmlns:a16="http://schemas.microsoft.com/office/drawing/2014/main" id="{00000000-0008-0000-3B00-000022B50000}"/>
            </a:ext>
          </a:extLst>
        </xdr:cNvPr>
        <xdr:cNvSpPr txBox="1">
          <a:spLocks noChangeArrowheads="1"/>
        </xdr:cNvSpPr>
      </xdr:nvSpPr>
      <xdr:spPr bwMode="auto">
        <a:xfrm>
          <a:off x="1314450" y="2381250"/>
          <a:ext cx="14668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100N/m²</a:t>
          </a:r>
          <a:endParaRPr lang="en-US"/>
        </a:p>
      </xdr:txBody>
    </xdr:sp>
    <xdr:clientData/>
  </xdr:twoCellAnchor>
  <xdr:twoCellAnchor>
    <xdr:from>
      <xdr:col>2</xdr:col>
      <xdr:colOff>371475</xdr:colOff>
      <xdr:row>1</xdr:row>
      <xdr:rowOff>104775</xdr:rowOff>
    </xdr:from>
    <xdr:to>
      <xdr:col>4</xdr:col>
      <xdr:colOff>123825</xdr:colOff>
      <xdr:row>2</xdr:row>
      <xdr:rowOff>123825</xdr:rowOff>
    </xdr:to>
    <xdr:sp macro="" textlink="">
      <xdr:nvSpPr>
        <xdr:cNvPr id="46543" name="Randlast">
          <a:extLst>
            <a:ext uri="{FF2B5EF4-FFF2-40B4-BE49-F238E27FC236}">
              <a16:creationId xmlns:a16="http://schemas.microsoft.com/office/drawing/2014/main" id="{00000000-0008-0000-3B00-0000CFB50000}"/>
            </a:ext>
          </a:extLst>
        </xdr:cNvPr>
        <xdr:cNvSpPr txBox="1">
          <a:spLocks noChangeArrowheads="1"/>
        </xdr:cNvSpPr>
      </xdr:nvSpPr>
      <xdr:spPr bwMode="auto">
        <a:xfrm>
          <a:off x="1181100" y="276225"/>
          <a:ext cx="12192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0N/m</a:t>
          </a:r>
          <a:endParaRPr lang="en-US"/>
        </a:p>
      </xdr:txBody>
    </xdr:sp>
    <xdr:clientData/>
  </xdr:twoCellAnchor>
  <xdr:twoCellAnchor>
    <xdr:from>
      <xdr:col>11</xdr:col>
      <xdr:colOff>171450</xdr:colOff>
      <xdr:row>12</xdr:row>
      <xdr:rowOff>57150</xdr:rowOff>
    </xdr:from>
    <xdr:to>
      <xdr:col>11</xdr:col>
      <xdr:colOff>695325</xdr:colOff>
      <xdr:row>13</xdr:row>
      <xdr:rowOff>57150</xdr:rowOff>
    </xdr:to>
    <xdr:sp macro="" textlink="">
      <xdr:nvSpPr>
        <xdr:cNvPr id="46555" name="y_Meridiankraft">
          <a:extLst>
            <a:ext uri="{FF2B5EF4-FFF2-40B4-BE49-F238E27FC236}">
              <a16:creationId xmlns:a16="http://schemas.microsoft.com/office/drawing/2014/main" id="{00000000-0008-0000-3B00-0000DBB50000}"/>
            </a:ext>
          </a:extLst>
        </xdr:cNvPr>
        <xdr:cNvSpPr txBox="1">
          <a:spLocks noChangeArrowheads="1"/>
        </xdr:cNvSpPr>
      </xdr:nvSpPr>
      <xdr:spPr bwMode="auto">
        <a:xfrm>
          <a:off x="7038975" y="2114550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2</xdr:col>
      <xdr:colOff>581025</xdr:colOff>
      <xdr:row>9</xdr:row>
      <xdr:rowOff>0</xdr:rowOff>
    </xdr:from>
    <xdr:to>
      <xdr:col>3</xdr:col>
      <xdr:colOff>695325</xdr:colOff>
      <xdr:row>10</xdr:row>
      <xdr:rowOff>0</xdr:rowOff>
    </xdr:to>
    <xdr:sp macro="" textlink="">
      <xdr:nvSpPr>
        <xdr:cNvPr id="46369" name="Dicke">
          <a:extLst>
            <a:ext uri="{FF2B5EF4-FFF2-40B4-BE49-F238E27FC236}">
              <a16:creationId xmlns:a16="http://schemas.microsoft.com/office/drawing/2014/main" id="{00000000-0008-0000-3B00-000021B50000}"/>
            </a:ext>
          </a:extLst>
        </xdr:cNvPr>
        <xdr:cNvSpPr txBox="1">
          <a:spLocks noChangeArrowheads="1"/>
        </xdr:cNvSpPr>
      </xdr:nvSpPr>
      <xdr:spPr bwMode="auto">
        <a:xfrm>
          <a:off x="1390650" y="1543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0.03m</a:t>
          </a:r>
          <a:endParaRPr lang="en-US"/>
        </a:p>
      </xdr:txBody>
    </xdr:sp>
    <xdr:clientData/>
  </xdr:twoCellAnchor>
  <xdr:twoCellAnchor>
    <xdr:from>
      <xdr:col>2</xdr:col>
      <xdr:colOff>714375</xdr:colOff>
      <xdr:row>12</xdr:row>
      <xdr:rowOff>28575</xdr:rowOff>
    </xdr:from>
    <xdr:to>
      <xdr:col>4</xdr:col>
      <xdr:colOff>514350</xdr:colOff>
      <xdr:row>13</xdr:row>
      <xdr:rowOff>38100</xdr:rowOff>
    </xdr:to>
    <xdr:sp macro="" textlink="">
      <xdr:nvSpPr>
        <xdr:cNvPr id="46376" name="Radius">
          <a:extLst>
            <a:ext uri="{FF2B5EF4-FFF2-40B4-BE49-F238E27FC236}">
              <a16:creationId xmlns:a16="http://schemas.microsoft.com/office/drawing/2014/main" id="{00000000-0008-0000-3B00-000028B50000}"/>
            </a:ext>
          </a:extLst>
        </xdr:cNvPr>
        <xdr:cNvSpPr txBox="1">
          <a:spLocks noChangeArrowheads="1"/>
        </xdr:cNvSpPr>
      </xdr:nvSpPr>
      <xdr:spPr bwMode="auto">
        <a:xfrm>
          <a:off x="1524000" y="2085975"/>
          <a:ext cx="1266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6588" name="Meridiankraft">
          <a:extLst>
            <a:ext uri="{FF2B5EF4-FFF2-40B4-BE49-F238E27FC236}">
              <a16:creationId xmlns:a16="http://schemas.microsoft.com/office/drawing/2014/main" id="{00000000-0008-0000-3B00-0000FCB5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6589" name="Aufweitung">
          <a:extLst>
            <a:ext uri="{FF2B5EF4-FFF2-40B4-BE49-F238E27FC236}">
              <a16:creationId xmlns:a16="http://schemas.microsoft.com/office/drawing/2014/main" id="{00000000-0008-0000-3B00-0000FDB5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6590" name="Stelle2">
          <a:extLst>
            <a:ext uri="{FF2B5EF4-FFF2-40B4-BE49-F238E27FC236}">
              <a16:creationId xmlns:a16="http://schemas.microsoft.com/office/drawing/2014/main" id="{00000000-0008-0000-3B00-0000FEB5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6591" name="Ringkraft">
          <a:extLst>
            <a:ext uri="{FF2B5EF4-FFF2-40B4-BE49-F238E27FC236}">
              <a16:creationId xmlns:a16="http://schemas.microsoft.com/office/drawing/2014/main" id="{00000000-0008-0000-3B00-0000FFB5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46592" name="Button 512" hidden="1">
              <a:extLst>
                <a:ext uri="{63B3BB69-23CF-44E3-9099-C40C66FF867C}">
                  <a14:compatExt spid="_x0000_s46592"/>
                </a:ext>
                <a:ext uri="{FF2B5EF4-FFF2-40B4-BE49-F238E27FC236}">
                  <a16:creationId xmlns:a16="http://schemas.microsoft.com/office/drawing/2014/main" id="{00000000-0008-0000-3B00-000000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46593" name="Button 513" hidden="1">
              <a:extLst>
                <a:ext uri="{63B3BB69-23CF-44E3-9099-C40C66FF867C}">
                  <a14:compatExt spid="_x0000_s46593"/>
                </a:ext>
                <a:ext uri="{FF2B5EF4-FFF2-40B4-BE49-F238E27FC236}">
                  <a16:creationId xmlns:a16="http://schemas.microsoft.com/office/drawing/2014/main" id="{00000000-0008-0000-3B00-000001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46594" name="Button 514" hidden="1">
              <a:extLst>
                <a:ext uri="{63B3BB69-23CF-44E3-9099-C40C66FF867C}">
                  <a14:compatExt spid="_x0000_s46594"/>
                </a:ext>
                <a:ext uri="{FF2B5EF4-FFF2-40B4-BE49-F238E27FC236}">
                  <a16:creationId xmlns:a16="http://schemas.microsoft.com/office/drawing/2014/main" id="{00000000-0008-0000-3B00-000002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4</xdr:row>
          <xdr:rowOff>152400</xdr:rowOff>
        </xdr:from>
        <xdr:to>
          <xdr:col>11</xdr:col>
          <xdr:colOff>289560</xdr:colOff>
          <xdr:row>6</xdr:row>
          <xdr:rowOff>7620</xdr:rowOff>
        </xdr:to>
        <xdr:sp macro="" textlink="">
          <xdr:nvSpPr>
            <xdr:cNvPr id="46595" name="Button 515" hidden="1">
              <a:extLst>
                <a:ext uri="{63B3BB69-23CF-44E3-9099-C40C66FF867C}">
                  <a14:compatExt spid="_x0000_s46595"/>
                </a:ext>
                <a:ext uri="{FF2B5EF4-FFF2-40B4-BE49-F238E27FC236}">
                  <a16:creationId xmlns:a16="http://schemas.microsoft.com/office/drawing/2014/main" id="{00000000-0008-0000-3B00-000003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609600</xdr:colOff>
      <xdr:row>8</xdr:row>
      <xdr:rowOff>123825</xdr:rowOff>
    </xdr:from>
    <xdr:to>
      <xdr:col>6</xdr:col>
      <xdr:colOff>409575</xdr:colOff>
      <xdr:row>10</xdr:row>
      <xdr:rowOff>0</xdr:rowOff>
    </xdr:to>
    <xdr:sp macro="" textlink="">
      <xdr:nvSpPr>
        <xdr:cNvPr id="47561" name="Stelle">
          <a:extLst>
            <a:ext uri="{FF2B5EF4-FFF2-40B4-BE49-F238E27FC236}">
              <a16:creationId xmlns:a16="http://schemas.microsoft.com/office/drawing/2014/main" id="{00000000-0008-0000-3C00-0000C9B90000}"/>
            </a:ext>
          </a:extLst>
        </xdr:cNvPr>
        <xdr:cNvSpPr txBox="1">
          <a:spLocks noChangeArrowheads="1"/>
        </xdr:cNvSpPr>
      </xdr:nvSpPr>
      <xdr:spPr bwMode="auto">
        <a:xfrm>
          <a:off x="2886075" y="1495425"/>
          <a:ext cx="12668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 editAs="absolute">
    <xdr:from>
      <xdr:col>3</xdr:col>
      <xdr:colOff>647700</xdr:colOff>
      <xdr:row>3</xdr:row>
      <xdr:rowOff>47625</xdr:rowOff>
    </xdr:from>
    <xdr:to>
      <xdr:col>5</xdr:col>
      <xdr:colOff>447675</xdr:colOff>
      <xdr:row>4</xdr:row>
      <xdr:rowOff>66675</xdr:rowOff>
    </xdr:to>
    <xdr:sp macro="" textlink="">
      <xdr:nvSpPr>
        <xdr:cNvPr id="47564" name="Stelle1">
          <a:extLst>
            <a:ext uri="{FF2B5EF4-FFF2-40B4-BE49-F238E27FC236}">
              <a16:creationId xmlns:a16="http://schemas.microsoft.com/office/drawing/2014/main" id="{00000000-0008-0000-3C00-0000CCB90000}"/>
            </a:ext>
          </a:extLst>
        </xdr:cNvPr>
        <xdr:cNvSpPr txBox="1">
          <a:spLocks noChangeArrowheads="1"/>
        </xdr:cNvSpPr>
      </xdr:nvSpPr>
      <xdr:spPr bwMode="auto">
        <a:xfrm>
          <a:off x="2190750" y="561975"/>
          <a:ext cx="1266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 editAs="absolute">
    <xdr:from>
      <xdr:col>5</xdr:col>
      <xdr:colOff>28575</xdr:colOff>
      <xdr:row>12</xdr:row>
      <xdr:rowOff>152400</xdr:rowOff>
    </xdr:from>
    <xdr:to>
      <xdr:col>6</xdr:col>
      <xdr:colOff>381000</xdr:colOff>
      <xdr:row>14</xdr:row>
      <xdr:rowOff>28575</xdr:rowOff>
    </xdr:to>
    <xdr:sp macro="" textlink="">
      <xdr:nvSpPr>
        <xdr:cNvPr id="47565" name="Wasserdruck">
          <a:extLst>
            <a:ext uri="{FF2B5EF4-FFF2-40B4-BE49-F238E27FC236}">
              <a16:creationId xmlns:a16="http://schemas.microsoft.com/office/drawing/2014/main" id="{00000000-0008-0000-3C00-0000CDB90000}"/>
            </a:ext>
          </a:extLst>
        </xdr:cNvPr>
        <xdr:cNvSpPr txBox="1">
          <a:spLocks noChangeArrowheads="1"/>
        </xdr:cNvSpPr>
      </xdr:nvSpPr>
      <xdr:spPr bwMode="auto">
        <a:xfrm>
          <a:off x="3038475" y="2209800"/>
          <a:ext cx="10858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3MN/m²</a:t>
          </a:r>
          <a:endParaRPr lang="en-US"/>
        </a:p>
      </xdr:txBody>
    </xdr:sp>
    <xdr:clientData/>
  </xdr:twoCellAnchor>
  <xdr:twoCellAnchor editAs="absolute">
    <xdr:from>
      <xdr:col>7</xdr:col>
      <xdr:colOff>9525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47821" name="Group 480">
          <a:extLst>
            <a:ext uri="{FF2B5EF4-FFF2-40B4-BE49-F238E27FC236}">
              <a16:creationId xmlns:a16="http://schemas.microsoft.com/office/drawing/2014/main" id="{00000000-0008-0000-3C00-0000CDBA0000}"/>
            </a:ext>
          </a:extLst>
        </xdr:cNvPr>
        <xdr:cNvGrpSpPr>
          <a:grpSpLocks/>
        </xdr:cNvGrpSpPr>
      </xdr:nvGrpSpPr>
      <xdr:grpSpPr bwMode="auto">
        <a:xfrm>
          <a:off x="4486275" y="2057400"/>
          <a:ext cx="2209800" cy="1885950"/>
          <a:chOff x="-1461" y="-170"/>
          <a:chExt cx="19734" cy="19844"/>
        </a:xfrm>
      </xdr:grpSpPr>
      <xdr:graphicFrame macro="">
        <xdr:nvGraphicFramePr>
          <xdr:cNvPr id="47880" name="Diagramm 53">
            <a:extLst>
              <a:ext uri="{FF2B5EF4-FFF2-40B4-BE49-F238E27FC236}">
                <a16:creationId xmlns:a16="http://schemas.microsoft.com/office/drawing/2014/main" id="{00000000-0008-0000-3C00-000008BB0000}"/>
              </a:ext>
            </a:extLst>
          </xdr:cNvPr>
          <xdr:cNvGraphicFramePr>
            <a:graphicFrameLocks/>
          </xdr:cNvGraphicFramePr>
        </xdr:nvGraphicFramePr>
        <xdr:xfrm>
          <a:off x="-1461" y="-170"/>
          <a:ext cx="1973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7579" name="Text 475">
            <a:extLst>
              <a:ext uri="{FF2B5EF4-FFF2-40B4-BE49-F238E27FC236}">
                <a16:creationId xmlns:a16="http://schemas.microsoft.com/office/drawing/2014/main" id="{00000000-0008-0000-3C00-0000DB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510" y="17670"/>
            <a:ext cx="936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7580" name="Text 476">
            <a:extLst>
              <a:ext uri="{FF2B5EF4-FFF2-40B4-BE49-F238E27FC236}">
                <a16:creationId xmlns:a16="http://schemas.microsoft.com/office/drawing/2014/main" id="{00000000-0008-0000-3C00-0000DC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206" y="217"/>
            <a:ext cx="1393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9525</xdr:rowOff>
    </xdr:from>
    <xdr:to>
      <xdr:col>14</xdr:col>
      <xdr:colOff>0</xdr:colOff>
      <xdr:row>35</xdr:row>
      <xdr:rowOff>0</xdr:rowOff>
    </xdr:to>
    <xdr:grpSp>
      <xdr:nvGrpSpPr>
        <xdr:cNvPr id="47822" name="Group 482">
          <a:extLst>
            <a:ext uri="{FF2B5EF4-FFF2-40B4-BE49-F238E27FC236}">
              <a16:creationId xmlns:a16="http://schemas.microsoft.com/office/drawing/2014/main" id="{00000000-0008-0000-3C00-0000CEBA0000}"/>
            </a:ext>
          </a:extLst>
        </xdr:cNvPr>
        <xdr:cNvGrpSpPr>
          <a:grpSpLocks/>
        </xdr:cNvGrpSpPr>
      </xdr:nvGrpSpPr>
      <xdr:grpSpPr bwMode="auto">
        <a:xfrm>
          <a:off x="6867525" y="4124325"/>
          <a:ext cx="2200275" cy="1876425"/>
          <a:chOff x="-315" y="-644"/>
          <a:chExt cx="19899" cy="20967"/>
        </a:xfrm>
      </xdr:grpSpPr>
      <xdr:graphicFrame macro="">
        <xdr:nvGraphicFramePr>
          <xdr:cNvPr id="47877" name="Diagramm 404">
            <a:extLst>
              <a:ext uri="{FF2B5EF4-FFF2-40B4-BE49-F238E27FC236}">
                <a16:creationId xmlns:a16="http://schemas.microsoft.com/office/drawing/2014/main" id="{00000000-0008-0000-3C00-000005BB0000}"/>
              </a:ext>
            </a:extLst>
          </xdr:cNvPr>
          <xdr:cNvGraphicFramePr>
            <a:graphicFrameLocks/>
          </xdr:cNvGraphicFramePr>
        </xdr:nvGraphicFramePr>
        <xdr:xfrm>
          <a:off x="-315" y="-644"/>
          <a:ext cx="19899" cy="207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7577" name="Text 473">
            <a:extLst>
              <a:ext uri="{FF2B5EF4-FFF2-40B4-BE49-F238E27FC236}">
                <a16:creationId xmlns:a16="http://schemas.microsoft.com/office/drawing/2014/main" id="{00000000-0008-0000-3C00-0000D9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846" y="18194"/>
            <a:ext cx="948" cy="21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7582" name="Text 478">
            <a:extLst>
              <a:ext uri="{FF2B5EF4-FFF2-40B4-BE49-F238E27FC236}">
                <a16:creationId xmlns:a16="http://schemas.microsoft.com/office/drawing/2014/main" id="{00000000-0008-0000-3C00-0000DE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340"/>
            <a:ext cx="2096" cy="215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47823" name="Group 481">
          <a:extLst>
            <a:ext uri="{FF2B5EF4-FFF2-40B4-BE49-F238E27FC236}">
              <a16:creationId xmlns:a16="http://schemas.microsoft.com/office/drawing/2014/main" id="{00000000-0008-0000-3C00-0000CFBA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19325" cy="1885950"/>
          <a:chOff x="49" y="-340"/>
          <a:chExt cx="18600" cy="19844"/>
        </a:xfrm>
      </xdr:grpSpPr>
      <xdr:graphicFrame macro="">
        <xdr:nvGraphicFramePr>
          <xdr:cNvPr id="47874" name="Diagramm 54">
            <a:extLst>
              <a:ext uri="{FF2B5EF4-FFF2-40B4-BE49-F238E27FC236}">
                <a16:creationId xmlns:a16="http://schemas.microsoft.com/office/drawing/2014/main" id="{00000000-0008-0000-3C00-000002BB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7578" name="Text 474">
            <a:extLst>
              <a:ext uri="{FF2B5EF4-FFF2-40B4-BE49-F238E27FC236}">
                <a16:creationId xmlns:a16="http://schemas.microsoft.com/office/drawing/2014/main" id="{00000000-0008-0000-3C00-0000DA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179" y="1750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7583" name="Text 479">
            <a:extLst>
              <a:ext uri="{FF2B5EF4-FFF2-40B4-BE49-F238E27FC236}">
                <a16:creationId xmlns:a16="http://schemas.microsoft.com/office/drawing/2014/main" id="{00000000-0008-0000-3C00-0000DF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7</xdr:col>
      <xdr:colOff>228600</xdr:colOff>
      <xdr:row>12</xdr:row>
      <xdr:rowOff>47625</xdr:rowOff>
    </xdr:from>
    <xdr:to>
      <xdr:col>8</xdr:col>
      <xdr:colOff>457200</xdr:colOff>
      <xdr:row>13</xdr:row>
      <xdr:rowOff>47625</xdr:rowOff>
    </xdr:to>
    <xdr:sp macro="" textlink="">
      <xdr:nvSpPr>
        <xdr:cNvPr id="47173" name="y_Ringkraft">
          <a:extLst>
            <a:ext uri="{FF2B5EF4-FFF2-40B4-BE49-F238E27FC236}">
              <a16:creationId xmlns:a16="http://schemas.microsoft.com/office/drawing/2014/main" id="{00000000-0008-0000-3C00-000045B80000}"/>
            </a:ext>
          </a:extLst>
        </xdr:cNvPr>
        <xdr:cNvSpPr txBox="1">
          <a:spLocks noChangeArrowheads="1"/>
        </xdr:cNvSpPr>
      </xdr:nvSpPr>
      <xdr:spPr bwMode="auto">
        <a:xfrm>
          <a:off x="4705350" y="2105025"/>
          <a:ext cx="5905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47625</xdr:rowOff>
    </xdr:from>
    <xdr:to>
      <xdr:col>8</xdr:col>
      <xdr:colOff>361950</xdr:colOff>
      <xdr:row>25</xdr:row>
      <xdr:rowOff>57150</xdr:rowOff>
    </xdr:to>
    <xdr:sp macro="" textlink="">
      <xdr:nvSpPr>
        <xdr:cNvPr id="47174" name="y_Aufweitung">
          <a:extLst>
            <a:ext uri="{FF2B5EF4-FFF2-40B4-BE49-F238E27FC236}">
              <a16:creationId xmlns:a16="http://schemas.microsoft.com/office/drawing/2014/main" id="{00000000-0008-0000-3C00-000046B80000}"/>
            </a:ext>
          </a:extLst>
        </xdr:cNvPr>
        <xdr:cNvSpPr txBox="1">
          <a:spLocks noChangeArrowheads="1"/>
        </xdr:cNvSpPr>
      </xdr:nvSpPr>
      <xdr:spPr bwMode="auto">
        <a:xfrm>
          <a:off x="4705350" y="4162425"/>
          <a:ext cx="4953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142875</xdr:colOff>
      <xdr:row>33</xdr:row>
      <xdr:rowOff>152400</xdr:rowOff>
    </xdr:from>
    <xdr:to>
      <xdr:col>10</xdr:col>
      <xdr:colOff>571500</xdr:colOff>
      <xdr:row>35</xdr:row>
      <xdr:rowOff>9525</xdr:rowOff>
    </xdr:to>
    <xdr:sp macro="" textlink="">
      <xdr:nvSpPr>
        <xdr:cNvPr id="47416" name="x_Aufweitung">
          <a:extLst>
            <a:ext uri="{FF2B5EF4-FFF2-40B4-BE49-F238E27FC236}">
              <a16:creationId xmlns:a16="http://schemas.microsoft.com/office/drawing/2014/main" id="{00000000-0008-0000-3C00-000038B90000}"/>
            </a:ext>
          </a:extLst>
        </xdr:cNvPr>
        <xdr:cNvSpPr txBox="1">
          <a:spLocks noChangeArrowheads="1"/>
        </xdr:cNvSpPr>
      </xdr:nvSpPr>
      <xdr:spPr bwMode="auto">
        <a:xfrm>
          <a:off x="6276975" y="5810250"/>
          <a:ext cx="4286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133350</xdr:colOff>
      <xdr:row>21</xdr:row>
      <xdr:rowOff>152400</xdr:rowOff>
    </xdr:from>
    <xdr:to>
      <xdr:col>10</xdr:col>
      <xdr:colOff>628650</xdr:colOff>
      <xdr:row>23</xdr:row>
      <xdr:rowOff>0</xdr:rowOff>
    </xdr:to>
    <xdr:sp macro="" textlink="">
      <xdr:nvSpPr>
        <xdr:cNvPr id="47419" name="x_Ringkraft">
          <a:extLst>
            <a:ext uri="{FF2B5EF4-FFF2-40B4-BE49-F238E27FC236}">
              <a16:creationId xmlns:a16="http://schemas.microsoft.com/office/drawing/2014/main" id="{00000000-0008-0000-3C00-00003BB90000}"/>
            </a:ext>
          </a:extLst>
        </xdr:cNvPr>
        <xdr:cNvSpPr txBox="1">
          <a:spLocks noChangeArrowheads="1"/>
        </xdr:cNvSpPr>
      </xdr:nvSpPr>
      <xdr:spPr bwMode="auto">
        <a:xfrm>
          <a:off x="6267450" y="3752850"/>
          <a:ext cx="495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304800</xdr:colOff>
      <xdr:row>33</xdr:row>
      <xdr:rowOff>152400</xdr:rowOff>
    </xdr:from>
    <xdr:to>
      <xdr:col>14</xdr:col>
      <xdr:colOff>38100</xdr:colOff>
      <xdr:row>35</xdr:row>
      <xdr:rowOff>9525</xdr:rowOff>
    </xdr:to>
    <xdr:sp macro="" textlink="">
      <xdr:nvSpPr>
        <xdr:cNvPr id="47509" name="x_Verdrehung">
          <a:extLst>
            <a:ext uri="{FF2B5EF4-FFF2-40B4-BE49-F238E27FC236}">
              <a16:creationId xmlns:a16="http://schemas.microsoft.com/office/drawing/2014/main" id="{00000000-0008-0000-3C00-000095B90000}"/>
            </a:ext>
          </a:extLst>
        </xdr:cNvPr>
        <xdr:cNvSpPr txBox="1">
          <a:spLocks noChangeArrowheads="1"/>
        </xdr:cNvSpPr>
      </xdr:nvSpPr>
      <xdr:spPr bwMode="auto">
        <a:xfrm>
          <a:off x="8639175" y="5810250"/>
          <a:ext cx="466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 editAs="absolute">
    <xdr:from>
      <xdr:col>4</xdr:col>
      <xdr:colOff>466725</xdr:colOff>
      <xdr:row>5</xdr:row>
      <xdr:rowOff>152400</xdr:rowOff>
    </xdr:from>
    <xdr:to>
      <xdr:col>6</xdr:col>
      <xdr:colOff>38100</xdr:colOff>
      <xdr:row>7</xdr:row>
      <xdr:rowOff>0</xdr:rowOff>
    </xdr:to>
    <xdr:sp macro="" textlink="">
      <xdr:nvSpPr>
        <xdr:cNvPr id="47592" name="Randlast">
          <a:extLst>
            <a:ext uri="{FF2B5EF4-FFF2-40B4-BE49-F238E27FC236}">
              <a16:creationId xmlns:a16="http://schemas.microsoft.com/office/drawing/2014/main" id="{00000000-0008-0000-3C00-0000E8B90000}"/>
            </a:ext>
          </a:extLst>
        </xdr:cNvPr>
        <xdr:cNvSpPr txBox="1">
          <a:spLocks noChangeArrowheads="1"/>
        </xdr:cNvSpPr>
      </xdr:nvSpPr>
      <xdr:spPr bwMode="auto">
        <a:xfrm>
          <a:off x="2743200" y="1009650"/>
          <a:ext cx="10382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12,5MN/m</a:t>
          </a:r>
          <a:endParaRPr lang="en-US"/>
        </a:p>
      </xdr:txBody>
    </xdr:sp>
    <xdr:clientData/>
  </xdr:twoCellAnchor>
  <xdr:twoCellAnchor>
    <xdr:from>
      <xdr:col>1</xdr:col>
      <xdr:colOff>342900</xdr:colOff>
      <xdr:row>1</xdr:row>
      <xdr:rowOff>152400</xdr:rowOff>
    </xdr:from>
    <xdr:to>
      <xdr:col>5</xdr:col>
      <xdr:colOff>66675</xdr:colOff>
      <xdr:row>14</xdr:row>
      <xdr:rowOff>57150</xdr:rowOff>
    </xdr:to>
    <xdr:grpSp>
      <xdr:nvGrpSpPr>
        <xdr:cNvPr id="47830" name="Group 511">
          <a:extLst>
            <a:ext uri="{FF2B5EF4-FFF2-40B4-BE49-F238E27FC236}">
              <a16:creationId xmlns:a16="http://schemas.microsoft.com/office/drawing/2014/main" id="{00000000-0008-0000-3C00-0000D6BA0000}"/>
            </a:ext>
          </a:extLst>
        </xdr:cNvPr>
        <xdr:cNvGrpSpPr>
          <a:grpSpLocks/>
        </xdr:cNvGrpSpPr>
      </xdr:nvGrpSpPr>
      <xdr:grpSpPr bwMode="auto">
        <a:xfrm>
          <a:off x="714375" y="323850"/>
          <a:ext cx="2362200" cy="2133600"/>
          <a:chOff x="-598" y="-137"/>
          <a:chExt cx="16588" cy="19110"/>
        </a:xfrm>
      </xdr:grpSpPr>
      <xdr:sp macro="" textlink="">
        <xdr:nvSpPr>
          <xdr:cNvPr id="47838" name="Zeichnung 451">
            <a:extLst>
              <a:ext uri="{FF2B5EF4-FFF2-40B4-BE49-F238E27FC236}">
                <a16:creationId xmlns:a16="http://schemas.microsoft.com/office/drawing/2014/main" id="{00000000-0008-0000-3C00-0000DEBA0000}"/>
              </a:ext>
            </a:extLst>
          </xdr:cNvPr>
          <xdr:cNvSpPr>
            <a:spLocks/>
          </xdr:cNvSpPr>
        </xdr:nvSpPr>
        <xdr:spPr bwMode="auto">
          <a:xfrm>
            <a:off x="-598" y="6163"/>
            <a:ext cx="6708" cy="10780"/>
          </a:xfrm>
          <a:custGeom>
            <a:avLst/>
            <a:gdLst>
              <a:gd name="T0" fmla="*/ 2746 w 16384"/>
              <a:gd name="T1" fmla="*/ 0 h 16384"/>
              <a:gd name="T2" fmla="*/ 0 w 16384"/>
              <a:gd name="T3" fmla="*/ 7093 h 16384"/>
              <a:gd name="T4" fmla="*/ 1288 w 16384"/>
              <a:gd name="T5" fmla="*/ 7093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16384" y="0"/>
                </a:moveTo>
                <a:lnTo>
                  <a:pt x="0" y="16384"/>
                </a:lnTo>
                <a:lnTo>
                  <a:pt x="7685" y="16384"/>
                </a:lnTo>
              </a:path>
            </a:pathLst>
          </a:custGeom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7839" name="Zeichnung 450">
            <a:extLst>
              <a:ext uri="{FF2B5EF4-FFF2-40B4-BE49-F238E27FC236}">
                <a16:creationId xmlns:a16="http://schemas.microsoft.com/office/drawing/2014/main" id="{00000000-0008-0000-3C00-0000DFBA0000}"/>
              </a:ext>
            </a:extLst>
          </xdr:cNvPr>
          <xdr:cNvSpPr>
            <a:spLocks/>
          </xdr:cNvSpPr>
        </xdr:nvSpPr>
        <xdr:spPr bwMode="auto">
          <a:xfrm>
            <a:off x="9230" y="6163"/>
            <a:ext cx="6552" cy="10640"/>
          </a:xfrm>
          <a:custGeom>
            <a:avLst/>
            <a:gdLst>
              <a:gd name="T0" fmla="*/ 0 w 16384"/>
              <a:gd name="T1" fmla="*/ 0 h 16384"/>
              <a:gd name="T2" fmla="*/ 2620 w 16384"/>
              <a:gd name="T3" fmla="*/ 6910 h 16384"/>
              <a:gd name="T4" fmla="*/ 1404 w 16384"/>
              <a:gd name="T5" fmla="*/ 6910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0" y="0"/>
                </a:moveTo>
                <a:lnTo>
                  <a:pt x="16384" y="16384"/>
                </a:lnTo>
                <a:lnTo>
                  <a:pt x="8782" y="16384"/>
                </a:lnTo>
              </a:path>
            </a:pathLst>
          </a:custGeom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7840" name="Zeichnung 407">
            <a:extLst>
              <a:ext uri="{FF2B5EF4-FFF2-40B4-BE49-F238E27FC236}">
                <a16:creationId xmlns:a16="http://schemas.microsoft.com/office/drawing/2014/main" id="{00000000-0008-0000-3C00-0000E0BA0000}"/>
              </a:ext>
            </a:extLst>
          </xdr:cNvPr>
          <xdr:cNvSpPr>
            <a:spLocks/>
          </xdr:cNvSpPr>
        </xdr:nvSpPr>
        <xdr:spPr bwMode="auto">
          <a:xfrm>
            <a:off x="2626" y="6163"/>
            <a:ext cx="10296" cy="10780"/>
          </a:xfrm>
          <a:custGeom>
            <a:avLst/>
            <a:gdLst>
              <a:gd name="T0" fmla="*/ 0 w 16384"/>
              <a:gd name="T1" fmla="*/ 7093 h 16384"/>
              <a:gd name="T2" fmla="*/ 6470 w 16384"/>
              <a:gd name="T3" fmla="*/ 7093 h 16384"/>
              <a:gd name="T4" fmla="*/ 4246 w 16384"/>
              <a:gd name="T5" fmla="*/ 0 h 16384"/>
              <a:gd name="T6" fmla="*/ 2224 w 16384"/>
              <a:gd name="T7" fmla="*/ 0 h 16384"/>
              <a:gd name="T8" fmla="*/ 0 w 16384"/>
              <a:gd name="T9" fmla="*/ 7093 h 16384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6384" y="16384"/>
                </a:lnTo>
                <a:lnTo>
                  <a:pt x="10752" y="0"/>
                </a:lnTo>
                <a:lnTo>
                  <a:pt x="5632" y="0"/>
                </a:lnTo>
                <a:lnTo>
                  <a:pt x="0" y="16384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 cap="flat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solid"/>
            <a:round/>
            <a:headEnd/>
            <a:tailEnd/>
          </a:ln>
        </xdr:spPr>
      </xdr:sp>
      <xdr:sp macro="" textlink="">
        <xdr:nvSpPr>
          <xdr:cNvPr id="47841" name="Line 408">
            <a:extLst>
              <a:ext uri="{FF2B5EF4-FFF2-40B4-BE49-F238E27FC236}">
                <a16:creationId xmlns:a16="http://schemas.microsoft.com/office/drawing/2014/main" id="{00000000-0008-0000-3C00-0000E1BA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7774" y="1053"/>
            <a:ext cx="1456" cy="511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2" name="Line 409">
            <a:extLst>
              <a:ext uri="{FF2B5EF4-FFF2-40B4-BE49-F238E27FC236}">
                <a16:creationId xmlns:a16="http://schemas.microsoft.com/office/drawing/2014/main" id="{00000000-0008-0000-3C00-0000E2BA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0" y="1053"/>
            <a:ext cx="1664" cy="511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3" name="Line 410">
            <a:extLst>
              <a:ext uri="{FF2B5EF4-FFF2-40B4-BE49-F238E27FC236}">
                <a16:creationId xmlns:a16="http://schemas.microsoft.com/office/drawing/2014/main" id="{00000000-0008-0000-3C00-0000E3BA0000}"/>
              </a:ext>
            </a:extLst>
          </xdr:cNvPr>
          <xdr:cNvSpPr>
            <a:spLocks noChangeShapeType="1"/>
          </xdr:cNvSpPr>
        </xdr:nvSpPr>
        <xdr:spPr bwMode="auto">
          <a:xfrm>
            <a:off x="7774" y="73"/>
            <a:ext cx="0" cy="1785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4" name="Line 419">
            <a:extLst>
              <a:ext uri="{FF2B5EF4-FFF2-40B4-BE49-F238E27FC236}">
                <a16:creationId xmlns:a16="http://schemas.microsoft.com/office/drawing/2014/main" id="{00000000-0008-0000-3C00-0000E4B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774" y="-137"/>
            <a:ext cx="2340" cy="12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5" name="Line 420">
            <a:extLst>
              <a:ext uri="{FF2B5EF4-FFF2-40B4-BE49-F238E27FC236}">
                <a16:creationId xmlns:a16="http://schemas.microsoft.com/office/drawing/2014/main" id="{00000000-0008-0000-3C00-0000E5BA0000}"/>
              </a:ext>
            </a:extLst>
          </xdr:cNvPr>
          <xdr:cNvSpPr>
            <a:spLocks noChangeShapeType="1"/>
          </xdr:cNvSpPr>
        </xdr:nvSpPr>
        <xdr:spPr bwMode="auto">
          <a:xfrm>
            <a:off x="9178" y="143"/>
            <a:ext cx="1612" cy="51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6" name="Line 421">
            <a:extLst>
              <a:ext uri="{FF2B5EF4-FFF2-40B4-BE49-F238E27FC236}">
                <a16:creationId xmlns:a16="http://schemas.microsoft.com/office/drawing/2014/main" id="{00000000-0008-0000-3C00-0000E6B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230" y="5253"/>
            <a:ext cx="1612" cy="9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7" name="Line 422">
            <a:extLst>
              <a:ext uri="{FF2B5EF4-FFF2-40B4-BE49-F238E27FC236}">
                <a16:creationId xmlns:a16="http://schemas.microsoft.com/office/drawing/2014/main" id="{00000000-0008-0000-3C00-0000E7BA0000}"/>
              </a:ext>
            </a:extLst>
          </xdr:cNvPr>
          <xdr:cNvSpPr>
            <a:spLocks noChangeShapeType="1"/>
          </xdr:cNvSpPr>
        </xdr:nvSpPr>
        <xdr:spPr bwMode="auto">
          <a:xfrm>
            <a:off x="9906" y="-137"/>
            <a:ext cx="3952" cy="114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8" name="Line 423">
            <a:extLst>
              <a:ext uri="{FF2B5EF4-FFF2-40B4-BE49-F238E27FC236}">
                <a16:creationId xmlns:a16="http://schemas.microsoft.com/office/drawing/2014/main" id="{00000000-0008-0000-3C00-0000E8B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38" y="-137"/>
            <a:ext cx="5564" cy="156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9" name="Line 424">
            <a:extLst>
              <a:ext uri="{FF2B5EF4-FFF2-40B4-BE49-F238E27FC236}">
                <a16:creationId xmlns:a16="http://schemas.microsoft.com/office/drawing/2014/main" id="{00000000-0008-0000-3C00-0000E9BA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338" y="15473"/>
            <a:ext cx="2132" cy="14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50" name="Line 425">
            <a:extLst>
              <a:ext uri="{FF2B5EF4-FFF2-40B4-BE49-F238E27FC236}">
                <a16:creationId xmlns:a16="http://schemas.microsoft.com/office/drawing/2014/main" id="{00000000-0008-0000-3C00-0000EABA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746" y="-137"/>
            <a:ext cx="2028" cy="12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51" name="Arc 426">
            <a:extLst>
              <a:ext uri="{FF2B5EF4-FFF2-40B4-BE49-F238E27FC236}">
                <a16:creationId xmlns:a16="http://schemas.microsoft.com/office/drawing/2014/main" id="{00000000-0008-0000-3C00-0000EBBA0000}"/>
              </a:ext>
            </a:extLst>
          </xdr:cNvPr>
          <xdr:cNvSpPr>
            <a:spLocks/>
          </xdr:cNvSpPr>
        </xdr:nvSpPr>
        <xdr:spPr bwMode="auto">
          <a:xfrm>
            <a:off x="3094" y="15263"/>
            <a:ext cx="1196" cy="1680"/>
          </a:xfrm>
          <a:custGeom>
            <a:avLst/>
            <a:gdLst>
              <a:gd name="T0" fmla="*/ 0 w 21600"/>
              <a:gd name="T1" fmla="*/ 0 h 21600"/>
              <a:gd name="T2" fmla="*/ 66 w 21600"/>
              <a:gd name="T3" fmla="*/ 131 h 21600"/>
              <a:gd name="T4" fmla="*/ 0 w 21600"/>
              <a:gd name="T5" fmla="*/ 13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47531" name="Text 427">
            <a:extLst>
              <a:ext uri="{FF2B5EF4-FFF2-40B4-BE49-F238E27FC236}">
                <a16:creationId xmlns:a16="http://schemas.microsoft.com/office/drawing/2014/main" id="{00000000-0008-0000-3C00-0000AB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017" y="15305"/>
            <a:ext cx="1204" cy="16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47532" name="2">
            <a:extLst>
              <a:ext uri="{FF2B5EF4-FFF2-40B4-BE49-F238E27FC236}">
                <a16:creationId xmlns:a16="http://schemas.microsoft.com/office/drawing/2014/main" id="{00000000-0008-0000-3C00-0000AC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114" y="13001"/>
            <a:ext cx="736" cy="15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t</a:t>
            </a:r>
            <a:endParaRPr lang="en-US"/>
          </a:p>
        </xdr:txBody>
      </xdr:sp>
      <xdr:sp macro="" textlink="">
        <xdr:nvSpPr>
          <xdr:cNvPr id="47533" name="1">
            <a:extLst>
              <a:ext uri="{FF2B5EF4-FFF2-40B4-BE49-F238E27FC236}">
                <a16:creationId xmlns:a16="http://schemas.microsoft.com/office/drawing/2014/main" id="{00000000-0008-0000-3C00-0000AD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86" y="16840"/>
            <a:ext cx="1204" cy="179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CCFF"/>
                </a:solidFill>
                <a:latin typeface="Arial"/>
                <a:cs typeface="Arial"/>
              </a:rPr>
              <a:t>w</a:t>
            </a:r>
            <a:endParaRPr lang="en-US"/>
          </a:p>
        </xdr:txBody>
      </xdr:sp>
      <xdr:sp macro="" textlink="">
        <xdr:nvSpPr>
          <xdr:cNvPr id="47534" name="3">
            <a:extLst>
              <a:ext uri="{FF2B5EF4-FFF2-40B4-BE49-F238E27FC236}">
                <a16:creationId xmlns:a16="http://schemas.microsoft.com/office/drawing/2014/main" id="{00000000-0008-0000-3C00-0000AE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699" y="1655"/>
            <a:ext cx="1137" cy="187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 sz="1000" b="1" i="0" u="none" strike="noStrike" baseline="0">
              <a:solidFill>
                <a:srgbClr val="008000"/>
              </a:solidFill>
              <a:latin typeface="Arial"/>
              <a:cs typeface="Arial"/>
            </a:endParaRP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47535" name="Text 431">
            <a:extLst>
              <a:ext uri="{FF2B5EF4-FFF2-40B4-BE49-F238E27FC236}">
                <a16:creationId xmlns:a16="http://schemas.microsoft.com/office/drawing/2014/main" id="{00000000-0008-0000-3C00-0000AF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15" y="10186"/>
            <a:ext cx="1472" cy="19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47536" name="Text 432">
            <a:extLst>
              <a:ext uri="{FF2B5EF4-FFF2-40B4-BE49-F238E27FC236}">
                <a16:creationId xmlns:a16="http://schemas.microsoft.com/office/drawing/2014/main" id="{00000000-0008-0000-3C00-0000B0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09" y="8394"/>
            <a:ext cx="1137" cy="15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L</a:t>
            </a:r>
            <a:endParaRPr lang="en-US"/>
          </a:p>
        </xdr:txBody>
      </xdr:sp>
      <xdr:sp macro="" textlink="">
        <xdr:nvSpPr>
          <xdr:cNvPr id="47858" name="Line 453">
            <a:extLst>
              <a:ext uri="{FF2B5EF4-FFF2-40B4-BE49-F238E27FC236}">
                <a16:creationId xmlns:a16="http://schemas.microsoft.com/office/drawing/2014/main" id="{00000000-0008-0000-3C00-0000F2B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2038" y="14493"/>
            <a:ext cx="166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59" name="Line 454">
            <a:extLst>
              <a:ext uri="{FF2B5EF4-FFF2-40B4-BE49-F238E27FC236}">
                <a16:creationId xmlns:a16="http://schemas.microsoft.com/office/drawing/2014/main" id="{00000000-0008-0000-3C00-0000F3BA0000}"/>
              </a:ext>
            </a:extLst>
          </xdr:cNvPr>
          <xdr:cNvSpPr>
            <a:spLocks noChangeShapeType="1"/>
          </xdr:cNvSpPr>
        </xdr:nvSpPr>
        <xdr:spPr bwMode="auto">
          <a:xfrm>
            <a:off x="10634" y="14493"/>
            <a:ext cx="119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90" name="Text 486">
            <a:extLst>
              <a:ext uri="{FF2B5EF4-FFF2-40B4-BE49-F238E27FC236}">
                <a16:creationId xmlns:a16="http://schemas.microsoft.com/office/drawing/2014/main" id="{00000000-0008-0000-3C00-0000E6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13" y="6006"/>
            <a:ext cx="936" cy="15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</a:t>
            </a:r>
            <a:endParaRPr lang="en-US"/>
          </a:p>
        </xdr:txBody>
      </xdr:sp>
      <xdr:sp macro="" textlink="">
        <xdr:nvSpPr>
          <xdr:cNvPr id="47861" name="Line 489">
            <a:extLst>
              <a:ext uri="{FF2B5EF4-FFF2-40B4-BE49-F238E27FC236}">
                <a16:creationId xmlns:a16="http://schemas.microsoft.com/office/drawing/2014/main" id="{00000000-0008-0000-3C00-0000F5BA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62" y="3223"/>
            <a:ext cx="0" cy="294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62" name="Line 490">
            <a:extLst>
              <a:ext uri="{FF2B5EF4-FFF2-40B4-BE49-F238E27FC236}">
                <a16:creationId xmlns:a16="http://schemas.microsoft.com/office/drawing/2014/main" id="{00000000-0008-0000-3C00-0000F6BA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230" y="3363"/>
            <a:ext cx="0" cy="287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47863" name="Group 491">
            <a:extLst>
              <a:ext uri="{FF2B5EF4-FFF2-40B4-BE49-F238E27FC236}">
                <a16:creationId xmlns:a16="http://schemas.microsoft.com/office/drawing/2014/main" id="{00000000-0008-0000-3C00-0000F7BA0000}"/>
              </a:ext>
            </a:extLst>
          </xdr:cNvPr>
          <xdr:cNvGrpSpPr>
            <a:grpSpLocks/>
          </xdr:cNvGrpSpPr>
        </xdr:nvGrpSpPr>
        <xdr:grpSpPr bwMode="auto">
          <a:xfrm>
            <a:off x="12662" y="16803"/>
            <a:ext cx="1664" cy="2170"/>
            <a:chOff x="7020000" y="5680000"/>
            <a:chExt cx="640000" cy="620000"/>
          </a:xfrm>
        </xdr:grpSpPr>
        <xdr:sp macro="" textlink="">
          <xdr:nvSpPr>
            <xdr:cNvPr id="47871" name="Zeichnung 492">
              <a:extLst>
                <a:ext uri="{FF2B5EF4-FFF2-40B4-BE49-F238E27FC236}">
                  <a16:creationId xmlns:a16="http://schemas.microsoft.com/office/drawing/2014/main" id="{00000000-0008-0000-3C00-0000FFBA0000}"/>
                </a:ext>
              </a:extLst>
            </xdr:cNvPr>
            <xdr:cNvSpPr>
              <a:spLocks/>
            </xdr:cNvSpPr>
          </xdr:nvSpPr>
          <xdr:spPr bwMode="auto">
            <a:xfrm>
              <a:off x="7100000" y="5700000"/>
              <a:ext cx="460000" cy="560000"/>
            </a:xfrm>
            <a:custGeom>
              <a:avLst/>
              <a:gdLst>
                <a:gd name="T0" fmla="*/ 744917 w 16384"/>
                <a:gd name="T1" fmla="*/ 19140625 h 16384"/>
                <a:gd name="T2" fmla="*/ 12915039 w 16384"/>
                <a:gd name="T3" fmla="*/ 10788784 h 16384"/>
                <a:gd name="T4" fmla="*/ 0 w 16384"/>
                <a:gd name="T5" fmla="*/ 0 h 16384"/>
                <a:gd name="T6" fmla="*/ 744917 w 16384"/>
                <a:gd name="T7" fmla="*/ 19140625 h 16384"/>
                <a:gd name="T8" fmla="*/ 0 60000 65536"/>
                <a:gd name="T9" fmla="*/ 0 60000 65536"/>
                <a:gd name="T10" fmla="*/ 0 60000 65536"/>
                <a:gd name="T11" fmla="*/ 0 60000 65536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0" t="0" r="r" b="b"/>
              <a:pathLst>
                <a:path w="16384" h="16384">
                  <a:moveTo>
                    <a:pt x="945" y="16384"/>
                  </a:moveTo>
                  <a:lnTo>
                    <a:pt x="16384" y="9235"/>
                  </a:lnTo>
                  <a:lnTo>
                    <a:pt x="0" y="0"/>
                  </a:lnTo>
                  <a:lnTo>
                    <a:pt x="945" y="16384"/>
                  </a:lnTo>
                  <a:close/>
                </a:path>
              </a:pathLst>
            </a:cu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47872" name="Line 493">
              <a:extLst>
                <a:ext uri="{FF2B5EF4-FFF2-40B4-BE49-F238E27FC236}">
                  <a16:creationId xmlns:a16="http://schemas.microsoft.com/office/drawing/2014/main" id="{00000000-0008-0000-3C00-000000BB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100000" y="6020000"/>
              <a:ext cx="560000" cy="28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73" name="Oval 494">
              <a:extLst>
                <a:ext uri="{FF2B5EF4-FFF2-40B4-BE49-F238E27FC236}">
                  <a16:creationId xmlns:a16="http://schemas.microsoft.com/office/drawing/2014/main" id="{00000000-0008-0000-3C00-000001B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020000" y="5680000"/>
              <a:ext cx="120000" cy="6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grpSp>
        <xdr:nvGrpSpPr>
          <xdr:cNvPr id="47864" name="Group 495">
            <a:extLst>
              <a:ext uri="{FF2B5EF4-FFF2-40B4-BE49-F238E27FC236}">
                <a16:creationId xmlns:a16="http://schemas.microsoft.com/office/drawing/2014/main" id="{00000000-0008-0000-3C00-0000F8BA0000}"/>
              </a:ext>
            </a:extLst>
          </xdr:cNvPr>
          <xdr:cNvGrpSpPr>
            <a:grpSpLocks/>
          </xdr:cNvGrpSpPr>
        </xdr:nvGrpSpPr>
        <xdr:grpSpPr bwMode="auto">
          <a:xfrm>
            <a:off x="1274" y="16803"/>
            <a:ext cx="1404" cy="2170"/>
            <a:chOff x="2640000" y="5680000"/>
            <a:chExt cx="540000" cy="620000"/>
          </a:xfrm>
        </xdr:grpSpPr>
        <xdr:sp macro="" textlink="">
          <xdr:nvSpPr>
            <xdr:cNvPr id="47866" name="Line 496">
              <a:extLst>
                <a:ext uri="{FF2B5EF4-FFF2-40B4-BE49-F238E27FC236}">
                  <a16:creationId xmlns:a16="http://schemas.microsoft.com/office/drawing/2014/main" id="{00000000-0008-0000-3C00-0000FABA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160000" y="5720000"/>
              <a:ext cx="20000" cy="5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67" name="Line 497">
              <a:extLst>
                <a:ext uri="{FF2B5EF4-FFF2-40B4-BE49-F238E27FC236}">
                  <a16:creationId xmlns:a16="http://schemas.microsoft.com/office/drawing/2014/main" id="{00000000-0008-0000-3C00-0000FBBA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700000" y="5720000"/>
              <a:ext cx="460000" cy="40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68" name="Line 498">
              <a:extLst>
                <a:ext uri="{FF2B5EF4-FFF2-40B4-BE49-F238E27FC236}">
                  <a16:creationId xmlns:a16="http://schemas.microsoft.com/office/drawing/2014/main" id="{00000000-0008-0000-3C00-0000FCBA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700000" y="6120000"/>
              <a:ext cx="480000" cy="1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69" name="Line 499">
              <a:extLst>
                <a:ext uri="{FF2B5EF4-FFF2-40B4-BE49-F238E27FC236}">
                  <a16:creationId xmlns:a16="http://schemas.microsoft.com/office/drawing/2014/main" id="{00000000-0008-0000-3C00-0000FDBA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640000" y="6120000"/>
              <a:ext cx="540000" cy="18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70" name="Oval 500">
              <a:extLst>
                <a:ext uri="{FF2B5EF4-FFF2-40B4-BE49-F238E27FC236}">
                  <a16:creationId xmlns:a16="http://schemas.microsoft.com/office/drawing/2014/main" id="{00000000-0008-0000-3C00-0000FEB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80000" y="5680000"/>
              <a:ext cx="100000" cy="12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sp macro="" textlink="">
        <xdr:nvSpPr>
          <xdr:cNvPr id="47865" name="Zeichnung 501">
            <a:extLst>
              <a:ext uri="{FF2B5EF4-FFF2-40B4-BE49-F238E27FC236}">
                <a16:creationId xmlns:a16="http://schemas.microsoft.com/office/drawing/2014/main" id="{00000000-0008-0000-3C00-0000F9BA0000}"/>
              </a:ext>
            </a:extLst>
          </xdr:cNvPr>
          <xdr:cNvSpPr>
            <a:spLocks/>
          </xdr:cNvSpPr>
        </xdr:nvSpPr>
        <xdr:spPr bwMode="auto">
          <a:xfrm>
            <a:off x="6162" y="4903"/>
            <a:ext cx="6708" cy="1890"/>
          </a:xfrm>
          <a:custGeom>
            <a:avLst/>
            <a:gdLst>
              <a:gd name="T0" fmla="*/ 0 w 16384"/>
              <a:gd name="T1" fmla="*/ 0 h 16384"/>
              <a:gd name="T2" fmla="*/ 2103 w 16384"/>
              <a:gd name="T3" fmla="*/ 218 h 16384"/>
              <a:gd name="T4" fmla="*/ 2746 w 16384"/>
              <a:gd name="T5" fmla="*/ 218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0" y="0"/>
                </a:moveTo>
                <a:lnTo>
                  <a:pt x="12544" y="16384"/>
                </a:lnTo>
                <a:lnTo>
                  <a:pt x="16384" y="16384"/>
                </a:ln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 editAs="absolute">
    <xdr:from>
      <xdr:col>4</xdr:col>
      <xdr:colOff>495300</xdr:colOff>
      <xdr:row>10</xdr:row>
      <xdr:rowOff>95250</xdr:rowOff>
    </xdr:from>
    <xdr:to>
      <xdr:col>5</xdr:col>
      <xdr:colOff>628650</xdr:colOff>
      <xdr:row>11</xdr:row>
      <xdr:rowOff>95250</xdr:rowOff>
    </xdr:to>
    <xdr:sp macro="" textlink="">
      <xdr:nvSpPr>
        <xdr:cNvPr id="47560" name="Dicke">
          <a:extLst>
            <a:ext uri="{FF2B5EF4-FFF2-40B4-BE49-F238E27FC236}">
              <a16:creationId xmlns:a16="http://schemas.microsoft.com/office/drawing/2014/main" id="{00000000-0008-0000-3C00-0000C8B90000}"/>
            </a:ext>
          </a:extLst>
        </xdr:cNvPr>
        <xdr:cNvSpPr txBox="1">
          <a:spLocks noChangeArrowheads="1"/>
        </xdr:cNvSpPr>
      </xdr:nvSpPr>
      <xdr:spPr bwMode="auto">
        <a:xfrm>
          <a:off x="2771775" y="1809750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0,03m</a:t>
          </a:r>
          <a:endParaRPr lang="en-US"/>
        </a:p>
      </xdr:txBody>
    </xdr:sp>
    <xdr:clientData/>
  </xdr:twoCellAnchor>
  <xdr:twoCellAnchor editAs="absolute">
    <xdr:from>
      <xdr:col>2</xdr:col>
      <xdr:colOff>695325</xdr:colOff>
      <xdr:row>12</xdr:row>
      <xdr:rowOff>9525</xdr:rowOff>
    </xdr:from>
    <xdr:to>
      <xdr:col>3</xdr:col>
      <xdr:colOff>504825</xdr:colOff>
      <xdr:row>13</xdr:row>
      <xdr:rowOff>9525</xdr:rowOff>
    </xdr:to>
    <xdr:sp macro="" textlink="">
      <xdr:nvSpPr>
        <xdr:cNvPr id="47562" name="phi">
          <a:extLst>
            <a:ext uri="{FF2B5EF4-FFF2-40B4-BE49-F238E27FC236}">
              <a16:creationId xmlns:a16="http://schemas.microsoft.com/office/drawing/2014/main" id="{00000000-0008-0000-3C00-0000CAB90000}"/>
            </a:ext>
          </a:extLst>
        </xdr:cNvPr>
        <xdr:cNvSpPr txBox="1">
          <a:spLocks noChangeArrowheads="1"/>
        </xdr:cNvSpPr>
      </xdr:nvSpPr>
      <xdr:spPr bwMode="auto">
        <a:xfrm>
          <a:off x="1504950" y="2066925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 editAs="absolute">
    <xdr:from>
      <xdr:col>2</xdr:col>
      <xdr:colOff>304800</xdr:colOff>
      <xdr:row>7</xdr:row>
      <xdr:rowOff>76200</xdr:rowOff>
    </xdr:from>
    <xdr:to>
      <xdr:col>3</xdr:col>
      <xdr:colOff>609600</xdr:colOff>
      <xdr:row>8</xdr:row>
      <xdr:rowOff>95250</xdr:rowOff>
    </xdr:to>
    <xdr:sp macro="" textlink="">
      <xdr:nvSpPr>
        <xdr:cNvPr id="47563" name="Mantellänge">
          <a:extLst>
            <a:ext uri="{FF2B5EF4-FFF2-40B4-BE49-F238E27FC236}">
              <a16:creationId xmlns:a16="http://schemas.microsoft.com/office/drawing/2014/main" id="{00000000-0008-0000-3C00-0000CBB90000}"/>
            </a:ext>
          </a:extLst>
        </xdr:cNvPr>
        <xdr:cNvSpPr txBox="1">
          <a:spLocks noChangeArrowheads="1"/>
        </xdr:cNvSpPr>
      </xdr:nvSpPr>
      <xdr:spPr bwMode="auto">
        <a:xfrm>
          <a:off x="1114425" y="1276350"/>
          <a:ext cx="10382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24m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7607" name="Meridiankraft">
          <a:extLst>
            <a:ext uri="{FF2B5EF4-FFF2-40B4-BE49-F238E27FC236}">
              <a16:creationId xmlns:a16="http://schemas.microsoft.com/office/drawing/2014/main" id="{00000000-0008-0000-3C00-0000F7B9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7608" name="Aufweitung">
          <a:extLst>
            <a:ext uri="{FF2B5EF4-FFF2-40B4-BE49-F238E27FC236}">
              <a16:creationId xmlns:a16="http://schemas.microsoft.com/office/drawing/2014/main" id="{00000000-0008-0000-3C00-0000F8B9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7609" name="Stelle2">
          <a:extLst>
            <a:ext uri="{FF2B5EF4-FFF2-40B4-BE49-F238E27FC236}">
              <a16:creationId xmlns:a16="http://schemas.microsoft.com/office/drawing/2014/main" id="{00000000-0008-0000-3C00-0000F9B9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7610" name="Ringkraft">
          <a:extLst>
            <a:ext uri="{FF2B5EF4-FFF2-40B4-BE49-F238E27FC236}">
              <a16:creationId xmlns:a16="http://schemas.microsoft.com/office/drawing/2014/main" id="{00000000-0008-0000-3C00-0000FAB9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47611" name="Button 507" hidden="1">
              <a:extLst>
                <a:ext uri="{63B3BB69-23CF-44E3-9099-C40C66FF867C}">
                  <a14:compatExt spid="_x0000_s47611"/>
                </a:ext>
                <a:ext uri="{FF2B5EF4-FFF2-40B4-BE49-F238E27FC236}">
                  <a16:creationId xmlns:a16="http://schemas.microsoft.com/office/drawing/2014/main" id="{00000000-0008-0000-3C00-0000FBB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47612" name="Button 508" hidden="1">
              <a:extLst>
                <a:ext uri="{63B3BB69-23CF-44E3-9099-C40C66FF867C}">
                  <a14:compatExt spid="_x0000_s47612"/>
                </a:ext>
                <a:ext uri="{FF2B5EF4-FFF2-40B4-BE49-F238E27FC236}">
                  <a16:creationId xmlns:a16="http://schemas.microsoft.com/office/drawing/2014/main" id="{00000000-0008-0000-3C00-0000FCB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47613" name="Button 509" hidden="1">
              <a:extLst>
                <a:ext uri="{63B3BB69-23CF-44E3-9099-C40C66FF867C}">
                  <a14:compatExt spid="_x0000_s47613"/>
                </a:ext>
                <a:ext uri="{FF2B5EF4-FFF2-40B4-BE49-F238E27FC236}">
                  <a16:creationId xmlns:a16="http://schemas.microsoft.com/office/drawing/2014/main" id="{00000000-0008-0000-3C00-0000FDB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47614" name="Button 510" hidden="1">
              <a:extLst>
                <a:ext uri="{63B3BB69-23CF-44E3-9099-C40C66FF867C}">
                  <a14:compatExt spid="_x0000_s47614"/>
                </a:ext>
                <a:ext uri="{FF2B5EF4-FFF2-40B4-BE49-F238E27FC236}">
                  <a16:creationId xmlns:a16="http://schemas.microsoft.com/office/drawing/2014/main" id="{00000000-0008-0000-3C00-0000FEB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400050</xdr:colOff>
      <xdr:row>0</xdr:row>
      <xdr:rowOff>57150</xdr:rowOff>
    </xdr:from>
    <xdr:to>
      <xdr:col>4</xdr:col>
      <xdr:colOff>381000</xdr:colOff>
      <xdr:row>1</xdr:row>
      <xdr:rowOff>104775</xdr:rowOff>
    </xdr:to>
    <xdr:sp macro="" textlink="">
      <xdr:nvSpPr>
        <xdr:cNvPr id="48418" name="Wichte">
          <a:extLst>
            <a:ext uri="{FF2B5EF4-FFF2-40B4-BE49-F238E27FC236}">
              <a16:creationId xmlns:a16="http://schemas.microsoft.com/office/drawing/2014/main" id="{00000000-0008-0000-3D00-000022BD0000}"/>
            </a:ext>
          </a:extLst>
        </xdr:cNvPr>
        <xdr:cNvSpPr txBox="1">
          <a:spLocks noChangeArrowheads="1"/>
        </xdr:cNvSpPr>
      </xdr:nvSpPr>
      <xdr:spPr bwMode="auto">
        <a:xfrm>
          <a:off x="1209675" y="57150"/>
          <a:ext cx="1447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10KN/m³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48884" name="Group 444">
          <a:extLst>
            <a:ext uri="{FF2B5EF4-FFF2-40B4-BE49-F238E27FC236}">
              <a16:creationId xmlns:a16="http://schemas.microsoft.com/office/drawing/2014/main" id="{00000000-0008-0000-3D00-0000F4BE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19325" cy="1885950"/>
          <a:chOff x="49" y="-170"/>
          <a:chExt cx="18600" cy="19844"/>
        </a:xfrm>
      </xdr:grpSpPr>
      <xdr:graphicFrame macro="">
        <xdr:nvGraphicFramePr>
          <xdr:cNvPr id="48964" name="Diagramm 53">
            <a:extLst>
              <a:ext uri="{FF2B5EF4-FFF2-40B4-BE49-F238E27FC236}">
                <a16:creationId xmlns:a16="http://schemas.microsoft.com/office/drawing/2014/main" id="{00000000-0008-0000-3D00-000044BF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8571" name="Text 443">
            <a:extLst>
              <a:ext uri="{FF2B5EF4-FFF2-40B4-BE49-F238E27FC236}">
                <a16:creationId xmlns:a16="http://schemas.microsoft.com/office/drawing/2014/main" id="{00000000-0008-0000-3D00-0000BB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217"/>
            <a:ext cx="1307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8567" name="Text 439">
            <a:extLst>
              <a:ext uri="{FF2B5EF4-FFF2-40B4-BE49-F238E27FC236}">
                <a16:creationId xmlns:a16="http://schemas.microsoft.com/office/drawing/2014/main" id="{00000000-0008-0000-3D00-0000B7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01" y="1767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48885" name="Group 449">
          <a:extLst>
            <a:ext uri="{FF2B5EF4-FFF2-40B4-BE49-F238E27FC236}">
              <a16:creationId xmlns:a16="http://schemas.microsoft.com/office/drawing/2014/main" id="{00000000-0008-0000-3D00-0000F5BE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19325" cy="1885950"/>
          <a:chOff x="49" y="-340"/>
          <a:chExt cx="18600" cy="19844"/>
        </a:xfrm>
      </xdr:grpSpPr>
      <xdr:graphicFrame macro="">
        <xdr:nvGraphicFramePr>
          <xdr:cNvPr id="48961" name="Diagramm 54">
            <a:extLst>
              <a:ext uri="{FF2B5EF4-FFF2-40B4-BE49-F238E27FC236}">
                <a16:creationId xmlns:a16="http://schemas.microsoft.com/office/drawing/2014/main" id="{00000000-0008-0000-3D00-000041BF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8570" name="Text 442">
            <a:extLst>
              <a:ext uri="{FF2B5EF4-FFF2-40B4-BE49-F238E27FC236}">
                <a16:creationId xmlns:a16="http://schemas.microsoft.com/office/drawing/2014/main" id="{00000000-0008-0000-3D00-0000BA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48568" name="Text 440">
            <a:extLst>
              <a:ext uri="{FF2B5EF4-FFF2-40B4-BE49-F238E27FC236}">
                <a16:creationId xmlns:a16="http://schemas.microsoft.com/office/drawing/2014/main" id="{00000000-0008-0000-3D00-0000B8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20" y="1750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10</xdr:col>
      <xdr:colOff>723900</xdr:colOff>
      <xdr:row>24</xdr:row>
      <xdr:rowOff>0</xdr:rowOff>
    </xdr:from>
    <xdr:to>
      <xdr:col>13</xdr:col>
      <xdr:colOff>723900</xdr:colOff>
      <xdr:row>35</xdr:row>
      <xdr:rowOff>0</xdr:rowOff>
    </xdr:to>
    <xdr:grpSp>
      <xdr:nvGrpSpPr>
        <xdr:cNvPr id="48886" name="Group 450">
          <a:extLst>
            <a:ext uri="{FF2B5EF4-FFF2-40B4-BE49-F238E27FC236}">
              <a16:creationId xmlns:a16="http://schemas.microsoft.com/office/drawing/2014/main" id="{00000000-0008-0000-3D00-0000F6BE0000}"/>
            </a:ext>
          </a:extLst>
        </xdr:cNvPr>
        <xdr:cNvGrpSpPr>
          <a:grpSpLocks/>
        </xdr:cNvGrpSpPr>
      </xdr:nvGrpSpPr>
      <xdr:grpSpPr bwMode="auto">
        <a:xfrm>
          <a:off x="6858000" y="4114800"/>
          <a:ext cx="2200275" cy="1885950"/>
          <a:chOff x="-382" y="-340"/>
          <a:chExt cx="19899" cy="19844"/>
        </a:xfrm>
      </xdr:grpSpPr>
      <xdr:graphicFrame macro="">
        <xdr:nvGraphicFramePr>
          <xdr:cNvPr id="48958" name="Diagramm 404">
            <a:extLst>
              <a:ext uri="{FF2B5EF4-FFF2-40B4-BE49-F238E27FC236}">
                <a16:creationId xmlns:a16="http://schemas.microsoft.com/office/drawing/2014/main" id="{00000000-0008-0000-3D00-00003EBF0000}"/>
              </a:ext>
            </a:extLst>
          </xdr:cNvPr>
          <xdr:cNvGraphicFramePr>
            <a:graphicFrameLocks/>
          </xdr:cNvGraphicFramePr>
        </xdr:nvGraphicFramePr>
        <xdr:xfrm>
          <a:off x="-382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8569" name="Text 441">
            <a:extLst>
              <a:ext uri="{FF2B5EF4-FFF2-40B4-BE49-F238E27FC236}">
                <a16:creationId xmlns:a16="http://schemas.microsoft.com/office/drawing/2014/main" id="{00000000-0008-0000-3D00-0000B9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90" y="17500"/>
            <a:ext cx="94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8576" name="Text 448">
            <a:extLst>
              <a:ext uri="{FF2B5EF4-FFF2-40B4-BE49-F238E27FC236}">
                <a16:creationId xmlns:a16="http://schemas.microsoft.com/office/drawing/2014/main" id="{00000000-0008-0000-3D00-0000C0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1" y="47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10</xdr:col>
      <xdr:colOff>95250</xdr:colOff>
      <xdr:row>34</xdr:row>
      <xdr:rowOff>0</xdr:rowOff>
    </xdr:from>
    <xdr:to>
      <xdr:col>10</xdr:col>
      <xdr:colOff>542925</xdr:colOff>
      <xdr:row>35</xdr:row>
      <xdr:rowOff>19050</xdr:rowOff>
    </xdr:to>
    <xdr:sp macro="" textlink="">
      <xdr:nvSpPr>
        <xdr:cNvPr id="48440" name="x_Aufweitung">
          <a:extLst>
            <a:ext uri="{FF2B5EF4-FFF2-40B4-BE49-F238E27FC236}">
              <a16:creationId xmlns:a16="http://schemas.microsoft.com/office/drawing/2014/main" id="{00000000-0008-0000-3D00-000038BD0000}"/>
            </a:ext>
          </a:extLst>
        </xdr:cNvPr>
        <xdr:cNvSpPr txBox="1">
          <a:spLocks noChangeArrowheads="1"/>
        </xdr:cNvSpPr>
      </xdr:nvSpPr>
      <xdr:spPr bwMode="auto">
        <a:xfrm>
          <a:off x="6229350" y="5829300"/>
          <a:ext cx="4476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38100</xdr:rowOff>
    </xdr:from>
    <xdr:to>
      <xdr:col>8</xdr:col>
      <xdr:colOff>361950</xdr:colOff>
      <xdr:row>25</xdr:row>
      <xdr:rowOff>47625</xdr:rowOff>
    </xdr:to>
    <xdr:sp macro="" textlink="">
      <xdr:nvSpPr>
        <xdr:cNvPr id="48198" name="y_Aufweitung">
          <a:extLst>
            <a:ext uri="{FF2B5EF4-FFF2-40B4-BE49-F238E27FC236}">
              <a16:creationId xmlns:a16="http://schemas.microsoft.com/office/drawing/2014/main" id="{00000000-0008-0000-3D00-000046BC0000}"/>
            </a:ext>
          </a:extLst>
        </xdr:cNvPr>
        <xdr:cNvSpPr txBox="1">
          <a:spLocks noChangeArrowheads="1"/>
        </xdr:cNvSpPr>
      </xdr:nvSpPr>
      <xdr:spPr bwMode="auto">
        <a:xfrm>
          <a:off x="4705350" y="4152900"/>
          <a:ext cx="4953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219075</xdr:colOff>
      <xdr:row>12</xdr:row>
      <xdr:rowOff>47625</xdr:rowOff>
    </xdr:from>
    <xdr:to>
      <xdr:col>8</xdr:col>
      <xdr:colOff>495300</xdr:colOff>
      <xdr:row>13</xdr:row>
      <xdr:rowOff>47625</xdr:rowOff>
    </xdr:to>
    <xdr:sp macro="" textlink="">
      <xdr:nvSpPr>
        <xdr:cNvPr id="48197" name="y_Ringkraft">
          <a:extLst>
            <a:ext uri="{FF2B5EF4-FFF2-40B4-BE49-F238E27FC236}">
              <a16:creationId xmlns:a16="http://schemas.microsoft.com/office/drawing/2014/main" id="{00000000-0008-0000-3D00-000045BC0000}"/>
            </a:ext>
          </a:extLst>
        </xdr:cNvPr>
        <xdr:cNvSpPr txBox="1">
          <a:spLocks noChangeArrowheads="1"/>
        </xdr:cNvSpPr>
      </xdr:nvSpPr>
      <xdr:spPr bwMode="auto">
        <a:xfrm>
          <a:off x="4695825" y="2105025"/>
          <a:ext cx="6381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10</xdr:col>
      <xdr:colOff>38100</xdr:colOff>
      <xdr:row>21</xdr:row>
      <xdr:rowOff>152400</xdr:rowOff>
    </xdr:from>
    <xdr:to>
      <xdr:col>10</xdr:col>
      <xdr:colOff>504825</xdr:colOff>
      <xdr:row>23</xdr:row>
      <xdr:rowOff>9525</xdr:rowOff>
    </xdr:to>
    <xdr:sp macro="" textlink="">
      <xdr:nvSpPr>
        <xdr:cNvPr id="48443" name="x_Ringkraft">
          <a:extLst>
            <a:ext uri="{FF2B5EF4-FFF2-40B4-BE49-F238E27FC236}">
              <a16:creationId xmlns:a16="http://schemas.microsoft.com/office/drawing/2014/main" id="{00000000-0008-0000-3D00-00003BBD0000}"/>
            </a:ext>
          </a:extLst>
        </xdr:cNvPr>
        <xdr:cNvSpPr txBox="1">
          <a:spLocks noChangeArrowheads="1"/>
        </xdr:cNvSpPr>
      </xdr:nvSpPr>
      <xdr:spPr bwMode="auto">
        <a:xfrm>
          <a:off x="6172200" y="3752850"/>
          <a:ext cx="466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238125</xdr:colOff>
      <xdr:row>33</xdr:row>
      <xdr:rowOff>152400</xdr:rowOff>
    </xdr:from>
    <xdr:to>
      <xdr:col>14</xdr:col>
      <xdr:colOff>38100</xdr:colOff>
      <xdr:row>35</xdr:row>
      <xdr:rowOff>0</xdr:rowOff>
    </xdr:to>
    <xdr:sp macro="" textlink="">
      <xdr:nvSpPr>
        <xdr:cNvPr id="48533" name="x_Verdrehung">
          <a:extLst>
            <a:ext uri="{FF2B5EF4-FFF2-40B4-BE49-F238E27FC236}">
              <a16:creationId xmlns:a16="http://schemas.microsoft.com/office/drawing/2014/main" id="{00000000-0008-0000-3D00-000095BD0000}"/>
            </a:ext>
          </a:extLst>
        </xdr:cNvPr>
        <xdr:cNvSpPr txBox="1">
          <a:spLocks noChangeArrowheads="1"/>
        </xdr:cNvSpPr>
      </xdr:nvSpPr>
      <xdr:spPr bwMode="auto">
        <a:xfrm>
          <a:off x="8572500" y="5810250"/>
          <a:ext cx="5334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48892" name="Group 466">
          <a:extLst>
            <a:ext uri="{FF2B5EF4-FFF2-40B4-BE49-F238E27FC236}">
              <a16:creationId xmlns:a16="http://schemas.microsoft.com/office/drawing/2014/main" id="{00000000-0008-0000-3D00-0000FCBE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48955" name="Diagramm 455">
            <a:extLst>
              <a:ext uri="{FF2B5EF4-FFF2-40B4-BE49-F238E27FC236}">
                <a16:creationId xmlns:a16="http://schemas.microsoft.com/office/drawing/2014/main" id="{00000000-0008-0000-3D00-00003BBF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8592" name="Text 464">
            <a:extLst>
              <a:ext uri="{FF2B5EF4-FFF2-40B4-BE49-F238E27FC236}">
                <a16:creationId xmlns:a16="http://schemas.microsoft.com/office/drawing/2014/main" id="{00000000-0008-0000-3D00-0000D0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30"/>
            <a:ext cx="1551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8593" name="Text 465">
            <a:extLst>
              <a:ext uri="{FF2B5EF4-FFF2-40B4-BE49-F238E27FC236}">
                <a16:creationId xmlns:a16="http://schemas.microsoft.com/office/drawing/2014/main" id="{00000000-0008-0000-3D00-0000D1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60" y="17670"/>
            <a:ext cx="1464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171450</xdr:colOff>
      <xdr:row>12</xdr:row>
      <xdr:rowOff>47625</xdr:rowOff>
    </xdr:from>
    <xdr:to>
      <xdr:col>11</xdr:col>
      <xdr:colOff>704850</xdr:colOff>
      <xdr:row>13</xdr:row>
      <xdr:rowOff>47625</xdr:rowOff>
    </xdr:to>
    <xdr:sp macro="" textlink="">
      <xdr:nvSpPr>
        <xdr:cNvPr id="48590" name="y_Meridiankraft">
          <a:extLst>
            <a:ext uri="{FF2B5EF4-FFF2-40B4-BE49-F238E27FC236}">
              <a16:creationId xmlns:a16="http://schemas.microsoft.com/office/drawing/2014/main" id="{00000000-0008-0000-3D00-0000CEBD0000}"/>
            </a:ext>
          </a:extLst>
        </xdr:cNvPr>
        <xdr:cNvSpPr txBox="1">
          <a:spLocks noChangeArrowheads="1"/>
        </xdr:cNvSpPr>
      </xdr:nvSpPr>
      <xdr:spPr bwMode="auto">
        <a:xfrm>
          <a:off x="7038975" y="2105025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676275</xdr:colOff>
      <xdr:row>23</xdr:row>
      <xdr:rowOff>19050</xdr:rowOff>
    </xdr:to>
    <xdr:sp macro="" textlink="">
      <xdr:nvSpPr>
        <xdr:cNvPr id="48591" name="x_Meridiankraft">
          <a:extLst>
            <a:ext uri="{FF2B5EF4-FFF2-40B4-BE49-F238E27FC236}">
              <a16:creationId xmlns:a16="http://schemas.microsoft.com/office/drawing/2014/main" id="{00000000-0008-0000-3D00-0000CFBD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3429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 editAs="absolute">
    <xdr:from>
      <xdr:col>4</xdr:col>
      <xdr:colOff>542925</xdr:colOff>
      <xdr:row>5</xdr:row>
      <xdr:rowOff>66675</xdr:rowOff>
    </xdr:from>
    <xdr:to>
      <xdr:col>6</xdr:col>
      <xdr:colOff>104775</xdr:colOff>
      <xdr:row>6</xdr:row>
      <xdr:rowOff>104775</xdr:rowOff>
    </xdr:to>
    <xdr:sp macro="" textlink="">
      <xdr:nvSpPr>
        <xdr:cNvPr id="48420" name="Stelle">
          <a:extLst>
            <a:ext uri="{FF2B5EF4-FFF2-40B4-BE49-F238E27FC236}">
              <a16:creationId xmlns:a16="http://schemas.microsoft.com/office/drawing/2014/main" id="{00000000-0008-0000-3D00-000024BD0000}"/>
            </a:ext>
          </a:extLst>
        </xdr:cNvPr>
        <xdr:cNvSpPr txBox="1">
          <a:spLocks noChangeArrowheads="1"/>
        </xdr:cNvSpPr>
      </xdr:nvSpPr>
      <xdr:spPr bwMode="auto">
        <a:xfrm>
          <a:off x="2819400" y="923925"/>
          <a:ext cx="10287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 editAs="absolute">
    <xdr:from>
      <xdr:col>4</xdr:col>
      <xdr:colOff>371475</xdr:colOff>
      <xdr:row>8</xdr:row>
      <xdr:rowOff>47625</xdr:rowOff>
    </xdr:from>
    <xdr:to>
      <xdr:col>6</xdr:col>
      <xdr:colOff>104775</xdr:colOff>
      <xdr:row>9</xdr:row>
      <xdr:rowOff>76200</xdr:rowOff>
    </xdr:to>
    <xdr:sp macro="" textlink="">
      <xdr:nvSpPr>
        <xdr:cNvPr id="48421" name="Zylinderhöhe">
          <a:extLst>
            <a:ext uri="{FF2B5EF4-FFF2-40B4-BE49-F238E27FC236}">
              <a16:creationId xmlns:a16="http://schemas.microsoft.com/office/drawing/2014/main" id="{00000000-0008-0000-3D00-000025BD0000}"/>
            </a:ext>
          </a:extLst>
        </xdr:cNvPr>
        <xdr:cNvSpPr txBox="1">
          <a:spLocks noChangeArrowheads="1"/>
        </xdr:cNvSpPr>
      </xdr:nvSpPr>
      <xdr:spPr bwMode="auto">
        <a:xfrm>
          <a:off x="2647950" y="1419225"/>
          <a:ext cx="1200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 editAs="absolute">
    <xdr:from>
      <xdr:col>4</xdr:col>
      <xdr:colOff>485775</xdr:colOff>
      <xdr:row>2</xdr:row>
      <xdr:rowOff>66675</xdr:rowOff>
    </xdr:from>
    <xdr:to>
      <xdr:col>6</xdr:col>
      <xdr:colOff>304800</xdr:colOff>
      <xdr:row>3</xdr:row>
      <xdr:rowOff>104775</xdr:rowOff>
    </xdr:to>
    <xdr:sp macro="" textlink="">
      <xdr:nvSpPr>
        <xdr:cNvPr id="48557" name="Überschüttungshöhe">
          <a:extLst>
            <a:ext uri="{FF2B5EF4-FFF2-40B4-BE49-F238E27FC236}">
              <a16:creationId xmlns:a16="http://schemas.microsoft.com/office/drawing/2014/main" id="{00000000-0008-0000-3D00-0000ADBD0000}"/>
            </a:ext>
          </a:extLst>
        </xdr:cNvPr>
        <xdr:cNvSpPr txBox="1">
          <a:spLocks noChangeArrowheads="1"/>
        </xdr:cNvSpPr>
      </xdr:nvSpPr>
      <xdr:spPr bwMode="auto">
        <a:xfrm>
          <a:off x="2762250" y="409575"/>
          <a:ext cx="12858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0m</a:t>
          </a:r>
          <a:endParaRPr lang="en-US"/>
        </a:p>
      </xdr:txBody>
    </xdr:sp>
    <xdr:clientData/>
  </xdr:twoCellAnchor>
  <xdr:twoCellAnchor>
    <xdr:from>
      <xdr:col>2</xdr:col>
      <xdr:colOff>295275</xdr:colOff>
      <xdr:row>0</xdr:row>
      <xdr:rowOff>38100</xdr:rowOff>
    </xdr:from>
    <xdr:to>
      <xdr:col>2</xdr:col>
      <xdr:colOff>428625</xdr:colOff>
      <xdr:row>1</xdr:row>
      <xdr:rowOff>66675</xdr:rowOff>
    </xdr:to>
    <xdr:sp macro="" textlink="">
      <xdr:nvSpPr>
        <xdr:cNvPr id="48520" name="Text 392">
          <a:extLst>
            <a:ext uri="{FF2B5EF4-FFF2-40B4-BE49-F238E27FC236}">
              <a16:creationId xmlns:a16="http://schemas.microsoft.com/office/drawing/2014/main" id="{00000000-0008-0000-3D00-000088BD0000}"/>
            </a:ext>
          </a:extLst>
        </xdr:cNvPr>
        <xdr:cNvSpPr txBox="1">
          <a:spLocks noChangeArrowheads="1"/>
        </xdr:cNvSpPr>
      </xdr:nvSpPr>
      <xdr:spPr bwMode="auto">
        <a:xfrm>
          <a:off x="1104900" y="3810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Symbol"/>
            </a:rPr>
            <a:t>g</a:t>
          </a:r>
          <a:endParaRPr lang="en-US"/>
        </a:p>
      </xdr:txBody>
    </xdr:sp>
    <xdr:clientData/>
  </xdr:twoCellAnchor>
  <xdr:twoCellAnchor>
    <xdr:from>
      <xdr:col>2</xdr:col>
      <xdr:colOff>238125</xdr:colOff>
      <xdr:row>3</xdr:row>
      <xdr:rowOff>152400</xdr:rowOff>
    </xdr:from>
    <xdr:to>
      <xdr:col>4</xdr:col>
      <xdr:colOff>171450</xdr:colOff>
      <xdr:row>14</xdr:row>
      <xdr:rowOff>0</xdr:rowOff>
    </xdr:to>
    <xdr:sp macro="" textlink="">
      <xdr:nvSpPr>
        <xdr:cNvPr id="48899" name="Rectangle 369">
          <a:extLst>
            <a:ext uri="{FF2B5EF4-FFF2-40B4-BE49-F238E27FC236}">
              <a16:creationId xmlns:a16="http://schemas.microsoft.com/office/drawing/2014/main" id="{00000000-0008-0000-3D00-000003BF0000}"/>
            </a:ext>
          </a:extLst>
        </xdr:cNvPr>
        <xdr:cNvSpPr>
          <a:spLocks noChangeArrowheads="1"/>
        </xdr:cNvSpPr>
      </xdr:nvSpPr>
      <xdr:spPr bwMode="auto">
        <a:xfrm>
          <a:off x="1047750" y="666750"/>
          <a:ext cx="1400175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266700</xdr:colOff>
      <xdr:row>3</xdr:row>
      <xdr:rowOff>47625</xdr:rowOff>
    </xdr:from>
    <xdr:to>
      <xdr:col>4</xdr:col>
      <xdr:colOff>171450</xdr:colOff>
      <xdr:row>13</xdr:row>
      <xdr:rowOff>152400</xdr:rowOff>
    </xdr:to>
    <xdr:sp macro="" textlink="">
      <xdr:nvSpPr>
        <xdr:cNvPr id="48900" name="Zeichnung 409">
          <a:extLst>
            <a:ext uri="{FF2B5EF4-FFF2-40B4-BE49-F238E27FC236}">
              <a16:creationId xmlns:a16="http://schemas.microsoft.com/office/drawing/2014/main" id="{00000000-0008-0000-3D00-000004BF0000}"/>
            </a:ext>
          </a:extLst>
        </xdr:cNvPr>
        <xdr:cNvSpPr>
          <a:spLocks/>
        </xdr:cNvSpPr>
      </xdr:nvSpPr>
      <xdr:spPr bwMode="auto">
        <a:xfrm>
          <a:off x="1809750" y="561975"/>
          <a:ext cx="638175" cy="1819275"/>
        </a:xfrm>
        <a:custGeom>
          <a:avLst/>
          <a:gdLst>
            <a:gd name="T0" fmla="*/ 447587 w 16384"/>
            <a:gd name="T1" fmla="*/ 530215 h 16384"/>
            <a:gd name="T2" fmla="*/ 0 w 16384"/>
            <a:gd name="T3" fmla="*/ 0 h 16384"/>
            <a:gd name="T4" fmla="*/ 447587 w 16384"/>
            <a:gd name="T5" fmla="*/ 2120748 h 16384"/>
            <a:gd name="T6" fmla="*/ 447587 w 16384"/>
            <a:gd name="T7" fmla="*/ 530215 h 16384"/>
            <a:gd name="T8" fmla="*/ 1119689 w 16384"/>
            <a:gd name="T9" fmla="*/ 4229170 h 16384"/>
            <a:gd name="T10" fmla="*/ 1791790 w 16384"/>
            <a:gd name="T11" fmla="*/ 8458230 h 16384"/>
            <a:gd name="T12" fmla="*/ 2014824 w 16384"/>
            <a:gd name="T13" fmla="*/ 12687400 h 16384"/>
            <a:gd name="T14" fmla="*/ 2686926 w 16384"/>
            <a:gd name="T15" fmla="*/ 22206059 h 16384"/>
            <a:gd name="T16" fmla="*/ 2911479 w 16384"/>
            <a:gd name="T17" fmla="*/ 26447444 h 16384"/>
            <a:gd name="T18" fmla="*/ 3359066 w 16384"/>
            <a:gd name="T19" fmla="*/ 30676614 h 16384"/>
            <a:gd name="T20" fmla="*/ 3359066 w 16384"/>
            <a:gd name="T21" fmla="*/ 34375570 h 16384"/>
            <a:gd name="T22" fmla="*/ 3583619 w 16384"/>
            <a:gd name="T23" fmla="*/ 36483992 h 16384"/>
            <a:gd name="T24" fmla="*/ 3583619 w 16384"/>
            <a:gd name="T25" fmla="*/ 40725377 h 16384"/>
            <a:gd name="T26" fmla="*/ 4031167 w 16384"/>
            <a:gd name="T27" fmla="*/ 49183607 h 16384"/>
            <a:gd name="T28" fmla="*/ 4478755 w 16384"/>
            <a:gd name="T29" fmla="*/ 51292029 h 16384"/>
            <a:gd name="T30" fmla="*/ 4703269 w 16384"/>
            <a:gd name="T31" fmla="*/ 54473206 h 16384"/>
            <a:gd name="T32" fmla="*/ 5598443 w 16384"/>
            <a:gd name="T33" fmla="*/ 57641947 h 16384"/>
            <a:gd name="T34" fmla="*/ 6045991 w 16384"/>
            <a:gd name="T35" fmla="*/ 59762695 h 16384"/>
            <a:gd name="T36" fmla="*/ 6718132 w 16384"/>
            <a:gd name="T37" fmla="*/ 61871007 h 16384"/>
            <a:gd name="T38" fmla="*/ 7165680 w 16384"/>
            <a:gd name="T39" fmla="*/ 65039859 h 16384"/>
            <a:gd name="T40" fmla="*/ 7390233 w 16384"/>
            <a:gd name="T41" fmla="*/ 68220925 h 16384"/>
            <a:gd name="T42" fmla="*/ 7837781 w 16384"/>
            <a:gd name="T43" fmla="*/ 71389666 h 16384"/>
            <a:gd name="T44" fmla="*/ 8062335 w 16384"/>
            <a:gd name="T45" fmla="*/ 74558407 h 16384"/>
            <a:gd name="T46" fmla="*/ 8509922 w 16384"/>
            <a:gd name="T47" fmla="*/ 78799902 h 16384"/>
            <a:gd name="T48" fmla="*/ 8734475 w 16384"/>
            <a:gd name="T49" fmla="*/ 83029073 h 16384"/>
            <a:gd name="T50" fmla="*/ 9182023 w 16384"/>
            <a:gd name="T51" fmla="*/ 87258132 h 16384"/>
            <a:gd name="T52" fmla="*/ 9405057 w 16384"/>
            <a:gd name="T53" fmla="*/ 92547621 h 16384"/>
            <a:gd name="T54" fmla="*/ 9629610 w 16384"/>
            <a:gd name="T55" fmla="*/ 96776791 h 16384"/>
            <a:gd name="T56" fmla="*/ 10077159 w 16384"/>
            <a:gd name="T57" fmla="*/ 102066280 h 16384"/>
            <a:gd name="T58" fmla="*/ 10301712 w 16384"/>
            <a:gd name="T59" fmla="*/ 107355769 h 16384"/>
            <a:gd name="T60" fmla="*/ 10749299 w 16384"/>
            <a:gd name="T61" fmla="*/ 115813998 h 16384"/>
            <a:gd name="T62" fmla="*/ 10749299 w 16384"/>
            <a:gd name="T63" fmla="*/ 120043169 h 16384"/>
            <a:gd name="T64" fmla="*/ 10973813 w 16384"/>
            <a:gd name="T65" fmla="*/ 123211910 h 16384"/>
            <a:gd name="T66" fmla="*/ 11196847 w 16384"/>
            <a:gd name="T67" fmla="*/ 127453405 h 16384"/>
            <a:gd name="T68" fmla="*/ 11196847 w 16384"/>
            <a:gd name="T69" fmla="*/ 130622146 h 16384"/>
            <a:gd name="T70" fmla="*/ 11421401 w 16384"/>
            <a:gd name="T71" fmla="*/ 134851317 h 16384"/>
            <a:gd name="T72" fmla="*/ 11644435 w 16384"/>
            <a:gd name="T73" fmla="*/ 138020057 h 16384"/>
            <a:gd name="T74" fmla="*/ 11644435 w 16384"/>
            <a:gd name="T75" fmla="*/ 141201124 h 16384"/>
            <a:gd name="T76" fmla="*/ 11868988 w 16384"/>
            <a:gd name="T77" fmla="*/ 144369865 h 16384"/>
            <a:gd name="T78" fmla="*/ 11868988 w 16384"/>
            <a:gd name="T79" fmla="*/ 148599035 h 16384"/>
            <a:gd name="T80" fmla="*/ 12093502 w 16384"/>
            <a:gd name="T81" fmla="*/ 150719783 h 16384"/>
            <a:gd name="T82" fmla="*/ 12093502 w 16384"/>
            <a:gd name="T83" fmla="*/ 152297991 h 16384"/>
            <a:gd name="T84" fmla="*/ 12316536 w 16384"/>
            <a:gd name="T85" fmla="*/ 153888524 h 16384"/>
            <a:gd name="T86" fmla="*/ 12764123 w 16384"/>
            <a:gd name="T87" fmla="*/ 156009272 h 16384"/>
            <a:gd name="T88" fmla="*/ 14108326 w 16384"/>
            <a:gd name="T89" fmla="*/ 160768546 h 16384"/>
            <a:gd name="T90" fmla="*/ 14780466 w 16384"/>
            <a:gd name="T91" fmla="*/ 162346753 h 16384"/>
            <a:gd name="T92" fmla="*/ 16123150 w 16384"/>
            <a:gd name="T93" fmla="*/ 167106138 h 16384"/>
            <a:gd name="T94" fmla="*/ 16795291 w 16384"/>
            <a:gd name="T95" fmla="*/ 169226775 h 16384"/>
            <a:gd name="T96" fmla="*/ 17467392 w 16384"/>
            <a:gd name="T97" fmla="*/ 173455946 h 16384"/>
            <a:gd name="T98" fmla="*/ 18362527 w 16384"/>
            <a:gd name="T99" fmla="*/ 177685116 h 16384"/>
            <a:gd name="T100" fmla="*/ 19034668 w 16384"/>
            <a:gd name="T101" fmla="*/ 179805753 h 16384"/>
            <a:gd name="T102" fmla="*/ 20603424 w 16384"/>
            <a:gd name="T103" fmla="*/ 181914175 h 16384"/>
            <a:gd name="T104" fmla="*/ 21051011 w 16384"/>
            <a:gd name="T105" fmla="*/ 183504708 h 16384"/>
            <a:gd name="T106" fmla="*/ 21723112 w 16384"/>
            <a:gd name="T107" fmla="*/ 185613131 h 16384"/>
            <a:gd name="T108" fmla="*/ 22393695 w 16384"/>
            <a:gd name="T109" fmla="*/ 187203664 h 16384"/>
            <a:gd name="T110" fmla="*/ 22618248 w 16384"/>
            <a:gd name="T111" fmla="*/ 188794197 h 16384"/>
            <a:gd name="T112" fmla="*/ 23290388 w 16384"/>
            <a:gd name="T113" fmla="*/ 190372405 h 16384"/>
            <a:gd name="T114" fmla="*/ 23962490 w 16384"/>
            <a:gd name="T115" fmla="*/ 195131790 h 16384"/>
            <a:gd name="T116" fmla="*/ 24185524 w 16384"/>
            <a:gd name="T117" fmla="*/ 197252538 h 16384"/>
            <a:gd name="T118" fmla="*/ 24857625 w 16384"/>
            <a:gd name="T119" fmla="*/ 202011812 h 16384"/>
            <a:gd name="T120" fmla="*/ 24633072 w 16384"/>
            <a:gd name="T121" fmla="*/ 530215 h 16384"/>
            <a:gd name="T122" fmla="*/ 447587 w 16384"/>
            <a:gd name="T123" fmla="*/ 530215 h 16384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</a:gdLst>
          <a:ahLst/>
          <a:cxnLst>
            <a:cxn ang="T124">
              <a:pos x="T0" y="T1"/>
            </a:cxn>
            <a:cxn ang="T125">
              <a:pos x="T2" y="T3"/>
            </a:cxn>
            <a:cxn ang="T126">
              <a:pos x="T4" y="T5"/>
            </a:cxn>
            <a:cxn ang="T127">
              <a:pos x="T6" y="T7"/>
            </a:cxn>
            <a:cxn ang="T128">
              <a:pos x="T8" y="T9"/>
            </a:cxn>
            <a:cxn ang="T129">
              <a:pos x="T10" y="T11"/>
            </a:cxn>
            <a:cxn ang="T130">
              <a:pos x="T12" y="T13"/>
            </a:cxn>
            <a:cxn ang="T131">
              <a:pos x="T14" y="T15"/>
            </a:cxn>
            <a:cxn ang="T132">
              <a:pos x="T16" y="T17"/>
            </a:cxn>
            <a:cxn ang="T133">
              <a:pos x="T18" y="T19"/>
            </a:cxn>
            <a:cxn ang="T134">
              <a:pos x="T20" y="T21"/>
            </a:cxn>
            <a:cxn ang="T135">
              <a:pos x="T22" y="T23"/>
            </a:cxn>
            <a:cxn ang="T136">
              <a:pos x="T24" y="T25"/>
            </a:cxn>
            <a:cxn ang="T137">
              <a:pos x="T26" y="T27"/>
            </a:cxn>
            <a:cxn ang="T138">
              <a:pos x="T28" y="T29"/>
            </a:cxn>
            <a:cxn ang="T139">
              <a:pos x="T30" y="T31"/>
            </a:cxn>
            <a:cxn ang="T140">
              <a:pos x="T32" y="T33"/>
            </a:cxn>
            <a:cxn ang="T141">
              <a:pos x="T34" y="T35"/>
            </a:cxn>
            <a:cxn ang="T142">
              <a:pos x="T36" y="T37"/>
            </a:cxn>
            <a:cxn ang="T143">
              <a:pos x="T38" y="T39"/>
            </a:cxn>
            <a:cxn ang="T144">
              <a:pos x="T40" y="T41"/>
            </a:cxn>
            <a:cxn ang="T145">
              <a:pos x="T42" y="T43"/>
            </a:cxn>
            <a:cxn ang="T146">
              <a:pos x="T44" y="T45"/>
            </a:cxn>
            <a:cxn ang="T147">
              <a:pos x="T46" y="T47"/>
            </a:cxn>
            <a:cxn ang="T148">
              <a:pos x="T48" y="T49"/>
            </a:cxn>
            <a:cxn ang="T149">
              <a:pos x="T50" y="T51"/>
            </a:cxn>
            <a:cxn ang="T150">
              <a:pos x="T52" y="T53"/>
            </a:cxn>
            <a:cxn ang="T151">
              <a:pos x="T54" y="T55"/>
            </a:cxn>
            <a:cxn ang="T152">
              <a:pos x="T56" y="T57"/>
            </a:cxn>
            <a:cxn ang="T153">
              <a:pos x="T58" y="T59"/>
            </a:cxn>
            <a:cxn ang="T154">
              <a:pos x="T60" y="T61"/>
            </a:cxn>
            <a:cxn ang="T155">
              <a:pos x="T62" y="T63"/>
            </a:cxn>
            <a:cxn ang="T156">
              <a:pos x="T64" y="T65"/>
            </a:cxn>
            <a:cxn ang="T157">
              <a:pos x="T66" y="T67"/>
            </a:cxn>
            <a:cxn ang="T158">
              <a:pos x="T68" y="T69"/>
            </a:cxn>
            <a:cxn ang="T159">
              <a:pos x="T70" y="T71"/>
            </a:cxn>
            <a:cxn ang="T160">
              <a:pos x="T72" y="T73"/>
            </a:cxn>
            <a:cxn ang="T161">
              <a:pos x="T74" y="T75"/>
            </a:cxn>
            <a:cxn ang="T162">
              <a:pos x="T76" y="T77"/>
            </a:cxn>
            <a:cxn ang="T163">
              <a:pos x="T78" y="T79"/>
            </a:cxn>
            <a:cxn ang="T164">
              <a:pos x="T80" y="T81"/>
            </a:cxn>
            <a:cxn ang="T165">
              <a:pos x="T82" y="T83"/>
            </a:cxn>
            <a:cxn ang="T166">
              <a:pos x="T84" y="T85"/>
            </a:cxn>
            <a:cxn ang="T167">
              <a:pos x="T86" y="T87"/>
            </a:cxn>
            <a:cxn ang="T168">
              <a:pos x="T88" y="T89"/>
            </a:cxn>
            <a:cxn ang="T169">
              <a:pos x="T90" y="T91"/>
            </a:cxn>
            <a:cxn ang="T170">
              <a:pos x="T92" y="T93"/>
            </a:cxn>
            <a:cxn ang="T171">
              <a:pos x="T94" y="T95"/>
            </a:cxn>
            <a:cxn ang="T172">
              <a:pos x="T96" y="T97"/>
            </a:cxn>
            <a:cxn ang="T173">
              <a:pos x="T98" y="T99"/>
            </a:cxn>
            <a:cxn ang="T174">
              <a:pos x="T100" y="T101"/>
            </a:cxn>
            <a:cxn ang="T175">
              <a:pos x="T102" y="T103"/>
            </a:cxn>
            <a:cxn ang="T176">
              <a:pos x="T104" y="T105"/>
            </a:cxn>
            <a:cxn ang="T177">
              <a:pos x="T106" y="T107"/>
            </a:cxn>
            <a:cxn ang="T178">
              <a:pos x="T108" y="T109"/>
            </a:cxn>
            <a:cxn ang="T179">
              <a:pos x="T110" y="T111"/>
            </a:cxn>
            <a:cxn ang="T180">
              <a:pos x="T112" y="T113"/>
            </a:cxn>
            <a:cxn ang="T181">
              <a:pos x="T114" y="T115"/>
            </a:cxn>
            <a:cxn ang="T182">
              <a:pos x="T116" y="T117"/>
            </a:cxn>
            <a:cxn ang="T183">
              <a:pos x="T118" y="T119"/>
            </a:cxn>
            <a:cxn ang="T184">
              <a:pos x="T120" y="T121"/>
            </a:cxn>
            <a:cxn ang="T185">
              <a:pos x="T122" y="T123"/>
            </a:cxn>
          </a:cxnLst>
          <a:rect l="0" t="0" r="r" b="b"/>
          <a:pathLst>
            <a:path w="16384" h="16384">
              <a:moveTo>
                <a:pt x="295" y="43"/>
              </a:moveTo>
              <a:lnTo>
                <a:pt x="0" y="0"/>
              </a:lnTo>
              <a:lnTo>
                <a:pt x="295" y="172"/>
              </a:lnTo>
              <a:lnTo>
                <a:pt x="295" y="43"/>
              </a:lnTo>
              <a:lnTo>
                <a:pt x="738" y="343"/>
              </a:lnTo>
              <a:lnTo>
                <a:pt x="1181" y="686"/>
              </a:lnTo>
              <a:lnTo>
                <a:pt x="1328" y="1029"/>
              </a:lnTo>
              <a:lnTo>
                <a:pt x="1771" y="1801"/>
              </a:lnTo>
              <a:lnTo>
                <a:pt x="1919" y="2145"/>
              </a:lnTo>
              <a:lnTo>
                <a:pt x="2214" y="2488"/>
              </a:lnTo>
              <a:lnTo>
                <a:pt x="2214" y="2788"/>
              </a:lnTo>
              <a:lnTo>
                <a:pt x="2362" y="2959"/>
              </a:lnTo>
              <a:lnTo>
                <a:pt x="2362" y="3303"/>
              </a:lnTo>
              <a:lnTo>
                <a:pt x="2657" y="3989"/>
              </a:lnTo>
              <a:lnTo>
                <a:pt x="2952" y="4160"/>
              </a:lnTo>
              <a:lnTo>
                <a:pt x="3100" y="4418"/>
              </a:lnTo>
              <a:lnTo>
                <a:pt x="3690" y="4675"/>
              </a:lnTo>
              <a:lnTo>
                <a:pt x="3985" y="4847"/>
              </a:lnTo>
              <a:lnTo>
                <a:pt x="4428" y="5018"/>
              </a:lnTo>
              <a:lnTo>
                <a:pt x="4723" y="5275"/>
              </a:lnTo>
              <a:lnTo>
                <a:pt x="4871" y="5533"/>
              </a:lnTo>
              <a:lnTo>
                <a:pt x="5166" y="5790"/>
              </a:lnTo>
              <a:lnTo>
                <a:pt x="5314" y="6047"/>
              </a:lnTo>
              <a:lnTo>
                <a:pt x="5609" y="6391"/>
              </a:lnTo>
              <a:lnTo>
                <a:pt x="5757" y="6734"/>
              </a:lnTo>
              <a:lnTo>
                <a:pt x="6052" y="7077"/>
              </a:lnTo>
              <a:lnTo>
                <a:pt x="6199" y="7506"/>
              </a:lnTo>
              <a:lnTo>
                <a:pt x="6347" y="7849"/>
              </a:lnTo>
              <a:lnTo>
                <a:pt x="6642" y="8278"/>
              </a:lnTo>
              <a:lnTo>
                <a:pt x="6790" y="8707"/>
              </a:lnTo>
              <a:lnTo>
                <a:pt x="7085" y="9393"/>
              </a:lnTo>
              <a:lnTo>
                <a:pt x="7085" y="9736"/>
              </a:lnTo>
              <a:lnTo>
                <a:pt x="7233" y="9993"/>
              </a:lnTo>
              <a:lnTo>
                <a:pt x="7380" y="10337"/>
              </a:lnTo>
              <a:lnTo>
                <a:pt x="7380" y="10594"/>
              </a:lnTo>
              <a:lnTo>
                <a:pt x="7528" y="10937"/>
              </a:lnTo>
              <a:lnTo>
                <a:pt x="7675" y="11194"/>
              </a:lnTo>
              <a:lnTo>
                <a:pt x="7675" y="11452"/>
              </a:lnTo>
              <a:lnTo>
                <a:pt x="7823" y="11709"/>
              </a:lnTo>
              <a:lnTo>
                <a:pt x="7823" y="12052"/>
              </a:lnTo>
              <a:lnTo>
                <a:pt x="7971" y="12224"/>
              </a:lnTo>
              <a:lnTo>
                <a:pt x="7971" y="12352"/>
              </a:lnTo>
              <a:lnTo>
                <a:pt x="8118" y="12481"/>
              </a:lnTo>
              <a:lnTo>
                <a:pt x="8413" y="12653"/>
              </a:lnTo>
              <a:lnTo>
                <a:pt x="9299" y="13039"/>
              </a:lnTo>
              <a:lnTo>
                <a:pt x="9742" y="13167"/>
              </a:lnTo>
              <a:lnTo>
                <a:pt x="10627" y="13553"/>
              </a:lnTo>
              <a:lnTo>
                <a:pt x="11070" y="13725"/>
              </a:lnTo>
              <a:lnTo>
                <a:pt x="11513" y="14068"/>
              </a:lnTo>
              <a:lnTo>
                <a:pt x="12103" y="14411"/>
              </a:lnTo>
              <a:lnTo>
                <a:pt x="12546" y="14583"/>
              </a:lnTo>
              <a:lnTo>
                <a:pt x="13580" y="14754"/>
              </a:lnTo>
              <a:lnTo>
                <a:pt x="13875" y="14883"/>
              </a:lnTo>
              <a:lnTo>
                <a:pt x="14318" y="15054"/>
              </a:lnTo>
              <a:lnTo>
                <a:pt x="14760" y="15183"/>
              </a:lnTo>
              <a:lnTo>
                <a:pt x="14908" y="15312"/>
              </a:lnTo>
              <a:lnTo>
                <a:pt x="15351" y="15440"/>
              </a:lnTo>
              <a:lnTo>
                <a:pt x="15794" y="15826"/>
              </a:lnTo>
              <a:lnTo>
                <a:pt x="15941" y="15998"/>
              </a:lnTo>
              <a:lnTo>
                <a:pt x="16384" y="16384"/>
              </a:lnTo>
              <a:lnTo>
                <a:pt x="16236" y="43"/>
              </a:lnTo>
              <a:lnTo>
                <a:pt x="295" y="43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238125</xdr:colOff>
      <xdr:row>8</xdr:row>
      <xdr:rowOff>47625</xdr:rowOff>
    </xdr:from>
    <xdr:to>
      <xdr:col>4</xdr:col>
      <xdr:colOff>371475</xdr:colOff>
      <xdr:row>9</xdr:row>
      <xdr:rowOff>85725</xdr:rowOff>
    </xdr:to>
    <xdr:sp macro="" textlink="">
      <xdr:nvSpPr>
        <xdr:cNvPr id="48495" name="Text 367">
          <a:extLst>
            <a:ext uri="{FF2B5EF4-FFF2-40B4-BE49-F238E27FC236}">
              <a16:creationId xmlns:a16="http://schemas.microsoft.com/office/drawing/2014/main" id="{00000000-0008-0000-3D00-00006FBD0000}"/>
            </a:ext>
          </a:extLst>
        </xdr:cNvPr>
        <xdr:cNvSpPr txBox="1">
          <a:spLocks noChangeArrowheads="1"/>
        </xdr:cNvSpPr>
      </xdr:nvSpPr>
      <xdr:spPr bwMode="auto">
        <a:xfrm>
          <a:off x="2514600" y="14192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48902" name="Line 370">
          <a:extLst>
            <a:ext uri="{FF2B5EF4-FFF2-40B4-BE49-F238E27FC236}">
              <a16:creationId xmlns:a16="http://schemas.microsoft.com/office/drawing/2014/main" id="{00000000-0008-0000-3D00-000006BF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48903" name="Line 371">
          <a:extLst>
            <a:ext uri="{FF2B5EF4-FFF2-40B4-BE49-F238E27FC236}">
              <a16:creationId xmlns:a16="http://schemas.microsoft.com/office/drawing/2014/main" id="{00000000-0008-0000-3D00-000007BF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3</xdr:row>
      <xdr:rowOff>152400</xdr:rowOff>
    </xdr:from>
    <xdr:to>
      <xdr:col>4</xdr:col>
      <xdr:colOff>304800</xdr:colOff>
      <xdr:row>7</xdr:row>
      <xdr:rowOff>152400</xdr:rowOff>
    </xdr:to>
    <xdr:sp macro="" textlink="">
      <xdr:nvSpPr>
        <xdr:cNvPr id="48904" name="Line 384">
          <a:extLst>
            <a:ext uri="{FF2B5EF4-FFF2-40B4-BE49-F238E27FC236}">
              <a16:creationId xmlns:a16="http://schemas.microsoft.com/office/drawing/2014/main" id="{00000000-0008-0000-3D00-000008BF0000}"/>
            </a:ext>
          </a:extLst>
        </xdr:cNvPr>
        <xdr:cNvSpPr>
          <a:spLocks noChangeShapeType="1"/>
        </xdr:cNvSpPr>
      </xdr:nvSpPr>
      <xdr:spPr bwMode="auto">
        <a:xfrm flipH="1" flipV="1">
          <a:off x="2581275" y="666750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9</xdr:row>
      <xdr:rowOff>76200</xdr:rowOff>
    </xdr:from>
    <xdr:to>
      <xdr:col>4</xdr:col>
      <xdr:colOff>304800</xdr:colOff>
      <xdr:row>14</xdr:row>
      <xdr:rowOff>0</xdr:rowOff>
    </xdr:to>
    <xdr:sp macro="" textlink="">
      <xdr:nvSpPr>
        <xdr:cNvPr id="48905" name="Line 385">
          <a:extLst>
            <a:ext uri="{FF2B5EF4-FFF2-40B4-BE49-F238E27FC236}">
              <a16:creationId xmlns:a16="http://schemas.microsoft.com/office/drawing/2014/main" id="{00000000-0008-0000-3D00-000009BF0000}"/>
            </a:ext>
          </a:extLst>
        </xdr:cNvPr>
        <xdr:cNvSpPr>
          <a:spLocks noChangeShapeType="1"/>
        </xdr:cNvSpPr>
      </xdr:nvSpPr>
      <xdr:spPr bwMode="auto">
        <a:xfrm>
          <a:off x="2581275" y="1619250"/>
          <a:ext cx="0" cy="781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3</xdr:row>
      <xdr:rowOff>152400</xdr:rowOff>
    </xdr:from>
    <xdr:to>
      <xdr:col>4</xdr:col>
      <xdr:colOff>342900</xdr:colOff>
      <xdr:row>3</xdr:row>
      <xdr:rowOff>152400</xdr:rowOff>
    </xdr:to>
    <xdr:sp macro="" textlink="">
      <xdr:nvSpPr>
        <xdr:cNvPr id="48906" name="Line 386">
          <a:extLst>
            <a:ext uri="{FF2B5EF4-FFF2-40B4-BE49-F238E27FC236}">
              <a16:creationId xmlns:a16="http://schemas.microsoft.com/office/drawing/2014/main" id="{00000000-0008-0000-3D00-00000ABF0000}"/>
            </a:ext>
          </a:extLst>
        </xdr:cNvPr>
        <xdr:cNvSpPr>
          <a:spLocks noChangeShapeType="1"/>
        </xdr:cNvSpPr>
      </xdr:nvSpPr>
      <xdr:spPr bwMode="auto">
        <a:xfrm>
          <a:off x="2447925" y="6667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14</xdr:row>
      <xdr:rowOff>0</xdr:rowOff>
    </xdr:from>
    <xdr:to>
      <xdr:col>4</xdr:col>
      <xdr:colOff>333375</xdr:colOff>
      <xdr:row>14</xdr:row>
      <xdr:rowOff>0</xdr:rowOff>
    </xdr:to>
    <xdr:sp macro="" textlink="">
      <xdr:nvSpPr>
        <xdr:cNvPr id="48907" name="Line 387">
          <a:extLst>
            <a:ext uri="{FF2B5EF4-FFF2-40B4-BE49-F238E27FC236}">
              <a16:creationId xmlns:a16="http://schemas.microsoft.com/office/drawing/2014/main" id="{00000000-0008-0000-3D00-00000BBF0000}"/>
            </a:ext>
          </a:extLst>
        </xdr:cNvPr>
        <xdr:cNvSpPr>
          <a:spLocks noChangeShapeType="1"/>
        </xdr:cNvSpPr>
      </xdr:nvSpPr>
      <xdr:spPr bwMode="auto">
        <a:xfrm>
          <a:off x="2447925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409575</xdr:colOff>
      <xdr:row>3</xdr:row>
      <xdr:rowOff>152400</xdr:rowOff>
    </xdr:from>
    <xdr:to>
      <xdr:col>4</xdr:col>
      <xdr:colOff>466725</xdr:colOff>
      <xdr:row>6</xdr:row>
      <xdr:rowOff>19050</xdr:rowOff>
    </xdr:to>
    <xdr:grpSp>
      <xdr:nvGrpSpPr>
        <xdr:cNvPr id="48908" name="Group 388">
          <a:extLst>
            <a:ext uri="{FF2B5EF4-FFF2-40B4-BE49-F238E27FC236}">
              <a16:creationId xmlns:a16="http://schemas.microsoft.com/office/drawing/2014/main" id="{00000000-0008-0000-3D00-00000CBF0000}"/>
            </a:ext>
          </a:extLst>
        </xdr:cNvPr>
        <xdr:cNvGrpSpPr>
          <a:grpSpLocks/>
        </xdr:cNvGrpSpPr>
      </xdr:nvGrpSpPr>
      <xdr:grpSpPr bwMode="auto">
        <a:xfrm>
          <a:off x="2686050" y="666750"/>
          <a:ext cx="57150" cy="381000"/>
          <a:chOff x="7240000" y="1720000"/>
          <a:chExt cx="160000" cy="960000"/>
        </a:xfrm>
      </xdr:grpSpPr>
      <xdr:sp macro="" textlink="">
        <xdr:nvSpPr>
          <xdr:cNvPr id="48953" name="Line 389">
            <a:extLst>
              <a:ext uri="{FF2B5EF4-FFF2-40B4-BE49-F238E27FC236}">
                <a16:creationId xmlns:a16="http://schemas.microsoft.com/office/drawing/2014/main" id="{00000000-0008-0000-3D00-000039BF0000}"/>
              </a:ext>
            </a:extLst>
          </xdr:cNvPr>
          <xdr:cNvSpPr>
            <a:spLocks noChangeShapeType="1"/>
          </xdr:cNvSpPr>
        </xdr:nvSpPr>
        <xdr:spPr bwMode="auto">
          <a:xfrm>
            <a:off x="7300000" y="1720000"/>
            <a:ext cx="0" cy="96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954" name="Line 390">
            <a:extLst>
              <a:ext uri="{FF2B5EF4-FFF2-40B4-BE49-F238E27FC236}">
                <a16:creationId xmlns:a16="http://schemas.microsoft.com/office/drawing/2014/main" id="{00000000-0008-0000-3D00-00003ABF0000}"/>
              </a:ext>
            </a:extLst>
          </xdr:cNvPr>
          <xdr:cNvSpPr>
            <a:spLocks noChangeShapeType="1"/>
          </xdr:cNvSpPr>
        </xdr:nvSpPr>
        <xdr:spPr bwMode="auto">
          <a:xfrm>
            <a:off x="7240000" y="1720000"/>
            <a:ext cx="16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38100</xdr:colOff>
      <xdr:row>11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48909" name="Arc 391">
          <a:extLst>
            <a:ext uri="{FF2B5EF4-FFF2-40B4-BE49-F238E27FC236}">
              <a16:creationId xmlns:a16="http://schemas.microsoft.com/office/drawing/2014/main" id="{00000000-0008-0000-3D00-00000DBF0000}"/>
            </a:ext>
          </a:extLst>
        </xdr:cNvPr>
        <xdr:cNvSpPr>
          <a:spLocks/>
        </xdr:cNvSpPr>
      </xdr:nvSpPr>
      <xdr:spPr bwMode="auto">
        <a:xfrm flipH="1">
          <a:off x="1581150" y="190500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12</xdr:row>
      <xdr:rowOff>9525</xdr:rowOff>
    </xdr:from>
    <xdr:to>
      <xdr:col>2</xdr:col>
      <xdr:colOff>428625</xdr:colOff>
      <xdr:row>13</xdr:row>
      <xdr:rowOff>0</xdr:rowOff>
    </xdr:to>
    <xdr:sp macro="" textlink="">
      <xdr:nvSpPr>
        <xdr:cNvPr id="48521" name="Text 393">
          <a:extLst>
            <a:ext uri="{FF2B5EF4-FFF2-40B4-BE49-F238E27FC236}">
              <a16:creationId xmlns:a16="http://schemas.microsoft.com/office/drawing/2014/main" id="{00000000-0008-0000-3D00-000089BD0000}"/>
            </a:ext>
          </a:extLst>
        </xdr:cNvPr>
        <xdr:cNvSpPr txBox="1">
          <a:spLocks noChangeArrowheads="1"/>
        </xdr:cNvSpPr>
      </xdr:nvSpPr>
      <xdr:spPr bwMode="auto">
        <a:xfrm>
          <a:off x="1104900" y="2066925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104775</xdr:colOff>
      <xdr:row>11</xdr:row>
      <xdr:rowOff>19050</xdr:rowOff>
    </xdr:from>
    <xdr:to>
      <xdr:col>3</xdr:col>
      <xdr:colOff>666750</xdr:colOff>
      <xdr:row>12</xdr:row>
      <xdr:rowOff>38100</xdr:rowOff>
    </xdr:to>
    <xdr:sp macro="" textlink="">
      <xdr:nvSpPr>
        <xdr:cNvPr id="48522" name="Text 394">
          <a:extLst>
            <a:ext uri="{FF2B5EF4-FFF2-40B4-BE49-F238E27FC236}">
              <a16:creationId xmlns:a16="http://schemas.microsoft.com/office/drawing/2014/main" id="{00000000-0008-0000-3D00-00008ABD0000}"/>
            </a:ext>
          </a:extLst>
        </xdr:cNvPr>
        <xdr:cNvSpPr txBox="1">
          <a:spLocks noChangeArrowheads="1"/>
        </xdr:cNvSpPr>
      </xdr:nvSpPr>
      <xdr:spPr bwMode="auto">
        <a:xfrm>
          <a:off x="1647825" y="1905000"/>
          <a:ext cx="5619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371475</xdr:colOff>
      <xdr:row>8</xdr:row>
      <xdr:rowOff>152400</xdr:rowOff>
    </xdr:from>
    <xdr:to>
      <xdr:col>2</xdr:col>
      <xdr:colOff>495300</xdr:colOff>
      <xdr:row>10</xdr:row>
      <xdr:rowOff>19050</xdr:rowOff>
    </xdr:to>
    <xdr:sp macro="" textlink="">
      <xdr:nvSpPr>
        <xdr:cNvPr id="48523" name="Text 395">
          <a:extLst>
            <a:ext uri="{FF2B5EF4-FFF2-40B4-BE49-F238E27FC236}">
              <a16:creationId xmlns:a16="http://schemas.microsoft.com/office/drawing/2014/main" id="{00000000-0008-0000-3D00-00008BBD0000}"/>
            </a:ext>
          </a:extLst>
        </xdr:cNvPr>
        <xdr:cNvSpPr txBox="1">
          <a:spLocks noChangeArrowheads="1"/>
        </xdr:cNvSpPr>
      </xdr:nvSpPr>
      <xdr:spPr bwMode="auto">
        <a:xfrm>
          <a:off x="1181100" y="1524000"/>
          <a:ext cx="1238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76200</xdr:colOff>
      <xdr:row>9</xdr:row>
      <xdr:rowOff>152400</xdr:rowOff>
    </xdr:from>
    <xdr:to>
      <xdr:col>2</xdr:col>
      <xdr:colOff>238125</xdr:colOff>
      <xdr:row>9</xdr:row>
      <xdr:rowOff>152400</xdr:rowOff>
    </xdr:to>
    <xdr:sp macro="" textlink="">
      <xdr:nvSpPr>
        <xdr:cNvPr id="48913" name="Line 397">
          <a:extLst>
            <a:ext uri="{FF2B5EF4-FFF2-40B4-BE49-F238E27FC236}">
              <a16:creationId xmlns:a16="http://schemas.microsoft.com/office/drawing/2014/main" id="{00000000-0008-0000-3D00-000011BF0000}"/>
            </a:ext>
          </a:extLst>
        </xdr:cNvPr>
        <xdr:cNvSpPr>
          <a:spLocks noChangeShapeType="1"/>
        </xdr:cNvSpPr>
      </xdr:nvSpPr>
      <xdr:spPr bwMode="auto">
        <a:xfrm>
          <a:off x="885825" y="16954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9</xdr:row>
      <xdr:rowOff>152400</xdr:rowOff>
    </xdr:from>
    <xdr:to>
      <xdr:col>2</xdr:col>
      <xdr:colOff>542925</xdr:colOff>
      <xdr:row>9</xdr:row>
      <xdr:rowOff>152400</xdr:rowOff>
    </xdr:to>
    <xdr:sp macro="" textlink="">
      <xdr:nvSpPr>
        <xdr:cNvPr id="48914" name="Line 398">
          <a:extLst>
            <a:ext uri="{FF2B5EF4-FFF2-40B4-BE49-F238E27FC236}">
              <a16:creationId xmlns:a16="http://schemas.microsoft.com/office/drawing/2014/main" id="{00000000-0008-0000-3D00-000012BF0000}"/>
            </a:ext>
          </a:extLst>
        </xdr:cNvPr>
        <xdr:cNvSpPr>
          <a:spLocks noChangeShapeType="1"/>
        </xdr:cNvSpPr>
      </xdr:nvSpPr>
      <xdr:spPr bwMode="auto">
        <a:xfrm flipH="1">
          <a:off x="1047750" y="1695450"/>
          <a:ext cx="304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12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48915" name="Line 401">
          <a:extLst>
            <a:ext uri="{FF2B5EF4-FFF2-40B4-BE49-F238E27FC236}">
              <a16:creationId xmlns:a16="http://schemas.microsoft.com/office/drawing/2014/main" id="{00000000-0008-0000-3D00-000013BF0000}"/>
            </a:ext>
          </a:extLst>
        </xdr:cNvPr>
        <xdr:cNvSpPr>
          <a:spLocks noChangeShapeType="1"/>
        </xdr:cNvSpPr>
      </xdr:nvSpPr>
      <xdr:spPr bwMode="auto">
        <a:xfrm>
          <a:off x="1047750" y="2076450"/>
          <a:ext cx="695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2</xdr:row>
      <xdr:rowOff>9525</xdr:rowOff>
    </xdr:from>
    <xdr:to>
      <xdr:col>4</xdr:col>
      <xdr:colOff>171450</xdr:colOff>
      <xdr:row>3</xdr:row>
      <xdr:rowOff>152400</xdr:rowOff>
    </xdr:to>
    <xdr:sp macro="" textlink="">
      <xdr:nvSpPr>
        <xdr:cNvPr id="48916" name="Rectangle 406">
          <a:extLst>
            <a:ext uri="{FF2B5EF4-FFF2-40B4-BE49-F238E27FC236}">
              <a16:creationId xmlns:a16="http://schemas.microsoft.com/office/drawing/2014/main" id="{00000000-0008-0000-3D00-000014BF0000}"/>
            </a:ext>
          </a:extLst>
        </xdr:cNvPr>
        <xdr:cNvSpPr>
          <a:spLocks noChangeArrowheads="1"/>
        </xdr:cNvSpPr>
      </xdr:nvSpPr>
      <xdr:spPr bwMode="auto">
        <a:xfrm>
          <a:off x="1047750" y="352425"/>
          <a:ext cx="140017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238125</xdr:colOff>
      <xdr:row>3</xdr:row>
      <xdr:rowOff>152400</xdr:rowOff>
    </xdr:from>
    <xdr:to>
      <xdr:col>3</xdr:col>
      <xdr:colOff>304800</xdr:colOff>
      <xdr:row>3</xdr:row>
      <xdr:rowOff>152400</xdr:rowOff>
    </xdr:to>
    <xdr:sp macro="" textlink="">
      <xdr:nvSpPr>
        <xdr:cNvPr id="48917" name="Line 410">
          <a:extLst>
            <a:ext uri="{FF2B5EF4-FFF2-40B4-BE49-F238E27FC236}">
              <a16:creationId xmlns:a16="http://schemas.microsoft.com/office/drawing/2014/main" id="{00000000-0008-0000-3D00-000015BF0000}"/>
            </a:ext>
          </a:extLst>
        </xdr:cNvPr>
        <xdr:cNvSpPr>
          <a:spLocks noChangeShapeType="1"/>
        </xdr:cNvSpPr>
      </xdr:nvSpPr>
      <xdr:spPr bwMode="auto">
        <a:xfrm>
          <a:off x="1047750" y="666750"/>
          <a:ext cx="8001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304800</xdr:colOff>
      <xdr:row>3</xdr:row>
      <xdr:rowOff>152400</xdr:rowOff>
    </xdr:from>
    <xdr:to>
      <xdr:col>4</xdr:col>
      <xdr:colOff>171450</xdr:colOff>
      <xdr:row>3</xdr:row>
      <xdr:rowOff>152400</xdr:rowOff>
    </xdr:to>
    <xdr:sp macro="" textlink="">
      <xdr:nvSpPr>
        <xdr:cNvPr id="48918" name="Line 411">
          <a:extLst>
            <a:ext uri="{FF2B5EF4-FFF2-40B4-BE49-F238E27FC236}">
              <a16:creationId xmlns:a16="http://schemas.microsoft.com/office/drawing/2014/main" id="{00000000-0008-0000-3D00-000016BF0000}"/>
            </a:ext>
          </a:extLst>
        </xdr:cNvPr>
        <xdr:cNvSpPr>
          <a:spLocks noChangeShapeType="1"/>
        </xdr:cNvSpPr>
      </xdr:nvSpPr>
      <xdr:spPr bwMode="auto">
        <a:xfrm>
          <a:off x="1847850" y="666750"/>
          <a:ext cx="6000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38100</xdr:colOff>
      <xdr:row>1</xdr:row>
      <xdr:rowOff>76200</xdr:rowOff>
    </xdr:from>
    <xdr:to>
      <xdr:col>3</xdr:col>
      <xdr:colOff>171450</xdr:colOff>
      <xdr:row>2</xdr:row>
      <xdr:rowOff>0</xdr:rowOff>
    </xdr:to>
    <xdr:sp macro="" textlink="">
      <xdr:nvSpPr>
        <xdr:cNvPr id="48919" name="Zeichnung 414">
          <a:extLst>
            <a:ext uri="{FF2B5EF4-FFF2-40B4-BE49-F238E27FC236}">
              <a16:creationId xmlns:a16="http://schemas.microsoft.com/office/drawing/2014/main" id="{00000000-0008-0000-3D00-000017BF0000}"/>
            </a:ext>
          </a:extLst>
        </xdr:cNvPr>
        <xdr:cNvSpPr>
          <a:spLocks/>
        </xdr:cNvSpPr>
      </xdr:nvSpPr>
      <xdr:spPr bwMode="auto">
        <a:xfrm>
          <a:off x="1581150" y="247650"/>
          <a:ext cx="133350" cy="95250"/>
        </a:xfrm>
        <a:custGeom>
          <a:avLst/>
          <a:gdLst>
            <a:gd name="T0" fmla="*/ 0 w 16384"/>
            <a:gd name="T1" fmla="*/ 0 h 16384"/>
            <a:gd name="T2" fmla="*/ 1085341 w 16384"/>
            <a:gd name="T3" fmla="*/ 0 h 16384"/>
            <a:gd name="T4" fmla="*/ 516837 w 16384"/>
            <a:gd name="T5" fmla="*/ 553745 h 16384"/>
            <a:gd name="T6" fmla="*/ 0 w 16384"/>
            <a:gd name="T7" fmla="*/ 0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0"/>
              </a:lnTo>
              <a:lnTo>
                <a:pt x="7802" y="16384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38100</xdr:colOff>
      <xdr:row>2</xdr:row>
      <xdr:rowOff>0</xdr:rowOff>
    </xdr:from>
    <xdr:to>
      <xdr:col>3</xdr:col>
      <xdr:colOff>161925</xdr:colOff>
      <xdr:row>2</xdr:row>
      <xdr:rowOff>0</xdr:rowOff>
    </xdr:to>
    <xdr:sp macro="" textlink="">
      <xdr:nvSpPr>
        <xdr:cNvPr id="48920" name="Line 416">
          <a:extLst>
            <a:ext uri="{FF2B5EF4-FFF2-40B4-BE49-F238E27FC236}">
              <a16:creationId xmlns:a16="http://schemas.microsoft.com/office/drawing/2014/main" id="{00000000-0008-0000-3D00-000018BF0000}"/>
            </a:ext>
          </a:extLst>
        </xdr:cNvPr>
        <xdr:cNvSpPr>
          <a:spLocks noChangeShapeType="1"/>
        </xdr:cNvSpPr>
      </xdr:nvSpPr>
      <xdr:spPr bwMode="auto">
        <a:xfrm flipV="1">
          <a:off x="1581150" y="342900"/>
          <a:ext cx="1238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695325</xdr:colOff>
      <xdr:row>2</xdr:row>
      <xdr:rowOff>57150</xdr:rowOff>
    </xdr:from>
    <xdr:to>
      <xdr:col>3</xdr:col>
      <xdr:colOff>38100</xdr:colOff>
      <xdr:row>2</xdr:row>
      <xdr:rowOff>57150</xdr:rowOff>
    </xdr:to>
    <xdr:sp macro="" textlink="">
      <xdr:nvSpPr>
        <xdr:cNvPr id="48921" name="Line 417">
          <a:extLst>
            <a:ext uri="{FF2B5EF4-FFF2-40B4-BE49-F238E27FC236}">
              <a16:creationId xmlns:a16="http://schemas.microsoft.com/office/drawing/2014/main" id="{00000000-0008-0000-3D00-000019BF0000}"/>
            </a:ext>
          </a:extLst>
        </xdr:cNvPr>
        <xdr:cNvSpPr>
          <a:spLocks noChangeShapeType="1"/>
        </xdr:cNvSpPr>
      </xdr:nvSpPr>
      <xdr:spPr bwMode="auto">
        <a:xfrm>
          <a:off x="1504950" y="400050"/>
          <a:ext cx="762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2</xdr:row>
      <xdr:rowOff>152400</xdr:rowOff>
    </xdr:from>
    <xdr:to>
      <xdr:col>3</xdr:col>
      <xdr:colOff>200025</xdr:colOff>
      <xdr:row>2</xdr:row>
      <xdr:rowOff>152400</xdr:rowOff>
    </xdr:to>
    <xdr:sp macro="" textlink="">
      <xdr:nvSpPr>
        <xdr:cNvPr id="48922" name="Line 418">
          <a:extLst>
            <a:ext uri="{FF2B5EF4-FFF2-40B4-BE49-F238E27FC236}">
              <a16:creationId xmlns:a16="http://schemas.microsoft.com/office/drawing/2014/main" id="{00000000-0008-0000-3D00-00001ABF0000}"/>
            </a:ext>
          </a:extLst>
        </xdr:cNvPr>
        <xdr:cNvSpPr>
          <a:spLocks noChangeShapeType="1"/>
        </xdr:cNvSpPr>
      </xdr:nvSpPr>
      <xdr:spPr bwMode="auto">
        <a:xfrm>
          <a:off x="1647825" y="495300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2</xdr:row>
      <xdr:rowOff>104775</xdr:rowOff>
    </xdr:from>
    <xdr:to>
      <xdr:col>3</xdr:col>
      <xdr:colOff>257175</xdr:colOff>
      <xdr:row>2</xdr:row>
      <xdr:rowOff>104775</xdr:rowOff>
    </xdr:to>
    <xdr:sp macro="" textlink="">
      <xdr:nvSpPr>
        <xdr:cNvPr id="48923" name="Line 419">
          <a:extLst>
            <a:ext uri="{FF2B5EF4-FFF2-40B4-BE49-F238E27FC236}">
              <a16:creationId xmlns:a16="http://schemas.microsoft.com/office/drawing/2014/main" id="{00000000-0008-0000-3D00-00001BBF0000}"/>
            </a:ext>
          </a:extLst>
        </xdr:cNvPr>
        <xdr:cNvSpPr>
          <a:spLocks noChangeShapeType="1"/>
        </xdr:cNvSpPr>
      </xdr:nvSpPr>
      <xdr:spPr bwMode="auto">
        <a:xfrm>
          <a:off x="1704975" y="4476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2</xdr:row>
      <xdr:rowOff>47625</xdr:rowOff>
    </xdr:from>
    <xdr:to>
      <xdr:col>3</xdr:col>
      <xdr:colOff>247650</xdr:colOff>
      <xdr:row>2</xdr:row>
      <xdr:rowOff>47625</xdr:rowOff>
    </xdr:to>
    <xdr:sp macro="" textlink="">
      <xdr:nvSpPr>
        <xdr:cNvPr id="48924" name="Line 420">
          <a:extLst>
            <a:ext uri="{FF2B5EF4-FFF2-40B4-BE49-F238E27FC236}">
              <a16:creationId xmlns:a16="http://schemas.microsoft.com/office/drawing/2014/main" id="{00000000-0008-0000-3D00-00001CBF0000}"/>
            </a:ext>
          </a:extLst>
        </xdr:cNvPr>
        <xdr:cNvSpPr>
          <a:spLocks noChangeShapeType="1"/>
        </xdr:cNvSpPr>
      </xdr:nvSpPr>
      <xdr:spPr bwMode="auto">
        <a:xfrm>
          <a:off x="1685925" y="390525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2</xdr:row>
      <xdr:rowOff>104775</xdr:rowOff>
    </xdr:from>
    <xdr:to>
      <xdr:col>3</xdr:col>
      <xdr:colOff>95250</xdr:colOff>
      <xdr:row>2</xdr:row>
      <xdr:rowOff>104775</xdr:rowOff>
    </xdr:to>
    <xdr:sp macro="" textlink="">
      <xdr:nvSpPr>
        <xdr:cNvPr id="48925" name="Line 421">
          <a:extLst>
            <a:ext uri="{FF2B5EF4-FFF2-40B4-BE49-F238E27FC236}">
              <a16:creationId xmlns:a16="http://schemas.microsoft.com/office/drawing/2014/main" id="{00000000-0008-0000-3D00-00001DBF0000}"/>
            </a:ext>
          </a:extLst>
        </xdr:cNvPr>
        <xdr:cNvSpPr>
          <a:spLocks noChangeShapeType="1"/>
        </xdr:cNvSpPr>
      </xdr:nvSpPr>
      <xdr:spPr bwMode="auto">
        <a:xfrm>
          <a:off x="1514475" y="447675"/>
          <a:ext cx="1238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638175</xdr:colOff>
      <xdr:row>5</xdr:row>
      <xdr:rowOff>19050</xdr:rowOff>
    </xdr:from>
    <xdr:to>
      <xdr:col>4</xdr:col>
      <xdr:colOff>38100</xdr:colOff>
      <xdr:row>5</xdr:row>
      <xdr:rowOff>19050</xdr:rowOff>
    </xdr:to>
    <xdr:sp macro="" textlink="">
      <xdr:nvSpPr>
        <xdr:cNvPr id="48926" name="Line 422">
          <a:extLst>
            <a:ext uri="{FF2B5EF4-FFF2-40B4-BE49-F238E27FC236}">
              <a16:creationId xmlns:a16="http://schemas.microsoft.com/office/drawing/2014/main" id="{00000000-0008-0000-3D00-00001EBF0000}"/>
            </a:ext>
          </a:extLst>
        </xdr:cNvPr>
        <xdr:cNvSpPr>
          <a:spLocks noChangeShapeType="1"/>
        </xdr:cNvSpPr>
      </xdr:nvSpPr>
      <xdr:spPr bwMode="auto">
        <a:xfrm>
          <a:off x="2181225" y="876300"/>
          <a:ext cx="1333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628650</xdr:colOff>
      <xdr:row>5</xdr:row>
      <xdr:rowOff>47625</xdr:rowOff>
    </xdr:from>
    <xdr:to>
      <xdr:col>3</xdr:col>
      <xdr:colOff>723900</xdr:colOff>
      <xdr:row>5</xdr:row>
      <xdr:rowOff>47625</xdr:rowOff>
    </xdr:to>
    <xdr:sp macro="" textlink="">
      <xdr:nvSpPr>
        <xdr:cNvPr id="48927" name="Line 423">
          <a:extLst>
            <a:ext uri="{FF2B5EF4-FFF2-40B4-BE49-F238E27FC236}">
              <a16:creationId xmlns:a16="http://schemas.microsoft.com/office/drawing/2014/main" id="{00000000-0008-0000-3D00-00001FBF0000}"/>
            </a:ext>
          </a:extLst>
        </xdr:cNvPr>
        <xdr:cNvSpPr>
          <a:spLocks noChangeShapeType="1"/>
        </xdr:cNvSpPr>
      </xdr:nvSpPr>
      <xdr:spPr bwMode="auto">
        <a:xfrm>
          <a:off x="2171700" y="9048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5</xdr:row>
      <xdr:rowOff>104775</xdr:rowOff>
    </xdr:from>
    <xdr:to>
      <xdr:col>4</xdr:col>
      <xdr:colOff>57150</xdr:colOff>
      <xdr:row>5</xdr:row>
      <xdr:rowOff>104775</xdr:rowOff>
    </xdr:to>
    <xdr:sp macro="" textlink="">
      <xdr:nvSpPr>
        <xdr:cNvPr id="48928" name="Line 424">
          <a:extLst>
            <a:ext uri="{FF2B5EF4-FFF2-40B4-BE49-F238E27FC236}">
              <a16:creationId xmlns:a16="http://schemas.microsoft.com/office/drawing/2014/main" id="{00000000-0008-0000-3D00-000020BF0000}"/>
            </a:ext>
          </a:extLst>
        </xdr:cNvPr>
        <xdr:cNvSpPr>
          <a:spLocks noChangeShapeType="1"/>
        </xdr:cNvSpPr>
      </xdr:nvSpPr>
      <xdr:spPr bwMode="auto">
        <a:xfrm>
          <a:off x="2238375" y="96202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2</xdr:row>
      <xdr:rowOff>9525</xdr:rowOff>
    </xdr:from>
    <xdr:to>
      <xdr:col>4</xdr:col>
      <xdr:colOff>304800</xdr:colOff>
      <xdr:row>3</xdr:row>
      <xdr:rowOff>152400</xdr:rowOff>
    </xdr:to>
    <xdr:sp macro="" textlink="">
      <xdr:nvSpPr>
        <xdr:cNvPr id="48929" name="Line 425">
          <a:extLst>
            <a:ext uri="{FF2B5EF4-FFF2-40B4-BE49-F238E27FC236}">
              <a16:creationId xmlns:a16="http://schemas.microsoft.com/office/drawing/2014/main" id="{00000000-0008-0000-3D00-000021BF0000}"/>
            </a:ext>
          </a:extLst>
        </xdr:cNvPr>
        <xdr:cNvSpPr>
          <a:spLocks noChangeShapeType="1"/>
        </xdr:cNvSpPr>
      </xdr:nvSpPr>
      <xdr:spPr bwMode="auto">
        <a:xfrm flipV="1">
          <a:off x="2581275" y="352425"/>
          <a:ext cx="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2</xdr:row>
      <xdr:rowOff>9525</xdr:rowOff>
    </xdr:from>
    <xdr:to>
      <xdr:col>4</xdr:col>
      <xdr:colOff>333375</xdr:colOff>
      <xdr:row>2</xdr:row>
      <xdr:rowOff>9525</xdr:rowOff>
    </xdr:to>
    <xdr:sp macro="" textlink="">
      <xdr:nvSpPr>
        <xdr:cNvPr id="48930" name="Line 426">
          <a:extLst>
            <a:ext uri="{FF2B5EF4-FFF2-40B4-BE49-F238E27FC236}">
              <a16:creationId xmlns:a16="http://schemas.microsoft.com/office/drawing/2014/main" id="{00000000-0008-0000-3D00-000022BF0000}"/>
            </a:ext>
          </a:extLst>
        </xdr:cNvPr>
        <xdr:cNvSpPr>
          <a:spLocks noChangeShapeType="1"/>
        </xdr:cNvSpPr>
      </xdr:nvSpPr>
      <xdr:spPr bwMode="auto">
        <a:xfrm>
          <a:off x="2447925" y="352425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371475</xdr:colOff>
      <xdr:row>2</xdr:row>
      <xdr:rowOff>66675</xdr:rowOff>
    </xdr:from>
    <xdr:to>
      <xdr:col>4</xdr:col>
      <xdr:colOff>495300</xdr:colOff>
      <xdr:row>3</xdr:row>
      <xdr:rowOff>85725</xdr:rowOff>
    </xdr:to>
    <xdr:sp macro="" textlink="">
      <xdr:nvSpPr>
        <xdr:cNvPr id="48555" name="Text 427">
          <a:extLst>
            <a:ext uri="{FF2B5EF4-FFF2-40B4-BE49-F238E27FC236}">
              <a16:creationId xmlns:a16="http://schemas.microsoft.com/office/drawing/2014/main" id="{00000000-0008-0000-3D00-0000ABBD0000}"/>
            </a:ext>
          </a:extLst>
        </xdr:cNvPr>
        <xdr:cNvSpPr txBox="1">
          <a:spLocks noChangeArrowheads="1"/>
        </xdr:cNvSpPr>
      </xdr:nvSpPr>
      <xdr:spPr bwMode="auto">
        <a:xfrm>
          <a:off x="2647950" y="409575"/>
          <a:ext cx="123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f</a:t>
          </a:r>
          <a:endParaRPr lang="en-US"/>
        </a:p>
      </xdr:txBody>
    </xdr:sp>
    <xdr:clientData/>
  </xdr:twoCellAnchor>
  <xdr:twoCellAnchor>
    <xdr:from>
      <xdr:col>2</xdr:col>
      <xdr:colOff>295275</xdr:colOff>
      <xdr:row>2</xdr:row>
      <xdr:rowOff>104775</xdr:rowOff>
    </xdr:from>
    <xdr:to>
      <xdr:col>2</xdr:col>
      <xdr:colOff>428625</xdr:colOff>
      <xdr:row>3</xdr:row>
      <xdr:rowOff>152400</xdr:rowOff>
    </xdr:to>
    <xdr:sp macro="" textlink="">
      <xdr:nvSpPr>
        <xdr:cNvPr id="48582" name="Text 454">
          <a:extLst>
            <a:ext uri="{FF2B5EF4-FFF2-40B4-BE49-F238E27FC236}">
              <a16:creationId xmlns:a16="http://schemas.microsoft.com/office/drawing/2014/main" id="{00000000-0008-0000-3D00-0000C6BD0000}"/>
            </a:ext>
          </a:extLst>
        </xdr:cNvPr>
        <xdr:cNvSpPr txBox="1">
          <a:spLocks noChangeArrowheads="1"/>
        </xdr:cNvSpPr>
      </xdr:nvSpPr>
      <xdr:spPr bwMode="auto">
        <a:xfrm>
          <a:off x="1104900" y="447675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4</xdr:col>
      <xdr:colOff>428625</xdr:colOff>
      <xdr:row>5</xdr:row>
      <xdr:rowOff>57150</xdr:rowOff>
    </xdr:from>
    <xdr:to>
      <xdr:col>4</xdr:col>
      <xdr:colOff>561975</xdr:colOff>
      <xdr:row>6</xdr:row>
      <xdr:rowOff>104775</xdr:rowOff>
    </xdr:to>
    <xdr:sp macro="" textlink="">
      <xdr:nvSpPr>
        <xdr:cNvPr id="48598" name="Text 470">
          <a:extLst>
            <a:ext uri="{FF2B5EF4-FFF2-40B4-BE49-F238E27FC236}">
              <a16:creationId xmlns:a16="http://schemas.microsoft.com/office/drawing/2014/main" id="{00000000-0008-0000-3D00-0000D6BD0000}"/>
            </a:ext>
          </a:extLst>
        </xdr:cNvPr>
        <xdr:cNvSpPr txBox="1">
          <a:spLocks noChangeArrowheads="1"/>
        </xdr:cNvSpPr>
      </xdr:nvSpPr>
      <xdr:spPr bwMode="auto">
        <a:xfrm>
          <a:off x="2705100" y="914400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228600</xdr:colOff>
      <xdr:row>13</xdr:row>
      <xdr:rowOff>152400</xdr:rowOff>
    </xdr:from>
    <xdr:to>
      <xdr:col>2</xdr:col>
      <xdr:colOff>266700</xdr:colOff>
      <xdr:row>14</xdr:row>
      <xdr:rowOff>28575</xdr:rowOff>
    </xdr:to>
    <xdr:sp macro="" textlink="">
      <xdr:nvSpPr>
        <xdr:cNvPr id="48934" name="Oval 472">
          <a:extLst>
            <a:ext uri="{FF2B5EF4-FFF2-40B4-BE49-F238E27FC236}">
              <a16:creationId xmlns:a16="http://schemas.microsoft.com/office/drawing/2014/main" id="{00000000-0008-0000-3D00-000026BF0000}"/>
            </a:ext>
          </a:extLst>
        </xdr:cNvPr>
        <xdr:cNvSpPr>
          <a:spLocks noChangeArrowheads="1"/>
        </xdr:cNvSpPr>
      </xdr:nvSpPr>
      <xdr:spPr bwMode="auto">
        <a:xfrm>
          <a:off x="1038225" y="238125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238125</xdr:colOff>
      <xdr:row>14</xdr:row>
      <xdr:rowOff>0</xdr:rowOff>
    </xdr:from>
    <xdr:to>
      <xdr:col>2</xdr:col>
      <xdr:colOff>352425</xdr:colOff>
      <xdr:row>15</xdr:row>
      <xdr:rowOff>38100</xdr:rowOff>
    </xdr:to>
    <xdr:sp macro="" textlink="">
      <xdr:nvSpPr>
        <xdr:cNvPr id="48935" name="Line 474">
          <a:extLst>
            <a:ext uri="{FF2B5EF4-FFF2-40B4-BE49-F238E27FC236}">
              <a16:creationId xmlns:a16="http://schemas.microsoft.com/office/drawing/2014/main" id="{00000000-0008-0000-3D00-000027BF0000}"/>
            </a:ext>
          </a:extLst>
        </xdr:cNvPr>
        <xdr:cNvSpPr>
          <a:spLocks noChangeShapeType="1"/>
        </xdr:cNvSpPr>
      </xdr:nvSpPr>
      <xdr:spPr bwMode="auto">
        <a:xfrm>
          <a:off x="1047750" y="24003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14</xdr:row>
      <xdr:rowOff>0</xdr:rowOff>
    </xdr:from>
    <xdr:to>
      <xdr:col>2</xdr:col>
      <xdr:colOff>238125</xdr:colOff>
      <xdr:row>15</xdr:row>
      <xdr:rowOff>38100</xdr:rowOff>
    </xdr:to>
    <xdr:sp macro="" textlink="">
      <xdr:nvSpPr>
        <xdr:cNvPr id="48936" name="Line 475">
          <a:extLst>
            <a:ext uri="{FF2B5EF4-FFF2-40B4-BE49-F238E27FC236}">
              <a16:creationId xmlns:a16="http://schemas.microsoft.com/office/drawing/2014/main" id="{00000000-0008-0000-3D00-000028BF0000}"/>
            </a:ext>
          </a:extLst>
        </xdr:cNvPr>
        <xdr:cNvSpPr>
          <a:spLocks noChangeShapeType="1"/>
        </xdr:cNvSpPr>
      </xdr:nvSpPr>
      <xdr:spPr bwMode="auto">
        <a:xfrm flipH="1">
          <a:off x="952500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15</xdr:row>
      <xdr:rowOff>38100</xdr:rowOff>
    </xdr:from>
    <xdr:to>
      <xdr:col>2</xdr:col>
      <xdr:colOff>352425</xdr:colOff>
      <xdr:row>15</xdr:row>
      <xdr:rowOff>38100</xdr:rowOff>
    </xdr:to>
    <xdr:sp macro="" textlink="">
      <xdr:nvSpPr>
        <xdr:cNvPr id="48937" name="Line 476">
          <a:extLst>
            <a:ext uri="{FF2B5EF4-FFF2-40B4-BE49-F238E27FC236}">
              <a16:creationId xmlns:a16="http://schemas.microsoft.com/office/drawing/2014/main" id="{00000000-0008-0000-3D00-000029BF0000}"/>
            </a:ext>
          </a:extLst>
        </xdr:cNvPr>
        <xdr:cNvSpPr>
          <a:spLocks noChangeShapeType="1"/>
        </xdr:cNvSpPr>
      </xdr:nvSpPr>
      <xdr:spPr bwMode="auto">
        <a:xfrm>
          <a:off x="952500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114300</xdr:colOff>
      <xdr:row>15</xdr:row>
      <xdr:rowOff>47625</xdr:rowOff>
    </xdr:from>
    <xdr:to>
      <xdr:col>2</xdr:col>
      <xdr:colOff>361950</xdr:colOff>
      <xdr:row>15</xdr:row>
      <xdr:rowOff>47625</xdr:rowOff>
    </xdr:to>
    <xdr:sp macro="" textlink="">
      <xdr:nvSpPr>
        <xdr:cNvPr id="48938" name="Line 477">
          <a:extLst>
            <a:ext uri="{FF2B5EF4-FFF2-40B4-BE49-F238E27FC236}">
              <a16:creationId xmlns:a16="http://schemas.microsoft.com/office/drawing/2014/main" id="{00000000-0008-0000-3D00-00002ABF0000}"/>
            </a:ext>
          </a:extLst>
        </xdr:cNvPr>
        <xdr:cNvSpPr>
          <a:spLocks noChangeShapeType="1"/>
        </xdr:cNvSpPr>
      </xdr:nvSpPr>
      <xdr:spPr bwMode="auto">
        <a:xfrm>
          <a:off x="923925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</xdr:row>
      <xdr:rowOff>152400</xdr:rowOff>
    </xdr:from>
    <xdr:to>
      <xdr:col>4</xdr:col>
      <xdr:colOff>171450</xdr:colOff>
      <xdr:row>3</xdr:row>
      <xdr:rowOff>152400</xdr:rowOff>
    </xdr:to>
    <xdr:sp macro="" textlink="">
      <xdr:nvSpPr>
        <xdr:cNvPr id="48939" name="Line 478">
          <a:extLst>
            <a:ext uri="{FF2B5EF4-FFF2-40B4-BE49-F238E27FC236}">
              <a16:creationId xmlns:a16="http://schemas.microsoft.com/office/drawing/2014/main" id="{00000000-0008-0000-3D00-00002BBF0000}"/>
            </a:ext>
          </a:extLst>
        </xdr:cNvPr>
        <xdr:cNvSpPr>
          <a:spLocks noChangeShapeType="1"/>
        </xdr:cNvSpPr>
      </xdr:nvSpPr>
      <xdr:spPr bwMode="auto">
        <a:xfrm flipV="1">
          <a:off x="2447925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161925</xdr:colOff>
      <xdr:row>13</xdr:row>
      <xdr:rowOff>161925</xdr:rowOff>
    </xdr:from>
    <xdr:to>
      <xdr:col>4</xdr:col>
      <xdr:colOff>200025</xdr:colOff>
      <xdr:row>14</xdr:row>
      <xdr:rowOff>38100</xdr:rowOff>
    </xdr:to>
    <xdr:sp macro="" textlink="">
      <xdr:nvSpPr>
        <xdr:cNvPr id="48940" name="Oval 480">
          <a:extLst>
            <a:ext uri="{FF2B5EF4-FFF2-40B4-BE49-F238E27FC236}">
              <a16:creationId xmlns:a16="http://schemas.microsoft.com/office/drawing/2014/main" id="{00000000-0008-0000-3D00-00002CBF0000}"/>
            </a:ext>
          </a:extLst>
        </xdr:cNvPr>
        <xdr:cNvSpPr>
          <a:spLocks noChangeArrowheads="1"/>
        </xdr:cNvSpPr>
      </xdr:nvSpPr>
      <xdr:spPr bwMode="auto">
        <a:xfrm>
          <a:off x="2438400" y="2390775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171450</xdr:colOff>
      <xdr:row>14</xdr:row>
      <xdr:rowOff>19050</xdr:rowOff>
    </xdr:from>
    <xdr:to>
      <xdr:col>4</xdr:col>
      <xdr:colOff>285750</xdr:colOff>
      <xdr:row>15</xdr:row>
      <xdr:rowOff>47625</xdr:rowOff>
    </xdr:to>
    <xdr:sp macro="" textlink="">
      <xdr:nvSpPr>
        <xdr:cNvPr id="48941" name="Line 482">
          <a:extLst>
            <a:ext uri="{FF2B5EF4-FFF2-40B4-BE49-F238E27FC236}">
              <a16:creationId xmlns:a16="http://schemas.microsoft.com/office/drawing/2014/main" id="{00000000-0008-0000-3D00-00002DBF0000}"/>
            </a:ext>
          </a:extLst>
        </xdr:cNvPr>
        <xdr:cNvSpPr>
          <a:spLocks noChangeShapeType="1"/>
        </xdr:cNvSpPr>
      </xdr:nvSpPr>
      <xdr:spPr bwMode="auto">
        <a:xfrm>
          <a:off x="2447925" y="2419350"/>
          <a:ext cx="11430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76200</xdr:colOff>
      <xdr:row>14</xdr:row>
      <xdr:rowOff>19050</xdr:rowOff>
    </xdr:from>
    <xdr:to>
      <xdr:col>4</xdr:col>
      <xdr:colOff>171450</xdr:colOff>
      <xdr:row>15</xdr:row>
      <xdr:rowOff>47625</xdr:rowOff>
    </xdr:to>
    <xdr:sp macro="" textlink="">
      <xdr:nvSpPr>
        <xdr:cNvPr id="48942" name="Line 483">
          <a:extLst>
            <a:ext uri="{FF2B5EF4-FFF2-40B4-BE49-F238E27FC236}">
              <a16:creationId xmlns:a16="http://schemas.microsoft.com/office/drawing/2014/main" id="{00000000-0008-0000-3D00-00002EBF0000}"/>
            </a:ext>
          </a:extLst>
        </xdr:cNvPr>
        <xdr:cNvSpPr>
          <a:spLocks noChangeShapeType="1"/>
        </xdr:cNvSpPr>
      </xdr:nvSpPr>
      <xdr:spPr bwMode="auto">
        <a:xfrm flipH="1">
          <a:off x="2352675" y="2419350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76200</xdr:colOff>
      <xdr:row>15</xdr:row>
      <xdr:rowOff>47625</xdr:rowOff>
    </xdr:from>
    <xdr:to>
      <xdr:col>4</xdr:col>
      <xdr:colOff>285750</xdr:colOff>
      <xdr:row>15</xdr:row>
      <xdr:rowOff>47625</xdr:rowOff>
    </xdr:to>
    <xdr:sp macro="" textlink="">
      <xdr:nvSpPr>
        <xdr:cNvPr id="48943" name="Line 484">
          <a:extLst>
            <a:ext uri="{FF2B5EF4-FFF2-40B4-BE49-F238E27FC236}">
              <a16:creationId xmlns:a16="http://schemas.microsoft.com/office/drawing/2014/main" id="{00000000-0008-0000-3D00-00002FBF0000}"/>
            </a:ext>
          </a:extLst>
        </xdr:cNvPr>
        <xdr:cNvSpPr>
          <a:spLocks noChangeShapeType="1"/>
        </xdr:cNvSpPr>
      </xdr:nvSpPr>
      <xdr:spPr bwMode="auto">
        <a:xfrm>
          <a:off x="2352675" y="261937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</xdr:colOff>
      <xdr:row>15</xdr:row>
      <xdr:rowOff>66675</xdr:rowOff>
    </xdr:from>
    <xdr:to>
      <xdr:col>4</xdr:col>
      <xdr:colOff>295275</xdr:colOff>
      <xdr:row>15</xdr:row>
      <xdr:rowOff>66675</xdr:rowOff>
    </xdr:to>
    <xdr:sp macro="" textlink="">
      <xdr:nvSpPr>
        <xdr:cNvPr id="48944" name="Line 485">
          <a:extLst>
            <a:ext uri="{FF2B5EF4-FFF2-40B4-BE49-F238E27FC236}">
              <a16:creationId xmlns:a16="http://schemas.microsoft.com/office/drawing/2014/main" id="{00000000-0008-0000-3D00-000030BF0000}"/>
            </a:ext>
          </a:extLst>
        </xdr:cNvPr>
        <xdr:cNvSpPr>
          <a:spLocks noChangeShapeType="1"/>
        </xdr:cNvSpPr>
      </xdr:nvSpPr>
      <xdr:spPr bwMode="auto">
        <a:xfrm>
          <a:off x="2324100" y="263842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</xdr:row>
      <xdr:rowOff>152400</xdr:rowOff>
    </xdr:from>
    <xdr:to>
      <xdr:col>2</xdr:col>
      <xdr:colOff>238125</xdr:colOff>
      <xdr:row>3</xdr:row>
      <xdr:rowOff>152400</xdr:rowOff>
    </xdr:to>
    <xdr:sp macro="" textlink="">
      <xdr:nvSpPr>
        <xdr:cNvPr id="48945" name="Line 486">
          <a:extLst>
            <a:ext uri="{FF2B5EF4-FFF2-40B4-BE49-F238E27FC236}">
              <a16:creationId xmlns:a16="http://schemas.microsoft.com/office/drawing/2014/main" id="{00000000-0008-0000-3D00-000031BF0000}"/>
            </a:ext>
          </a:extLst>
        </xdr:cNvPr>
        <xdr:cNvSpPr>
          <a:spLocks noChangeShapeType="1"/>
        </xdr:cNvSpPr>
      </xdr:nvSpPr>
      <xdr:spPr bwMode="auto">
        <a:xfrm flipV="1">
          <a:off x="1047750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400050</xdr:colOff>
      <xdr:row>2</xdr:row>
      <xdr:rowOff>104775</xdr:rowOff>
    </xdr:from>
    <xdr:to>
      <xdr:col>4</xdr:col>
      <xdr:colOff>161925</xdr:colOff>
      <xdr:row>3</xdr:row>
      <xdr:rowOff>123825</xdr:rowOff>
    </xdr:to>
    <xdr:sp macro="" textlink="">
      <xdr:nvSpPr>
        <xdr:cNvPr id="48581" name="Randlast">
          <a:extLst>
            <a:ext uri="{FF2B5EF4-FFF2-40B4-BE49-F238E27FC236}">
              <a16:creationId xmlns:a16="http://schemas.microsoft.com/office/drawing/2014/main" id="{00000000-0008-0000-3D00-0000C5BD0000}"/>
            </a:ext>
          </a:extLst>
        </xdr:cNvPr>
        <xdr:cNvSpPr txBox="1">
          <a:spLocks noChangeArrowheads="1"/>
        </xdr:cNvSpPr>
      </xdr:nvSpPr>
      <xdr:spPr bwMode="auto">
        <a:xfrm>
          <a:off x="1209675" y="447675"/>
          <a:ext cx="12287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0KN/m</a:t>
          </a:r>
          <a:endParaRPr lang="en-US"/>
        </a:p>
      </xdr:txBody>
    </xdr:sp>
    <xdr:clientData/>
  </xdr:twoCellAnchor>
  <xdr:twoCellAnchor>
    <xdr:from>
      <xdr:col>2</xdr:col>
      <xdr:colOff>390525</xdr:colOff>
      <xdr:row>12</xdr:row>
      <xdr:rowOff>19050</xdr:rowOff>
    </xdr:from>
    <xdr:to>
      <xdr:col>4</xdr:col>
      <xdr:colOff>190500</xdr:colOff>
      <xdr:row>13</xdr:row>
      <xdr:rowOff>47625</xdr:rowOff>
    </xdr:to>
    <xdr:sp macro="" textlink="">
      <xdr:nvSpPr>
        <xdr:cNvPr id="48424" name="Radius">
          <a:extLst>
            <a:ext uri="{FF2B5EF4-FFF2-40B4-BE49-F238E27FC236}">
              <a16:creationId xmlns:a16="http://schemas.microsoft.com/office/drawing/2014/main" id="{00000000-0008-0000-3D00-000028BD0000}"/>
            </a:ext>
          </a:extLst>
        </xdr:cNvPr>
        <xdr:cNvSpPr txBox="1">
          <a:spLocks noChangeArrowheads="1"/>
        </xdr:cNvSpPr>
      </xdr:nvSpPr>
      <xdr:spPr bwMode="auto">
        <a:xfrm>
          <a:off x="1200150" y="2076450"/>
          <a:ext cx="1266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3m</a:t>
          </a:r>
          <a:endParaRPr lang="en-US"/>
        </a:p>
      </xdr:txBody>
    </xdr:sp>
    <xdr:clientData/>
  </xdr:twoCellAnchor>
  <xdr:twoCellAnchor>
    <xdr:from>
      <xdr:col>2</xdr:col>
      <xdr:colOff>466725</xdr:colOff>
      <xdr:row>8</xdr:row>
      <xdr:rowOff>161925</xdr:rowOff>
    </xdr:from>
    <xdr:to>
      <xdr:col>3</xdr:col>
      <xdr:colOff>600075</xdr:colOff>
      <xdr:row>9</xdr:row>
      <xdr:rowOff>161925</xdr:rowOff>
    </xdr:to>
    <xdr:sp macro="" textlink="">
      <xdr:nvSpPr>
        <xdr:cNvPr id="48417" name="Dicke">
          <a:extLst>
            <a:ext uri="{FF2B5EF4-FFF2-40B4-BE49-F238E27FC236}">
              <a16:creationId xmlns:a16="http://schemas.microsoft.com/office/drawing/2014/main" id="{00000000-0008-0000-3D00-000021BD0000}"/>
            </a:ext>
          </a:extLst>
        </xdr:cNvPr>
        <xdr:cNvSpPr txBox="1">
          <a:spLocks noChangeArrowheads="1"/>
        </xdr:cNvSpPr>
      </xdr:nvSpPr>
      <xdr:spPr bwMode="auto">
        <a:xfrm>
          <a:off x="1276350" y="15335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0,2m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8616" name="Meridiankraft">
          <a:extLst>
            <a:ext uri="{FF2B5EF4-FFF2-40B4-BE49-F238E27FC236}">
              <a16:creationId xmlns:a16="http://schemas.microsoft.com/office/drawing/2014/main" id="{00000000-0008-0000-3D00-0000E8BD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8617" name="Aufweitung">
          <a:extLst>
            <a:ext uri="{FF2B5EF4-FFF2-40B4-BE49-F238E27FC236}">
              <a16:creationId xmlns:a16="http://schemas.microsoft.com/office/drawing/2014/main" id="{00000000-0008-0000-3D00-0000E9BD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8618" name="Stelle2">
          <a:extLst>
            <a:ext uri="{FF2B5EF4-FFF2-40B4-BE49-F238E27FC236}">
              <a16:creationId xmlns:a16="http://schemas.microsoft.com/office/drawing/2014/main" id="{00000000-0008-0000-3D00-0000EABD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8619" name="Ringkraft">
          <a:extLst>
            <a:ext uri="{FF2B5EF4-FFF2-40B4-BE49-F238E27FC236}">
              <a16:creationId xmlns:a16="http://schemas.microsoft.com/office/drawing/2014/main" id="{00000000-0008-0000-3D00-0000EBBD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7620</xdr:rowOff>
        </xdr:to>
        <xdr:sp macro="" textlink="">
          <xdr:nvSpPr>
            <xdr:cNvPr id="48620" name="Button 492" hidden="1">
              <a:extLst>
                <a:ext uri="{63B3BB69-23CF-44E3-9099-C40C66FF867C}">
                  <a14:compatExt spid="_x0000_s48620"/>
                </a:ext>
                <a:ext uri="{FF2B5EF4-FFF2-40B4-BE49-F238E27FC236}">
                  <a16:creationId xmlns:a16="http://schemas.microsoft.com/office/drawing/2014/main" id="{00000000-0008-0000-3D00-0000ECB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7620</xdr:rowOff>
        </xdr:to>
        <xdr:sp macro="" textlink="">
          <xdr:nvSpPr>
            <xdr:cNvPr id="48621" name="Button 493" hidden="1">
              <a:extLst>
                <a:ext uri="{63B3BB69-23CF-44E3-9099-C40C66FF867C}">
                  <a14:compatExt spid="_x0000_s48621"/>
                </a:ext>
                <a:ext uri="{FF2B5EF4-FFF2-40B4-BE49-F238E27FC236}">
                  <a16:creationId xmlns:a16="http://schemas.microsoft.com/office/drawing/2014/main" id="{00000000-0008-0000-3D00-0000EDB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7620</xdr:rowOff>
        </xdr:to>
        <xdr:sp macro="" textlink="">
          <xdr:nvSpPr>
            <xdr:cNvPr id="48622" name="Button 494" hidden="1">
              <a:extLst>
                <a:ext uri="{63B3BB69-23CF-44E3-9099-C40C66FF867C}">
                  <a14:compatExt spid="_x0000_s48622"/>
                </a:ext>
                <a:ext uri="{FF2B5EF4-FFF2-40B4-BE49-F238E27FC236}">
                  <a16:creationId xmlns:a16="http://schemas.microsoft.com/office/drawing/2014/main" id="{00000000-0008-0000-3D00-0000EEB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0</xdr:rowOff>
        </xdr:to>
        <xdr:sp macro="" textlink="">
          <xdr:nvSpPr>
            <xdr:cNvPr id="48623" name="Button 495" hidden="1">
              <a:extLst>
                <a:ext uri="{63B3BB69-23CF-44E3-9099-C40C66FF867C}">
                  <a14:compatExt spid="_x0000_s48623"/>
                </a:ext>
                <a:ext uri="{FF2B5EF4-FFF2-40B4-BE49-F238E27FC236}">
                  <a16:creationId xmlns:a16="http://schemas.microsoft.com/office/drawing/2014/main" id="{00000000-0008-0000-3D00-0000EFB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666750</xdr:colOff>
      <xdr:row>9</xdr:row>
      <xdr:rowOff>85725</xdr:rowOff>
    </xdr:from>
    <xdr:to>
      <xdr:col>6</xdr:col>
      <xdr:colOff>466725</xdr:colOff>
      <xdr:row>10</xdr:row>
      <xdr:rowOff>114300</xdr:rowOff>
    </xdr:to>
    <xdr:sp macro="" textlink="">
      <xdr:nvSpPr>
        <xdr:cNvPr id="49444" name="Stelle">
          <a:extLst>
            <a:ext uri="{FF2B5EF4-FFF2-40B4-BE49-F238E27FC236}">
              <a16:creationId xmlns:a16="http://schemas.microsoft.com/office/drawing/2014/main" id="{00000000-0008-0000-3E00-000024C10000}"/>
            </a:ext>
          </a:extLst>
        </xdr:cNvPr>
        <xdr:cNvSpPr txBox="1">
          <a:spLocks noChangeArrowheads="1"/>
        </xdr:cNvSpPr>
      </xdr:nvSpPr>
      <xdr:spPr bwMode="auto">
        <a:xfrm>
          <a:off x="2943225" y="1628775"/>
          <a:ext cx="1266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>
    <xdr:from>
      <xdr:col>4</xdr:col>
      <xdr:colOff>523875</xdr:colOff>
      <xdr:row>12</xdr:row>
      <xdr:rowOff>19050</xdr:rowOff>
    </xdr:from>
    <xdr:to>
      <xdr:col>5</xdr:col>
      <xdr:colOff>657225</xdr:colOff>
      <xdr:row>13</xdr:row>
      <xdr:rowOff>19050</xdr:rowOff>
    </xdr:to>
    <xdr:sp macro="" textlink="">
      <xdr:nvSpPr>
        <xdr:cNvPr id="49441" name="Dicke">
          <a:extLst>
            <a:ext uri="{FF2B5EF4-FFF2-40B4-BE49-F238E27FC236}">
              <a16:creationId xmlns:a16="http://schemas.microsoft.com/office/drawing/2014/main" id="{00000000-0008-0000-3E00-000021C10000}"/>
            </a:ext>
          </a:extLst>
        </xdr:cNvPr>
        <xdr:cNvSpPr txBox="1">
          <a:spLocks noChangeArrowheads="1"/>
        </xdr:cNvSpPr>
      </xdr:nvSpPr>
      <xdr:spPr bwMode="auto">
        <a:xfrm>
          <a:off x="2800350" y="2076450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0,03m</a:t>
          </a:r>
          <a:endParaRPr lang="en-US"/>
        </a:p>
      </xdr:txBody>
    </xdr:sp>
    <xdr:clientData/>
  </xdr:twoCellAnchor>
  <xdr:twoCellAnchor>
    <xdr:from>
      <xdr:col>4</xdr:col>
      <xdr:colOff>457200</xdr:colOff>
      <xdr:row>7</xdr:row>
      <xdr:rowOff>38100</xdr:rowOff>
    </xdr:from>
    <xdr:to>
      <xdr:col>6</xdr:col>
      <xdr:colOff>447675</xdr:colOff>
      <xdr:row>8</xdr:row>
      <xdr:rowOff>57150</xdr:rowOff>
    </xdr:to>
    <xdr:sp macro="" textlink="">
      <xdr:nvSpPr>
        <xdr:cNvPr id="49442" name="Wichte">
          <a:extLst>
            <a:ext uri="{FF2B5EF4-FFF2-40B4-BE49-F238E27FC236}">
              <a16:creationId xmlns:a16="http://schemas.microsoft.com/office/drawing/2014/main" id="{00000000-0008-0000-3E00-000022C10000}"/>
            </a:ext>
          </a:extLst>
        </xdr:cNvPr>
        <xdr:cNvSpPr txBox="1">
          <a:spLocks noChangeArrowheads="1"/>
        </xdr:cNvSpPr>
      </xdr:nvSpPr>
      <xdr:spPr bwMode="auto">
        <a:xfrm>
          <a:off x="2733675" y="1238250"/>
          <a:ext cx="14573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0,01MN/m³</a:t>
          </a:r>
          <a:endParaRPr lang="en-US"/>
        </a:p>
      </xdr:txBody>
    </xdr:sp>
    <xdr:clientData/>
  </xdr:twoCellAnchor>
  <xdr:twoCellAnchor>
    <xdr:from>
      <xdr:col>3</xdr:col>
      <xdr:colOff>600075</xdr:colOff>
      <xdr:row>1</xdr:row>
      <xdr:rowOff>38100</xdr:rowOff>
    </xdr:from>
    <xdr:to>
      <xdr:col>4</xdr:col>
      <xdr:colOff>514350</xdr:colOff>
      <xdr:row>2</xdr:row>
      <xdr:rowOff>38100</xdr:rowOff>
    </xdr:to>
    <xdr:sp macro="" textlink="">
      <xdr:nvSpPr>
        <xdr:cNvPr id="49531" name="Überschüttungshöhe">
          <a:extLst>
            <a:ext uri="{FF2B5EF4-FFF2-40B4-BE49-F238E27FC236}">
              <a16:creationId xmlns:a16="http://schemas.microsoft.com/office/drawing/2014/main" id="{00000000-0008-0000-3E00-00007BC10000}"/>
            </a:ext>
          </a:extLst>
        </xdr:cNvPr>
        <xdr:cNvSpPr txBox="1">
          <a:spLocks noChangeArrowheads="1"/>
        </xdr:cNvSpPr>
      </xdr:nvSpPr>
      <xdr:spPr bwMode="auto">
        <a:xfrm>
          <a:off x="2143125" y="209550"/>
          <a:ext cx="647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283m</a:t>
          </a:r>
          <a:endParaRPr lang="en-US"/>
        </a:p>
      </xdr:txBody>
    </xdr:sp>
    <xdr:clientData/>
  </xdr:twoCellAnchor>
  <xdr:twoCellAnchor>
    <xdr:from>
      <xdr:col>10</xdr:col>
      <xdr:colOff>723900</xdr:colOff>
      <xdr:row>2</xdr:row>
      <xdr:rowOff>161925</xdr:rowOff>
    </xdr:from>
    <xdr:to>
      <xdr:col>11</xdr:col>
      <xdr:colOff>257175</xdr:colOff>
      <xdr:row>3</xdr:row>
      <xdr:rowOff>161925</xdr:rowOff>
    </xdr:to>
    <xdr:sp macro="" textlink="">
      <xdr:nvSpPr>
        <xdr:cNvPr id="49834" name="Überschüttungeinheit">
          <a:extLst>
            <a:ext uri="{FF2B5EF4-FFF2-40B4-BE49-F238E27FC236}">
              <a16:creationId xmlns:a16="http://schemas.microsoft.com/office/drawing/2014/main" id="{00000000-0008-0000-3E00-0000AAC20000}"/>
            </a:ext>
          </a:extLst>
        </xdr:cNvPr>
        <xdr:cNvSpPr txBox="1">
          <a:spLocks noChangeArrowheads="1"/>
        </xdr:cNvSpPr>
      </xdr:nvSpPr>
      <xdr:spPr bwMode="auto">
        <a:xfrm>
          <a:off x="6858000" y="504825"/>
          <a:ext cx="266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0</xdr:colOff>
      <xdr:row>23</xdr:row>
      <xdr:rowOff>152400</xdr:rowOff>
    </xdr:from>
    <xdr:to>
      <xdr:col>14</xdr:col>
      <xdr:colOff>0</xdr:colOff>
      <xdr:row>34</xdr:row>
      <xdr:rowOff>155835</xdr:rowOff>
    </xdr:to>
    <xdr:grpSp>
      <xdr:nvGrpSpPr>
        <xdr:cNvPr id="49835" name="Group 403">
          <a:extLst>
            <a:ext uri="{FF2B5EF4-FFF2-40B4-BE49-F238E27FC236}">
              <a16:creationId xmlns:a16="http://schemas.microsoft.com/office/drawing/2014/main" id="{00000000-0008-0000-3E00-0000ABC20000}"/>
            </a:ext>
          </a:extLst>
        </xdr:cNvPr>
        <xdr:cNvGrpSpPr>
          <a:grpSpLocks/>
        </xdr:cNvGrpSpPr>
      </xdr:nvGrpSpPr>
      <xdr:grpSpPr bwMode="auto">
        <a:xfrm>
          <a:off x="6867525" y="4095750"/>
          <a:ext cx="2200275" cy="1889385"/>
          <a:chOff x="-315" y="-504"/>
          <a:chExt cx="19899" cy="19844"/>
        </a:xfrm>
      </xdr:grpSpPr>
      <xdr:graphicFrame macro="">
        <xdr:nvGraphicFramePr>
          <xdr:cNvPr id="49906" name="Diagramm 55">
            <a:extLst>
              <a:ext uri="{FF2B5EF4-FFF2-40B4-BE49-F238E27FC236}">
                <a16:creationId xmlns:a16="http://schemas.microsoft.com/office/drawing/2014/main" id="{00000000-0008-0000-3E00-0000F2C20000}"/>
              </a:ext>
            </a:extLst>
          </xdr:cNvPr>
          <xdr:cNvGraphicFramePr>
            <a:graphicFrameLocks/>
          </xdr:cNvGraphicFramePr>
        </xdr:nvGraphicFramePr>
        <xdr:xfrm>
          <a:off x="-315" y="-504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9545" name="Text 393">
            <a:extLst>
              <a:ext uri="{FF2B5EF4-FFF2-40B4-BE49-F238E27FC236}">
                <a16:creationId xmlns:a16="http://schemas.microsoft.com/office/drawing/2014/main" id="{00000000-0008-0000-3E00-000089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218"/>
            <a:ext cx="2096" cy="20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49546" name="Text 394">
            <a:extLst>
              <a:ext uri="{FF2B5EF4-FFF2-40B4-BE49-F238E27FC236}">
                <a16:creationId xmlns:a16="http://schemas.microsoft.com/office/drawing/2014/main" id="{00000000-0008-0000-3E00-00008A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5" y="17503"/>
            <a:ext cx="1034" cy="20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49836" name="Group 404">
          <a:extLst>
            <a:ext uri="{FF2B5EF4-FFF2-40B4-BE49-F238E27FC236}">
              <a16:creationId xmlns:a16="http://schemas.microsoft.com/office/drawing/2014/main" id="{00000000-0008-0000-3E00-0000ACC2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00275" cy="1885950"/>
          <a:chOff x="49" y="-340"/>
          <a:chExt cx="18414" cy="19844"/>
        </a:xfrm>
      </xdr:grpSpPr>
      <xdr:graphicFrame macro="">
        <xdr:nvGraphicFramePr>
          <xdr:cNvPr id="49903" name="Diagramm 54">
            <a:extLst>
              <a:ext uri="{FF2B5EF4-FFF2-40B4-BE49-F238E27FC236}">
                <a16:creationId xmlns:a16="http://schemas.microsoft.com/office/drawing/2014/main" id="{00000000-0008-0000-3E00-0000EFC2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9544" name="Text 392">
            <a:extLst>
              <a:ext uri="{FF2B5EF4-FFF2-40B4-BE49-F238E27FC236}">
                <a16:creationId xmlns:a16="http://schemas.microsoft.com/office/drawing/2014/main" id="{00000000-0008-0000-3E00-000088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49547" name="Text 395">
            <a:extLst>
              <a:ext uri="{FF2B5EF4-FFF2-40B4-BE49-F238E27FC236}">
                <a16:creationId xmlns:a16="http://schemas.microsoft.com/office/drawing/2014/main" id="{00000000-0008-0000-3E00-00008B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122" y="17500"/>
            <a:ext cx="1116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49837" name="Group 405">
          <a:extLst>
            <a:ext uri="{FF2B5EF4-FFF2-40B4-BE49-F238E27FC236}">
              <a16:creationId xmlns:a16="http://schemas.microsoft.com/office/drawing/2014/main" id="{00000000-0008-0000-3E00-0000ADC2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49900" name="Diagramm 52">
            <a:extLst>
              <a:ext uri="{FF2B5EF4-FFF2-40B4-BE49-F238E27FC236}">
                <a16:creationId xmlns:a16="http://schemas.microsoft.com/office/drawing/2014/main" id="{00000000-0008-0000-3E00-0000ECC2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9543" name="Text 391">
            <a:extLst>
              <a:ext uri="{FF2B5EF4-FFF2-40B4-BE49-F238E27FC236}">
                <a16:creationId xmlns:a16="http://schemas.microsoft.com/office/drawing/2014/main" id="{00000000-0008-0000-3E00-000087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30"/>
            <a:ext cx="1551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9548" name="Text 396">
            <a:extLst>
              <a:ext uri="{FF2B5EF4-FFF2-40B4-BE49-F238E27FC236}">
                <a16:creationId xmlns:a16="http://schemas.microsoft.com/office/drawing/2014/main" id="{00000000-0008-0000-3E00-00008C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71" y="17670"/>
            <a:ext cx="1034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49838" name="Group 401">
          <a:extLst>
            <a:ext uri="{FF2B5EF4-FFF2-40B4-BE49-F238E27FC236}">
              <a16:creationId xmlns:a16="http://schemas.microsoft.com/office/drawing/2014/main" id="{00000000-0008-0000-3E00-0000AEC2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19325" cy="1885950"/>
          <a:chOff x="49" y="-170"/>
          <a:chExt cx="18600" cy="19844"/>
        </a:xfrm>
      </xdr:grpSpPr>
      <xdr:graphicFrame macro="">
        <xdr:nvGraphicFramePr>
          <xdr:cNvPr id="49897" name="Diagramm 53">
            <a:extLst>
              <a:ext uri="{FF2B5EF4-FFF2-40B4-BE49-F238E27FC236}">
                <a16:creationId xmlns:a16="http://schemas.microsoft.com/office/drawing/2014/main" id="{00000000-0008-0000-3E00-0000E9C2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9542" name="Text 390">
            <a:extLst>
              <a:ext uri="{FF2B5EF4-FFF2-40B4-BE49-F238E27FC236}">
                <a16:creationId xmlns:a16="http://schemas.microsoft.com/office/drawing/2014/main" id="{00000000-0008-0000-3E00-000086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17"/>
            <a:ext cx="1307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9549" name="Text 397">
            <a:extLst>
              <a:ext uri="{FF2B5EF4-FFF2-40B4-BE49-F238E27FC236}">
                <a16:creationId xmlns:a16="http://schemas.microsoft.com/office/drawing/2014/main" id="{00000000-0008-0000-3E00-00008D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01" y="17670"/>
            <a:ext cx="95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200025</xdr:colOff>
      <xdr:row>12</xdr:row>
      <xdr:rowOff>47625</xdr:rowOff>
    </xdr:from>
    <xdr:to>
      <xdr:col>11</xdr:col>
      <xdr:colOff>723900</xdr:colOff>
      <xdr:row>13</xdr:row>
      <xdr:rowOff>47625</xdr:rowOff>
    </xdr:to>
    <xdr:sp macro="" textlink="">
      <xdr:nvSpPr>
        <xdr:cNvPr id="49220" name="y_Meridiankraft">
          <a:extLst>
            <a:ext uri="{FF2B5EF4-FFF2-40B4-BE49-F238E27FC236}">
              <a16:creationId xmlns:a16="http://schemas.microsoft.com/office/drawing/2014/main" id="{00000000-0008-0000-3E00-000044C00000}"/>
            </a:ext>
          </a:extLst>
        </xdr:cNvPr>
        <xdr:cNvSpPr txBox="1">
          <a:spLocks noChangeArrowheads="1"/>
        </xdr:cNvSpPr>
      </xdr:nvSpPr>
      <xdr:spPr bwMode="auto">
        <a:xfrm>
          <a:off x="7067550" y="2105025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361950</xdr:colOff>
      <xdr:row>13</xdr:row>
      <xdr:rowOff>47625</xdr:rowOff>
    </xdr:to>
    <xdr:sp macro="" textlink="">
      <xdr:nvSpPr>
        <xdr:cNvPr id="49221" name="y_Ringkraft">
          <a:extLst>
            <a:ext uri="{FF2B5EF4-FFF2-40B4-BE49-F238E27FC236}">
              <a16:creationId xmlns:a16="http://schemas.microsoft.com/office/drawing/2014/main" id="{00000000-0008-0000-3E00-000045C00000}"/>
            </a:ext>
          </a:extLst>
        </xdr:cNvPr>
        <xdr:cNvSpPr txBox="1">
          <a:spLocks noChangeArrowheads="1"/>
        </xdr:cNvSpPr>
      </xdr:nvSpPr>
      <xdr:spPr bwMode="auto">
        <a:xfrm>
          <a:off x="4676775" y="2105025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238125</xdr:colOff>
      <xdr:row>24</xdr:row>
      <xdr:rowOff>47625</xdr:rowOff>
    </xdr:from>
    <xdr:to>
      <xdr:col>8</xdr:col>
      <xdr:colOff>304800</xdr:colOff>
      <xdr:row>25</xdr:row>
      <xdr:rowOff>57150</xdr:rowOff>
    </xdr:to>
    <xdr:sp macro="" textlink="">
      <xdr:nvSpPr>
        <xdr:cNvPr id="49222" name="y_Aufweitung">
          <a:extLst>
            <a:ext uri="{FF2B5EF4-FFF2-40B4-BE49-F238E27FC236}">
              <a16:creationId xmlns:a16="http://schemas.microsoft.com/office/drawing/2014/main" id="{00000000-0008-0000-3E00-000046C00000}"/>
            </a:ext>
          </a:extLst>
        </xdr:cNvPr>
        <xdr:cNvSpPr txBox="1">
          <a:spLocks noChangeArrowheads="1"/>
        </xdr:cNvSpPr>
      </xdr:nvSpPr>
      <xdr:spPr bwMode="auto">
        <a:xfrm>
          <a:off x="4714875" y="4162425"/>
          <a:ext cx="4286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38100</xdr:colOff>
      <xdr:row>33</xdr:row>
      <xdr:rowOff>152400</xdr:rowOff>
    </xdr:from>
    <xdr:to>
      <xdr:col>10</xdr:col>
      <xdr:colOff>428625</xdr:colOff>
      <xdr:row>34</xdr:row>
      <xdr:rowOff>152400</xdr:rowOff>
    </xdr:to>
    <xdr:sp macro="" textlink="">
      <xdr:nvSpPr>
        <xdr:cNvPr id="49464" name="x_Aufweitung">
          <a:extLst>
            <a:ext uri="{FF2B5EF4-FFF2-40B4-BE49-F238E27FC236}">
              <a16:creationId xmlns:a16="http://schemas.microsoft.com/office/drawing/2014/main" id="{00000000-0008-0000-3E00-000038C10000}"/>
            </a:ext>
          </a:extLst>
        </xdr:cNvPr>
        <xdr:cNvSpPr txBox="1">
          <a:spLocks noChangeArrowheads="1"/>
        </xdr:cNvSpPr>
      </xdr:nvSpPr>
      <xdr:spPr bwMode="auto">
        <a:xfrm>
          <a:off x="6172200" y="5810250"/>
          <a:ext cx="3905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257175</xdr:colOff>
      <xdr:row>21</xdr:row>
      <xdr:rowOff>152400</xdr:rowOff>
    </xdr:from>
    <xdr:to>
      <xdr:col>13</xdr:col>
      <xdr:colOff>638175</xdr:colOff>
      <xdr:row>23</xdr:row>
      <xdr:rowOff>9525</xdr:rowOff>
    </xdr:to>
    <xdr:sp macro="" textlink="">
      <xdr:nvSpPr>
        <xdr:cNvPr id="49465" name="x_Meridiankraft">
          <a:extLst>
            <a:ext uri="{FF2B5EF4-FFF2-40B4-BE49-F238E27FC236}">
              <a16:creationId xmlns:a16="http://schemas.microsoft.com/office/drawing/2014/main" id="{00000000-0008-0000-3E00-000039C10000}"/>
            </a:ext>
          </a:extLst>
        </xdr:cNvPr>
        <xdr:cNvSpPr txBox="1">
          <a:spLocks noChangeArrowheads="1"/>
        </xdr:cNvSpPr>
      </xdr:nvSpPr>
      <xdr:spPr bwMode="auto">
        <a:xfrm>
          <a:off x="8591550" y="3752850"/>
          <a:ext cx="3810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266700</xdr:colOff>
      <xdr:row>33</xdr:row>
      <xdr:rowOff>152400</xdr:rowOff>
    </xdr:from>
    <xdr:to>
      <xdr:col>13</xdr:col>
      <xdr:colOff>704850</xdr:colOff>
      <xdr:row>35</xdr:row>
      <xdr:rowOff>0</xdr:rowOff>
    </xdr:to>
    <xdr:sp macro="" textlink="">
      <xdr:nvSpPr>
        <xdr:cNvPr id="49466" name="x_Verdrehung">
          <a:extLst>
            <a:ext uri="{FF2B5EF4-FFF2-40B4-BE49-F238E27FC236}">
              <a16:creationId xmlns:a16="http://schemas.microsoft.com/office/drawing/2014/main" id="{00000000-0008-0000-3E00-00003AC10000}"/>
            </a:ext>
          </a:extLst>
        </xdr:cNvPr>
        <xdr:cNvSpPr txBox="1">
          <a:spLocks noChangeArrowheads="1"/>
        </xdr:cNvSpPr>
      </xdr:nvSpPr>
      <xdr:spPr bwMode="auto">
        <a:xfrm>
          <a:off x="8601075" y="5810250"/>
          <a:ext cx="438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66675</xdr:colOff>
      <xdr:row>21</xdr:row>
      <xdr:rowOff>152400</xdr:rowOff>
    </xdr:from>
    <xdr:to>
      <xdr:col>10</xdr:col>
      <xdr:colOff>542925</xdr:colOff>
      <xdr:row>22</xdr:row>
      <xdr:rowOff>152400</xdr:rowOff>
    </xdr:to>
    <xdr:sp macro="" textlink="">
      <xdr:nvSpPr>
        <xdr:cNvPr id="49467" name="x_Ringkraft">
          <a:extLst>
            <a:ext uri="{FF2B5EF4-FFF2-40B4-BE49-F238E27FC236}">
              <a16:creationId xmlns:a16="http://schemas.microsoft.com/office/drawing/2014/main" id="{00000000-0008-0000-3E00-00003BC10000}"/>
            </a:ext>
          </a:extLst>
        </xdr:cNvPr>
        <xdr:cNvSpPr txBox="1">
          <a:spLocks noChangeArrowheads="1"/>
        </xdr:cNvSpPr>
      </xdr:nvSpPr>
      <xdr:spPr bwMode="auto">
        <a:xfrm>
          <a:off x="6200775" y="3752850"/>
          <a:ext cx="4762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476250</xdr:colOff>
      <xdr:row>2</xdr:row>
      <xdr:rowOff>114300</xdr:rowOff>
    </xdr:from>
    <xdr:to>
      <xdr:col>5</xdr:col>
      <xdr:colOff>609600</xdr:colOff>
      <xdr:row>3</xdr:row>
      <xdr:rowOff>114300</xdr:rowOff>
    </xdr:to>
    <xdr:sp macro="" textlink="">
      <xdr:nvSpPr>
        <xdr:cNvPr id="49563" name="Randlast">
          <a:extLst>
            <a:ext uri="{FF2B5EF4-FFF2-40B4-BE49-F238E27FC236}">
              <a16:creationId xmlns:a16="http://schemas.microsoft.com/office/drawing/2014/main" id="{00000000-0008-0000-3E00-00009BC10000}"/>
            </a:ext>
          </a:extLst>
        </xdr:cNvPr>
        <xdr:cNvSpPr txBox="1">
          <a:spLocks noChangeArrowheads="1"/>
        </xdr:cNvSpPr>
      </xdr:nvSpPr>
      <xdr:spPr bwMode="auto">
        <a:xfrm>
          <a:off x="2752725" y="457200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-12,29MN/m</a:t>
          </a:r>
          <a:endParaRPr lang="en-US"/>
        </a:p>
      </xdr:txBody>
    </xdr:sp>
    <xdr:clientData/>
  </xdr:twoCellAnchor>
  <xdr:twoCellAnchor>
    <xdr:from>
      <xdr:col>2</xdr:col>
      <xdr:colOff>38100</xdr:colOff>
      <xdr:row>0</xdr:row>
      <xdr:rowOff>152400</xdr:rowOff>
    </xdr:from>
    <xdr:to>
      <xdr:col>4</xdr:col>
      <xdr:colOff>657225</xdr:colOff>
      <xdr:row>15</xdr:row>
      <xdr:rowOff>66675</xdr:rowOff>
    </xdr:to>
    <xdr:grpSp>
      <xdr:nvGrpSpPr>
        <xdr:cNvPr id="49847" name="Group 425">
          <a:extLst>
            <a:ext uri="{FF2B5EF4-FFF2-40B4-BE49-F238E27FC236}">
              <a16:creationId xmlns:a16="http://schemas.microsoft.com/office/drawing/2014/main" id="{00000000-0008-0000-3E00-0000B7C20000}"/>
            </a:ext>
          </a:extLst>
        </xdr:cNvPr>
        <xdr:cNvGrpSpPr>
          <a:grpSpLocks/>
        </xdr:cNvGrpSpPr>
      </xdr:nvGrpSpPr>
      <xdr:grpSpPr bwMode="auto">
        <a:xfrm>
          <a:off x="847725" y="152400"/>
          <a:ext cx="2085975" cy="2486025"/>
          <a:chOff x="-3795" y="-133"/>
          <a:chExt cx="23124" cy="19140"/>
        </a:xfrm>
      </xdr:grpSpPr>
      <xdr:sp macro="" textlink="">
        <xdr:nvSpPr>
          <xdr:cNvPr id="49434" name="1">
            <a:extLst>
              <a:ext uri="{FF2B5EF4-FFF2-40B4-BE49-F238E27FC236}">
                <a16:creationId xmlns:a16="http://schemas.microsoft.com/office/drawing/2014/main" id="{00000000-0008-0000-3E00-00001A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056" y="7934"/>
            <a:ext cx="1267" cy="16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CCFF"/>
                </a:solidFill>
                <a:latin typeface="Symbol"/>
              </a:rPr>
              <a:t>g</a:t>
            </a:r>
            <a:endParaRPr lang="en-US"/>
          </a:p>
        </xdr:txBody>
      </xdr:sp>
      <xdr:sp macro="" textlink="">
        <xdr:nvSpPr>
          <xdr:cNvPr id="49856" name="Rectangle 370">
            <a:extLst>
              <a:ext uri="{FF2B5EF4-FFF2-40B4-BE49-F238E27FC236}">
                <a16:creationId xmlns:a16="http://schemas.microsoft.com/office/drawing/2014/main" id="{00000000-0008-0000-3E00-0000C0C20000}"/>
              </a:ext>
            </a:extLst>
          </xdr:cNvPr>
          <xdr:cNvSpPr>
            <a:spLocks noChangeArrowheads="1"/>
          </xdr:cNvSpPr>
        </xdr:nvSpPr>
        <xdr:spPr bwMode="auto">
          <a:xfrm>
            <a:off x="-597" y="1847"/>
            <a:ext cx="5658" cy="1518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9857" name="Rectangle 369">
            <a:extLst>
              <a:ext uri="{FF2B5EF4-FFF2-40B4-BE49-F238E27FC236}">
                <a16:creationId xmlns:a16="http://schemas.microsoft.com/office/drawing/2014/main" id="{00000000-0008-0000-3E00-0000C1C20000}"/>
              </a:ext>
            </a:extLst>
          </xdr:cNvPr>
          <xdr:cNvSpPr>
            <a:spLocks noChangeArrowheads="1"/>
          </xdr:cNvSpPr>
        </xdr:nvSpPr>
        <xdr:spPr bwMode="auto">
          <a:xfrm>
            <a:off x="10145" y="1847"/>
            <a:ext cx="5494" cy="1518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9858" name="Zeichnung 252">
            <a:extLst>
              <a:ext uri="{FF2B5EF4-FFF2-40B4-BE49-F238E27FC236}">
                <a16:creationId xmlns:a16="http://schemas.microsoft.com/office/drawing/2014/main" id="{00000000-0008-0000-3E00-0000C2C20000}"/>
              </a:ext>
            </a:extLst>
          </xdr:cNvPr>
          <xdr:cNvSpPr>
            <a:spLocks/>
          </xdr:cNvSpPr>
        </xdr:nvSpPr>
        <xdr:spPr bwMode="auto">
          <a:xfrm>
            <a:off x="-433" y="7907"/>
            <a:ext cx="16236" cy="9240"/>
          </a:xfrm>
          <a:custGeom>
            <a:avLst/>
            <a:gdLst>
              <a:gd name="T0" fmla="*/ 0 w 16384"/>
              <a:gd name="T1" fmla="*/ 5211 h 16384"/>
              <a:gd name="T2" fmla="*/ 16089 w 16384"/>
              <a:gd name="T3" fmla="*/ 5211 h 16384"/>
              <a:gd name="T4" fmla="*/ 10559 w 16384"/>
              <a:gd name="T5" fmla="*/ 0 h 16384"/>
              <a:gd name="T6" fmla="*/ 5531 w 16384"/>
              <a:gd name="T7" fmla="*/ 0 h 16384"/>
              <a:gd name="T8" fmla="*/ 0 w 16384"/>
              <a:gd name="T9" fmla="*/ 5211 h 16384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6384" y="16384"/>
                </a:lnTo>
                <a:lnTo>
                  <a:pt x="10752" y="0"/>
                </a:lnTo>
                <a:lnTo>
                  <a:pt x="5632" y="0"/>
                </a:lnTo>
                <a:lnTo>
                  <a:pt x="0" y="16384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 cap="flat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solid"/>
            <a:round/>
            <a:headEnd/>
            <a:tailEnd/>
          </a:ln>
        </xdr:spPr>
      </xdr:sp>
      <xdr:sp macro="" textlink="">
        <xdr:nvSpPr>
          <xdr:cNvPr id="49859" name="Line 253">
            <a:extLst>
              <a:ext uri="{FF2B5EF4-FFF2-40B4-BE49-F238E27FC236}">
                <a16:creationId xmlns:a16="http://schemas.microsoft.com/office/drawing/2014/main" id="{00000000-0008-0000-3E00-0000C3C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7685" y="3527"/>
            <a:ext cx="2542" cy="438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0" name="Line 254">
            <a:extLst>
              <a:ext uri="{FF2B5EF4-FFF2-40B4-BE49-F238E27FC236}">
                <a16:creationId xmlns:a16="http://schemas.microsoft.com/office/drawing/2014/main" id="{00000000-0008-0000-3E00-0000C4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061" y="3527"/>
            <a:ext cx="2624" cy="438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1" name="Line 255">
            <a:extLst>
              <a:ext uri="{FF2B5EF4-FFF2-40B4-BE49-F238E27FC236}">
                <a16:creationId xmlns:a16="http://schemas.microsoft.com/office/drawing/2014/main" id="{00000000-0008-0000-3E00-0000C5C20000}"/>
              </a:ext>
            </a:extLst>
          </xdr:cNvPr>
          <xdr:cNvSpPr>
            <a:spLocks noChangeShapeType="1"/>
          </xdr:cNvSpPr>
        </xdr:nvSpPr>
        <xdr:spPr bwMode="auto">
          <a:xfrm>
            <a:off x="7685" y="2687"/>
            <a:ext cx="0" cy="153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2" name="Line 272">
            <a:extLst>
              <a:ext uri="{FF2B5EF4-FFF2-40B4-BE49-F238E27FC236}">
                <a16:creationId xmlns:a16="http://schemas.microsoft.com/office/drawing/2014/main" id="{00000000-0008-0000-3E00-0000C6C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685" y="2507"/>
            <a:ext cx="3936" cy="10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3" name="Line 273">
            <a:extLst>
              <a:ext uri="{FF2B5EF4-FFF2-40B4-BE49-F238E27FC236}">
                <a16:creationId xmlns:a16="http://schemas.microsoft.com/office/drawing/2014/main" id="{00000000-0008-0000-3E00-0000C7C20000}"/>
              </a:ext>
            </a:extLst>
          </xdr:cNvPr>
          <xdr:cNvSpPr>
            <a:spLocks noChangeShapeType="1"/>
          </xdr:cNvSpPr>
        </xdr:nvSpPr>
        <xdr:spPr bwMode="auto">
          <a:xfrm>
            <a:off x="10145" y="2747"/>
            <a:ext cx="2296" cy="43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4" name="Line 274">
            <a:extLst>
              <a:ext uri="{FF2B5EF4-FFF2-40B4-BE49-F238E27FC236}">
                <a16:creationId xmlns:a16="http://schemas.microsoft.com/office/drawing/2014/main" id="{00000000-0008-0000-3E00-0000C8C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0145" y="7127"/>
            <a:ext cx="2542" cy="7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5" name="Line 275">
            <a:extLst>
              <a:ext uri="{FF2B5EF4-FFF2-40B4-BE49-F238E27FC236}">
                <a16:creationId xmlns:a16="http://schemas.microsoft.com/office/drawing/2014/main" id="{00000000-0008-0000-3E00-0000C9C20000}"/>
              </a:ext>
            </a:extLst>
          </xdr:cNvPr>
          <xdr:cNvSpPr>
            <a:spLocks noChangeShapeType="1"/>
          </xdr:cNvSpPr>
        </xdr:nvSpPr>
        <xdr:spPr bwMode="auto">
          <a:xfrm>
            <a:off x="11211" y="2507"/>
            <a:ext cx="6314" cy="97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6" name="Line 276">
            <a:extLst>
              <a:ext uri="{FF2B5EF4-FFF2-40B4-BE49-F238E27FC236}">
                <a16:creationId xmlns:a16="http://schemas.microsoft.com/office/drawing/2014/main" id="{00000000-0008-0000-3E00-0000CAC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3795" y="2507"/>
            <a:ext cx="8774" cy="133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7" name="Line 277">
            <a:extLst>
              <a:ext uri="{FF2B5EF4-FFF2-40B4-BE49-F238E27FC236}">
                <a16:creationId xmlns:a16="http://schemas.microsoft.com/office/drawing/2014/main" id="{00000000-0008-0000-3E00-0000CBC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-3795" y="15887"/>
            <a:ext cx="3362" cy="12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8" name="Line 278">
            <a:extLst>
              <a:ext uri="{FF2B5EF4-FFF2-40B4-BE49-F238E27FC236}">
                <a16:creationId xmlns:a16="http://schemas.microsoft.com/office/drawing/2014/main" id="{00000000-0008-0000-3E00-0000CCC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651" y="2507"/>
            <a:ext cx="3034" cy="10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9" name="Arc 279">
            <a:extLst>
              <a:ext uri="{FF2B5EF4-FFF2-40B4-BE49-F238E27FC236}">
                <a16:creationId xmlns:a16="http://schemas.microsoft.com/office/drawing/2014/main" id="{00000000-0008-0000-3E00-0000CDC20000}"/>
              </a:ext>
            </a:extLst>
          </xdr:cNvPr>
          <xdr:cNvSpPr>
            <a:spLocks/>
          </xdr:cNvSpPr>
        </xdr:nvSpPr>
        <xdr:spPr bwMode="auto">
          <a:xfrm>
            <a:off x="551" y="15707"/>
            <a:ext cx="1558" cy="1320"/>
          </a:xfrm>
          <a:custGeom>
            <a:avLst/>
            <a:gdLst>
              <a:gd name="T0" fmla="*/ 0 w 21600"/>
              <a:gd name="T1" fmla="*/ 0 h 21600"/>
              <a:gd name="T2" fmla="*/ 112 w 21600"/>
              <a:gd name="T3" fmla="*/ 81 h 21600"/>
              <a:gd name="T4" fmla="*/ 0 w 21600"/>
              <a:gd name="T5" fmla="*/ 8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49432" name="Text 280">
            <a:extLst>
              <a:ext uri="{FF2B5EF4-FFF2-40B4-BE49-F238E27FC236}">
                <a16:creationId xmlns:a16="http://schemas.microsoft.com/office/drawing/2014/main" id="{00000000-0008-0000-3E00-000018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01" y="15120"/>
            <a:ext cx="1795" cy="15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49433" name="2">
            <a:extLst>
              <a:ext uri="{FF2B5EF4-FFF2-40B4-BE49-F238E27FC236}">
                <a16:creationId xmlns:a16="http://schemas.microsoft.com/office/drawing/2014/main" id="{00000000-0008-0000-3E00-000019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795" y="14607"/>
            <a:ext cx="845" cy="13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t</a:t>
            </a:r>
            <a:endParaRPr lang="en-US"/>
          </a:p>
        </xdr:txBody>
      </xdr:sp>
      <xdr:sp macro="" textlink="">
        <xdr:nvSpPr>
          <xdr:cNvPr id="49435" name="3">
            <a:extLst>
              <a:ext uri="{FF2B5EF4-FFF2-40B4-BE49-F238E27FC236}">
                <a16:creationId xmlns:a16="http://schemas.microsoft.com/office/drawing/2014/main" id="{00000000-0008-0000-3E00-00001B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192" y="4047"/>
            <a:ext cx="1795" cy="161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 sz="1000" b="1" i="0" u="none" strike="noStrike" baseline="0">
              <a:solidFill>
                <a:srgbClr val="008000"/>
              </a:solidFill>
              <a:latin typeface="Arial"/>
              <a:cs typeface="Arial"/>
            </a:endParaRP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49436" name="Text 284">
            <a:extLst>
              <a:ext uri="{FF2B5EF4-FFF2-40B4-BE49-F238E27FC236}">
                <a16:creationId xmlns:a16="http://schemas.microsoft.com/office/drawing/2014/main" id="{00000000-0008-0000-3E00-00001C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062" y="11160"/>
            <a:ext cx="1267" cy="15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49437" name="Text 285">
            <a:extLst>
              <a:ext uri="{FF2B5EF4-FFF2-40B4-BE49-F238E27FC236}">
                <a16:creationId xmlns:a16="http://schemas.microsoft.com/office/drawing/2014/main" id="{00000000-0008-0000-3E00-00001D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578" y="8887"/>
            <a:ext cx="1056" cy="13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L</a:t>
            </a:r>
            <a:endParaRPr lang="en-US"/>
          </a:p>
        </xdr:txBody>
      </xdr:sp>
      <xdr:sp macro="" textlink="">
        <xdr:nvSpPr>
          <xdr:cNvPr id="49875" name="Line 286">
            <a:extLst>
              <a:ext uri="{FF2B5EF4-FFF2-40B4-BE49-F238E27FC236}">
                <a16:creationId xmlns:a16="http://schemas.microsoft.com/office/drawing/2014/main" id="{00000000-0008-0000-3E00-0000D3C20000}"/>
              </a:ext>
            </a:extLst>
          </xdr:cNvPr>
          <xdr:cNvSpPr>
            <a:spLocks noChangeShapeType="1"/>
          </xdr:cNvSpPr>
        </xdr:nvSpPr>
        <xdr:spPr bwMode="auto">
          <a:xfrm>
            <a:off x="12441" y="15887"/>
            <a:ext cx="262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76" name="Line 287">
            <a:extLst>
              <a:ext uri="{FF2B5EF4-FFF2-40B4-BE49-F238E27FC236}">
                <a16:creationId xmlns:a16="http://schemas.microsoft.com/office/drawing/2014/main" id="{00000000-0008-0000-3E00-0000D4C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5311" y="15887"/>
            <a:ext cx="287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77" name="Line 371">
            <a:extLst>
              <a:ext uri="{FF2B5EF4-FFF2-40B4-BE49-F238E27FC236}">
                <a16:creationId xmlns:a16="http://schemas.microsoft.com/office/drawing/2014/main" id="{00000000-0008-0000-3E00-0000D5C20000}"/>
              </a:ext>
            </a:extLst>
          </xdr:cNvPr>
          <xdr:cNvSpPr>
            <a:spLocks noChangeShapeType="1"/>
          </xdr:cNvSpPr>
        </xdr:nvSpPr>
        <xdr:spPr bwMode="auto">
          <a:xfrm>
            <a:off x="5061" y="1847"/>
            <a:ext cx="5084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78" name="Line 373">
            <a:extLst>
              <a:ext uri="{FF2B5EF4-FFF2-40B4-BE49-F238E27FC236}">
                <a16:creationId xmlns:a16="http://schemas.microsoft.com/office/drawing/2014/main" id="{00000000-0008-0000-3E00-0000D6C20000}"/>
              </a:ext>
            </a:extLst>
          </xdr:cNvPr>
          <xdr:cNvSpPr>
            <a:spLocks noChangeShapeType="1"/>
          </xdr:cNvSpPr>
        </xdr:nvSpPr>
        <xdr:spPr bwMode="auto">
          <a:xfrm>
            <a:off x="7685" y="-133"/>
            <a:ext cx="0" cy="19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79" name="Line 374">
            <a:extLst>
              <a:ext uri="{FF2B5EF4-FFF2-40B4-BE49-F238E27FC236}">
                <a16:creationId xmlns:a16="http://schemas.microsoft.com/office/drawing/2014/main" id="{00000000-0008-0000-3E00-0000D7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7685" y="3587"/>
            <a:ext cx="0" cy="21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80" name="Line 375">
            <a:extLst>
              <a:ext uri="{FF2B5EF4-FFF2-40B4-BE49-F238E27FC236}">
                <a16:creationId xmlns:a16="http://schemas.microsoft.com/office/drawing/2014/main" id="{00000000-0008-0000-3E00-0000D8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7685" y="1847"/>
            <a:ext cx="0" cy="17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81" name="Zeichnung 376">
            <a:extLst>
              <a:ext uri="{FF2B5EF4-FFF2-40B4-BE49-F238E27FC236}">
                <a16:creationId xmlns:a16="http://schemas.microsoft.com/office/drawing/2014/main" id="{00000000-0008-0000-3E00-0000D9C20000}"/>
              </a:ext>
            </a:extLst>
          </xdr:cNvPr>
          <xdr:cNvSpPr>
            <a:spLocks/>
          </xdr:cNvSpPr>
        </xdr:nvSpPr>
        <xdr:spPr bwMode="auto">
          <a:xfrm>
            <a:off x="7685" y="1427"/>
            <a:ext cx="4018" cy="1500"/>
          </a:xfrm>
          <a:custGeom>
            <a:avLst/>
            <a:gdLst>
              <a:gd name="T0" fmla="*/ 0 w 16384"/>
              <a:gd name="T1" fmla="*/ 137 h 16384"/>
              <a:gd name="T2" fmla="*/ 244 w 16384"/>
              <a:gd name="T3" fmla="*/ 0 h 16384"/>
              <a:gd name="T4" fmla="*/ 764 w 16384"/>
              <a:gd name="T5" fmla="*/ 0 h 16384"/>
              <a:gd name="T6" fmla="*/ 985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4050" y="0"/>
                </a:lnTo>
                <a:lnTo>
                  <a:pt x="12702" y="0"/>
                </a:lnTo>
                <a:lnTo>
                  <a:pt x="16384" y="0"/>
                </a:ln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49529" name="Text 377">
            <a:extLst>
              <a:ext uri="{FF2B5EF4-FFF2-40B4-BE49-F238E27FC236}">
                <a16:creationId xmlns:a16="http://schemas.microsoft.com/office/drawing/2014/main" id="{00000000-0008-0000-3E00-000079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192" y="307"/>
            <a:ext cx="1267" cy="139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CCFF"/>
                </a:solidFill>
                <a:latin typeface="Arial"/>
                <a:cs typeface="Arial"/>
              </a:rPr>
              <a:t>f</a:t>
            </a:r>
            <a:endParaRPr lang="en-US"/>
          </a:p>
        </xdr:txBody>
      </xdr:sp>
      <xdr:sp macro="" textlink="">
        <xdr:nvSpPr>
          <xdr:cNvPr id="49561" name="Text 409">
            <a:extLst>
              <a:ext uri="{FF2B5EF4-FFF2-40B4-BE49-F238E27FC236}">
                <a16:creationId xmlns:a16="http://schemas.microsoft.com/office/drawing/2014/main" id="{00000000-0008-0000-3E00-000099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161" y="2214"/>
            <a:ext cx="1478" cy="13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</a:t>
            </a:r>
            <a:endParaRPr lang="en-US"/>
          </a:p>
        </xdr:txBody>
      </xdr:sp>
      <xdr:sp macro="" textlink="">
        <xdr:nvSpPr>
          <xdr:cNvPr id="49884" name="Line 412">
            <a:extLst>
              <a:ext uri="{FF2B5EF4-FFF2-40B4-BE49-F238E27FC236}">
                <a16:creationId xmlns:a16="http://schemas.microsoft.com/office/drawing/2014/main" id="{00000000-0008-0000-3E00-0000DC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061" y="5387"/>
            <a:ext cx="0" cy="25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85" name="Line 413">
            <a:extLst>
              <a:ext uri="{FF2B5EF4-FFF2-40B4-BE49-F238E27FC236}">
                <a16:creationId xmlns:a16="http://schemas.microsoft.com/office/drawing/2014/main" id="{00000000-0008-0000-3E00-0000DD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145" y="5387"/>
            <a:ext cx="0" cy="25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49886" name="Group 414">
            <a:extLst>
              <a:ext uri="{FF2B5EF4-FFF2-40B4-BE49-F238E27FC236}">
                <a16:creationId xmlns:a16="http://schemas.microsoft.com/office/drawing/2014/main" id="{00000000-0008-0000-3E00-0000DEC20000}"/>
              </a:ext>
            </a:extLst>
          </xdr:cNvPr>
          <xdr:cNvGrpSpPr>
            <a:grpSpLocks/>
          </xdr:cNvGrpSpPr>
        </xdr:nvGrpSpPr>
        <xdr:grpSpPr bwMode="auto">
          <a:xfrm>
            <a:off x="15393" y="17027"/>
            <a:ext cx="2788" cy="1980"/>
            <a:chOff x="6960000" y="6120000"/>
            <a:chExt cx="680000" cy="660000"/>
          </a:xfrm>
        </xdr:grpSpPr>
        <xdr:sp macro="" textlink="">
          <xdr:nvSpPr>
            <xdr:cNvPr id="49894" name="Zeichnung 415">
              <a:extLst>
                <a:ext uri="{FF2B5EF4-FFF2-40B4-BE49-F238E27FC236}">
                  <a16:creationId xmlns:a16="http://schemas.microsoft.com/office/drawing/2014/main" id="{00000000-0008-0000-3E00-0000E6C20000}"/>
                </a:ext>
              </a:extLst>
            </xdr:cNvPr>
            <xdr:cNvSpPr>
              <a:spLocks/>
            </xdr:cNvSpPr>
          </xdr:nvSpPr>
          <xdr:spPr bwMode="auto">
            <a:xfrm>
              <a:off x="7040000" y="6160000"/>
              <a:ext cx="460000" cy="540000"/>
            </a:xfrm>
            <a:custGeom>
              <a:avLst/>
              <a:gdLst>
                <a:gd name="T0" fmla="*/ 744917 w 16384"/>
                <a:gd name="T1" fmla="*/ 17797852 h 16384"/>
                <a:gd name="T2" fmla="*/ 12915039 w 16384"/>
                <a:gd name="T3" fmla="*/ 10031924 h 16384"/>
                <a:gd name="T4" fmla="*/ 0 w 16384"/>
                <a:gd name="T5" fmla="*/ 0 h 16384"/>
                <a:gd name="T6" fmla="*/ 744917 w 16384"/>
                <a:gd name="T7" fmla="*/ 17797852 h 16384"/>
                <a:gd name="T8" fmla="*/ 0 60000 65536"/>
                <a:gd name="T9" fmla="*/ 0 60000 65536"/>
                <a:gd name="T10" fmla="*/ 0 60000 65536"/>
                <a:gd name="T11" fmla="*/ 0 60000 65536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0" t="0" r="r" b="b"/>
              <a:pathLst>
                <a:path w="16384" h="16384">
                  <a:moveTo>
                    <a:pt x="945" y="16384"/>
                  </a:moveTo>
                  <a:lnTo>
                    <a:pt x="16384" y="9235"/>
                  </a:lnTo>
                  <a:lnTo>
                    <a:pt x="0" y="0"/>
                  </a:lnTo>
                  <a:lnTo>
                    <a:pt x="945" y="16384"/>
                  </a:lnTo>
                  <a:close/>
                </a:path>
              </a:pathLst>
            </a:cu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49895" name="Line 416">
              <a:extLst>
                <a:ext uri="{FF2B5EF4-FFF2-40B4-BE49-F238E27FC236}">
                  <a16:creationId xmlns:a16="http://schemas.microsoft.com/office/drawing/2014/main" id="{00000000-0008-0000-3E00-0000E7C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040000" y="6480000"/>
              <a:ext cx="600000" cy="30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6" name="Oval 417">
              <a:extLst>
                <a:ext uri="{FF2B5EF4-FFF2-40B4-BE49-F238E27FC236}">
                  <a16:creationId xmlns:a16="http://schemas.microsoft.com/office/drawing/2014/main" id="{00000000-0008-0000-3E00-0000E8C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960000" y="6120000"/>
              <a:ext cx="160000" cy="8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grpSp>
        <xdr:nvGrpSpPr>
          <xdr:cNvPr id="49887" name="Group 418">
            <a:extLst>
              <a:ext uri="{FF2B5EF4-FFF2-40B4-BE49-F238E27FC236}">
                <a16:creationId xmlns:a16="http://schemas.microsoft.com/office/drawing/2014/main" id="{00000000-0008-0000-3E00-0000DFC20000}"/>
              </a:ext>
            </a:extLst>
          </xdr:cNvPr>
          <xdr:cNvGrpSpPr>
            <a:grpSpLocks/>
          </xdr:cNvGrpSpPr>
        </xdr:nvGrpSpPr>
        <xdr:grpSpPr bwMode="auto">
          <a:xfrm>
            <a:off x="-2483" y="17027"/>
            <a:ext cx="2378" cy="1860"/>
            <a:chOff x="2600000" y="6120000"/>
            <a:chExt cx="580000" cy="620000"/>
          </a:xfrm>
        </xdr:grpSpPr>
        <xdr:sp macro="" textlink="">
          <xdr:nvSpPr>
            <xdr:cNvPr id="49889" name="Line 419">
              <a:extLst>
                <a:ext uri="{FF2B5EF4-FFF2-40B4-BE49-F238E27FC236}">
                  <a16:creationId xmlns:a16="http://schemas.microsoft.com/office/drawing/2014/main" id="{00000000-0008-0000-3E00-0000E1C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100000" y="6160000"/>
              <a:ext cx="60000" cy="5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0" name="Line 420">
              <a:extLst>
                <a:ext uri="{FF2B5EF4-FFF2-40B4-BE49-F238E27FC236}">
                  <a16:creationId xmlns:a16="http://schemas.microsoft.com/office/drawing/2014/main" id="{00000000-0008-0000-3E00-0000E2C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640000" y="6160000"/>
              <a:ext cx="460000" cy="40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1" name="Line 421">
              <a:extLst>
                <a:ext uri="{FF2B5EF4-FFF2-40B4-BE49-F238E27FC236}">
                  <a16:creationId xmlns:a16="http://schemas.microsoft.com/office/drawing/2014/main" id="{00000000-0008-0000-3E00-0000E3C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640000" y="6560000"/>
              <a:ext cx="540000" cy="1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2" name="Line 422">
              <a:extLst>
                <a:ext uri="{FF2B5EF4-FFF2-40B4-BE49-F238E27FC236}">
                  <a16:creationId xmlns:a16="http://schemas.microsoft.com/office/drawing/2014/main" id="{00000000-0008-0000-3E00-0000E4C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600000" y="6560000"/>
              <a:ext cx="580000" cy="18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3" name="Oval 423">
              <a:extLst>
                <a:ext uri="{FF2B5EF4-FFF2-40B4-BE49-F238E27FC236}">
                  <a16:creationId xmlns:a16="http://schemas.microsoft.com/office/drawing/2014/main" id="{00000000-0008-0000-3E00-0000E5C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20000" y="6120000"/>
              <a:ext cx="160000" cy="12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sp macro="" textlink="">
        <xdr:nvSpPr>
          <xdr:cNvPr id="49888" name="Zeichnung 424">
            <a:extLst>
              <a:ext uri="{FF2B5EF4-FFF2-40B4-BE49-F238E27FC236}">
                <a16:creationId xmlns:a16="http://schemas.microsoft.com/office/drawing/2014/main" id="{00000000-0008-0000-3E00-0000E0C20000}"/>
              </a:ext>
            </a:extLst>
          </xdr:cNvPr>
          <xdr:cNvSpPr>
            <a:spLocks/>
          </xdr:cNvSpPr>
        </xdr:nvSpPr>
        <xdr:spPr bwMode="auto">
          <a:xfrm>
            <a:off x="5061" y="2747"/>
            <a:ext cx="10578" cy="3840"/>
          </a:xfrm>
          <a:custGeom>
            <a:avLst/>
            <a:gdLst>
              <a:gd name="T0" fmla="*/ 0 w 16384"/>
              <a:gd name="T1" fmla="*/ 900 h 16384"/>
              <a:gd name="T2" fmla="*/ 4962 w 16384"/>
              <a:gd name="T3" fmla="*/ 0 h 16384"/>
              <a:gd name="T4" fmla="*/ 6829 w 16384"/>
              <a:gd name="T5" fmla="*/ 0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1904" y="0"/>
                </a:lnTo>
                <a:lnTo>
                  <a:pt x="16384" y="0"/>
                </a:ln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628650</xdr:colOff>
      <xdr:row>4</xdr:row>
      <xdr:rowOff>47625</xdr:rowOff>
    </xdr:from>
    <xdr:to>
      <xdr:col>5</xdr:col>
      <xdr:colOff>438150</xdr:colOff>
      <xdr:row>5</xdr:row>
      <xdr:rowOff>66675</xdr:rowOff>
    </xdr:to>
    <xdr:sp macro="" textlink="">
      <xdr:nvSpPr>
        <xdr:cNvPr id="49448" name="Stelle1">
          <a:extLst>
            <a:ext uri="{FF2B5EF4-FFF2-40B4-BE49-F238E27FC236}">
              <a16:creationId xmlns:a16="http://schemas.microsoft.com/office/drawing/2014/main" id="{00000000-0008-0000-3E00-000028C10000}"/>
            </a:ext>
          </a:extLst>
        </xdr:cNvPr>
        <xdr:cNvSpPr txBox="1">
          <a:spLocks noChangeArrowheads="1"/>
        </xdr:cNvSpPr>
      </xdr:nvSpPr>
      <xdr:spPr bwMode="auto">
        <a:xfrm>
          <a:off x="2171700" y="733425"/>
          <a:ext cx="1276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>
    <xdr:from>
      <xdr:col>2</xdr:col>
      <xdr:colOff>342900</xdr:colOff>
      <xdr:row>7</xdr:row>
      <xdr:rowOff>123825</xdr:rowOff>
    </xdr:from>
    <xdr:to>
      <xdr:col>3</xdr:col>
      <xdr:colOff>647700</xdr:colOff>
      <xdr:row>8</xdr:row>
      <xdr:rowOff>152400</xdr:rowOff>
    </xdr:to>
    <xdr:sp macro="" textlink="">
      <xdr:nvSpPr>
        <xdr:cNvPr id="49445" name="Mantellänge">
          <a:extLst>
            <a:ext uri="{FF2B5EF4-FFF2-40B4-BE49-F238E27FC236}">
              <a16:creationId xmlns:a16="http://schemas.microsoft.com/office/drawing/2014/main" id="{00000000-0008-0000-3E00-000025C10000}"/>
            </a:ext>
          </a:extLst>
        </xdr:cNvPr>
        <xdr:cNvSpPr txBox="1">
          <a:spLocks noChangeArrowheads="1"/>
        </xdr:cNvSpPr>
      </xdr:nvSpPr>
      <xdr:spPr bwMode="auto">
        <a:xfrm>
          <a:off x="1152525" y="1323975"/>
          <a:ext cx="1038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24m</a:t>
          </a:r>
          <a:endParaRPr lang="en-US"/>
        </a:p>
      </xdr:txBody>
    </xdr:sp>
    <xdr:clientData/>
  </xdr:twoCellAnchor>
  <xdr:twoCellAnchor>
    <xdr:from>
      <xdr:col>2</xdr:col>
      <xdr:colOff>657225</xdr:colOff>
      <xdr:row>12</xdr:row>
      <xdr:rowOff>104775</xdr:rowOff>
    </xdr:from>
    <xdr:to>
      <xdr:col>3</xdr:col>
      <xdr:colOff>476250</xdr:colOff>
      <xdr:row>13</xdr:row>
      <xdr:rowOff>104775</xdr:rowOff>
    </xdr:to>
    <xdr:sp macro="" textlink="">
      <xdr:nvSpPr>
        <xdr:cNvPr id="49447" name="Winkel">
          <a:extLst>
            <a:ext uri="{FF2B5EF4-FFF2-40B4-BE49-F238E27FC236}">
              <a16:creationId xmlns:a16="http://schemas.microsoft.com/office/drawing/2014/main" id="{00000000-0008-0000-3E00-000027C10000}"/>
            </a:ext>
          </a:extLst>
        </xdr:cNvPr>
        <xdr:cNvSpPr txBox="1">
          <a:spLocks noChangeArrowheads="1"/>
        </xdr:cNvSpPr>
      </xdr:nvSpPr>
      <xdr:spPr bwMode="auto">
        <a:xfrm>
          <a:off x="1466850" y="216217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9578" name="Meridiankraft">
          <a:extLst>
            <a:ext uri="{FF2B5EF4-FFF2-40B4-BE49-F238E27FC236}">
              <a16:creationId xmlns:a16="http://schemas.microsoft.com/office/drawing/2014/main" id="{00000000-0008-0000-3E00-0000AAC1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9579" name="Aufweitung">
          <a:extLst>
            <a:ext uri="{FF2B5EF4-FFF2-40B4-BE49-F238E27FC236}">
              <a16:creationId xmlns:a16="http://schemas.microsoft.com/office/drawing/2014/main" id="{00000000-0008-0000-3E00-0000ABC1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9580" name="Stelle2">
          <a:extLst>
            <a:ext uri="{FF2B5EF4-FFF2-40B4-BE49-F238E27FC236}">
              <a16:creationId xmlns:a16="http://schemas.microsoft.com/office/drawing/2014/main" id="{00000000-0008-0000-3E00-0000ACC1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9581" name="Ringkraft">
          <a:extLst>
            <a:ext uri="{FF2B5EF4-FFF2-40B4-BE49-F238E27FC236}">
              <a16:creationId xmlns:a16="http://schemas.microsoft.com/office/drawing/2014/main" id="{00000000-0008-0000-3E00-0000ADC1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49582" name="Button 430" hidden="1">
              <a:extLst>
                <a:ext uri="{63B3BB69-23CF-44E3-9099-C40C66FF867C}">
                  <a14:compatExt spid="_x0000_s49582"/>
                </a:ext>
                <a:ext uri="{FF2B5EF4-FFF2-40B4-BE49-F238E27FC236}">
                  <a16:creationId xmlns:a16="http://schemas.microsoft.com/office/drawing/2014/main" id="{00000000-0008-0000-3E00-0000AEC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49583" name="Button 431" hidden="1">
              <a:extLst>
                <a:ext uri="{63B3BB69-23CF-44E3-9099-C40C66FF867C}">
                  <a14:compatExt spid="_x0000_s49583"/>
                </a:ext>
                <a:ext uri="{FF2B5EF4-FFF2-40B4-BE49-F238E27FC236}">
                  <a16:creationId xmlns:a16="http://schemas.microsoft.com/office/drawing/2014/main" id="{00000000-0008-0000-3E00-0000AFC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49584" name="Button 432" hidden="1">
              <a:extLst>
                <a:ext uri="{63B3BB69-23CF-44E3-9099-C40C66FF867C}">
                  <a14:compatExt spid="_x0000_s49584"/>
                </a:ext>
                <a:ext uri="{FF2B5EF4-FFF2-40B4-BE49-F238E27FC236}">
                  <a16:creationId xmlns:a16="http://schemas.microsoft.com/office/drawing/2014/main" id="{00000000-0008-0000-3E00-0000B0C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49585" name="Button 433" hidden="1">
              <a:extLst>
                <a:ext uri="{63B3BB69-23CF-44E3-9099-C40C66FF867C}">
                  <a14:compatExt spid="_x0000_s49585"/>
                </a:ext>
                <a:ext uri="{FF2B5EF4-FFF2-40B4-BE49-F238E27FC236}">
                  <a16:creationId xmlns:a16="http://schemas.microsoft.com/office/drawing/2014/main" id="{00000000-0008-0000-3E00-0000B1C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3</xdr:row>
      <xdr:rowOff>0</xdr:rowOff>
    </xdr:from>
    <xdr:to>
      <xdr:col>4</xdr:col>
      <xdr:colOff>476250</xdr:colOff>
      <xdr:row>4</xdr:row>
      <xdr:rowOff>28575</xdr:rowOff>
    </xdr:to>
    <xdr:sp macro="" textlink="">
      <xdr:nvSpPr>
        <xdr:cNvPr id="50351" name="Wichte">
          <a:extLst>
            <a:ext uri="{FF2B5EF4-FFF2-40B4-BE49-F238E27FC236}">
              <a16:creationId xmlns:a16="http://schemas.microsoft.com/office/drawing/2014/main" id="{00000000-0008-0000-3F00-0000AFC40000}"/>
            </a:ext>
          </a:extLst>
        </xdr:cNvPr>
        <xdr:cNvSpPr txBox="1">
          <a:spLocks noChangeArrowheads="1"/>
        </xdr:cNvSpPr>
      </xdr:nvSpPr>
      <xdr:spPr bwMode="auto">
        <a:xfrm>
          <a:off x="1123950" y="514350"/>
          <a:ext cx="16287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0,01MN/m³</a:t>
          </a:r>
          <a:endParaRPr lang="en-US"/>
        </a:p>
      </xdr:txBody>
    </xdr:sp>
    <xdr:clientData/>
  </xdr:twoCellAnchor>
  <xdr:twoCellAnchor>
    <xdr:from>
      <xdr:col>5</xdr:col>
      <xdr:colOff>238125</xdr:colOff>
      <xdr:row>7</xdr:row>
      <xdr:rowOff>152400</xdr:rowOff>
    </xdr:from>
    <xdr:to>
      <xdr:col>6</xdr:col>
      <xdr:colOff>514350</xdr:colOff>
      <xdr:row>9</xdr:row>
      <xdr:rowOff>28575</xdr:rowOff>
    </xdr:to>
    <xdr:sp macro="" textlink="">
      <xdr:nvSpPr>
        <xdr:cNvPr id="50440" name="Füllhöhe">
          <a:extLst>
            <a:ext uri="{FF2B5EF4-FFF2-40B4-BE49-F238E27FC236}">
              <a16:creationId xmlns:a16="http://schemas.microsoft.com/office/drawing/2014/main" id="{00000000-0008-0000-3F00-000008C50000}"/>
            </a:ext>
          </a:extLst>
        </xdr:cNvPr>
        <xdr:cNvSpPr txBox="1">
          <a:spLocks noChangeArrowheads="1"/>
        </xdr:cNvSpPr>
      </xdr:nvSpPr>
      <xdr:spPr bwMode="auto">
        <a:xfrm>
          <a:off x="3248025" y="1343025"/>
          <a:ext cx="10096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300m</a:t>
          </a:r>
          <a:endParaRPr lang="en-US"/>
        </a:p>
      </xdr:txBody>
    </xdr:sp>
    <xdr:clientData/>
  </xdr:twoCellAnchor>
  <xdr:twoCellAnchor>
    <xdr:from>
      <xdr:col>5</xdr:col>
      <xdr:colOff>104775</xdr:colOff>
      <xdr:row>4</xdr:row>
      <xdr:rowOff>9525</xdr:rowOff>
    </xdr:from>
    <xdr:to>
      <xdr:col>5</xdr:col>
      <xdr:colOff>104775</xdr:colOff>
      <xdr:row>13</xdr:row>
      <xdr:rowOff>0</xdr:rowOff>
    </xdr:to>
    <xdr:sp macro="" textlink="">
      <xdr:nvSpPr>
        <xdr:cNvPr id="50767" name="Line 258">
          <a:extLst>
            <a:ext uri="{FF2B5EF4-FFF2-40B4-BE49-F238E27FC236}">
              <a16:creationId xmlns:a16="http://schemas.microsoft.com/office/drawing/2014/main" id="{00000000-0008-0000-3F00-00004FC60000}"/>
            </a:ext>
          </a:extLst>
        </xdr:cNvPr>
        <xdr:cNvSpPr>
          <a:spLocks noChangeShapeType="1"/>
        </xdr:cNvSpPr>
      </xdr:nvSpPr>
      <xdr:spPr bwMode="auto">
        <a:xfrm>
          <a:off x="3114675" y="695325"/>
          <a:ext cx="0" cy="1524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</xdr:row>
      <xdr:rowOff>0</xdr:rowOff>
    </xdr:from>
    <xdr:to>
      <xdr:col>4</xdr:col>
      <xdr:colOff>704850</xdr:colOff>
      <xdr:row>13</xdr:row>
      <xdr:rowOff>19050</xdr:rowOff>
    </xdr:to>
    <xdr:sp macro="" textlink="">
      <xdr:nvSpPr>
        <xdr:cNvPr id="50768" name="Zeichnung 254">
          <a:extLst>
            <a:ext uri="{FF2B5EF4-FFF2-40B4-BE49-F238E27FC236}">
              <a16:creationId xmlns:a16="http://schemas.microsoft.com/office/drawing/2014/main" id="{00000000-0008-0000-3F00-000050C60000}"/>
            </a:ext>
          </a:extLst>
        </xdr:cNvPr>
        <xdr:cNvSpPr>
          <a:spLocks/>
        </xdr:cNvSpPr>
      </xdr:nvSpPr>
      <xdr:spPr bwMode="auto">
        <a:xfrm>
          <a:off x="2276475" y="685800"/>
          <a:ext cx="704850" cy="1552575"/>
        </a:xfrm>
        <a:custGeom>
          <a:avLst/>
          <a:gdLst>
            <a:gd name="T0" fmla="*/ 0 w 16384"/>
            <a:gd name="T1" fmla="*/ 28142601 h 16384"/>
            <a:gd name="T2" fmla="*/ 0 w 16384"/>
            <a:gd name="T3" fmla="*/ 0 h 16384"/>
            <a:gd name="T4" fmla="*/ 30323091 w 16384"/>
            <a:gd name="T5" fmla="*/ 0 h 16384"/>
            <a:gd name="T6" fmla="*/ 30323091 w 16384"/>
            <a:gd name="T7" fmla="*/ 144143284 h 16384"/>
            <a:gd name="T8" fmla="*/ 30147266 w 16384"/>
            <a:gd name="T9" fmla="*/ 147124581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3134"/>
              </a:moveTo>
              <a:lnTo>
                <a:pt x="0" y="0"/>
              </a:lnTo>
              <a:lnTo>
                <a:pt x="16384" y="0"/>
              </a:lnTo>
              <a:lnTo>
                <a:pt x="16384" y="16052"/>
              </a:lnTo>
              <a:lnTo>
                <a:pt x="16289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4</xdr:row>
      <xdr:rowOff>0</xdr:rowOff>
    </xdr:from>
    <xdr:to>
      <xdr:col>3</xdr:col>
      <xdr:colOff>0</xdr:colOff>
      <xdr:row>12</xdr:row>
      <xdr:rowOff>152400</xdr:rowOff>
    </xdr:to>
    <xdr:sp macro="" textlink="">
      <xdr:nvSpPr>
        <xdr:cNvPr id="50769" name="Zeichnung 253">
          <a:extLst>
            <a:ext uri="{FF2B5EF4-FFF2-40B4-BE49-F238E27FC236}">
              <a16:creationId xmlns:a16="http://schemas.microsoft.com/office/drawing/2014/main" id="{00000000-0008-0000-3F00-000051C60000}"/>
            </a:ext>
          </a:extLst>
        </xdr:cNvPr>
        <xdr:cNvSpPr>
          <a:spLocks/>
        </xdr:cNvSpPr>
      </xdr:nvSpPr>
      <xdr:spPr bwMode="auto">
        <a:xfrm>
          <a:off x="847725" y="685800"/>
          <a:ext cx="695325" cy="1514475"/>
        </a:xfrm>
        <a:custGeom>
          <a:avLst/>
          <a:gdLst>
            <a:gd name="T0" fmla="*/ 29509085 w 16384"/>
            <a:gd name="T1" fmla="*/ 27940326 h 16384"/>
            <a:gd name="T2" fmla="*/ 29509085 w 16384"/>
            <a:gd name="T3" fmla="*/ 0 h 16384"/>
            <a:gd name="T4" fmla="*/ 0 w 16384"/>
            <a:gd name="T5" fmla="*/ 0 h 16384"/>
            <a:gd name="T6" fmla="*/ 0 w 16384"/>
            <a:gd name="T7" fmla="*/ 139992342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384" y="3270"/>
              </a:moveTo>
              <a:lnTo>
                <a:pt x="16384" y="0"/>
              </a:lnTo>
              <a:lnTo>
                <a:pt x="0" y="0"/>
              </a:lnTo>
              <a:lnTo>
                <a:pt x="0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5</xdr:row>
      <xdr:rowOff>47625</xdr:rowOff>
    </xdr:from>
    <xdr:to>
      <xdr:col>4</xdr:col>
      <xdr:colOff>704850</xdr:colOff>
      <xdr:row>13</xdr:row>
      <xdr:rowOff>0</xdr:rowOff>
    </xdr:to>
    <xdr:grpSp>
      <xdr:nvGrpSpPr>
        <xdr:cNvPr id="50770" name="Group 207">
          <a:extLst>
            <a:ext uri="{FF2B5EF4-FFF2-40B4-BE49-F238E27FC236}">
              <a16:creationId xmlns:a16="http://schemas.microsoft.com/office/drawing/2014/main" id="{00000000-0008-0000-3F00-000052C60000}"/>
            </a:ext>
          </a:extLst>
        </xdr:cNvPr>
        <xdr:cNvGrpSpPr>
          <a:grpSpLocks/>
        </xdr:cNvGrpSpPr>
      </xdr:nvGrpSpPr>
      <xdr:grpSpPr bwMode="auto">
        <a:xfrm>
          <a:off x="844924" y="888066"/>
          <a:ext cx="2123514" cy="1285875"/>
          <a:chOff x="2280000" y="2320000"/>
          <a:chExt cx="5760000" cy="3380000"/>
        </a:xfrm>
      </xdr:grpSpPr>
      <xdr:sp macro="" textlink="">
        <xdr:nvSpPr>
          <xdr:cNvPr id="50847" name="Arc 208">
            <a:extLst>
              <a:ext uri="{FF2B5EF4-FFF2-40B4-BE49-F238E27FC236}">
                <a16:creationId xmlns:a16="http://schemas.microsoft.com/office/drawing/2014/main" id="{00000000-0008-0000-3F00-00009FC60000}"/>
              </a:ext>
            </a:extLst>
          </xdr:cNvPr>
          <xdr:cNvSpPr>
            <a:spLocks/>
          </xdr:cNvSpPr>
        </xdr:nvSpPr>
        <xdr:spPr bwMode="auto">
          <a:xfrm flipH="1">
            <a:off x="2280000" y="2320000"/>
            <a:ext cx="2880000" cy="3380000"/>
          </a:xfrm>
          <a:custGeom>
            <a:avLst/>
            <a:gdLst>
              <a:gd name="T0" fmla="*/ 0 w 21600"/>
              <a:gd name="T1" fmla="*/ 0 h 21600"/>
              <a:gd name="T2" fmla="*/ 384000000 w 21600"/>
              <a:gd name="T3" fmla="*/ 528907407 h 21600"/>
              <a:gd name="T4" fmla="*/ 0 w 21600"/>
              <a:gd name="T5" fmla="*/ 528907407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</xdr:spPr>
      </xdr:sp>
      <xdr:sp macro="" textlink="">
        <xdr:nvSpPr>
          <xdr:cNvPr id="50848" name="Arc 209">
            <a:extLst>
              <a:ext uri="{FF2B5EF4-FFF2-40B4-BE49-F238E27FC236}">
                <a16:creationId xmlns:a16="http://schemas.microsoft.com/office/drawing/2014/main" id="{00000000-0008-0000-3F00-0000A0C60000}"/>
              </a:ext>
            </a:extLst>
          </xdr:cNvPr>
          <xdr:cNvSpPr>
            <a:spLocks/>
          </xdr:cNvSpPr>
        </xdr:nvSpPr>
        <xdr:spPr bwMode="auto">
          <a:xfrm>
            <a:off x="5160000" y="2320000"/>
            <a:ext cx="2880000" cy="3380000"/>
          </a:xfrm>
          <a:custGeom>
            <a:avLst/>
            <a:gdLst>
              <a:gd name="T0" fmla="*/ 0 w 21600"/>
              <a:gd name="T1" fmla="*/ 0 h 21600"/>
              <a:gd name="T2" fmla="*/ 384000000 w 21600"/>
              <a:gd name="T3" fmla="*/ 528907407 h 21600"/>
              <a:gd name="T4" fmla="*/ 0 w 21600"/>
              <a:gd name="T5" fmla="*/ 528907407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704850</xdr:colOff>
      <xdr:row>5</xdr:row>
      <xdr:rowOff>47625</xdr:rowOff>
    </xdr:from>
    <xdr:to>
      <xdr:col>4</xdr:col>
      <xdr:colOff>28575</xdr:colOff>
      <xdr:row>13</xdr:row>
      <xdr:rowOff>9525</xdr:rowOff>
    </xdr:to>
    <xdr:sp macro="" textlink="">
      <xdr:nvSpPr>
        <xdr:cNvPr id="50771" name="Zeichnung 210">
          <a:extLst>
            <a:ext uri="{FF2B5EF4-FFF2-40B4-BE49-F238E27FC236}">
              <a16:creationId xmlns:a16="http://schemas.microsoft.com/office/drawing/2014/main" id="{00000000-0008-0000-3F00-000053C60000}"/>
            </a:ext>
          </a:extLst>
        </xdr:cNvPr>
        <xdr:cNvSpPr>
          <a:spLocks/>
        </xdr:cNvSpPr>
      </xdr:nvSpPr>
      <xdr:spPr bwMode="auto">
        <a:xfrm>
          <a:off x="1514475" y="904875"/>
          <a:ext cx="790575" cy="1323975"/>
        </a:xfrm>
        <a:custGeom>
          <a:avLst/>
          <a:gdLst>
            <a:gd name="T0" fmla="*/ 18868850 w 16384"/>
            <a:gd name="T1" fmla="*/ 106989124 h 16384"/>
            <a:gd name="T2" fmla="*/ 0 w 16384"/>
            <a:gd name="T3" fmla="*/ 0 h 16384"/>
            <a:gd name="T4" fmla="*/ 38147512 w 16384"/>
            <a:gd name="T5" fmla="*/ 0 h 16384"/>
            <a:gd name="T6" fmla="*/ 18868850 w 16384"/>
            <a:gd name="T7" fmla="*/ 106989124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4</xdr:row>
      <xdr:rowOff>152400</xdr:rowOff>
    </xdr:from>
    <xdr:to>
      <xdr:col>3</xdr:col>
      <xdr:colOff>371475</xdr:colOff>
      <xdr:row>13</xdr:row>
      <xdr:rowOff>57150</xdr:rowOff>
    </xdr:to>
    <xdr:sp macro="" textlink="">
      <xdr:nvSpPr>
        <xdr:cNvPr id="50772" name="Line 211">
          <a:extLst>
            <a:ext uri="{FF2B5EF4-FFF2-40B4-BE49-F238E27FC236}">
              <a16:creationId xmlns:a16="http://schemas.microsoft.com/office/drawing/2014/main" id="{00000000-0008-0000-3F00-000054C60000}"/>
            </a:ext>
          </a:extLst>
        </xdr:cNvPr>
        <xdr:cNvSpPr>
          <a:spLocks noChangeShapeType="1"/>
        </xdr:cNvSpPr>
      </xdr:nvSpPr>
      <xdr:spPr bwMode="auto">
        <a:xfrm>
          <a:off x="1914525" y="838200"/>
          <a:ext cx="0" cy="14382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</xdr:row>
      <xdr:rowOff>152400</xdr:rowOff>
    </xdr:from>
    <xdr:to>
      <xdr:col>3</xdr:col>
      <xdr:colOff>371475</xdr:colOff>
      <xdr:row>13</xdr:row>
      <xdr:rowOff>9525</xdr:rowOff>
    </xdr:to>
    <xdr:sp macro="" textlink="">
      <xdr:nvSpPr>
        <xdr:cNvPr id="50773" name="Line 212">
          <a:extLst>
            <a:ext uri="{FF2B5EF4-FFF2-40B4-BE49-F238E27FC236}">
              <a16:creationId xmlns:a16="http://schemas.microsoft.com/office/drawing/2014/main" id="{00000000-0008-0000-3F00-000055C60000}"/>
            </a:ext>
          </a:extLst>
        </xdr:cNvPr>
        <xdr:cNvSpPr>
          <a:spLocks noChangeShapeType="1"/>
        </xdr:cNvSpPr>
      </xdr:nvSpPr>
      <xdr:spPr bwMode="auto">
        <a:xfrm>
          <a:off x="1543050" y="1009650"/>
          <a:ext cx="371475" cy="1219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50774" name="Line 213">
          <a:extLst>
            <a:ext uri="{FF2B5EF4-FFF2-40B4-BE49-F238E27FC236}">
              <a16:creationId xmlns:a16="http://schemas.microsoft.com/office/drawing/2014/main" id="{00000000-0008-0000-3F00-000056C60000}"/>
            </a:ext>
          </a:extLst>
        </xdr:cNvPr>
        <xdr:cNvSpPr>
          <a:spLocks noChangeShapeType="1"/>
        </xdr:cNvSpPr>
      </xdr:nvSpPr>
      <xdr:spPr bwMode="auto">
        <a:xfrm>
          <a:off x="847725" y="2219325"/>
          <a:ext cx="2162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10</xdr:row>
      <xdr:rowOff>152400</xdr:rowOff>
    </xdr:from>
    <xdr:to>
      <xdr:col>3</xdr:col>
      <xdr:colOff>371475</xdr:colOff>
      <xdr:row>13</xdr:row>
      <xdr:rowOff>0</xdr:rowOff>
    </xdr:to>
    <xdr:sp macro="" textlink="">
      <xdr:nvSpPr>
        <xdr:cNvPr id="50775" name="Line 234">
          <a:extLst>
            <a:ext uri="{FF2B5EF4-FFF2-40B4-BE49-F238E27FC236}">
              <a16:creationId xmlns:a16="http://schemas.microsoft.com/office/drawing/2014/main" id="{00000000-0008-0000-3F00-000057C60000}"/>
            </a:ext>
          </a:extLst>
        </xdr:cNvPr>
        <xdr:cNvSpPr>
          <a:spLocks noChangeShapeType="1"/>
        </xdr:cNvSpPr>
      </xdr:nvSpPr>
      <xdr:spPr bwMode="auto">
        <a:xfrm>
          <a:off x="904875" y="1857375"/>
          <a:ext cx="1009650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152400</xdr:rowOff>
    </xdr:from>
    <xdr:to>
      <xdr:col>3</xdr:col>
      <xdr:colOff>371475</xdr:colOff>
      <xdr:row>7</xdr:row>
      <xdr:rowOff>85725</xdr:rowOff>
    </xdr:to>
    <xdr:sp macro="" textlink="">
      <xdr:nvSpPr>
        <xdr:cNvPr id="50776" name="Arc 235">
          <a:extLst>
            <a:ext uri="{FF2B5EF4-FFF2-40B4-BE49-F238E27FC236}">
              <a16:creationId xmlns:a16="http://schemas.microsoft.com/office/drawing/2014/main" id="{00000000-0008-0000-3F00-000058C60000}"/>
            </a:ext>
          </a:extLst>
        </xdr:cNvPr>
        <xdr:cNvSpPr>
          <a:spLocks/>
        </xdr:cNvSpPr>
      </xdr:nvSpPr>
      <xdr:spPr bwMode="auto">
        <a:xfrm flipH="1">
          <a:off x="1638300" y="1181100"/>
          <a:ext cx="276225" cy="95250"/>
        </a:xfrm>
        <a:custGeom>
          <a:avLst/>
          <a:gdLst>
            <a:gd name="T0" fmla="*/ 0 w 21600"/>
            <a:gd name="T1" fmla="*/ 0 h 21600"/>
            <a:gd name="T2" fmla="*/ 3532419 w 21600"/>
            <a:gd name="T3" fmla="*/ 420026 h 21600"/>
            <a:gd name="T4" fmla="*/ 0 w 21600"/>
            <a:gd name="T5" fmla="*/ 4200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561975</xdr:colOff>
      <xdr:row>8</xdr:row>
      <xdr:rowOff>104775</xdr:rowOff>
    </xdr:from>
    <xdr:to>
      <xdr:col>3</xdr:col>
      <xdr:colOff>371475</xdr:colOff>
      <xdr:row>11</xdr:row>
      <xdr:rowOff>152400</xdr:rowOff>
    </xdr:to>
    <xdr:sp macro="" textlink="">
      <xdr:nvSpPr>
        <xdr:cNvPr id="50777" name="Arc 236">
          <a:extLst>
            <a:ext uri="{FF2B5EF4-FFF2-40B4-BE49-F238E27FC236}">
              <a16:creationId xmlns:a16="http://schemas.microsoft.com/office/drawing/2014/main" id="{00000000-0008-0000-3F00-000059C60000}"/>
            </a:ext>
          </a:extLst>
        </xdr:cNvPr>
        <xdr:cNvSpPr>
          <a:spLocks/>
        </xdr:cNvSpPr>
      </xdr:nvSpPr>
      <xdr:spPr bwMode="auto">
        <a:xfrm flipH="1">
          <a:off x="1371600" y="1466850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lg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10</xdr:row>
      <xdr:rowOff>76200</xdr:rowOff>
    </xdr:from>
    <xdr:to>
      <xdr:col>3</xdr:col>
      <xdr:colOff>371475</xdr:colOff>
      <xdr:row>13</xdr:row>
      <xdr:rowOff>0</xdr:rowOff>
    </xdr:to>
    <xdr:sp macro="" textlink="">
      <xdr:nvSpPr>
        <xdr:cNvPr id="50778" name="Arc 237">
          <a:extLst>
            <a:ext uri="{FF2B5EF4-FFF2-40B4-BE49-F238E27FC236}">
              <a16:creationId xmlns:a16="http://schemas.microsoft.com/office/drawing/2014/main" id="{00000000-0008-0000-3F00-00005AC60000}"/>
            </a:ext>
          </a:extLst>
        </xdr:cNvPr>
        <xdr:cNvSpPr>
          <a:spLocks/>
        </xdr:cNvSpPr>
      </xdr:nvSpPr>
      <xdr:spPr bwMode="auto">
        <a:xfrm flipH="1">
          <a:off x="1581150" y="1781175"/>
          <a:ext cx="333375" cy="438150"/>
        </a:xfrm>
        <a:custGeom>
          <a:avLst/>
          <a:gdLst>
            <a:gd name="T0" fmla="*/ 0 w 21600"/>
            <a:gd name="T1" fmla="*/ 0 h 21600"/>
            <a:gd name="T2" fmla="*/ 5145319 w 21600"/>
            <a:gd name="T3" fmla="*/ 8887751 h 21600"/>
            <a:gd name="T4" fmla="*/ 0 w 21600"/>
            <a:gd name="T5" fmla="*/ 8887751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12</xdr:row>
      <xdr:rowOff>66675</xdr:rowOff>
    </xdr:from>
    <xdr:to>
      <xdr:col>3</xdr:col>
      <xdr:colOff>57150</xdr:colOff>
      <xdr:row>13</xdr:row>
      <xdr:rowOff>0</xdr:rowOff>
    </xdr:to>
    <xdr:sp macro="" textlink="">
      <xdr:nvSpPr>
        <xdr:cNvPr id="50779" name="Line 238">
          <a:extLst>
            <a:ext uri="{FF2B5EF4-FFF2-40B4-BE49-F238E27FC236}">
              <a16:creationId xmlns:a16="http://schemas.microsoft.com/office/drawing/2014/main" id="{00000000-0008-0000-3F00-00005BC60000}"/>
            </a:ext>
          </a:extLst>
        </xdr:cNvPr>
        <xdr:cNvSpPr>
          <a:spLocks noChangeShapeType="1"/>
        </xdr:cNvSpPr>
      </xdr:nvSpPr>
      <xdr:spPr bwMode="auto">
        <a:xfrm flipH="1">
          <a:off x="1581150" y="2114550"/>
          <a:ext cx="1905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7</xdr:row>
      <xdr:rowOff>19050</xdr:rowOff>
    </xdr:from>
    <xdr:to>
      <xdr:col>3</xdr:col>
      <xdr:colOff>171450</xdr:colOff>
      <xdr:row>7</xdr:row>
      <xdr:rowOff>76200</xdr:rowOff>
    </xdr:to>
    <xdr:sp macro="" textlink="">
      <xdr:nvSpPr>
        <xdr:cNvPr id="50780" name="Line 240">
          <a:extLst>
            <a:ext uri="{FF2B5EF4-FFF2-40B4-BE49-F238E27FC236}">
              <a16:creationId xmlns:a16="http://schemas.microsoft.com/office/drawing/2014/main" id="{00000000-0008-0000-3F00-00005CC60000}"/>
            </a:ext>
          </a:extLst>
        </xdr:cNvPr>
        <xdr:cNvSpPr>
          <a:spLocks noChangeShapeType="1"/>
        </xdr:cNvSpPr>
      </xdr:nvSpPr>
      <xdr:spPr bwMode="auto">
        <a:xfrm flipH="1">
          <a:off x="1638300" y="1209675"/>
          <a:ext cx="76200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66675</xdr:rowOff>
    </xdr:from>
    <xdr:to>
      <xdr:col>3</xdr:col>
      <xdr:colOff>371475</xdr:colOff>
      <xdr:row>6</xdr:row>
      <xdr:rowOff>104775</xdr:rowOff>
    </xdr:to>
    <xdr:sp macro="" textlink="">
      <xdr:nvSpPr>
        <xdr:cNvPr id="50417" name="Text 241">
          <a:extLst>
            <a:ext uri="{FF2B5EF4-FFF2-40B4-BE49-F238E27FC236}">
              <a16:creationId xmlns:a16="http://schemas.microsoft.com/office/drawing/2014/main" id="{00000000-0008-0000-3F00-0000F1C40000}"/>
            </a:ext>
          </a:extLst>
        </xdr:cNvPr>
        <xdr:cNvSpPr txBox="1">
          <a:spLocks noChangeArrowheads="1"/>
        </xdr:cNvSpPr>
      </xdr:nvSpPr>
      <xdr:spPr bwMode="auto">
        <a:xfrm>
          <a:off x="1704975" y="923925"/>
          <a:ext cx="2095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 </a:t>
          </a:r>
          <a:endParaRPr lang="en-US"/>
        </a:p>
      </xdr:txBody>
    </xdr:sp>
    <xdr:clientData/>
  </xdr:twoCellAnchor>
  <xdr:twoCellAnchor>
    <xdr:from>
      <xdr:col>3</xdr:col>
      <xdr:colOff>161925</xdr:colOff>
      <xdr:row>8</xdr:row>
      <xdr:rowOff>152400</xdr:rowOff>
    </xdr:from>
    <xdr:to>
      <xdr:col>3</xdr:col>
      <xdr:colOff>371475</xdr:colOff>
      <xdr:row>10</xdr:row>
      <xdr:rowOff>47625</xdr:rowOff>
    </xdr:to>
    <xdr:sp macro="" textlink="">
      <xdr:nvSpPr>
        <xdr:cNvPr id="50418" name="Text 242">
          <a:extLst>
            <a:ext uri="{FF2B5EF4-FFF2-40B4-BE49-F238E27FC236}">
              <a16:creationId xmlns:a16="http://schemas.microsoft.com/office/drawing/2014/main" id="{00000000-0008-0000-3F00-0000F2C40000}"/>
            </a:ext>
          </a:extLst>
        </xdr:cNvPr>
        <xdr:cNvSpPr txBox="1">
          <a:spLocks noChangeArrowheads="1"/>
        </xdr:cNvSpPr>
      </xdr:nvSpPr>
      <xdr:spPr bwMode="auto">
        <a:xfrm>
          <a:off x="1704975" y="1514475"/>
          <a:ext cx="209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1</xdr:col>
      <xdr:colOff>266700</xdr:colOff>
      <xdr:row>8</xdr:row>
      <xdr:rowOff>19050</xdr:rowOff>
    </xdr:from>
    <xdr:to>
      <xdr:col>2</xdr:col>
      <xdr:colOff>276225</xdr:colOff>
      <xdr:row>8</xdr:row>
      <xdr:rowOff>19050</xdr:rowOff>
    </xdr:to>
    <xdr:sp macro="" textlink="">
      <xdr:nvSpPr>
        <xdr:cNvPr id="50783" name="Line 243">
          <a:extLst>
            <a:ext uri="{FF2B5EF4-FFF2-40B4-BE49-F238E27FC236}">
              <a16:creationId xmlns:a16="http://schemas.microsoft.com/office/drawing/2014/main" id="{00000000-0008-0000-3F00-00005FC60000}"/>
            </a:ext>
          </a:extLst>
        </xdr:cNvPr>
        <xdr:cNvSpPr>
          <a:spLocks noChangeShapeType="1"/>
        </xdr:cNvSpPr>
      </xdr:nvSpPr>
      <xdr:spPr bwMode="auto">
        <a:xfrm>
          <a:off x="638175" y="1381125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19050</xdr:rowOff>
    </xdr:from>
    <xdr:to>
      <xdr:col>2</xdr:col>
      <xdr:colOff>485775</xdr:colOff>
      <xdr:row>8</xdr:row>
      <xdr:rowOff>19050</xdr:rowOff>
    </xdr:to>
    <xdr:sp macro="" textlink="">
      <xdr:nvSpPr>
        <xdr:cNvPr id="50784" name="Line 244">
          <a:extLst>
            <a:ext uri="{FF2B5EF4-FFF2-40B4-BE49-F238E27FC236}">
              <a16:creationId xmlns:a16="http://schemas.microsoft.com/office/drawing/2014/main" id="{00000000-0008-0000-3F00-000060C60000}"/>
            </a:ext>
          </a:extLst>
        </xdr:cNvPr>
        <xdr:cNvSpPr>
          <a:spLocks noChangeShapeType="1"/>
        </xdr:cNvSpPr>
      </xdr:nvSpPr>
      <xdr:spPr bwMode="auto">
        <a:xfrm flipH="1" flipV="1">
          <a:off x="1104900" y="1381125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19050</xdr:rowOff>
    </xdr:from>
    <xdr:to>
      <xdr:col>3</xdr:col>
      <xdr:colOff>333375</xdr:colOff>
      <xdr:row>8</xdr:row>
      <xdr:rowOff>47625</xdr:rowOff>
    </xdr:to>
    <xdr:sp macro="" textlink="">
      <xdr:nvSpPr>
        <xdr:cNvPr id="50421" name="Text 245">
          <a:extLst>
            <a:ext uri="{FF2B5EF4-FFF2-40B4-BE49-F238E27FC236}">
              <a16:creationId xmlns:a16="http://schemas.microsoft.com/office/drawing/2014/main" id="{00000000-0008-0000-3F00-0000F5C40000}"/>
            </a:ext>
          </a:extLst>
        </xdr:cNvPr>
        <xdr:cNvSpPr txBox="1">
          <a:spLocks noChangeArrowheads="1"/>
        </xdr:cNvSpPr>
      </xdr:nvSpPr>
      <xdr:spPr bwMode="auto">
        <a:xfrm>
          <a:off x="1714500" y="1209675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371475</xdr:colOff>
      <xdr:row>5</xdr:row>
      <xdr:rowOff>123825</xdr:rowOff>
    </xdr:from>
    <xdr:to>
      <xdr:col>4</xdr:col>
      <xdr:colOff>0</xdr:colOff>
      <xdr:row>13</xdr:row>
      <xdr:rowOff>0</xdr:rowOff>
    </xdr:to>
    <xdr:sp macro="" textlink="">
      <xdr:nvSpPr>
        <xdr:cNvPr id="50786" name="Line 246">
          <a:extLst>
            <a:ext uri="{FF2B5EF4-FFF2-40B4-BE49-F238E27FC236}">
              <a16:creationId xmlns:a16="http://schemas.microsoft.com/office/drawing/2014/main" id="{00000000-0008-0000-3F00-000062C60000}"/>
            </a:ext>
          </a:extLst>
        </xdr:cNvPr>
        <xdr:cNvSpPr>
          <a:spLocks noChangeShapeType="1"/>
        </xdr:cNvSpPr>
      </xdr:nvSpPr>
      <xdr:spPr bwMode="auto">
        <a:xfrm flipV="1">
          <a:off x="1914525" y="981075"/>
          <a:ext cx="361950" cy="1238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</xdr:row>
      <xdr:rowOff>19050</xdr:rowOff>
    </xdr:from>
    <xdr:to>
      <xdr:col>4</xdr:col>
      <xdr:colOff>95250</xdr:colOff>
      <xdr:row>5</xdr:row>
      <xdr:rowOff>133350</xdr:rowOff>
    </xdr:to>
    <xdr:sp macro="" textlink="">
      <xdr:nvSpPr>
        <xdr:cNvPr id="50787" name="Rectangle 255">
          <a:extLst>
            <a:ext uri="{FF2B5EF4-FFF2-40B4-BE49-F238E27FC236}">
              <a16:creationId xmlns:a16="http://schemas.microsoft.com/office/drawing/2014/main" id="{00000000-0008-0000-3F00-000063C60000}"/>
            </a:ext>
          </a:extLst>
        </xdr:cNvPr>
        <xdr:cNvSpPr>
          <a:spLocks noChangeArrowheads="1"/>
        </xdr:cNvSpPr>
      </xdr:nvSpPr>
      <xdr:spPr bwMode="auto">
        <a:xfrm>
          <a:off x="2276475" y="876300"/>
          <a:ext cx="95250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666750</xdr:colOff>
      <xdr:row>5</xdr:row>
      <xdr:rowOff>38100</xdr:rowOff>
    </xdr:from>
    <xdr:to>
      <xdr:col>3</xdr:col>
      <xdr:colOff>0</xdr:colOff>
      <xdr:row>5</xdr:row>
      <xdr:rowOff>152400</xdr:rowOff>
    </xdr:to>
    <xdr:sp macro="" textlink="">
      <xdr:nvSpPr>
        <xdr:cNvPr id="50788" name="Rectangle 256">
          <a:extLst>
            <a:ext uri="{FF2B5EF4-FFF2-40B4-BE49-F238E27FC236}">
              <a16:creationId xmlns:a16="http://schemas.microsoft.com/office/drawing/2014/main" id="{00000000-0008-0000-3F00-000064C60000}"/>
            </a:ext>
          </a:extLst>
        </xdr:cNvPr>
        <xdr:cNvSpPr>
          <a:spLocks noChangeArrowheads="1"/>
        </xdr:cNvSpPr>
      </xdr:nvSpPr>
      <xdr:spPr bwMode="auto">
        <a:xfrm>
          <a:off x="1476375" y="895350"/>
          <a:ext cx="66675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180975</xdr:colOff>
      <xdr:row>2</xdr:row>
      <xdr:rowOff>152400</xdr:rowOff>
    </xdr:from>
    <xdr:to>
      <xdr:col>2</xdr:col>
      <xdr:colOff>342900</xdr:colOff>
      <xdr:row>3</xdr:row>
      <xdr:rowOff>152400</xdr:rowOff>
    </xdr:to>
    <xdr:sp macro="" textlink="">
      <xdr:nvSpPr>
        <xdr:cNvPr id="50433" name="Text 257">
          <a:extLst>
            <a:ext uri="{FF2B5EF4-FFF2-40B4-BE49-F238E27FC236}">
              <a16:creationId xmlns:a16="http://schemas.microsoft.com/office/drawing/2014/main" id="{00000000-0008-0000-3F00-000001C50000}"/>
            </a:ext>
          </a:extLst>
        </xdr:cNvPr>
        <xdr:cNvSpPr txBox="1">
          <a:spLocks noChangeArrowheads="1"/>
        </xdr:cNvSpPr>
      </xdr:nvSpPr>
      <xdr:spPr bwMode="auto">
        <a:xfrm>
          <a:off x="990600" y="495300"/>
          <a:ext cx="161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Symbol"/>
            </a:rPr>
            <a:t>g</a:t>
          </a: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4</xdr:col>
      <xdr:colOff>704850</xdr:colOff>
      <xdr:row>4</xdr:row>
      <xdr:rowOff>0</xdr:rowOff>
    </xdr:from>
    <xdr:to>
      <xdr:col>5</xdr:col>
      <xdr:colOff>161925</xdr:colOff>
      <xdr:row>4</xdr:row>
      <xdr:rowOff>0</xdr:rowOff>
    </xdr:to>
    <xdr:sp macro="" textlink="">
      <xdr:nvSpPr>
        <xdr:cNvPr id="50790" name="Line 259">
          <a:extLst>
            <a:ext uri="{FF2B5EF4-FFF2-40B4-BE49-F238E27FC236}">
              <a16:creationId xmlns:a16="http://schemas.microsoft.com/office/drawing/2014/main" id="{00000000-0008-0000-3F00-000066C60000}"/>
            </a:ext>
          </a:extLst>
        </xdr:cNvPr>
        <xdr:cNvSpPr>
          <a:spLocks noChangeShapeType="1"/>
        </xdr:cNvSpPr>
      </xdr:nvSpPr>
      <xdr:spPr bwMode="auto">
        <a:xfrm>
          <a:off x="2981325" y="685800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161925</xdr:colOff>
      <xdr:row>13</xdr:row>
      <xdr:rowOff>0</xdr:rowOff>
    </xdr:to>
    <xdr:sp macro="" textlink="">
      <xdr:nvSpPr>
        <xdr:cNvPr id="50791" name="Line 260">
          <a:extLst>
            <a:ext uri="{FF2B5EF4-FFF2-40B4-BE49-F238E27FC236}">
              <a16:creationId xmlns:a16="http://schemas.microsoft.com/office/drawing/2014/main" id="{00000000-0008-0000-3F00-000067C60000}"/>
            </a:ext>
          </a:extLst>
        </xdr:cNvPr>
        <xdr:cNvSpPr>
          <a:spLocks noChangeShapeType="1"/>
        </xdr:cNvSpPr>
      </xdr:nvSpPr>
      <xdr:spPr bwMode="auto">
        <a:xfrm>
          <a:off x="2981325" y="2219325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142875</xdr:colOff>
      <xdr:row>7</xdr:row>
      <xdr:rowOff>152400</xdr:rowOff>
    </xdr:from>
    <xdr:to>
      <xdr:col>5</xdr:col>
      <xdr:colOff>238125</xdr:colOff>
      <xdr:row>9</xdr:row>
      <xdr:rowOff>19050</xdr:rowOff>
    </xdr:to>
    <xdr:sp macro="" textlink="">
      <xdr:nvSpPr>
        <xdr:cNvPr id="50441" name="Text 265">
          <a:extLst>
            <a:ext uri="{FF2B5EF4-FFF2-40B4-BE49-F238E27FC236}">
              <a16:creationId xmlns:a16="http://schemas.microsoft.com/office/drawing/2014/main" id="{00000000-0008-0000-3F00-000009C50000}"/>
            </a:ext>
          </a:extLst>
        </xdr:cNvPr>
        <xdr:cNvSpPr txBox="1">
          <a:spLocks noChangeArrowheads="1"/>
        </xdr:cNvSpPr>
      </xdr:nvSpPr>
      <xdr:spPr bwMode="auto">
        <a:xfrm>
          <a:off x="3152775" y="1343025"/>
          <a:ext cx="95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f</a:t>
          </a:r>
          <a:endParaRPr lang="en-US"/>
        </a:p>
      </xdr:txBody>
    </xdr:sp>
    <xdr:clientData/>
  </xdr:twoCellAnchor>
  <xdr:twoCellAnchor>
    <xdr:from>
      <xdr:col>2</xdr:col>
      <xdr:colOff>95250</xdr:colOff>
      <xdr:row>11</xdr:row>
      <xdr:rowOff>104775</xdr:rowOff>
    </xdr:from>
    <xdr:to>
      <xdr:col>2</xdr:col>
      <xdr:colOff>228600</xdr:colOff>
      <xdr:row>12</xdr:row>
      <xdr:rowOff>152400</xdr:rowOff>
    </xdr:to>
    <xdr:sp macro="" textlink="">
      <xdr:nvSpPr>
        <xdr:cNvPr id="50442" name="Text 266">
          <a:extLst>
            <a:ext uri="{FF2B5EF4-FFF2-40B4-BE49-F238E27FC236}">
              <a16:creationId xmlns:a16="http://schemas.microsoft.com/office/drawing/2014/main" id="{00000000-0008-0000-3F00-00000AC50000}"/>
            </a:ext>
          </a:extLst>
        </xdr:cNvPr>
        <xdr:cNvSpPr txBox="1">
          <a:spLocks noChangeArrowheads="1"/>
        </xdr:cNvSpPr>
      </xdr:nvSpPr>
      <xdr:spPr bwMode="auto">
        <a:xfrm>
          <a:off x="904875" y="1981200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1</xdr:col>
      <xdr:colOff>200025</xdr:colOff>
      <xdr:row>6</xdr:row>
      <xdr:rowOff>142875</xdr:rowOff>
    </xdr:from>
    <xdr:to>
      <xdr:col>1</xdr:col>
      <xdr:colOff>314325</xdr:colOff>
      <xdr:row>8</xdr:row>
      <xdr:rowOff>9525</xdr:rowOff>
    </xdr:to>
    <xdr:sp macro="" textlink="">
      <xdr:nvSpPr>
        <xdr:cNvPr id="50443" name="Text 267">
          <a:extLst>
            <a:ext uri="{FF2B5EF4-FFF2-40B4-BE49-F238E27FC236}">
              <a16:creationId xmlns:a16="http://schemas.microsoft.com/office/drawing/2014/main" id="{00000000-0008-0000-3F00-00000BC50000}"/>
            </a:ext>
          </a:extLst>
        </xdr:cNvPr>
        <xdr:cNvSpPr txBox="1">
          <a:spLocks noChangeArrowheads="1"/>
        </xdr:cNvSpPr>
      </xdr:nvSpPr>
      <xdr:spPr bwMode="auto">
        <a:xfrm>
          <a:off x="571500" y="1171575"/>
          <a:ext cx="114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50795" name="Line 271">
          <a:extLst>
            <a:ext uri="{FF2B5EF4-FFF2-40B4-BE49-F238E27FC236}">
              <a16:creationId xmlns:a16="http://schemas.microsoft.com/office/drawing/2014/main" id="{00000000-0008-0000-3F00-00006BC60000}"/>
            </a:ext>
          </a:extLst>
        </xdr:cNvPr>
        <xdr:cNvSpPr>
          <a:spLocks noChangeShapeType="1"/>
        </xdr:cNvSpPr>
      </xdr:nvSpPr>
      <xdr:spPr bwMode="auto">
        <a:xfrm>
          <a:off x="1543050" y="685800"/>
          <a:ext cx="7334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12</xdr:row>
      <xdr:rowOff>152400</xdr:rowOff>
    </xdr:from>
    <xdr:to>
      <xdr:col>5</xdr:col>
      <xdr:colOff>0</xdr:colOff>
      <xdr:row>13</xdr:row>
      <xdr:rowOff>28575</xdr:rowOff>
    </xdr:to>
    <xdr:sp macro="" textlink="">
      <xdr:nvSpPr>
        <xdr:cNvPr id="50796" name="Oval 291">
          <a:extLst>
            <a:ext uri="{FF2B5EF4-FFF2-40B4-BE49-F238E27FC236}">
              <a16:creationId xmlns:a16="http://schemas.microsoft.com/office/drawing/2014/main" id="{00000000-0008-0000-3F00-00006CC60000}"/>
            </a:ext>
          </a:extLst>
        </xdr:cNvPr>
        <xdr:cNvSpPr>
          <a:spLocks noChangeArrowheads="1"/>
        </xdr:cNvSpPr>
      </xdr:nvSpPr>
      <xdr:spPr bwMode="auto">
        <a:xfrm>
          <a:off x="2971800" y="2200275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85725</xdr:colOff>
      <xdr:row>14</xdr:row>
      <xdr:rowOff>38100</xdr:rowOff>
    </xdr:to>
    <xdr:sp macro="" textlink="">
      <xdr:nvSpPr>
        <xdr:cNvPr id="50797" name="Line 293">
          <a:extLst>
            <a:ext uri="{FF2B5EF4-FFF2-40B4-BE49-F238E27FC236}">
              <a16:creationId xmlns:a16="http://schemas.microsoft.com/office/drawing/2014/main" id="{00000000-0008-0000-3F00-00006DC60000}"/>
            </a:ext>
          </a:extLst>
        </xdr:cNvPr>
        <xdr:cNvSpPr>
          <a:spLocks noChangeShapeType="1"/>
        </xdr:cNvSpPr>
      </xdr:nvSpPr>
      <xdr:spPr bwMode="auto">
        <a:xfrm>
          <a:off x="2981325" y="2219325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13</xdr:row>
      <xdr:rowOff>0</xdr:rowOff>
    </xdr:from>
    <xdr:to>
      <xdr:col>4</xdr:col>
      <xdr:colOff>704850</xdr:colOff>
      <xdr:row>14</xdr:row>
      <xdr:rowOff>38100</xdr:rowOff>
    </xdr:to>
    <xdr:sp macro="" textlink="">
      <xdr:nvSpPr>
        <xdr:cNvPr id="50798" name="Line 294">
          <a:extLst>
            <a:ext uri="{FF2B5EF4-FFF2-40B4-BE49-F238E27FC236}">
              <a16:creationId xmlns:a16="http://schemas.microsoft.com/office/drawing/2014/main" id="{00000000-0008-0000-3F00-00006EC60000}"/>
            </a:ext>
          </a:extLst>
        </xdr:cNvPr>
        <xdr:cNvSpPr>
          <a:spLocks noChangeShapeType="1"/>
        </xdr:cNvSpPr>
      </xdr:nvSpPr>
      <xdr:spPr bwMode="auto">
        <a:xfrm flipH="1">
          <a:off x="2886075" y="2219325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14</xdr:row>
      <xdr:rowOff>38100</xdr:rowOff>
    </xdr:from>
    <xdr:to>
      <xdr:col>5</xdr:col>
      <xdr:colOff>85725</xdr:colOff>
      <xdr:row>14</xdr:row>
      <xdr:rowOff>38100</xdr:rowOff>
    </xdr:to>
    <xdr:sp macro="" textlink="">
      <xdr:nvSpPr>
        <xdr:cNvPr id="50799" name="Line 295">
          <a:extLst>
            <a:ext uri="{FF2B5EF4-FFF2-40B4-BE49-F238E27FC236}">
              <a16:creationId xmlns:a16="http://schemas.microsoft.com/office/drawing/2014/main" id="{00000000-0008-0000-3F00-00006FC60000}"/>
            </a:ext>
          </a:extLst>
        </xdr:cNvPr>
        <xdr:cNvSpPr>
          <a:spLocks noChangeShapeType="1"/>
        </xdr:cNvSpPr>
      </xdr:nvSpPr>
      <xdr:spPr bwMode="auto">
        <a:xfrm>
          <a:off x="2886075" y="242887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581025</xdr:colOff>
      <xdr:row>14</xdr:row>
      <xdr:rowOff>47625</xdr:rowOff>
    </xdr:from>
    <xdr:to>
      <xdr:col>5</xdr:col>
      <xdr:colOff>104775</xdr:colOff>
      <xdr:row>14</xdr:row>
      <xdr:rowOff>47625</xdr:rowOff>
    </xdr:to>
    <xdr:sp macro="" textlink="">
      <xdr:nvSpPr>
        <xdr:cNvPr id="50800" name="Line 296">
          <a:extLst>
            <a:ext uri="{FF2B5EF4-FFF2-40B4-BE49-F238E27FC236}">
              <a16:creationId xmlns:a16="http://schemas.microsoft.com/office/drawing/2014/main" id="{00000000-0008-0000-3F00-000070C60000}"/>
            </a:ext>
          </a:extLst>
        </xdr:cNvPr>
        <xdr:cNvSpPr>
          <a:spLocks noChangeShapeType="1"/>
        </xdr:cNvSpPr>
      </xdr:nvSpPr>
      <xdr:spPr bwMode="auto">
        <a:xfrm>
          <a:off x="2857500" y="2438400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723900</xdr:colOff>
      <xdr:row>3</xdr:row>
      <xdr:rowOff>152400</xdr:rowOff>
    </xdr:from>
    <xdr:to>
      <xdr:col>3</xdr:col>
      <xdr:colOff>723900</xdr:colOff>
      <xdr:row>5</xdr:row>
      <xdr:rowOff>152400</xdr:rowOff>
    </xdr:to>
    <xdr:sp macro="" textlink="">
      <xdr:nvSpPr>
        <xdr:cNvPr id="50801" name="Line 297">
          <a:extLst>
            <a:ext uri="{FF2B5EF4-FFF2-40B4-BE49-F238E27FC236}">
              <a16:creationId xmlns:a16="http://schemas.microsoft.com/office/drawing/2014/main" id="{00000000-0008-0000-3F00-000071C60000}"/>
            </a:ext>
          </a:extLst>
        </xdr:cNvPr>
        <xdr:cNvSpPr>
          <a:spLocks noChangeShapeType="1"/>
        </xdr:cNvSpPr>
      </xdr:nvSpPr>
      <xdr:spPr bwMode="auto">
        <a:xfrm flipV="1">
          <a:off x="2266950" y="6667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12</xdr:row>
      <xdr:rowOff>152400</xdr:rowOff>
    </xdr:from>
    <xdr:to>
      <xdr:col>2</xdr:col>
      <xdr:colOff>66675</xdr:colOff>
      <xdr:row>13</xdr:row>
      <xdr:rowOff>19050</xdr:rowOff>
    </xdr:to>
    <xdr:sp macro="" textlink="">
      <xdr:nvSpPr>
        <xdr:cNvPr id="50802" name="Oval 299">
          <a:extLst>
            <a:ext uri="{FF2B5EF4-FFF2-40B4-BE49-F238E27FC236}">
              <a16:creationId xmlns:a16="http://schemas.microsoft.com/office/drawing/2014/main" id="{00000000-0008-0000-3F00-000072C60000}"/>
            </a:ext>
          </a:extLst>
        </xdr:cNvPr>
        <xdr:cNvSpPr>
          <a:spLocks noChangeArrowheads="1"/>
        </xdr:cNvSpPr>
      </xdr:nvSpPr>
      <xdr:spPr bwMode="auto">
        <a:xfrm>
          <a:off x="838200" y="2200275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38100</xdr:colOff>
      <xdr:row>12</xdr:row>
      <xdr:rowOff>161925</xdr:rowOff>
    </xdr:from>
    <xdr:to>
      <xdr:col>2</xdr:col>
      <xdr:colOff>152400</xdr:colOff>
      <xdr:row>14</xdr:row>
      <xdr:rowOff>28575</xdr:rowOff>
    </xdr:to>
    <xdr:sp macro="" textlink="">
      <xdr:nvSpPr>
        <xdr:cNvPr id="50803" name="Line 301">
          <a:extLst>
            <a:ext uri="{FF2B5EF4-FFF2-40B4-BE49-F238E27FC236}">
              <a16:creationId xmlns:a16="http://schemas.microsoft.com/office/drawing/2014/main" id="{00000000-0008-0000-3F00-000073C60000}"/>
            </a:ext>
          </a:extLst>
        </xdr:cNvPr>
        <xdr:cNvSpPr>
          <a:spLocks noChangeShapeType="1"/>
        </xdr:cNvSpPr>
      </xdr:nvSpPr>
      <xdr:spPr bwMode="auto">
        <a:xfrm>
          <a:off x="847725" y="22098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381000</xdr:colOff>
      <xdr:row>12</xdr:row>
      <xdr:rowOff>161925</xdr:rowOff>
    </xdr:from>
    <xdr:to>
      <xdr:col>2</xdr:col>
      <xdr:colOff>38100</xdr:colOff>
      <xdr:row>14</xdr:row>
      <xdr:rowOff>28575</xdr:rowOff>
    </xdr:to>
    <xdr:sp macro="" textlink="">
      <xdr:nvSpPr>
        <xdr:cNvPr id="50804" name="Line 302">
          <a:extLst>
            <a:ext uri="{FF2B5EF4-FFF2-40B4-BE49-F238E27FC236}">
              <a16:creationId xmlns:a16="http://schemas.microsoft.com/office/drawing/2014/main" id="{00000000-0008-0000-3F00-000074C60000}"/>
            </a:ext>
          </a:extLst>
        </xdr:cNvPr>
        <xdr:cNvSpPr>
          <a:spLocks noChangeShapeType="1"/>
        </xdr:cNvSpPr>
      </xdr:nvSpPr>
      <xdr:spPr bwMode="auto">
        <a:xfrm flipH="1">
          <a:off x="752475" y="22098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381000</xdr:colOff>
      <xdr:row>14</xdr:row>
      <xdr:rowOff>28575</xdr:rowOff>
    </xdr:from>
    <xdr:to>
      <xdr:col>2</xdr:col>
      <xdr:colOff>152400</xdr:colOff>
      <xdr:row>14</xdr:row>
      <xdr:rowOff>28575</xdr:rowOff>
    </xdr:to>
    <xdr:sp macro="" textlink="">
      <xdr:nvSpPr>
        <xdr:cNvPr id="50805" name="Line 303">
          <a:extLst>
            <a:ext uri="{FF2B5EF4-FFF2-40B4-BE49-F238E27FC236}">
              <a16:creationId xmlns:a16="http://schemas.microsoft.com/office/drawing/2014/main" id="{00000000-0008-0000-3F00-000075C60000}"/>
            </a:ext>
          </a:extLst>
        </xdr:cNvPr>
        <xdr:cNvSpPr>
          <a:spLocks noChangeShapeType="1"/>
        </xdr:cNvSpPr>
      </xdr:nvSpPr>
      <xdr:spPr bwMode="auto">
        <a:xfrm>
          <a:off x="752475" y="24193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352425</xdr:colOff>
      <xdr:row>14</xdr:row>
      <xdr:rowOff>47625</xdr:rowOff>
    </xdr:from>
    <xdr:to>
      <xdr:col>2</xdr:col>
      <xdr:colOff>171450</xdr:colOff>
      <xdr:row>14</xdr:row>
      <xdr:rowOff>47625</xdr:rowOff>
    </xdr:to>
    <xdr:sp macro="" textlink="">
      <xdr:nvSpPr>
        <xdr:cNvPr id="50806" name="Line 304">
          <a:extLst>
            <a:ext uri="{FF2B5EF4-FFF2-40B4-BE49-F238E27FC236}">
              <a16:creationId xmlns:a16="http://schemas.microsoft.com/office/drawing/2014/main" id="{00000000-0008-0000-3F00-000076C60000}"/>
            </a:ext>
          </a:extLst>
        </xdr:cNvPr>
        <xdr:cNvSpPr>
          <a:spLocks noChangeShapeType="1"/>
        </xdr:cNvSpPr>
      </xdr:nvSpPr>
      <xdr:spPr bwMode="auto">
        <a:xfrm>
          <a:off x="723900" y="2438400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</xdr:row>
      <xdr:rowOff>0</xdr:rowOff>
    </xdr:from>
    <xdr:to>
      <xdr:col>3</xdr:col>
      <xdr:colOff>0</xdr:colOff>
      <xdr:row>5</xdr:row>
      <xdr:rowOff>152400</xdr:rowOff>
    </xdr:to>
    <xdr:sp macro="" textlink="">
      <xdr:nvSpPr>
        <xdr:cNvPr id="50807" name="Line 305">
          <a:extLst>
            <a:ext uri="{FF2B5EF4-FFF2-40B4-BE49-F238E27FC236}">
              <a16:creationId xmlns:a16="http://schemas.microsoft.com/office/drawing/2014/main" id="{00000000-0008-0000-3F00-000077C60000}"/>
            </a:ext>
          </a:extLst>
        </xdr:cNvPr>
        <xdr:cNvSpPr>
          <a:spLocks noChangeShapeType="1"/>
        </xdr:cNvSpPr>
      </xdr:nvSpPr>
      <xdr:spPr bwMode="auto">
        <a:xfrm flipV="1">
          <a:off x="1543050" y="6858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714375</xdr:colOff>
      <xdr:row>4</xdr:row>
      <xdr:rowOff>85725</xdr:rowOff>
    </xdr:from>
    <xdr:to>
      <xdr:col>4</xdr:col>
      <xdr:colOff>171450</xdr:colOff>
      <xdr:row>5</xdr:row>
      <xdr:rowOff>123825</xdr:rowOff>
    </xdr:to>
    <xdr:sp macro="" textlink="">
      <xdr:nvSpPr>
        <xdr:cNvPr id="50482" name="Text 306">
          <a:extLst>
            <a:ext uri="{FF2B5EF4-FFF2-40B4-BE49-F238E27FC236}">
              <a16:creationId xmlns:a16="http://schemas.microsoft.com/office/drawing/2014/main" id="{00000000-0008-0000-3F00-000032C50000}"/>
            </a:ext>
          </a:extLst>
        </xdr:cNvPr>
        <xdr:cNvSpPr txBox="1">
          <a:spLocks noChangeArrowheads="1"/>
        </xdr:cNvSpPr>
      </xdr:nvSpPr>
      <xdr:spPr bwMode="auto">
        <a:xfrm>
          <a:off x="2257425" y="771525"/>
          <a:ext cx="1905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4</xdr:col>
      <xdr:colOff>104775</xdr:colOff>
      <xdr:row>4</xdr:row>
      <xdr:rowOff>85725</xdr:rowOff>
    </xdr:from>
    <xdr:to>
      <xdr:col>6</xdr:col>
      <xdr:colOff>142875</xdr:colOff>
      <xdr:row>5</xdr:row>
      <xdr:rowOff>85725</xdr:rowOff>
    </xdr:to>
    <xdr:sp macro="" textlink="">
      <xdr:nvSpPr>
        <xdr:cNvPr id="50483" name="Randlast">
          <a:extLst>
            <a:ext uri="{FF2B5EF4-FFF2-40B4-BE49-F238E27FC236}">
              <a16:creationId xmlns:a16="http://schemas.microsoft.com/office/drawing/2014/main" id="{00000000-0008-0000-3F00-000033C50000}"/>
            </a:ext>
          </a:extLst>
        </xdr:cNvPr>
        <xdr:cNvSpPr txBox="1">
          <a:spLocks noChangeArrowheads="1"/>
        </xdr:cNvSpPr>
      </xdr:nvSpPr>
      <xdr:spPr bwMode="auto">
        <a:xfrm>
          <a:off x="2381250" y="771525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0MN/m</a:t>
          </a:r>
          <a:endParaRPr lang="en-US"/>
        </a:p>
      </xdr:txBody>
    </xdr:sp>
    <xdr:clientData/>
  </xdr:twoCellAnchor>
  <xdr:twoCellAnchor>
    <xdr:from>
      <xdr:col>3</xdr:col>
      <xdr:colOff>314325</xdr:colOff>
      <xdr:row>7</xdr:row>
      <xdr:rowOff>47625</xdr:rowOff>
    </xdr:from>
    <xdr:to>
      <xdr:col>4</xdr:col>
      <xdr:colOff>104775</xdr:colOff>
      <xdr:row>8</xdr:row>
      <xdr:rowOff>47625</xdr:rowOff>
    </xdr:to>
    <xdr:sp macro="" textlink="">
      <xdr:nvSpPr>
        <xdr:cNvPr id="50353" name="phi">
          <a:extLst>
            <a:ext uri="{FF2B5EF4-FFF2-40B4-BE49-F238E27FC236}">
              <a16:creationId xmlns:a16="http://schemas.microsoft.com/office/drawing/2014/main" id="{00000000-0008-0000-3F00-0000B1C40000}"/>
            </a:ext>
          </a:extLst>
        </xdr:cNvPr>
        <xdr:cNvSpPr txBox="1">
          <a:spLocks noChangeArrowheads="1"/>
        </xdr:cNvSpPr>
      </xdr:nvSpPr>
      <xdr:spPr bwMode="auto">
        <a:xfrm>
          <a:off x="1857375" y="1238250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3</xdr:col>
      <xdr:colOff>333375</xdr:colOff>
      <xdr:row>9</xdr:row>
      <xdr:rowOff>38100</xdr:rowOff>
    </xdr:from>
    <xdr:to>
      <xdr:col>4</xdr:col>
      <xdr:colOff>142875</xdr:colOff>
      <xdr:row>10</xdr:row>
      <xdr:rowOff>38100</xdr:rowOff>
    </xdr:to>
    <xdr:sp macro="" textlink="">
      <xdr:nvSpPr>
        <xdr:cNvPr id="50354" name="phiu">
          <a:extLst>
            <a:ext uri="{FF2B5EF4-FFF2-40B4-BE49-F238E27FC236}">
              <a16:creationId xmlns:a16="http://schemas.microsoft.com/office/drawing/2014/main" id="{00000000-0008-0000-3F00-0000B2C40000}"/>
            </a:ext>
          </a:extLst>
        </xdr:cNvPr>
        <xdr:cNvSpPr txBox="1">
          <a:spLocks noChangeArrowheads="1"/>
        </xdr:cNvSpPr>
      </xdr:nvSpPr>
      <xdr:spPr bwMode="auto">
        <a:xfrm>
          <a:off x="1876425" y="1571625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3</xdr:col>
      <xdr:colOff>352425</xdr:colOff>
      <xdr:row>5</xdr:row>
      <xdr:rowOff>123825</xdr:rowOff>
    </xdr:from>
    <xdr:to>
      <xdr:col>4</xdr:col>
      <xdr:colOff>200025</xdr:colOff>
      <xdr:row>6</xdr:row>
      <xdr:rowOff>123825</xdr:rowOff>
    </xdr:to>
    <xdr:sp macro="" textlink="">
      <xdr:nvSpPr>
        <xdr:cNvPr id="50352" name="phio">
          <a:extLst>
            <a:ext uri="{FF2B5EF4-FFF2-40B4-BE49-F238E27FC236}">
              <a16:creationId xmlns:a16="http://schemas.microsoft.com/office/drawing/2014/main" id="{00000000-0008-0000-3F00-0000B0C40000}"/>
            </a:ext>
          </a:extLst>
        </xdr:cNvPr>
        <xdr:cNvSpPr txBox="1">
          <a:spLocks noChangeArrowheads="1"/>
        </xdr:cNvSpPr>
      </xdr:nvSpPr>
      <xdr:spPr bwMode="auto">
        <a:xfrm>
          <a:off x="1895475" y="981075"/>
          <a:ext cx="5810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0°</a:t>
          </a:r>
          <a:endParaRPr lang="en-US"/>
        </a:p>
      </xdr:txBody>
    </xdr:sp>
    <xdr:clientData/>
  </xdr:twoCellAnchor>
  <xdr:twoCellAnchor>
    <xdr:from>
      <xdr:col>2</xdr:col>
      <xdr:colOff>219075</xdr:colOff>
      <xdr:row>11</xdr:row>
      <xdr:rowOff>104775</xdr:rowOff>
    </xdr:from>
    <xdr:to>
      <xdr:col>3</xdr:col>
      <xdr:colOff>495300</xdr:colOff>
      <xdr:row>12</xdr:row>
      <xdr:rowOff>152400</xdr:rowOff>
    </xdr:to>
    <xdr:sp macro="" textlink="">
      <xdr:nvSpPr>
        <xdr:cNvPr id="50358" name="Radius">
          <a:extLst>
            <a:ext uri="{FF2B5EF4-FFF2-40B4-BE49-F238E27FC236}">
              <a16:creationId xmlns:a16="http://schemas.microsoft.com/office/drawing/2014/main" id="{00000000-0008-0000-3F00-0000B6C40000}"/>
            </a:ext>
          </a:extLst>
        </xdr:cNvPr>
        <xdr:cNvSpPr txBox="1">
          <a:spLocks noChangeArrowheads="1"/>
        </xdr:cNvSpPr>
      </xdr:nvSpPr>
      <xdr:spPr bwMode="auto">
        <a:xfrm>
          <a:off x="1028700" y="1981200"/>
          <a:ext cx="10096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>
    <xdr:from>
      <xdr:col>1</xdr:col>
      <xdr:colOff>285750</xdr:colOff>
      <xdr:row>6</xdr:row>
      <xdr:rowOff>142875</xdr:rowOff>
    </xdr:from>
    <xdr:to>
      <xdr:col>2</xdr:col>
      <xdr:colOff>695325</xdr:colOff>
      <xdr:row>8</xdr:row>
      <xdr:rowOff>9525</xdr:rowOff>
    </xdr:to>
    <xdr:sp macro="" textlink="">
      <xdr:nvSpPr>
        <xdr:cNvPr id="50359" name="Dicke">
          <a:extLst>
            <a:ext uri="{FF2B5EF4-FFF2-40B4-BE49-F238E27FC236}">
              <a16:creationId xmlns:a16="http://schemas.microsoft.com/office/drawing/2014/main" id="{00000000-0008-0000-3F00-0000B7C40000}"/>
            </a:ext>
          </a:extLst>
        </xdr:cNvPr>
        <xdr:cNvSpPr txBox="1">
          <a:spLocks noChangeArrowheads="1"/>
        </xdr:cNvSpPr>
      </xdr:nvSpPr>
      <xdr:spPr bwMode="auto">
        <a:xfrm>
          <a:off x="657225" y="1171575"/>
          <a:ext cx="847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0,03m</a:t>
          </a:r>
          <a:endParaRPr lang="en-US"/>
        </a:p>
      </xdr:txBody>
    </xdr:sp>
    <xdr:clientData/>
  </xdr:twoCellAnchor>
  <xdr:twoCellAnchor>
    <xdr:from>
      <xdr:col>12</xdr:col>
      <xdr:colOff>504825</xdr:colOff>
      <xdr:row>3</xdr:row>
      <xdr:rowOff>152400</xdr:rowOff>
    </xdr:from>
    <xdr:to>
      <xdr:col>13</xdr:col>
      <xdr:colOff>304800</xdr:colOff>
      <xdr:row>4</xdr:row>
      <xdr:rowOff>152400</xdr:rowOff>
    </xdr:to>
    <xdr:sp macro="" textlink="">
      <xdr:nvSpPr>
        <xdr:cNvPr id="50815" name="Text 279">
          <a:extLst>
            <a:ext uri="{FF2B5EF4-FFF2-40B4-BE49-F238E27FC236}">
              <a16:creationId xmlns:a16="http://schemas.microsoft.com/office/drawing/2014/main" id="{00000000-0008-0000-3F00-00007FC60000}"/>
            </a:ext>
          </a:extLst>
        </xdr:cNvPr>
        <xdr:cNvSpPr txBox="1">
          <a:spLocks noChangeArrowheads="1"/>
        </xdr:cNvSpPr>
      </xdr:nvSpPr>
      <xdr:spPr bwMode="auto">
        <a:xfrm>
          <a:off x="8105775" y="66675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561975</xdr:colOff>
      <xdr:row>5</xdr:row>
      <xdr:rowOff>19050</xdr:rowOff>
    </xdr:from>
    <xdr:to>
      <xdr:col>13</xdr:col>
      <xdr:colOff>342900</xdr:colOff>
      <xdr:row>6</xdr:row>
      <xdr:rowOff>28575</xdr:rowOff>
    </xdr:to>
    <xdr:sp macro="" textlink="">
      <xdr:nvSpPr>
        <xdr:cNvPr id="50816" name="Text 280">
          <a:extLst>
            <a:ext uri="{FF2B5EF4-FFF2-40B4-BE49-F238E27FC236}">
              <a16:creationId xmlns:a16="http://schemas.microsoft.com/office/drawing/2014/main" id="{00000000-0008-0000-3F00-000080C60000}"/>
            </a:ext>
          </a:extLst>
        </xdr:cNvPr>
        <xdr:cNvSpPr txBox="1">
          <a:spLocks noChangeArrowheads="1"/>
        </xdr:cNvSpPr>
      </xdr:nvSpPr>
      <xdr:spPr bwMode="auto">
        <a:xfrm>
          <a:off x="8162925" y="876300"/>
          <a:ext cx="5143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495300</xdr:colOff>
      <xdr:row>5</xdr:row>
      <xdr:rowOff>57150</xdr:rowOff>
    </xdr:from>
    <xdr:to>
      <xdr:col>14</xdr:col>
      <xdr:colOff>38100</xdr:colOff>
      <xdr:row>6</xdr:row>
      <xdr:rowOff>76200</xdr:rowOff>
    </xdr:to>
    <xdr:sp macro="" textlink="">
      <xdr:nvSpPr>
        <xdr:cNvPr id="50817" name="Text 281">
          <a:extLst>
            <a:ext uri="{FF2B5EF4-FFF2-40B4-BE49-F238E27FC236}">
              <a16:creationId xmlns:a16="http://schemas.microsoft.com/office/drawing/2014/main" id="{00000000-0008-0000-3F00-000081C60000}"/>
            </a:ext>
          </a:extLst>
        </xdr:cNvPr>
        <xdr:cNvSpPr txBox="1">
          <a:spLocks noChangeArrowheads="1"/>
        </xdr:cNvSpPr>
      </xdr:nvSpPr>
      <xdr:spPr bwMode="auto">
        <a:xfrm>
          <a:off x="8829675" y="914400"/>
          <a:ext cx="2762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638175</xdr:colOff>
      <xdr:row>6</xdr:row>
      <xdr:rowOff>47625</xdr:rowOff>
    </xdr:from>
    <xdr:to>
      <xdr:col>13</xdr:col>
      <xdr:colOff>200025</xdr:colOff>
      <xdr:row>7</xdr:row>
      <xdr:rowOff>66675</xdr:rowOff>
    </xdr:to>
    <xdr:sp macro="" textlink="">
      <xdr:nvSpPr>
        <xdr:cNvPr id="50818" name="x_Aufweitung">
          <a:extLst>
            <a:ext uri="{FF2B5EF4-FFF2-40B4-BE49-F238E27FC236}">
              <a16:creationId xmlns:a16="http://schemas.microsoft.com/office/drawing/2014/main" id="{00000000-0008-0000-3F00-000082C60000}"/>
            </a:ext>
          </a:extLst>
        </xdr:cNvPr>
        <xdr:cNvSpPr txBox="1">
          <a:spLocks noChangeArrowheads="1"/>
        </xdr:cNvSpPr>
      </xdr:nvSpPr>
      <xdr:spPr bwMode="auto">
        <a:xfrm>
          <a:off x="8239125" y="1076325"/>
          <a:ext cx="2952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571500</xdr:colOff>
      <xdr:row>2</xdr:row>
      <xdr:rowOff>76200</xdr:rowOff>
    </xdr:from>
    <xdr:to>
      <xdr:col>14</xdr:col>
      <xdr:colOff>142875</xdr:colOff>
      <xdr:row>3</xdr:row>
      <xdr:rowOff>104775</xdr:rowOff>
    </xdr:to>
    <xdr:sp macro="" textlink="">
      <xdr:nvSpPr>
        <xdr:cNvPr id="50819" name="x_Meridiankraft">
          <a:extLst>
            <a:ext uri="{FF2B5EF4-FFF2-40B4-BE49-F238E27FC236}">
              <a16:creationId xmlns:a16="http://schemas.microsoft.com/office/drawing/2014/main" id="{00000000-0008-0000-3F00-000083C60000}"/>
            </a:ext>
          </a:extLst>
        </xdr:cNvPr>
        <xdr:cNvSpPr txBox="1">
          <a:spLocks noChangeArrowheads="1"/>
        </xdr:cNvSpPr>
      </xdr:nvSpPr>
      <xdr:spPr bwMode="auto">
        <a:xfrm>
          <a:off x="8905875" y="419100"/>
          <a:ext cx="3048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304800</xdr:colOff>
      <xdr:row>6</xdr:row>
      <xdr:rowOff>95250</xdr:rowOff>
    </xdr:from>
    <xdr:to>
      <xdr:col>13</xdr:col>
      <xdr:colOff>600075</xdr:colOff>
      <xdr:row>7</xdr:row>
      <xdr:rowOff>104775</xdr:rowOff>
    </xdr:to>
    <xdr:sp macro="" textlink="">
      <xdr:nvSpPr>
        <xdr:cNvPr id="50820" name="x_Verdrehung">
          <a:extLst>
            <a:ext uri="{FF2B5EF4-FFF2-40B4-BE49-F238E27FC236}">
              <a16:creationId xmlns:a16="http://schemas.microsoft.com/office/drawing/2014/main" id="{00000000-0008-0000-3F00-000084C60000}"/>
            </a:ext>
          </a:extLst>
        </xdr:cNvPr>
        <xdr:cNvSpPr txBox="1">
          <a:spLocks noChangeArrowheads="1"/>
        </xdr:cNvSpPr>
      </xdr:nvSpPr>
      <xdr:spPr bwMode="auto">
        <a:xfrm>
          <a:off x="8639175" y="1123950"/>
          <a:ext cx="2952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495300</xdr:colOff>
      <xdr:row>4</xdr:row>
      <xdr:rowOff>19050</xdr:rowOff>
    </xdr:from>
    <xdr:to>
      <xdr:col>14</xdr:col>
      <xdr:colOff>57150</xdr:colOff>
      <xdr:row>5</xdr:row>
      <xdr:rowOff>38100</xdr:rowOff>
    </xdr:to>
    <xdr:sp macro="" textlink="">
      <xdr:nvSpPr>
        <xdr:cNvPr id="50821" name="x_Ringkraft">
          <a:extLst>
            <a:ext uri="{FF2B5EF4-FFF2-40B4-BE49-F238E27FC236}">
              <a16:creationId xmlns:a16="http://schemas.microsoft.com/office/drawing/2014/main" id="{00000000-0008-0000-3F00-000085C60000}"/>
            </a:ext>
          </a:extLst>
        </xdr:cNvPr>
        <xdr:cNvSpPr txBox="1">
          <a:spLocks noChangeArrowheads="1"/>
        </xdr:cNvSpPr>
      </xdr:nvSpPr>
      <xdr:spPr bwMode="auto">
        <a:xfrm>
          <a:off x="8829675" y="704850"/>
          <a:ext cx="2952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12</xdr:col>
      <xdr:colOff>28575</xdr:colOff>
      <xdr:row>6</xdr:row>
      <xdr:rowOff>31279</xdr:rowOff>
    </xdr:from>
    <xdr:ext cx="18530" cy="156518"/>
    <xdr:sp macro="" textlink="">
      <xdr:nvSpPr>
        <xdr:cNvPr id="50462" name="Text 286">
          <a:extLst>
            <a:ext uri="{FF2B5EF4-FFF2-40B4-BE49-F238E27FC236}">
              <a16:creationId xmlns:a16="http://schemas.microsoft.com/office/drawing/2014/main" id="{00000000-0008-0000-3F00-00001EC50000}"/>
            </a:ext>
          </a:extLst>
        </xdr:cNvPr>
        <xdr:cNvSpPr txBox="1">
          <a:spLocks noChangeArrowheads="1"/>
        </xdr:cNvSpPr>
      </xdr:nvSpPr>
      <xdr:spPr bwMode="auto">
        <a:xfrm>
          <a:off x="7629525" y="1059979"/>
          <a:ext cx="18530" cy="1565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0" rIns="0" bIns="0" anchor="ctr" upright="1">
          <a:spAutoFit/>
        </a:bodyPr>
        <a:lstStyle/>
        <a:p>
          <a:pPr algn="ctr" rtl="0">
            <a:defRPr sz="1000"/>
          </a:pPr>
          <a:endParaRPr lang="en-US"/>
        </a:p>
      </xdr:txBody>
    </xdr:sp>
    <xdr:clientData/>
  </xdr:oneCellAnchor>
  <xdr:oneCellAnchor>
    <xdr:from>
      <xdr:col>12</xdr:col>
      <xdr:colOff>28575</xdr:colOff>
      <xdr:row>8</xdr:row>
      <xdr:rowOff>12229</xdr:rowOff>
    </xdr:from>
    <xdr:ext cx="18530" cy="156518"/>
    <xdr:sp macro="" textlink="">
      <xdr:nvSpPr>
        <xdr:cNvPr id="50463" name="Text 287">
          <a:extLst>
            <a:ext uri="{FF2B5EF4-FFF2-40B4-BE49-F238E27FC236}">
              <a16:creationId xmlns:a16="http://schemas.microsoft.com/office/drawing/2014/main" id="{00000000-0008-0000-3F00-00001FC50000}"/>
            </a:ext>
          </a:extLst>
        </xdr:cNvPr>
        <xdr:cNvSpPr txBox="1">
          <a:spLocks noChangeArrowheads="1"/>
        </xdr:cNvSpPr>
      </xdr:nvSpPr>
      <xdr:spPr bwMode="auto">
        <a:xfrm>
          <a:off x="7629525" y="1374304"/>
          <a:ext cx="18530" cy="1565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0" rIns="0" bIns="0" anchor="ctr" upright="1">
          <a:spAutoFit/>
        </a:bodyPr>
        <a:lstStyle/>
        <a:p>
          <a:pPr algn="ctr" rtl="0">
            <a:defRPr sz="1000"/>
          </a:pPr>
          <a:endParaRPr lang="en-US"/>
        </a:p>
      </xdr:txBody>
    </xdr:sp>
    <xdr:clientData/>
  </xdr:oneCellAnchor>
  <xdr:twoCellAnchor>
    <xdr:from>
      <xdr:col>12</xdr:col>
      <xdr:colOff>38100</xdr:colOff>
      <xdr:row>9</xdr:row>
      <xdr:rowOff>19050</xdr:rowOff>
    </xdr:from>
    <xdr:to>
      <xdr:col>12</xdr:col>
      <xdr:colOff>209550</xdr:colOff>
      <xdr:row>10</xdr:row>
      <xdr:rowOff>47625</xdr:rowOff>
    </xdr:to>
    <xdr:sp macro="" textlink="">
      <xdr:nvSpPr>
        <xdr:cNvPr id="50464" name="Text 288">
          <a:extLst>
            <a:ext uri="{FF2B5EF4-FFF2-40B4-BE49-F238E27FC236}">
              <a16:creationId xmlns:a16="http://schemas.microsoft.com/office/drawing/2014/main" id="{00000000-0008-0000-3F00-000020C50000}"/>
            </a:ext>
          </a:extLst>
        </xdr:cNvPr>
        <xdr:cNvSpPr txBox="1">
          <a:spLocks noChangeArrowheads="1"/>
        </xdr:cNvSpPr>
      </xdr:nvSpPr>
      <xdr:spPr bwMode="auto">
        <a:xfrm>
          <a:off x="7639050" y="1552575"/>
          <a:ext cx="171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50825" name="Group 320">
          <a:extLst>
            <a:ext uri="{FF2B5EF4-FFF2-40B4-BE49-F238E27FC236}">
              <a16:creationId xmlns:a16="http://schemas.microsoft.com/office/drawing/2014/main" id="{00000000-0008-0000-3F00-000089C60000}"/>
            </a:ext>
          </a:extLst>
        </xdr:cNvPr>
        <xdr:cNvGrpSpPr>
          <a:grpSpLocks/>
        </xdr:cNvGrpSpPr>
      </xdr:nvGrpSpPr>
      <xdr:grpSpPr bwMode="auto">
        <a:xfrm>
          <a:off x="4448735" y="4022912"/>
          <a:ext cx="2190190" cy="1848970"/>
          <a:chOff x="12080000" y="10540000"/>
          <a:chExt cx="5940000" cy="4840000"/>
        </a:xfrm>
      </xdr:grpSpPr>
      <xdr:graphicFrame macro="">
        <xdr:nvGraphicFramePr>
          <xdr:cNvPr id="50844" name="Diagramm 54">
            <a:extLst>
              <a:ext uri="{FF2B5EF4-FFF2-40B4-BE49-F238E27FC236}">
                <a16:creationId xmlns:a16="http://schemas.microsoft.com/office/drawing/2014/main" id="{00000000-0008-0000-3F00-00009CC60000}"/>
              </a:ext>
            </a:extLst>
          </xdr:cNvPr>
          <xdr:cNvGraphicFramePr>
            <a:graphicFrameLocks/>
          </xdr:cNvGraphicFramePr>
        </xdr:nvGraphicFramePr>
        <xdr:xfrm>
          <a:off x="12080000" y="10540000"/>
          <a:ext cx="5940000" cy="48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0487" name="Text 311">
            <a:extLst>
              <a:ext uri="{FF2B5EF4-FFF2-40B4-BE49-F238E27FC236}">
                <a16:creationId xmlns:a16="http://schemas.microsoft.com/office/drawing/2014/main" id="{00000000-0008-0000-3F00-000037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197143" y="14891111"/>
            <a:ext cx="745714" cy="440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  <xdr:sp macro="" textlink="">
        <xdr:nvSpPr>
          <xdr:cNvPr id="50490" name="Text 314">
            <a:extLst>
              <a:ext uri="{FF2B5EF4-FFF2-40B4-BE49-F238E27FC236}">
                <a16:creationId xmlns:a16="http://schemas.microsoft.com/office/drawing/2014/main" id="{00000000-0008-0000-3F00-00003A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208571" y="10609876"/>
            <a:ext cx="411639" cy="49580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24</xdr:row>
      <xdr:rowOff>0</xdr:rowOff>
    </xdr:from>
    <xdr:to>
      <xdr:col>14</xdr:col>
      <xdr:colOff>9525</xdr:colOff>
      <xdr:row>35</xdr:row>
      <xdr:rowOff>0</xdr:rowOff>
    </xdr:to>
    <xdr:grpSp>
      <xdr:nvGrpSpPr>
        <xdr:cNvPr id="50826" name="Group 321">
          <a:extLst>
            <a:ext uri="{FF2B5EF4-FFF2-40B4-BE49-F238E27FC236}">
              <a16:creationId xmlns:a16="http://schemas.microsoft.com/office/drawing/2014/main" id="{00000000-0008-0000-3F00-00008AC60000}"/>
            </a:ext>
          </a:extLst>
        </xdr:cNvPr>
        <xdr:cNvGrpSpPr>
          <a:grpSpLocks/>
        </xdr:cNvGrpSpPr>
      </xdr:nvGrpSpPr>
      <xdr:grpSpPr bwMode="auto">
        <a:xfrm>
          <a:off x="6824382" y="4022912"/>
          <a:ext cx="2194672" cy="1848970"/>
          <a:chOff x="18540000" y="10540000"/>
          <a:chExt cx="5960000" cy="4840000"/>
        </a:xfrm>
      </xdr:grpSpPr>
      <xdr:graphicFrame macro="">
        <xdr:nvGraphicFramePr>
          <xdr:cNvPr id="50841" name="Diagramm 310">
            <a:extLst>
              <a:ext uri="{FF2B5EF4-FFF2-40B4-BE49-F238E27FC236}">
                <a16:creationId xmlns:a16="http://schemas.microsoft.com/office/drawing/2014/main" id="{00000000-0008-0000-3F00-000099C60000}"/>
              </a:ext>
            </a:extLst>
          </xdr:cNvPr>
          <xdr:cNvGraphicFramePr>
            <a:graphicFrameLocks/>
          </xdr:cNvGraphicFramePr>
        </xdr:nvGraphicFramePr>
        <xdr:xfrm>
          <a:off x="18540000" y="10540000"/>
          <a:ext cx="5960000" cy="48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0485" name="Text 309">
            <a:extLst>
              <a:ext uri="{FF2B5EF4-FFF2-40B4-BE49-F238E27FC236}">
                <a16:creationId xmlns:a16="http://schemas.microsoft.com/office/drawing/2014/main" id="{00000000-0008-0000-3F00-000035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617069" y="10588889"/>
            <a:ext cx="924828" cy="48888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50491" name="Text 315">
            <a:extLst>
              <a:ext uri="{FF2B5EF4-FFF2-40B4-BE49-F238E27FC236}">
                <a16:creationId xmlns:a16="http://schemas.microsoft.com/office/drawing/2014/main" id="{00000000-0008-0000-3F00-00003B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652241" y="14891111"/>
            <a:ext cx="745000" cy="440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6</xdr:col>
      <xdr:colOff>732984</xdr:colOff>
      <xdr:row>11</xdr:row>
      <xdr:rowOff>169467</xdr:rowOff>
    </xdr:from>
    <xdr:to>
      <xdr:col>10</xdr:col>
      <xdr:colOff>552451</xdr:colOff>
      <xdr:row>23</xdr:row>
      <xdr:rowOff>0</xdr:rowOff>
    </xdr:to>
    <xdr:grpSp>
      <xdr:nvGrpSpPr>
        <xdr:cNvPr id="50827" name="Group 318">
          <a:extLst>
            <a:ext uri="{FF2B5EF4-FFF2-40B4-BE49-F238E27FC236}">
              <a16:creationId xmlns:a16="http://schemas.microsoft.com/office/drawing/2014/main" id="{00000000-0008-0000-3F00-00008BC60000}"/>
            </a:ext>
          </a:extLst>
        </xdr:cNvPr>
        <xdr:cNvGrpSpPr>
          <a:grpSpLocks/>
        </xdr:cNvGrpSpPr>
      </xdr:nvGrpSpPr>
      <xdr:grpSpPr bwMode="auto">
        <a:xfrm>
          <a:off x="4453337" y="2007232"/>
          <a:ext cx="2195114" cy="1847592"/>
          <a:chOff x="12080000" y="5260000"/>
          <a:chExt cx="5980000" cy="4840000"/>
        </a:xfrm>
      </xdr:grpSpPr>
      <xdr:graphicFrame macro="">
        <xdr:nvGraphicFramePr>
          <xdr:cNvPr id="50838" name="Diagramm 53">
            <a:extLst>
              <a:ext uri="{FF2B5EF4-FFF2-40B4-BE49-F238E27FC236}">
                <a16:creationId xmlns:a16="http://schemas.microsoft.com/office/drawing/2014/main" id="{00000000-0008-0000-3F00-000096C60000}"/>
              </a:ext>
            </a:extLst>
          </xdr:cNvPr>
          <xdr:cNvGraphicFramePr>
            <a:graphicFrameLocks/>
          </xdr:cNvGraphicFramePr>
        </xdr:nvGraphicFramePr>
        <xdr:xfrm>
          <a:off x="12080000" y="5260000"/>
          <a:ext cx="5980000" cy="48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0489" name="Text 313">
            <a:extLst>
              <a:ext uri="{FF2B5EF4-FFF2-40B4-BE49-F238E27FC236}">
                <a16:creationId xmlns:a16="http://schemas.microsoft.com/office/drawing/2014/main" id="{00000000-0008-0000-3F00-000039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158507" y="5359306"/>
            <a:ext cx="422085" cy="4952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0492" name="Text 316">
            <a:extLst>
              <a:ext uri="{FF2B5EF4-FFF2-40B4-BE49-F238E27FC236}">
                <a16:creationId xmlns:a16="http://schemas.microsoft.com/office/drawing/2014/main" id="{00000000-0008-0000-3F00-00003C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209567" y="9611625"/>
            <a:ext cx="721580" cy="4395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11</xdr:col>
      <xdr:colOff>9525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50828" name="Group 319">
          <a:extLst>
            <a:ext uri="{FF2B5EF4-FFF2-40B4-BE49-F238E27FC236}">
              <a16:creationId xmlns:a16="http://schemas.microsoft.com/office/drawing/2014/main" id="{00000000-0008-0000-3F00-00008CC60000}"/>
            </a:ext>
          </a:extLst>
        </xdr:cNvPr>
        <xdr:cNvGrpSpPr>
          <a:grpSpLocks/>
        </xdr:cNvGrpSpPr>
      </xdr:nvGrpSpPr>
      <xdr:grpSpPr bwMode="auto">
        <a:xfrm>
          <a:off x="6833907" y="2005853"/>
          <a:ext cx="2175622" cy="1848971"/>
          <a:chOff x="18560000" y="5260000"/>
          <a:chExt cx="5920000" cy="4840000"/>
        </a:xfrm>
      </xdr:grpSpPr>
      <xdr:graphicFrame macro="">
        <xdr:nvGraphicFramePr>
          <xdr:cNvPr id="50835" name="Diagramm 52">
            <a:extLst>
              <a:ext uri="{FF2B5EF4-FFF2-40B4-BE49-F238E27FC236}">
                <a16:creationId xmlns:a16="http://schemas.microsoft.com/office/drawing/2014/main" id="{00000000-0008-0000-3F00-000093C60000}"/>
              </a:ext>
            </a:extLst>
          </xdr:cNvPr>
          <xdr:cNvGraphicFramePr>
            <a:graphicFrameLocks/>
          </xdr:cNvGraphicFramePr>
        </xdr:nvGraphicFramePr>
        <xdr:xfrm>
          <a:off x="18560000" y="5260000"/>
          <a:ext cx="5920000" cy="48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0488" name="Text 312">
            <a:extLst>
              <a:ext uri="{FF2B5EF4-FFF2-40B4-BE49-F238E27FC236}">
                <a16:creationId xmlns:a16="http://schemas.microsoft.com/office/drawing/2014/main" id="{00000000-0008-0000-3F00-000038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637217" y="5308889"/>
            <a:ext cx="463304" cy="5133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0493" name="Text 317">
            <a:extLst>
              <a:ext uri="{FF2B5EF4-FFF2-40B4-BE49-F238E27FC236}">
                <a16:creationId xmlns:a16="http://schemas.microsoft.com/office/drawing/2014/main" id="{00000000-0008-0000-3F00-00003D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604870" y="9611111"/>
            <a:ext cx="772174" cy="440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180975</xdr:colOff>
      <xdr:row>12</xdr:row>
      <xdr:rowOff>47625</xdr:rowOff>
    </xdr:from>
    <xdr:to>
      <xdr:col>8</xdr:col>
      <xdr:colOff>352425</xdr:colOff>
      <xdr:row>13</xdr:row>
      <xdr:rowOff>47625</xdr:rowOff>
    </xdr:to>
    <xdr:sp macro="" textlink="">
      <xdr:nvSpPr>
        <xdr:cNvPr id="50245" name="y_Ringkraft">
          <a:extLst>
            <a:ext uri="{FF2B5EF4-FFF2-40B4-BE49-F238E27FC236}">
              <a16:creationId xmlns:a16="http://schemas.microsoft.com/office/drawing/2014/main" id="{00000000-0008-0000-3F00-000045C40000}"/>
            </a:ext>
          </a:extLst>
        </xdr:cNvPr>
        <xdr:cNvSpPr txBox="1">
          <a:spLocks noChangeArrowheads="1"/>
        </xdr:cNvSpPr>
      </xdr:nvSpPr>
      <xdr:spPr bwMode="auto">
        <a:xfrm>
          <a:off x="4657725" y="209550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11</xdr:col>
      <xdr:colOff>200025</xdr:colOff>
      <xdr:row>12</xdr:row>
      <xdr:rowOff>47625</xdr:rowOff>
    </xdr:from>
    <xdr:to>
      <xdr:col>11</xdr:col>
      <xdr:colOff>695325</xdr:colOff>
      <xdr:row>13</xdr:row>
      <xdr:rowOff>47625</xdr:rowOff>
    </xdr:to>
    <xdr:sp macro="" textlink="">
      <xdr:nvSpPr>
        <xdr:cNvPr id="50244" name="y_Meridiankraft">
          <a:extLst>
            <a:ext uri="{FF2B5EF4-FFF2-40B4-BE49-F238E27FC236}">
              <a16:creationId xmlns:a16="http://schemas.microsoft.com/office/drawing/2014/main" id="{00000000-0008-0000-3F00-000044C40000}"/>
            </a:ext>
          </a:extLst>
        </xdr:cNvPr>
        <xdr:cNvSpPr txBox="1">
          <a:spLocks noChangeArrowheads="1"/>
        </xdr:cNvSpPr>
      </xdr:nvSpPr>
      <xdr:spPr bwMode="auto">
        <a:xfrm>
          <a:off x="7067550" y="2095500"/>
          <a:ext cx="495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38100</xdr:rowOff>
    </xdr:from>
    <xdr:to>
      <xdr:col>8</xdr:col>
      <xdr:colOff>219075</xdr:colOff>
      <xdr:row>25</xdr:row>
      <xdr:rowOff>47625</xdr:rowOff>
    </xdr:to>
    <xdr:sp macro="" textlink="">
      <xdr:nvSpPr>
        <xdr:cNvPr id="50246" name="y_Aufweitung">
          <a:extLst>
            <a:ext uri="{FF2B5EF4-FFF2-40B4-BE49-F238E27FC236}">
              <a16:creationId xmlns:a16="http://schemas.microsoft.com/office/drawing/2014/main" id="{00000000-0008-0000-3F00-000046C40000}"/>
            </a:ext>
          </a:extLst>
        </xdr:cNvPr>
        <xdr:cNvSpPr txBox="1">
          <a:spLocks noChangeArrowheads="1"/>
        </xdr:cNvSpPr>
      </xdr:nvSpPr>
      <xdr:spPr bwMode="auto">
        <a:xfrm>
          <a:off x="4695825" y="4143375"/>
          <a:ext cx="3619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50498" name="Meridiankraft">
          <a:extLst>
            <a:ext uri="{FF2B5EF4-FFF2-40B4-BE49-F238E27FC236}">
              <a16:creationId xmlns:a16="http://schemas.microsoft.com/office/drawing/2014/main" id="{00000000-0008-0000-3F00-000042C50000}"/>
            </a:ext>
          </a:extLst>
        </xdr:cNvPr>
        <xdr:cNvSpPr txBox="1">
          <a:spLocks noChangeArrowheads="1"/>
        </xdr:cNvSpPr>
      </xdr:nvSpPr>
      <xdr:spPr bwMode="auto">
        <a:xfrm>
          <a:off x="1038225" y="3228975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50499" name="Ringkraft">
          <a:extLst>
            <a:ext uri="{FF2B5EF4-FFF2-40B4-BE49-F238E27FC236}">
              <a16:creationId xmlns:a16="http://schemas.microsoft.com/office/drawing/2014/main" id="{00000000-0008-0000-3F00-000043C50000}"/>
            </a:ext>
          </a:extLst>
        </xdr:cNvPr>
        <xdr:cNvSpPr txBox="1">
          <a:spLocks noChangeArrowheads="1"/>
        </xdr:cNvSpPr>
      </xdr:nvSpPr>
      <xdr:spPr bwMode="auto">
        <a:xfrm>
          <a:off x="1752600" y="3248025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50500" name="Aufweitung">
          <a:extLst>
            <a:ext uri="{FF2B5EF4-FFF2-40B4-BE49-F238E27FC236}">
              <a16:creationId xmlns:a16="http://schemas.microsoft.com/office/drawing/2014/main" id="{00000000-0008-0000-3F00-000044C50000}"/>
            </a:ext>
          </a:extLst>
        </xdr:cNvPr>
        <xdr:cNvSpPr txBox="1">
          <a:spLocks noChangeArrowheads="1"/>
        </xdr:cNvSpPr>
      </xdr:nvSpPr>
      <xdr:spPr bwMode="auto">
        <a:xfrm>
          <a:off x="2609850" y="3228975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50501" name="Button 325" hidden="1">
              <a:extLst>
                <a:ext uri="{63B3BB69-23CF-44E3-9099-C40C66FF867C}">
                  <a14:compatExt spid="_x0000_s50501"/>
                </a:ext>
                <a:ext uri="{FF2B5EF4-FFF2-40B4-BE49-F238E27FC236}">
                  <a16:creationId xmlns:a16="http://schemas.microsoft.com/office/drawing/2014/main" id="{00000000-0008-0000-3F00-000045C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50502" name="Button 326" hidden="1">
              <a:extLst>
                <a:ext uri="{63B3BB69-23CF-44E3-9099-C40C66FF867C}">
                  <a14:compatExt spid="_x0000_s50502"/>
                </a:ext>
                <a:ext uri="{FF2B5EF4-FFF2-40B4-BE49-F238E27FC236}">
                  <a16:creationId xmlns:a16="http://schemas.microsoft.com/office/drawing/2014/main" id="{00000000-0008-0000-3F00-000046C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50503" name="Button 327" hidden="1">
              <a:extLst>
                <a:ext uri="{63B3BB69-23CF-44E3-9099-C40C66FF867C}">
                  <a14:compatExt spid="_x0000_s50503"/>
                </a:ext>
                <a:ext uri="{FF2B5EF4-FFF2-40B4-BE49-F238E27FC236}">
                  <a16:creationId xmlns:a16="http://schemas.microsoft.com/office/drawing/2014/main" id="{00000000-0008-0000-3F00-000047C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50505" name="Button 329" hidden="1">
              <a:extLst>
                <a:ext uri="{63B3BB69-23CF-44E3-9099-C40C66FF867C}">
                  <a14:compatExt spid="_x0000_s50505"/>
                </a:ext>
                <a:ext uri="{FF2B5EF4-FFF2-40B4-BE49-F238E27FC236}">
                  <a16:creationId xmlns:a16="http://schemas.microsoft.com/office/drawing/2014/main" id="{00000000-0008-0000-3F00-000049C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533400</xdr:colOff>
      <xdr:row>5</xdr:row>
      <xdr:rowOff>57150</xdr:rowOff>
    </xdr:from>
    <xdr:to>
      <xdr:col>6</xdr:col>
      <xdr:colOff>95250</xdr:colOff>
      <xdr:row>6</xdr:row>
      <xdr:rowOff>104775</xdr:rowOff>
    </xdr:to>
    <xdr:sp macro="" textlink="">
      <xdr:nvSpPr>
        <xdr:cNvPr id="51492" name="Stelle">
          <a:extLst>
            <a:ext uri="{FF2B5EF4-FFF2-40B4-BE49-F238E27FC236}">
              <a16:creationId xmlns:a16="http://schemas.microsoft.com/office/drawing/2014/main" id="{00000000-0008-0000-4000-000024C90000}"/>
            </a:ext>
          </a:extLst>
        </xdr:cNvPr>
        <xdr:cNvSpPr txBox="1">
          <a:spLocks noChangeArrowheads="1"/>
        </xdr:cNvSpPr>
      </xdr:nvSpPr>
      <xdr:spPr bwMode="auto">
        <a:xfrm>
          <a:off x="2809875" y="914400"/>
          <a:ext cx="10287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 editAs="absolute">
    <xdr:from>
      <xdr:col>4</xdr:col>
      <xdr:colOff>371475</xdr:colOff>
      <xdr:row>8</xdr:row>
      <xdr:rowOff>47625</xdr:rowOff>
    </xdr:from>
    <xdr:to>
      <xdr:col>6</xdr:col>
      <xdr:colOff>104775</xdr:colOff>
      <xdr:row>9</xdr:row>
      <xdr:rowOff>76200</xdr:rowOff>
    </xdr:to>
    <xdr:sp macro="" textlink="">
      <xdr:nvSpPr>
        <xdr:cNvPr id="51493" name="Zylinderhöhe">
          <a:extLst>
            <a:ext uri="{FF2B5EF4-FFF2-40B4-BE49-F238E27FC236}">
              <a16:creationId xmlns:a16="http://schemas.microsoft.com/office/drawing/2014/main" id="{00000000-0008-0000-4000-000025C90000}"/>
            </a:ext>
          </a:extLst>
        </xdr:cNvPr>
        <xdr:cNvSpPr txBox="1">
          <a:spLocks noChangeArrowheads="1"/>
        </xdr:cNvSpPr>
      </xdr:nvSpPr>
      <xdr:spPr bwMode="auto">
        <a:xfrm>
          <a:off x="2647950" y="1419225"/>
          <a:ext cx="1200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 editAs="absolute">
    <xdr:from>
      <xdr:col>2</xdr:col>
      <xdr:colOff>466725</xdr:colOff>
      <xdr:row>2</xdr:row>
      <xdr:rowOff>47625</xdr:rowOff>
    </xdr:from>
    <xdr:to>
      <xdr:col>4</xdr:col>
      <xdr:colOff>295275</xdr:colOff>
      <xdr:row>3</xdr:row>
      <xdr:rowOff>95250</xdr:rowOff>
    </xdr:to>
    <xdr:sp macro="" textlink="">
      <xdr:nvSpPr>
        <xdr:cNvPr id="51629" name="Überschüttungshöhe">
          <a:extLst>
            <a:ext uri="{FF2B5EF4-FFF2-40B4-BE49-F238E27FC236}">
              <a16:creationId xmlns:a16="http://schemas.microsoft.com/office/drawing/2014/main" id="{00000000-0008-0000-4000-0000ADC90000}"/>
            </a:ext>
          </a:extLst>
        </xdr:cNvPr>
        <xdr:cNvSpPr txBox="1">
          <a:spLocks noChangeArrowheads="1"/>
        </xdr:cNvSpPr>
      </xdr:nvSpPr>
      <xdr:spPr bwMode="auto">
        <a:xfrm>
          <a:off x="1276350" y="390525"/>
          <a:ext cx="1295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1cm</a:t>
          </a:r>
        </a:p>
      </xdr:txBody>
    </xdr:sp>
    <xdr:clientData/>
  </xdr:twoCellAnchor>
  <xdr:twoCellAnchor editAs="absolute">
    <xdr:from>
      <xdr:col>7</xdr:col>
      <xdr:colOff>9525</xdr:colOff>
      <xdr:row>12</xdr:row>
      <xdr:rowOff>0</xdr:rowOff>
    </xdr:from>
    <xdr:to>
      <xdr:col>10</xdr:col>
      <xdr:colOff>523875</xdr:colOff>
      <xdr:row>23</xdr:row>
      <xdr:rowOff>0</xdr:rowOff>
    </xdr:to>
    <xdr:grpSp>
      <xdr:nvGrpSpPr>
        <xdr:cNvPr id="51945" name="Group 459">
          <a:extLst>
            <a:ext uri="{FF2B5EF4-FFF2-40B4-BE49-F238E27FC236}">
              <a16:creationId xmlns:a16="http://schemas.microsoft.com/office/drawing/2014/main" id="{00000000-0008-0000-4000-0000E9CA0000}"/>
            </a:ext>
          </a:extLst>
        </xdr:cNvPr>
        <xdr:cNvGrpSpPr>
          <a:grpSpLocks/>
        </xdr:cNvGrpSpPr>
      </xdr:nvGrpSpPr>
      <xdr:grpSpPr bwMode="auto">
        <a:xfrm>
          <a:off x="4486275" y="2057400"/>
          <a:ext cx="2171700" cy="1885950"/>
          <a:chOff x="-1461" y="-170"/>
          <a:chExt cx="19404" cy="19844"/>
        </a:xfrm>
      </xdr:grpSpPr>
      <xdr:graphicFrame macro="">
        <xdr:nvGraphicFramePr>
          <xdr:cNvPr id="52012" name="Diagramm 53">
            <a:extLst>
              <a:ext uri="{FF2B5EF4-FFF2-40B4-BE49-F238E27FC236}">
                <a16:creationId xmlns:a16="http://schemas.microsoft.com/office/drawing/2014/main" id="{00000000-0008-0000-4000-00002CCB0000}"/>
              </a:ext>
            </a:extLst>
          </xdr:cNvPr>
          <xdr:cNvGraphicFramePr>
            <a:graphicFrameLocks/>
          </xdr:cNvGraphicFramePr>
        </xdr:nvGraphicFramePr>
        <xdr:xfrm>
          <a:off x="-1461" y="-170"/>
          <a:ext cx="1940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1653" name="Text 453">
            <a:extLst>
              <a:ext uri="{FF2B5EF4-FFF2-40B4-BE49-F238E27FC236}">
                <a16:creationId xmlns:a16="http://schemas.microsoft.com/office/drawing/2014/main" id="{00000000-0008-0000-4000-0000C5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291" y="217"/>
            <a:ext cx="1394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1656" name="Text 456">
            <a:extLst>
              <a:ext uri="{FF2B5EF4-FFF2-40B4-BE49-F238E27FC236}">
                <a16:creationId xmlns:a16="http://schemas.microsoft.com/office/drawing/2014/main" id="{00000000-0008-0000-4000-0000C8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666" y="17369"/>
            <a:ext cx="936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6</xdr:col>
      <xdr:colOff>723900</xdr:colOff>
      <xdr:row>23</xdr:row>
      <xdr:rowOff>152400</xdr:rowOff>
    </xdr:from>
    <xdr:to>
      <xdr:col>10</xdr:col>
      <xdr:colOff>533400</xdr:colOff>
      <xdr:row>34</xdr:row>
      <xdr:rowOff>152400</xdr:rowOff>
    </xdr:to>
    <xdr:grpSp>
      <xdr:nvGrpSpPr>
        <xdr:cNvPr id="51946" name="Group 460">
          <a:extLst>
            <a:ext uri="{FF2B5EF4-FFF2-40B4-BE49-F238E27FC236}">
              <a16:creationId xmlns:a16="http://schemas.microsoft.com/office/drawing/2014/main" id="{00000000-0008-0000-4000-0000EACA0000}"/>
            </a:ext>
          </a:extLst>
        </xdr:cNvPr>
        <xdr:cNvGrpSpPr>
          <a:grpSpLocks/>
        </xdr:cNvGrpSpPr>
      </xdr:nvGrpSpPr>
      <xdr:grpSpPr bwMode="auto">
        <a:xfrm>
          <a:off x="4467225" y="4095750"/>
          <a:ext cx="2200275" cy="1885950"/>
          <a:chOff x="-13" y="-504"/>
          <a:chExt cx="18414" cy="19844"/>
        </a:xfrm>
      </xdr:grpSpPr>
      <xdr:graphicFrame macro="">
        <xdr:nvGraphicFramePr>
          <xdr:cNvPr id="52009" name="Diagramm 54">
            <a:extLst>
              <a:ext uri="{FF2B5EF4-FFF2-40B4-BE49-F238E27FC236}">
                <a16:creationId xmlns:a16="http://schemas.microsoft.com/office/drawing/2014/main" id="{00000000-0008-0000-4000-000029CB0000}"/>
              </a:ext>
            </a:extLst>
          </xdr:cNvPr>
          <xdr:cNvGraphicFramePr>
            <a:graphicFrameLocks/>
          </xdr:cNvGraphicFramePr>
        </xdr:nvGraphicFramePr>
        <xdr:xfrm>
          <a:off x="-13" y="-504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1654" name="Text 454">
            <a:extLst>
              <a:ext uri="{FF2B5EF4-FFF2-40B4-BE49-F238E27FC236}">
                <a16:creationId xmlns:a16="http://schemas.microsoft.com/office/drawing/2014/main" id="{00000000-0008-0000-4000-0000C6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17" y="17135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1657" name="Text 457">
            <a:extLst>
              <a:ext uri="{FF2B5EF4-FFF2-40B4-BE49-F238E27FC236}">
                <a16:creationId xmlns:a16="http://schemas.microsoft.com/office/drawing/2014/main" id="{00000000-0008-0000-4000-0000C9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6" y="-318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51947" name="Group 461">
          <a:extLst>
            <a:ext uri="{FF2B5EF4-FFF2-40B4-BE49-F238E27FC236}">
              <a16:creationId xmlns:a16="http://schemas.microsoft.com/office/drawing/2014/main" id="{00000000-0008-0000-4000-0000EBCA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52006" name="Diagramm 404">
            <a:extLst>
              <a:ext uri="{FF2B5EF4-FFF2-40B4-BE49-F238E27FC236}">
                <a16:creationId xmlns:a16="http://schemas.microsoft.com/office/drawing/2014/main" id="{00000000-0008-0000-4000-000026CB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1655" name="Text 455">
            <a:extLst>
              <a:ext uri="{FF2B5EF4-FFF2-40B4-BE49-F238E27FC236}">
                <a16:creationId xmlns:a16="http://schemas.microsoft.com/office/drawing/2014/main" id="{00000000-0008-0000-4000-0000C7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5" y="17199"/>
            <a:ext cx="94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1658" name="Text 458">
            <a:extLst>
              <a:ext uri="{FF2B5EF4-FFF2-40B4-BE49-F238E27FC236}">
                <a16:creationId xmlns:a16="http://schemas.microsoft.com/office/drawing/2014/main" id="{00000000-0008-0000-4000-0000CA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2" y="-154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7</xdr:col>
      <xdr:colOff>238125</xdr:colOff>
      <xdr:row>12</xdr:row>
      <xdr:rowOff>47625</xdr:rowOff>
    </xdr:from>
    <xdr:to>
      <xdr:col>8</xdr:col>
      <xdr:colOff>428625</xdr:colOff>
      <xdr:row>13</xdr:row>
      <xdr:rowOff>47625</xdr:rowOff>
    </xdr:to>
    <xdr:sp macro="" textlink="">
      <xdr:nvSpPr>
        <xdr:cNvPr id="51269" name="y_Ringkraft">
          <a:extLst>
            <a:ext uri="{FF2B5EF4-FFF2-40B4-BE49-F238E27FC236}">
              <a16:creationId xmlns:a16="http://schemas.microsoft.com/office/drawing/2014/main" id="{00000000-0008-0000-4000-000045C80000}"/>
            </a:ext>
          </a:extLst>
        </xdr:cNvPr>
        <xdr:cNvSpPr txBox="1">
          <a:spLocks noChangeArrowheads="1"/>
        </xdr:cNvSpPr>
      </xdr:nvSpPr>
      <xdr:spPr bwMode="auto">
        <a:xfrm>
          <a:off x="4714875" y="210502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7</xdr:col>
      <xdr:colOff>200025</xdr:colOff>
      <xdr:row>24</xdr:row>
      <xdr:rowOff>19050</xdr:rowOff>
    </xdr:from>
    <xdr:to>
      <xdr:col>8</xdr:col>
      <xdr:colOff>257175</xdr:colOff>
      <xdr:row>25</xdr:row>
      <xdr:rowOff>38100</xdr:rowOff>
    </xdr:to>
    <xdr:sp macro="" textlink="">
      <xdr:nvSpPr>
        <xdr:cNvPr id="51270" name="y_Aufweitung">
          <a:extLst>
            <a:ext uri="{FF2B5EF4-FFF2-40B4-BE49-F238E27FC236}">
              <a16:creationId xmlns:a16="http://schemas.microsoft.com/office/drawing/2014/main" id="{00000000-0008-0000-4000-000046C80000}"/>
            </a:ext>
          </a:extLst>
        </xdr:cNvPr>
        <xdr:cNvSpPr txBox="1">
          <a:spLocks noChangeArrowheads="1"/>
        </xdr:cNvSpPr>
      </xdr:nvSpPr>
      <xdr:spPr bwMode="auto">
        <a:xfrm>
          <a:off x="4676775" y="4133850"/>
          <a:ext cx="4191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133350</xdr:colOff>
      <xdr:row>33</xdr:row>
      <xdr:rowOff>152400</xdr:rowOff>
    </xdr:from>
    <xdr:to>
      <xdr:col>10</xdr:col>
      <xdr:colOff>628650</xdr:colOff>
      <xdr:row>34</xdr:row>
      <xdr:rowOff>152400</xdr:rowOff>
    </xdr:to>
    <xdr:sp macro="" textlink="">
      <xdr:nvSpPr>
        <xdr:cNvPr id="51512" name="x_Aufweitung">
          <a:extLst>
            <a:ext uri="{FF2B5EF4-FFF2-40B4-BE49-F238E27FC236}">
              <a16:creationId xmlns:a16="http://schemas.microsoft.com/office/drawing/2014/main" id="{00000000-0008-0000-4000-000038C90000}"/>
            </a:ext>
          </a:extLst>
        </xdr:cNvPr>
        <xdr:cNvSpPr txBox="1">
          <a:spLocks noChangeArrowheads="1"/>
        </xdr:cNvSpPr>
      </xdr:nvSpPr>
      <xdr:spPr bwMode="auto">
        <a:xfrm>
          <a:off x="6267450" y="5810250"/>
          <a:ext cx="495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57150</xdr:colOff>
      <xdr:row>21</xdr:row>
      <xdr:rowOff>152400</xdr:rowOff>
    </xdr:from>
    <xdr:to>
      <xdr:col>10</xdr:col>
      <xdr:colOff>495300</xdr:colOff>
      <xdr:row>22</xdr:row>
      <xdr:rowOff>152400</xdr:rowOff>
    </xdr:to>
    <xdr:sp macro="" textlink="">
      <xdr:nvSpPr>
        <xdr:cNvPr id="51515" name="x_Ringkraft">
          <a:extLst>
            <a:ext uri="{FF2B5EF4-FFF2-40B4-BE49-F238E27FC236}">
              <a16:creationId xmlns:a16="http://schemas.microsoft.com/office/drawing/2014/main" id="{00000000-0008-0000-4000-00003BC90000}"/>
            </a:ext>
          </a:extLst>
        </xdr:cNvPr>
        <xdr:cNvSpPr txBox="1">
          <a:spLocks noChangeArrowheads="1"/>
        </xdr:cNvSpPr>
      </xdr:nvSpPr>
      <xdr:spPr bwMode="auto">
        <a:xfrm>
          <a:off x="6191250" y="3752850"/>
          <a:ext cx="4381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13</xdr:col>
      <xdr:colOff>295275</xdr:colOff>
      <xdr:row>33</xdr:row>
      <xdr:rowOff>123825</xdr:rowOff>
    </xdr:from>
    <xdr:to>
      <xdr:col>13</xdr:col>
      <xdr:colOff>628650</xdr:colOff>
      <xdr:row>34</xdr:row>
      <xdr:rowOff>152400</xdr:rowOff>
    </xdr:to>
    <xdr:sp macro="" textlink="">
      <xdr:nvSpPr>
        <xdr:cNvPr id="51605" name="x_Verdrehung">
          <a:extLst>
            <a:ext uri="{FF2B5EF4-FFF2-40B4-BE49-F238E27FC236}">
              <a16:creationId xmlns:a16="http://schemas.microsoft.com/office/drawing/2014/main" id="{00000000-0008-0000-4000-000095C90000}"/>
            </a:ext>
          </a:extLst>
        </xdr:cNvPr>
        <xdr:cNvSpPr txBox="1">
          <a:spLocks noChangeArrowheads="1"/>
        </xdr:cNvSpPr>
      </xdr:nvSpPr>
      <xdr:spPr bwMode="auto">
        <a:xfrm>
          <a:off x="8629650" y="5781675"/>
          <a:ext cx="3333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2</xdr:col>
      <xdr:colOff>361950</xdr:colOff>
      <xdr:row>0</xdr:row>
      <xdr:rowOff>152400</xdr:rowOff>
    </xdr:from>
    <xdr:to>
      <xdr:col>4</xdr:col>
      <xdr:colOff>123825</xdr:colOff>
      <xdr:row>1</xdr:row>
      <xdr:rowOff>152400</xdr:rowOff>
    </xdr:to>
    <xdr:sp macro="" textlink="">
      <xdr:nvSpPr>
        <xdr:cNvPr id="51664" name="Randlast">
          <a:extLst>
            <a:ext uri="{FF2B5EF4-FFF2-40B4-BE49-F238E27FC236}">
              <a16:creationId xmlns:a16="http://schemas.microsoft.com/office/drawing/2014/main" id="{00000000-0008-0000-4000-0000D0C90000}"/>
            </a:ext>
          </a:extLst>
        </xdr:cNvPr>
        <xdr:cNvSpPr txBox="1">
          <a:spLocks noChangeArrowheads="1"/>
        </xdr:cNvSpPr>
      </xdr:nvSpPr>
      <xdr:spPr bwMode="auto">
        <a:xfrm>
          <a:off x="1171575" y="152400"/>
          <a:ext cx="1228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1KN/cm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51954" name="Group 478">
          <a:extLst>
            <a:ext uri="{FF2B5EF4-FFF2-40B4-BE49-F238E27FC236}">
              <a16:creationId xmlns:a16="http://schemas.microsoft.com/office/drawing/2014/main" id="{00000000-0008-0000-4000-0000F2CA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52003" name="Diagramm 473">
            <a:extLst>
              <a:ext uri="{FF2B5EF4-FFF2-40B4-BE49-F238E27FC236}">
                <a16:creationId xmlns:a16="http://schemas.microsoft.com/office/drawing/2014/main" id="{00000000-0008-0000-4000-000023CB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1676" name="Text 476">
            <a:extLst>
              <a:ext uri="{FF2B5EF4-FFF2-40B4-BE49-F238E27FC236}">
                <a16:creationId xmlns:a16="http://schemas.microsoft.com/office/drawing/2014/main" id="{00000000-0008-0000-4000-0000DC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30"/>
            <a:ext cx="1551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1677" name="Text 477">
            <a:extLst>
              <a:ext uri="{FF2B5EF4-FFF2-40B4-BE49-F238E27FC236}">
                <a16:creationId xmlns:a16="http://schemas.microsoft.com/office/drawing/2014/main" id="{00000000-0008-0000-4000-0000DD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018" y="17670"/>
            <a:ext cx="1292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190500</xdr:colOff>
      <xdr:row>12</xdr:row>
      <xdr:rowOff>47625</xdr:rowOff>
    </xdr:from>
    <xdr:to>
      <xdr:col>11</xdr:col>
      <xdr:colOff>704850</xdr:colOff>
      <xdr:row>13</xdr:row>
      <xdr:rowOff>47625</xdr:rowOff>
    </xdr:to>
    <xdr:sp macro="" textlink="">
      <xdr:nvSpPr>
        <xdr:cNvPr id="51674" name="y_Meridiankraft">
          <a:extLst>
            <a:ext uri="{FF2B5EF4-FFF2-40B4-BE49-F238E27FC236}">
              <a16:creationId xmlns:a16="http://schemas.microsoft.com/office/drawing/2014/main" id="{00000000-0008-0000-4000-0000DAC90000}"/>
            </a:ext>
          </a:extLst>
        </xdr:cNvPr>
        <xdr:cNvSpPr txBox="1">
          <a:spLocks noChangeArrowheads="1"/>
        </xdr:cNvSpPr>
      </xdr:nvSpPr>
      <xdr:spPr bwMode="auto">
        <a:xfrm>
          <a:off x="7058025" y="2105025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361950</xdr:colOff>
      <xdr:row>21</xdr:row>
      <xdr:rowOff>152400</xdr:rowOff>
    </xdr:from>
    <xdr:to>
      <xdr:col>13</xdr:col>
      <xdr:colOff>638175</xdr:colOff>
      <xdr:row>23</xdr:row>
      <xdr:rowOff>19050</xdr:rowOff>
    </xdr:to>
    <xdr:sp macro="" textlink="">
      <xdr:nvSpPr>
        <xdr:cNvPr id="51675" name="x_Meridiankraft">
          <a:extLst>
            <a:ext uri="{FF2B5EF4-FFF2-40B4-BE49-F238E27FC236}">
              <a16:creationId xmlns:a16="http://schemas.microsoft.com/office/drawing/2014/main" id="{00000000-0008-0000-4000-0000DBC90000}"/>
            </a:ext>
          </a:extLst>
        </xdr:cNvPr>
        <xdr:cNvSpPr txBox="1">
          <a:spLocks noChangeArrowheads="1"/>
        </xdr:cNvSpPr>
      </xdr:nvSpPr>
      <xdr:spPr bwMode="auto">
        <a:xfrm>
          <a:off x="8696325" y="3752850"/>
          <a:ext cx="2762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171450</xdr:colOff>
      <xdr:row>10</xdr:row>
      <xdr:rowOff>152400</xdr:rowOff>
    </xdr:from>
    <xdr:to>
      <xdr:col>4</xdr:col>
      <xdr:colOff>628650</xdr:colOff>
      <xdr:row>13</xdr:row>
      <xdr:rowOff>152400</xdr:rowOff>
    </xdr:to>
    <xdr:sp macro="" textlink="">
      <xdr:nvSpPr>
        <xdr:cNvPr id="51957" name="Zeichnung 444">
          <a:extLst>
            <a:ext uri="{FF2B5EF4-FFF2-40B4-BE49-F238E27FC236}">
              <a16:creationId xmlns:a16="http://schemas.microsoft.com/office/drawing/2014/main" id="{00000000-0008-0000-4000-0000F5CA0000}"/>
            </a:ext>
          </a:extLst>
        </xdr:cNvPr>
        <xdr:cNvSpPr>
          <a:spLocks/>
        </xdr:cNvSpPr>
      </xdr:nvSpPr>
      <xdr:spPr bwMode="auto">
        <a:xfrm>
          <a:off x="2447925" y="1866900"/>
          <a:ext cx="457200" cy="514350"/>
        </a:xfrm>
        <a:custGeom>
          <a:avLst/>
          <a:gdLst>
            <a:gd name="T0" fmla="*/ 0 w 16384"/>
            <a:gd name="T1" fmla="*/ 16147212 h 16384"/>
            <a:gd name="T2" fmla="*/ 12492744 w 16384"/>
            <a:gd name="T3" fmla="*/ 16147212 h 16384"/>
            <a:gd name="T4" fmla="*/ 12758291 w 16384"/>
            <a:gd name="T5" fmla="*/ 14247062 h 16384"/>
            <a:gd name="T6" fmla="*/ 12758291 w 16384"/>
            <a:gd name="T7" fmla="*/ 12664299 h 16384"/>
            <a:gd name="T8" fmla="*/ 12492744 w 16384"/>
            <a:gd name="T9" fmla="*/ 11397857 h 16384"/>
            <a:gd name="T10" fmla="*/ 12226444 w 16384"/>
            <a:gd name="T11" fmla="*/ 10765122 h 16384"/>
            <a:gd name="T12" fmla="*/ 11960898 w 16384"/>
            <a:gd name="T13" fmla="*/ 9815063 h 16384"/>
            <a:gd name="T14" fmla="*/ 11429051 w 16384"/>
            <a:gd name="T15" fmla="*/ 8865003 h 16384"/>
            <a:gd name="T16" fmla="*/ 10631658 w 16384"/>
            <a:gd name="T17" fmla="*/ 8548651 h 16384"/>
            <a:gd name="T18" fmla="*/ 9568718 w 16384"/>
            <a:gd name="T19" fmla="*/ 6648501 h 16384"/>
            <a:gd name="T20" fmla="*/ 9568718 w 16384"/>
            <a:gd name="T21" fmla="*/ 3799296 h 16384"/>
            <a:gd name="T22" fmla="*/ 10100565 w 16384"/>
            <a:gd name="T23" fmla="*/ 1900150 h 16384"/>
            <a:gd name="T24" fmla="*/ 10100565 w 16384"/>
            <a:gd name="T25" fmla="*/ 0 h 16384"/>
            <a:gd name="T26" fmla="*/ 0 w 16384"/>
            <a:gd name="T27" fmla="*/ 0 h 16384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043" y="16384"/>
              </a:lnTo>
              <a:lnTo>
                <a:pt x="16384" y="14456"/>
              </a:lnTo>
              <a:lnTo>
                <a:pt x="16384" y="12850"/>
              </a:lnTo>
              <a:lnTo>
                <a:pt x="16043" y="11565"/>
              </a:lnTo>
              <a:lnTo>
                <a:pt x="15701" y="10923"/>
              </a:lnTo>
              <a:lnTo>
                <a:pt x="15360" y="9959"/>
              </a:lnTo>
              <a:lnTo>
                <a:pt x="14677" y="8995"/>
              </a:lnTo>
              <a:lnTo>
                <a:pt x="13653" y="8674"/>
              </a:lnTo>
              <a:lnTo>
                <a:pt x="12288" y="6746"/>
              </a:lnTo>
              <a:lnTo>
                <a:pt x="12288" y="3855"/>
              </a:lnTo>
              <a:lnTo>
                <a:pt x="12971" y="1928"/>
              </a:lnTo>
              <a:lnTo>
                <a:pt x="12971" y="0"/>
              </a:lnTo>
              <a:lnTo>
                <a:pt x="0" y="0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161925</xdr:colOff>
      <xdr:row>2</xdr:row>
      <xdr:rowOff>0</xdr:rowOff>
    </xdr:from>
    <xdr:to>
      <xdr:col>2</xdr:col>
      <xdr:colOff>238125</xdr:colOff>
      <xdr:row>14</xdr:row>
      <xdr:rowOff>9525</xdr:rowOff>
    </xdr:to>
    <xdr:sp macro="" textlink="">
      <xdr:nvSpPr>
        <xdr:cNvPr id="51958" name="Zeichnung 437">
          <a:extLst>
            <a:ext uri="{FF2B5EF4-FFF2-40B4-BE49-F238E27FC236}">
              <a16:creationId xmlns:a16="http://schemas.microsoft.com/office/drawing/2014/main" id="{00000000-0008-0000-4000-0000F6CA0000}"/>
            </a:ext>
          </a:extLst>
        </xdr:cNvPr>
        <xdr:cNvSpPr>
          <a:spLocks/>
        </xdr:cNvSpPr>
      </xdr:nvSpPr>
      <xdr:spPr bwMode="auto">
        <a:xfrm>
          <a:off x="533400" y="342900"/>
          <a:ext cx="514350" cy="2066925"/>
        </a:xfrm>
        <a:custGeom>
          <a:avLst/>
          <a:gdLst>
            <a:gd name="T0" fmla="*/ 16147212 w 16384"/>
            <a:gd name="T1" fmla="*/ 40710878 h 16384"/>
            <a:gd name="T2" fmla="*/ 16147212 w 16384"/>
            <a:gd name="T3" fmla="*/ 0 h 16384"/>
            <a:gd name="T4" fmla="*/ 6578525 w 16384"/>
            <a:gd name="T5" fmla="*/ 0 h 16384"/>
            <a:gd name="T6" fmla="*/ 5980292 w 16384"/>
            <a:gd name="T7" fmla="*/ 2546440 h 16384"/>
            <a:gd name="T8" fmla="*/ 5980292 w 16384"/>
            <a:gd name="T9" fmla="*/ 3819598 h 16384"/>
            <a:gd name="T10" fmla="*/ 5083444 w 16384"/>
            <a:gd name="T11" fmla="*/ 8896583 h 16384"/>
            <a:gd name="T12" fmla="*/ 4186597 w 16384"/>
            <a:gd name="T13" fmla="*/ 20355376 h 16384"/>
            <a:gd name="T14" fmla="*/ 4186597 w 16384"/>
            <a:gd name="T15" fmla="*/ 35617997 h 16384"/>
            <a:gd name="T16" fmla="*/ 4784830 w 16384"/>
            <a:gd name="T17" fmla="*/ 43241297 h 16384"/>
            <a:gd name="T18" fmla="*/ 5083444 w 16384"/>
            <a:gd name="T19" fmla="*/ 48334178 h 16384"/>
            <a:gd name="T20" fmla="*/ 5083444 w 16384"/>
            <a:gd name="T21" fmla="*/ 57230761 h 16384"/>
            <a:gd name="T22" fmla="*/ 4784830 w 16384"/>
            <a:gd name="T23" fmla="*/ 61050359 h 16384"/>
            <a:gd name="T24" fmla="*/ 3887009 w 16384"/>
            <a:gd name="T25" fmla="*/ 66143240 h 16384"/>
            <a:gd name="T26" fmla="*/ 3288776 w 16384"/>
            <a:gd name="T27" fmla="*/ 69962838 h 16384"/>
            <a:gd name="T28" fmla="*/ 2391928 w 16384"/>
            <a:gd name="T29" fmla="*/ 73766540 h 16384"/>
            <a:gd name="T30" fmla="*/ 2093314 w 16384"/>
            <a:gd name="T31" fmla="*/ 77586137 h 16384"/>
            <a:gd name="T32" fmla="*/ 1495081 w 16384"/>
            <a:gd name="T33" fmla="*/ 81405735 h 16384"/>
            <a:gd name="T34" fmla="*/ 598233 w 16384"/>
            <a:gd name="T35" fmla="*/ 87771773 h 16384"/>
            <a:gd name="T36" fmla="*/ 298614 w 16384"/>
            <a:gd name="T37" fmla="*/ 91575475 h 16384"/>
            <a:gd name="T38" fmla="*/ 0 w 16384"/>
            <a:gd name="T39" fmla="*/ 97941514 h 16384"/>
            <a:gd name="T40" fmla="*/ 0 w 16384"/>
            <a:gd name="T41" fmla="*/ 109384537 h 16384"/>
            <a:gd name="T42" fmla="*/ 298614 w 16384"/>
            <a:gd name="T43" fmla="*/ 114477418 h 16384"/>
            <a:gd name="T44" fmla="*/ 298614 w 16384"/>
            <a:gd name="T45" fmla="*/ 124647159 h 16384"/>
            <a:gd name="T46" fmla="*/ 598233 w 16384"/>
            <a:gd name="T47" fmla="*/ 129739913 h 16384"/>
            <a:gd name="T48" fmla="*/ 598233 w 16384"/>
            <a:gd name="T49" fmla="*/ 139909654 h 16384"/>
            <a:gd name="T50" fmla="*/ 1196467 w 16384"/>
            <a:gd name="T51" fmla="*/ 152641730 h 16384"/>
            <a:gd name="T52" fmla="*/ 1793695 w 16384"/>
            <a:gd name="T53" fmla="*/ 162811596 h 16384"/>
            <a:gd name="T54" fmla="*/ 3588364 w 16384"/>
            <a:gd name="T55" fmla="*/ 172981337 h 16384"/>
            <a:gd name="T56" fmla="*/ 4186597 w 16384"/>
            <a:gd name="T57" fmla="*/ 176800934 h 16384"/>
            <a:gd name="T58" fmla="*/ 4485243 w 16384"/>
            <a:gd name="T59" fmla="*/ 181893815 h 16384"/>
            <a:gd name="T60" fmla="*/ 4784830 w 16384"/>
            <a:gd name="T61" fmla="*/ 185713413 h 16384"/>
            <a:gd name="T62" fmla="*/ 4784830 w 16384"/>
            <a:gd name="T63" fmla="*/ 199702751 h 16384"/>
            <a:gd name="T64" fmla="*/ 4485243 w 16384"/>
            <a:gd name="T65" fmla="*/ 204779737 h 16384"/>
            <a:gd name="T66" fmla="*/ 4485243 w 16384"/>
            <a:gd name="T67" fmla="*/ 208599334 h 16384"/>
            <a:gd name="T68" fmla="*/ 3887009 w 16384"/>
            <a:gd name="T69" fmla="*/ 221315515 h 16384"/>
            <a:gd name="T70" fmla="*/ 3288776 w 16384"/>
            <a:gd name="T71" fmla="*/ 226408270 h 16384"/>
            <a:gd name="T72" fmla="*/ 2990162 w 16384"/>
            <a:gd name="T73" fmla="*/ 231501151 h 16384"/>
            <a:gd name="T74" fmla="*/ 2691516 w 16384"/>
            <a:gd name="T75" fmla="*/ 235320748 h 16384"/>
            <a:gd name="T76" fmla="*/ 2093314 w 16384"/>
            <a:gd name="T77" fmla="*/ 240397734 h 16384"/>
            <a:gd name="T78" fmla="*/ 1793695 w 16384"/>
            <a:gd name="T79" fmla="*/ 245490489 h 16384"/>
            <a:gd name="T80" fmla="*/ 1196467 w 16384"/>
            <a:gd name="T81" fmla="*/ 253113915 h 16384"/>
            <a:gd name="T82" fmla="*/ 1793695 w 16384"/>
            <a:gd name="T83" fmla="*/ 260753110 h 16384"/>
            <a:gd name="T84" fmla="*/ 15848598 w 16384"/>
            <a:gd name="T85" fmla="*/ 260753110 h 16384"/>
            <a:gd name="T86" fmla="*/ 16147212 w 16384"/>
            <a:gd name="T87" fmla="*/ 260753110 h 16384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</a:gdLst>
          <a:ahLst/>
          <a:cxnLst>
            <a:cxn ang="T88">
              <a:pos x="T0" y="T1"/>
            </a:cxn>
            <a:cxn ang="T89">
              <a:pos x="T2" y="T3"/>
            </a:cxn>
            <a:cxn ang="T90">
              <a:pos x="T4" y="T5"/>
            </a:cxn>
            <a:cxn ang="T91">
              <a:pos x="T6" y="T7"/>
            </a:cxn>
            <a:cxn ang="T92">
              <a:pos x="T8" y="T9"/>
            </a:cxn>
            <a:cxn ang="T93">
              <a:pos x="T10" y="T11"/>
            </a:cxn>
            <a:cxn ang="T94">
              <a:pos x="T12" y="T13"/>
            </a:cxn>
            <a:cxn ang="T95">
              <a:pos x="T14" y="T15"/>
            </a:cxn>
            <a:cxn ang="T96">
              <a:pos x="T16" y="T17"/>
            </a:cxn>
            <a:cxn ang="T97">
              <a:pos x="T18" y="T19"/>
            </a:cxn>
            <a:cxn ang="T98">
              <a:pos x="T20" y="T21"/>
            </a:cxn>
            <a:cxn ang="T99">
              <a:pos x="T22" y="T23"/>
            </a:cxn>
            <a:cxn ang="T100">
              <a:pos x="T24" y="T25"/>
            </a:cxn>
            <a:cxn ang="T101">
              <a:pos x="T26" y="T27"/>
            </a:cxn>
            <a:cxn ang="T102">
              <a:pos x="T28" y="T29"/>
            </a:cxn>
            <a:cxn ang="T103">
              <a:pos x="T30" y="T31"/>
            </a:cxn>
            <a:cxn ang="T104">
              <a:pos x="T32" y="T33"/>
            </a:cxn>
            <a:cxn ang="T105">
              <a:pos x="T34" y="T35"/>
            </a:cxn>
            <a:cxn ang="T106">
              <a:pos x="T36" y="T37"/>
            </a:cxn>
            <a:cxn ang="T107">
              <a:pos x="T38" y="T39"/>
            </a:cxn>
            <a:cxn ang="T108">
              <a:pos x="T40" y="T41"/>
            </a:cxn>
            <a:cxn ang="T109">
              <a:pos x="T42" y="T43"/>
            </a:cxn>
            <a:cxn ang="T110">
              <a:pos x="T44" y="T45"/>
            </a:cxn>
            <a:cxn ang="T111">
              <a:pos x="T46" y="T47"/>
            </a:cxn>
            <a:cxn ang="T112">
              <a:pos x="T48" y="T49"/>
            </a:cxn>
            <a:cxn ang="T113">
              <a:pos x="T50" y="T51"/>
            </a:cxn>
            <a:cxn ang="T114">
              <a:pos x="T52" y="T53"/>
            </a:cxn>
            <a:cxn ang="T115">
              <a:pos x="T54" y="T55"/>
            </a:cxn>
            <a:cxn ang="T116">
              <a:pos x="T56" y="T57"/>
            </a:cxn>
            <a:cxn ang="T117">
              <a:pos x="T58" y="T59"/>
            </a:cxn>
            <a:cxn ang="T118">
              <a:pos x="T60" y="T61"/>
            </a:cxn>
            <a:cxn ang="T119">
              <a:pos x="T62" y="T63"/>
            </a:cxn>
            <a:cxn ang="T120">
              <a:pos x="T64" y="T65"/>
            </a:cxn>
            <a:cxn ang="T121">
              <a:pos x="T66" y="T67"/>
            </a:cxn>
            <a:cxn ang="T122">
              <a:pos x="T68" y="T69"/>
            </a:cxn>
            <a:cxn ang="T123">
              <a:pos x="T70" y="T71"/>
            </a:cxn>
            <a:cxn ang="T124">
              <a:pos x="T72" y="T73"/>
            </a:cxn>
            <a:cxn ang="T125">
              <a:pos x="T74" y="T75"/>
            </a:cxn>
            <a:cxn ang="T126">
              <a:pos x="T76" y="T77"/>
            </a:cxn>
            <a:cxn ang="T127">
              <a:pos x="T78" y="T79"/>
            </a:cxn>
            <a:cxn ang="T128">
              <a:pos x="T80" y="T81"/>
            </a:cxn>
            <a:cxn ang="T129">
              <a:pos x="T82" y="T83"/>
            </a:cxn>
            <a:cxn ang="T130">
              <a:pos x="T84" y="T85"/>
            </a:cxn>
            <a:cxn ang="T131">
              <a:pos x="T86" y="T87"/>
            </a:cxn>
          </a:cxnLst>
          <a:rect l="0" t="0" r="r" b="b"/>
          <a:pathLst>
            <a:path w="16384" h="16384">
              <a:moveTo>
                <a:pt x="16384" y="2558"/>
              </a:moveTo>
              <a:lnTo>
                <a:pt x="16384" y="0"/>
              </a:lnTo>
              <a:lnTo>
                <a:pt x="6675" y="0"/>
              </a:lnTo>
              <a:lnTo>
                <a:pt x="6068" y="160"/>
              </a:lnTo>
              <a:lnTo>
                <a:pt x="6068" y="240"/>
              </a:lnTo>
              <a:lnTo>
                <a:pt x="5158" y="559"/>
              </a:lnTo>
              <a:lnTo>
                <a:pt x="4248" y="1279"/>
              </a:lnTo>
              <a:lnTo>
                <a:pt x="4248" y="2238"/>
              </a:lnTo>
              <a:lnTo>
                <a:pt x="4855" y="2717"/>
              </a:lnTo>
              <a:lnTo>
                <a:pt x="5158" y="3037"/>
              </a:lnTo>
              <a:lnTo>
                <a:pt x="5158" y="3596"/>
              </a:lnTo>
              <a:lnTo>
                <a:pt x="4855" y="3836"/>
              </a:lnTo>
              <a:lnTo>
                <a:pt x="3944" y="4156"/>
              </a:lnTo>
              <a:lnTo>
                <a:pt x="3337" y="4396"/>
              </a:lnTo>
              <a:lnTo>
                <a:pt x="2427" y="4635"/>
              </a:lnTo>
              <a:lnTo>
                <a:pt x="2124" y="4875"/>
              </a:lnTo>
              <a:lnTo>
                <a:pt x="1517" y="5115"/>
              </a:lnTo>
              <a:lnTo>
                <a:pt x="607" y="5515"/>
              </a:lnTo>
              <a:lnTo>
                <a:pt x="303" y="5754"/>
              </a:lnTo>
              <a:lnTo>
                <a:pt x="0" y="6154"/>
              </a:lnTo>
              <a:lnTo>
                <a:pt x="0" y="6873"/>
              </a:lnTo>
              <a:lnTo>
                <a:pt x="303" y="7193"/>
              </a:lnTo>
              <a:lnTo>
                <a:pt x="303" y="7832"/>
              </a:lnTo>
              <a:lnTo>
                <a:pt x="607" y="8152"/>
              </a:lnTo>
              <a:lnTo>
                <a:pt x="607" y="8791"/>
              </a:lnTo>
              <a:lnTo>
                <a:pt x="1214" y="9591"/>
              </a:lnTo>
              <a:lnTo>
                <a:pt x="1820" y="10230"/>
              </a:lnTo>
              <a:lnTo>
                <a:pt x="3641" y="10869"/>
              </a:lnTo>
              <a:lnTo>
                <a:pt x="4248" y="11109"/>
              </a:lnTo>
              <a:lnTo>
                <a:pt x="4551" y="11429"/>
              </a:lnTo>
              <a:lnTo>
                <a:pt x="4855" y="11669"/>
              </a:lnTo>
              <a:lnTo>
                <a:pt x="4855" y="12548"/>
              </a:lnTo>
              <a:lnTo>
                <a:pt x="4551" y="12867"/>
              </a:lnTo>
              <a:lnTo>
                <a:pt x="4551" y="13107"/>
              </a:lnTo>
              <a:lnTo>
                <a:pt x="3944" y="13906"/>
              </a:lnTo>
              <a:lnTo>
                <a:pt x="3337" y="14226"/>
              </a:lnTo>
              <a:lnTo>
                <a:pt x="3034" y="14546"/>
              </a:lnTo>
              <a:lnTo>
                <a:pt x="2731" y="14786"/>
              </a:lnTo>
              <a:lnTo>
                <a:pt x="2124" y="15105"/>
              </a:lnTo>
              <a:lnTo>
                <a:pt x="1820" y="15425"/>
              </a:lnTo>
              <a:lnTo>
                <a:pt x="1214" y="15904"/>
              </a:lnTo>
              <a:lnTo>
                <a:pt x="1820" y="16384"/>
              </a:lnTo>
              <a:lnTo>
                <a:pt x="16081" y="16384"/>
              </a:lnTo>
              <a:lnTo>
                <a:pt x="16384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171450</xdr:colOff>
      <xdr:row>1</xdr:row>
      <xdr:rowOff>152400</xdr:rowOff>
    </xdr:from>
    <xdr:to>
      <xdr:col>4</xdr:col>
      <xdr:colOff>571500</xdr:colOff>
      <xdr:row>4</xdr:row>
      <xdr:rowOff>152400</xdr:rowOff>
    </xdr:to>
    <xdr:sp macro="" textlink="">
      <xdr:nvSpPr>
        <xdr:cNvPr id="51959" name="Zeichnung 438">
          <a:extLst>
            <a:ext uri="{FF2B5EF4-FFF2-40B4-BE49-F238E27FC236}">
              <a16:creationId xmlns:a16="http://schemas.microsoft.com/office/drawing/2014/main" id="{00000000-0008-0000-4000-0000F7CA0000}"/>
            </a:ext>
          </a:extLst>
        </xdr:cNvPr>
        <xdr:cNvSpPr>
          <a:spLocks/>
        </xdr:cNvSpPr>
      </xdr:nvSpPr>
      <xdr:spPr bwMode="auto">
        <a:xfrm>
          <a:off x="2447925" y="323850"/>
          <a:ext cx="400050" cy="514350"/>
        </a:xfrm>
        <a:custGeom>
          <a:avLst/>
          <a:gdLst>
            <a:gd name="T0" fmla="*/ 0 w 16384"/>
            <a:gd name="T1" fmla="*/ 10447797 h 16384"/>
            <a:gd name="T2" fmla="*/ 0 w 16384"/>
            <a:gd name="T3" fmla="*/ 316352 h 16384"/>
            <a:gd name="T4" fmla="*/ 6587957 w 16384"/>
            <a:gd name="T5" fmla="*/ 316352 h 16384"/>
            <a:gd name="T6" fmla="*/ 6587957 w 16384"/>
            <a:gd name="T7" fmla="*/ 0 h 16384"/>
            <a:gd name="T8" fmla="*/ 6815110 w 16384"/>
            <a:gd name="T9" fmla="*/ 316352 h 16384"/>
            <a:gd name="T10" fmla="*/ 6815110 w 16384"/>
            <a:gd name="T11" fmla="*/ 1266442 h 16384"/>
            <a:gd name="T12" fmla="*/ 7042262 w 16384"/>
            <a:gd name="T13" fmla="*/ 2216502 h 16384"/>
            <a:gd name="T14" fmla="*/ 7496567 w 16384"/>
            <a:gd name="T15" fmla="*/ 2849205 h 16384"/>
            <a:gd name="T16" fmla="*/ 7950872 w 16384"/>
            <a:gd name="T17" fmla="*/ 3799296 h 16384"/>
            <a:gd name="T18" fmla="*/ 8178024 w 16384"/>
            <a:gd name="T19" fmla="*/ 4749355 h 16384"/>
            <a:gd name="T20" fmla="*/ 8178024 w 16384"/>
            <a:gd name="T21" fmla="*/ 5699415 h 16384"/>
            <a:gd name="T22" fmla="*/ 7950872 w 16384"/>
            <a:gd name="T23" fmla="*/ 6648501 h 16384"/>
            <a:gd name="T24" fmla="*/ 7950872 w 16384"/>
            <a:gd name="T25" fmla="*/ 8548651 h 16384"/>
            <a:gd name="T26" fmla="*/ 8405152 w 16384"/>
            <a:gd name="T27" fmla="*/ 10447797 h 16384"/>
            <a:gd name="T28" fmla="*/ 8859457 w 16384"/>
            <a:gd name="T29" fmla="*/ 11397857 h 16384"/>
            <a:gd name="T30" fmla="*/ 9768067 w 16384"/>
            <a:gd name="T31" fmla="*/ 15197153 h 16384"/>
            <a:gd name="T32" fmla="*/ 9768067 w 16384"/>
            <a:gd name="T33" fmla="*/ 16147212 h 16384"/>
            <a:gd name="T34" fmla="*/ 0 w 16384"/>
            <a:gd name="T35" fmla="*/ 16147212 h 16384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</a:gdLst>
          <a:ahLst/>
          <a:cxnLst>
            <a:cxn ang="T36">
              <a:pos x="T0" y="T1"/>
            </a:cxn>
            <a:cxn ang="T37">
              <a:pos x="T2" y="T3"/>
            </a:cxn>
            <a:cxn ang="T38">
              <a:pos x="T4" y="T5"/>
            </a:cxn>
            <a:cxn ang="T39">
              <a:pos x="T6" y="T7"/>
            </a:cxn>
            <a:cxn ang="T40">
              <a:pos x="T8" y="T9"/>
            </a:cxn>
            <a:cxn ang="T41">
              <a:pos x="T10" y="T11"/>
            </a:cxn>
            <a:cxn ang="T42">
              <a:pos x="T12" y="T13"/>
            </a:cxn>
            <a:cxn ang="T43">
              <a:pos x="T14" y="T15"/>
            </a:cxn>
            <a:cxn ang="T44">
              <a:pos x="T16" y="T17"/>
            </a:cxn>
            <a:cxn ang="T45">
              <a:pos x="T18" y="T19"/>
            </a:cxn>
            <a:cxn ang="T46">
              <a:pos x="T20" y="T21"/>
            </a:cxn>
            <a:cxn ang="T47">
              <a:pos x="T22" y="T23"/>
            </a:cxn>
            <a:cxn ang="T48">
              <a:pos x="T24" y="T25"/>
            </a:cxn>
            <a:cxn ang="T49">
              <a:pos x="T26" y="T27"/>
            </a:cxn>
            <a:cxn ang="T50">
              <a:pos x="T28" y="T29"/>
            </a:cxn>
            <a:cxn ang="T51">
              <a:pos x="T30" y="T31"/>
            </a:cxn>
            <a:cxn ang="T52">
              <a:pos x="T32" y="T33"/>
            </a:cxn>
            <a:cxn ang="T53">
              <a:pos x="T34" y="T35"/>
            </a:cxn>
          </a:cxnLst>
          <a:rect l="0" t="0" r="r" b="b"/>
          <a:pathLst>
            <a:path w="16384" h="16384">
              <a:moveTo>
                <a:pt x="0" y="10601"/>
              </a:moveTo>
              <a:lnTo>
                <a:pt x="0" y="321"/>
              </a:lnTo>
              <a:lnTo>
                <a:pt x="11050" y="321"/>
              </a:lnTo>
              <a:lnTo>
                <a:pt x="11050" y="0"/>
              </a:lnTo>
              <a:lnTo>
                <a:pt x="11431" y="321"/>
              </a:lnTo>
              <a:lnTo>
                <a:pt x="11431" y="1285"/>
              </a:lnTo>
              <a:lnTo>
                <a:pt x="11812" y="2249"/>
              </a:lnTo>
              <a:lnTo>
                <a:pt x="12574" y="2891"/>
              </a:lnTo>
              <a:lnTo>
                <a:pt x="13336" y="3855"/>
              </a:lnTo>
              <a:lnTo>
                <a:pt x="13717" y="4819"/>
              </a:lnTo>
              <a:lnTo>
                <a:pt x="13717" y="5783"/>
              </a:lnTo>
              <a:lnTo>
                <a:pt x="13336" y="6746"/>
              </a:lnTo>
              <a:lnTo>
                <a:pt x="13336" y="8674"/>
              </a:lnTo>
              <a:lnTo>
                <a:pt x="14098" y="10601"/>
              </a:lnTo>
              <a:lnTo>
                <a:pt x="14860" y="11565"/>
              </a:lnTo>
              <a:lnTo>
                <a:pt x="16384" y="1542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238125</xdr:colOff>
      <xdr:row>3</xdr:row>
      <xdr:rowOff>152400</xdr:rowOff>
    </xdr:from>
    <xdr:to>
      <xdr:col>4</xdr:col>
      <xdr:colOff>171450</xdr:colOff>
      <xdr:row>14</xdr:row>
      <xdr:rowOff>0</xdr:rowOff>
    </xdr:to>
    <xdr:sp macro="" textlink="">
      <xdr:nvSpPr>
        <xdr:cNvPr id="51960" name="Rectangle 369">
          <a:extLst>
            <a:ext uri="{FF2B5EF4-FFF2-40B4-BE49-F238E27FC236}">
              <a16:creationId xmlns:a16="http://schemas.microsoft.com/office/drawing/2014/main" id="{00000000-0008-0000-4000-0000F8CA0000}"/>
            </a:ext>
          </a:extLst>
        </xdr:cNvPr>
        <xdr:cNvSpPr>
          <a:spLocks noChangeArrowheads="1"/>
        </xdr:cNvSpPr>
      </xdr:nvSpPr>
      <xdr:spPr bwMode="auto">
        <a:xfrm>
          <a:off x="1047750" y="666750"/>
          <a:ext cx="1400175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238125</xdr:colOff>
      <xdr:row>8</xdr:row>
      <xdr:rowOff>47625</xdr:rowOff>
    </xdr:from>
    <xdr:to>
      <xdr:col>4</xdr:col>
      <xdr:colOff>371475</xdr:colOff>
      <xdr:row>9</xdr:row>
      <xdr:rowOff>85725</xdr:rowOff>
    </xdr:to>
    <xdr:sp macro="" textlink="">
      <xdr:nvSpPr>
        <xdr:cNvPr id="51567" name="Text 367">
          <a:extLst>
            <a:ext uri="{FF2B5EF4-FFF2-40B4-BE49-F238E27FC236}">
              <a16:creationId xmlns:a16="http://schemas.microsoft.com/office/drawing/2014/main" id="{00000000-0008-0000-4000-00006FC90000}"/>
            </a:ext>
          </a:extLst>
        </xdr:cNvPr>
        <xdr:cNvSpPr txBox="1">
          <a:spLocks noChangeArrowheads="1"/>
        </xdr:cNvSpPr>
      </xdr:nvSpPr>
      <xdr:spPr bwMode="auto">
        <a:xfrm>
          <a:off x="2514600" y="14192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4</xdr:col>
      <xdr:colOff>428625</xdr:colOff>
      <xdr:row>5</xdr:row>
      <xdr:rowOff>47625</xdr:rowOff>
    </xdr:from>
    <xdr:to>
      <xdr:col>4</xdr:col>
      <xdr:colOff>561975</xdr:colOff>
      <xdr:row>6</xdr:row>
      <xdr:rowOff>76200</xdr:rowOff>
    </xdr:to>
    <xdr:sp macro="" textlink="">
      <xdr:nvSpPr>
        <xdr:cNvPr id="51568" name="Text 368">
          <a:extLst>
            <a:ext uri="{FF2B5EF4-FFF2-40B4-BE49-F238E27FC236}">
              <a16:creationId xmlns:a16="http://schemas.microsoft.com/office/drawing/2014/main" id="{00000000-0008-0000-4000-000070C90000}"/>
            </a:ext>
          </a:extLst>
        </xdr:cNvPr>
        <xdr:cNvSpPr txBox="1">
          <a:spLocks noChangeArrowheads="1"/>
        </xdr:cNvSpPr>
      </xdr:nvSpPr>
      <xdr:spPr bwMode="auto">
        <a:xfrm>
          <a:off x="2705100" y="904875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51963" name="Line 370">
          <a:extLst>
            <a:ext uri="{FF2B5EF4-FFF2-40B4-BE49-F238E27FC236}">
              <a16:creationId xmlns:a16="http://schemas.microsoft.com/office/drawing/2014/main" id="{00000000-0008-0000-4000-0000FBCA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51964" name="Line 371">
          <a:extLst>
            <a:ext uri="{FF2B5EF4-FFF2-40B4-BE49-F238E27FC236}">
              <a16:creationId xmlns:a16="http://schemas.microsoft.com/office/drawing/2014/main" id="{00000000-0008-0000-4000-0000FCCA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3</xdr:row>
      <xdr:rowOff>152400</xdr:rowOff>
    </xdr:from>
    <xdr:to>
      <xdr:col>4</xdr:col>
      <xdr:colOff>304800</xdr:colOff>
      <xdr:row>7</xdr:row>
      <xdr:rowOff>152400</xdr:rowOff>
    </xdr:to>
    <xdr:sp macro="" textlink="">
      <xdr:nvSpPr>
        <xdr:cNvPr id="51965" name="Line 384">
          <a:extLst>
            <a:ext uri="{FF2B5EF4-FFF2-40B4-BE49-F238E27FC236}">
              <a16:creationId xmlns:a16="http://schemas.microsoft.com/office/drawing/2014/main" id="{00000000-0008-0000-4000-0000FDCA0000}"/>
            </a:ext>
          </a:extLst>
        </xdr:cNvPr>
        <xdr:cNvSpPr>
          <a:spLocks noChangeShapeType="1"/>
        </xdr:cNvSpPr>
      </xdr:nvSpPr>
      <xdr:spPr bwMode="auto">
        <a:xfrm flipH="1" flipV="1">
          <a:off x="2581275" y="666750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9</xdr:row>
      <xdr:rowOff>76200</xdr:rowOff>
    </xdr:from>
    <xdr:to>
      <xdr:col>4</xdr:col>
      <xdr:colOff>304800</xdr:colOff>
      <xdr:row>14</xdr:row>
      <xdr:rowOff>0</xdr:rowOff>
    </xdr:to>
    <xdr:sp macro="" textlink="">
      <xdr:nvSpPr>
        <xdr:cNvPr id="51966" name="Line 385">
          <a:extLst>
            <a:ext uri="{FF2B5EF4-FFF2-40B4-BE49-F238E27FC236}">
              <a16:creationId xmlns:a16="http://schemas.microsoft.com/office/drawing/2014/main" id="{00000000-0008-0000-4000-0000FECA0000}"/>
            </a:ext>
          </a:extLst>
        </xdr:cNvPr>
        <xdr:cNvSpPr>
          <a:spLocks noChangeShapeType="1"/>
        </xdr:cNvSpPr>
      </xdr:nvSpPr>
      <xdr:spPr bwMode="auto">
        <a:xfrm>
          <a:off x="2581275" y="1619250"/>
          <a:ext cx="0" cy="781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3</xdr:row>
      <xdr:rowOff>152400</xdr:rowOff>
    </xdr:from>
    <xdr:to>
      <xdr:col>4</xdr:col>
      <xdr:colOff>342900</xdr:colOff>
      <xdr:row>3</xdr:row>
      <xdr:rowOff>152400</xdr:rowOff>
    </xdr:to>
    <xdr:sp macro="" textlink="">
      <xdr:nvSpPr>
        <xdr:cNvPr id="51967" name="Line 386">
          <a:extLst>
            <a:ext uri="{FF2B5EF4-FFF2-40B4-BE49-F238E27FC236}">
              <a16:creationId xmlns:a16="http://schemas.microsoft.com/office/drawing/2014/main" id="{00000000-0008-0000-4000-0000FFCA0000}"/>
            </a:ext>
          </a:extLst>
        </xdr:cNvPr>
        <xdr:cNvSpPr>
          <a:spLocks noChangeShapeType="1"/>
        </xdr:cNvSpPr>
      </xdr:nvSpPr>
      <xdr:spPr bwMode="auto">
        <a:xfrm>
          <a:off x="2447925" y="6667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14</xdr:row>
      <xdr:rowOff>0</xdr:rowOff>
    </xdr:from>
    <xdr:to>
      <xdr:col>4</xdr:col>
      <xdr:colOff>333375</xdr:colOff>
      <xdr:row>14</xdr:row>
      <xdr:rowOff>0</xdr:rowOff>
    </xdr:to>
    <xdr:sp macro="" textlink="">
      <xdr:nvSpPr>
        <xdr:cNvPr id="51968" name="Line 387">
          <a:extLst>
            <a:ext uri="{FF2B5EF4-FFF2-40B4-BE49-F238E27FC236}">
              <a16:creationId xmlns:a16="http://schemas.microsoft.com/office/drawing/2014/main" id="{00000000-0008-0000-4000-000000CB0000}"/>
            </a:ext>
          </a:extLst>
        </xdr:cNvPr>
        <xdr:cNvSpPr>
          <a:spLocks noChangeShapeType="1"/>
        </xdr:cNvSpPr>
      </xdr:nvSpPr>
      <xdr:spPr bwMode="auto">
        <a:xfrm>
          <a:off x="2447925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409575</xdr:colOff>
      <xdr:row>3</xdr:row>
      <xdr:rowOff>152400</xdr:rowOff>
    </xdr:from>
    <xdr:to>
      <xdr:col>4</xdr:col>
      <xdr:colOff>466725</xdr:colOff>
      <xdr:row>6</xdr:row>
      <xdr:rowOff>19050</xdr:rowOff>
    </xdr:to>
    <xdr:grpSp>
      <xdr:nvGrpSpPr>
        <xdr:cNvPr id="51969" name="Group 388">
          <a:extLst>
            <a:ext uri="{FF2B5EF4-FFF2-40B4-BE49-F238E27FC236}">
              <a16:creationId xmlns:a16="http://schemas.microsoft.com/office/drawing/2014/main" id="{00000000-0008-0000-4000-000001CB0000}"/>
            </a:ext>
          </a:extLst>
        </xdr:cNvPr>
        <xdr:cNvGrpSpPr>
          <a:grpSpLocks/>
        </xdr:cNvGrpSpPr>
      </xdr:nvGrpSpPr>
      <xdr:grpSpPr bwMode="auto">
        <a:xfrm>
          <a:off x="2686050" y="666750"/>
          <a:ext cx="57150" cy="381000"/>
          <a:chOff x="7240000" y="1720000"/>
          <a:chExt cx="160000" cy="960000"/>
        </a:xfrm>
      </xdr:grpSpPr>
      <xdr:sp macro="" textlink="">
        <xdr:nvSpPr>
          <xdr:cNvPr id="52001" name="Line 389">
            <a:extLst>
              <a:ext uri="{FF2B5EF4-FFF2-40B4-BE49-F238E27FC236}">
                <a16:creationId xmlns:a16="http://schemas.microsoft.com/office/drawing/2014/main" id="{00000000-0008-0000-4000-000021CB0000}"/>
              </a:ext>
            </a:extLst>
          </xdr:cNvPr>
          <xdr:cNvSpPr>
            <a:spLocks noChangeShapeType="1"/>
          </xdr:cNvSpPr>
        </xdr:nvSpPr>
        <xdr:spPr bwMode="auto">
          <a:xfrm>
            <a:off x="7300000" y="1720000"/>
            <a:ext cx="0" cy="96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002" name="Line 390">
            <a:extLst>
              <a:ext uri="{FF2B5EF4-FFF2-40B4-BE49-F238E27FC236}">
                <a16:creationId xmlns:a16="http://schemas.microsoft.com/office/drawing/2014/main" id="{00000000-0008-0000-4000-000022CB0000}"/>
              </a:ext>
            </a:extLst>
          </xdr:cNvPr>
          <xdr:cNvSpPr>
            <a:spLocks noChangeShapeType="1"/>
          </xdr:cNvSpPr>
        </xdr:nvSpPr>
        <xdr:spPr bwMode="auto">
          <a:xfrm>
            <a:off x="7240000" y="1720000"/>
            <a:ext cx="16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38100</xdr:colOff>
      <xdr:row>11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51970" name="Arc 391">
          <a:extLst>
            <a:ext uri="{FF2B5EF4-FFF2-40B4-BE49-F238E27FC236}">
              <a16:creationId xmlns:a16="http://schemas.microsoft.com/office/drawing/2014/main" id="{00000000-0008-0000-4000-000002CB0000}"/>
            </a:ext>
          </a:extLst>
        </xdr:cNvPr>
        <xdr:cNvSpPr>
          <a:spLocks/>
        </xdr:cNvSpPr>
      </xdr:nvSpPr>
      <xdr:spPr bwMode="auto">
        <a:xfrm flipH="1">
          <a:off x="1581150" y="190500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276225</xdr:colOff>
      <xdr:row>5</xdr:row>
      <xdr:rowOff>38100</xdr:rowOff>
    </xdr:from>
    <xdr:to>
      <xdr:col>2</xdr:col>
      <xdr:colOff>390525</xdr:colOff>
      <xdr:row>6</xdr:row>
      <xdr:rowOff>66675</xdr:rowOff>
    </xdr:to>
    <xdr:sp macro="" textlink="">
      <xdr:nvSpPr>
        <xdr:cNvPr id="51592" name="Text 392">
          <a:extLst>
            <a:ext uri="{FF2B5EF4-FFF2-40B4-BE49-F238E27FC236}">
              <a16:creationId xmlns:a16="http://schemas.microsoft.com/office/drawing/2014/main" id="{00000000-0008-0000-4000-000088C90000}"/>
            </a:ext>
          </a:extLst>
        </xdr:cNvPr>
        <xdr:cNvSpPr txBox="1">
          <a:spLocks noChangeArrowheads="1"/>
        </xdr:cNvSpPr>
      </xdr:nvSpPr>
      <xdr:spPr bwMode="auto">
        <a:xfrm>
          <a:off x="1085850" y="895350"/>
          <a:ext cx="114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Symbol"/>
            </a:rPr>
            <a:t>g</a:t>
          </a:r>
        </a:p>
      </xdr:txBody>
    </xdr:sp>
    <xdr:clientData/>
  </xdr:twoCellAnchor>
  <xdr:twoCellAnchor>
    <xdr:from>
      <xdr:col>2</xdr:col>
      <xdr:colOff>295275</xdr:colOff>
      <xdr:row>12</xdr:row>
      <xdr:rowOff>9525</xdr:rowOff>
    </xdr:from>
    <xdr:to>
      <xdr:col>2</xdr:col>
      <xdr:colOff>428625</xdr:colOff>
      <xdr:row>13</xdr:row>
      <xdr:rowOff>0</xdr:rowOff>
    </xdr:to>
    <xdr:sp macro="" textlink="">
      <xdr:nvSpPr>
        <xdr:cNvPr id="51593" name="Text 393">
          <a:extLst>
            <a:ext uri="{FF2B5EF4-FFF2-40B4-BE49-F238E27FC236}">
              <a16:creationId xmlns:a16="http://schemas.microsoft.com/office/drawing/2014/main" id="{00000000-0008-0000-4000-000089C90000}"/>
            </a:ext>
          </a:extLst>
        </xdr:cNvPr>
        <xdr:cNvSpPr txBox="1">
          <a:spLocks noChangeArrowheads="1"/>
        </xdr:cNvSpPr>
      </xdr:nvSpPr>
      <xdr:spPr bwMode="auto">
        <a:xfrm>
          <a:off x="1104900" y="2066925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104775</xdr:colOff>
      <xdr:row>11</xdr:row>
      <xdr:rowOff>19050</xdr:rowOff>
    </xdr:from>
    <xdr:to>
      <xdr:col>3</xdr:col>
      <xdr:colOff>666750</xdr:colOff>
      <xdr:row>12</xdr:row>
      <xdr:rowOff>38100</xdr:rowOff>
    </xdr:to>
    <xdr:sp macro="" textlink="">
      <xdr:nvSpPr>
        <xdr:cNvPr id="51594" name="Text 394">
          <a:extLst>
            <a:ext uri="{FF2B5EF4-FFF2-40B4-BE49-F238E27FC236}">
              <a16:creationId xmlns:a16="http://schemas.microsoft.com/office/drawing/2014/main" id="{00000000-0008-0000-4000-00008AC90000}"/>
            </a:ext>
          </a:extLst>
        </xdr:cNvPr>
        <xdr:cNvSpPr txBox="1">
          <a:spLocks noChangeArrowheads="1"/>
        </xdr:cNvSpPr>
      </xdr:nvSpPr>
      <xdr:spPr bwMode="auto">
        <a:xfrm>
          <a:off x="1647825" y="1905000"/>
          <a:ext cx="5619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371475</xdr:colOff>
      <xdr:row>8</xdr:row>
      <xdr:rowOff>152400</xdr:rowOff>
    </xdr:from>
    <xdr:to>
      <xdr:col>2</xdr:col>
      <xdr:colOff>495300</xdr:colOff>
      <xdr:row>10</xdr:row>
      <xdr:rowOff>19050</xdr:rowOff>
    </xdr:to>
    <xdr:sp macro="" textlink="">
      <xdr:nvSpPr>
        <xdr:cNvPr id="51595" name="Text 395">
          <a:extLst>
            <a:ext uri="{FF2B5EF4-FFF2-40B4-BE49-F238E27FC236}">
              <a16:creationId xmlns:a16="http://schemas.microsoft.com/office/drawing/2014/main" id="{00000000-0008-0000-4000-00008BC90000}"/>
            </a:ext>
          </a:extLst>
        </xdr:cNvPr>
        <xdr:cNvSpPr txBox="1">
          <a:spLocks noChangeArrowheads="1"/>
        </xdr:cNvSpPr>
      </xdr:nvSpPr>
      <xdr:spPr bwMode="auto">
        <a:xfrm>
          <a:off x="1181100" y="1524000"/>
          <a:ext cx="1238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76200</xdr:colOff>
      <xdr:row>9</xdr:row>
      <xdr:rowOff>152400</xdr:rowOff>
    </xdr:from>
    <xdr:to>
      <xdr:col>2</xdr:col>
      <xdr:colOff>238125</xdr:colOff>
      <xdr:row>9</xdr:row>
      <xdr:rowOff>152400</xdr:rowOff>
    </xdr:to>
    <xdr:sp macro="" textlink="">
      <xdr:nvSpPr>
        <xdr:cNvPr id="51975" name="Line 397">
          <a:extLst>
            <a:ext uri="{FF2B5EF4-FFF2-40B4-BE49-F238E27FC236}">
              <a16:creationId xmlns:a16="http://schemas.microsoft.com/office/drawing/2014/main" id="{00000000-0008-0000-4000-000007CB0000}"/>
            </a:ext>
          </a:extLst>
        </xdr:cNvPr>
        <xdr:cNvSpPr>
          <a:spLocks noChangeShapeType="1"/>
        </xdr:cNvSpPr>
      </xdr:nvSpPr>
      <xdr:spPr bwMode="auto">
        <a:xfrm>
          <a:off x="885825" y="16954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9</xdr:row>
      <xdr:rowOff>152400</xdr:rowOff>
    </xdr:from>
    <xdr:to>
      <xdr:col>2</xdr:col>
      <xdr:colOff>542925</xdr:colOff>
      <xdr:row>9</xdr:row>
      <xdr:rowOff>152400</xdr:rowOff>
    </xdr:to>
    <xdr:sp macro="" textlink="">
      <xdr:nvSpPr>
        <xdr:cNvPr id="51976" name="Line 398">
          <a:extLst>
            <a:ext uri="{FF2B5EF4-FFF2-40B4-BE49-F238E27FC236}">
              <a16:creationId xmlns:a16="http://schemas.microsoft.com/office/drawing/2014/main" id="{00000000-0008-0000-4000-000008CB0000}"/>
            </a:ext>
          </a:extLst>
        </xdr:cNvPr>
        <xdr:cNvSpPr>
          <a:spLocks noChangeShapeType="1"/>
        </xdr:cNvSpPr>
      </xdr:nvSpPr>
      <xdr:spPr bwMode="auto">
        <a:xfrm flipH="1">
          <a:off x="1047750" y="1695450"/>
          <a:ext cx="304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12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51977" name="Line 401">
          <a:extLst>
            <a:ext uri="{FF2B5EF4-FFF2-40B4-BE49-F238E27FC236}">
              <a16:creationId xmlns:a16="http://schemas.microsoft.com/office/drawing/2014/main" id="{00000000-0008-0000-4000-000009CB0000}"/>
            </a:ext>
          </a:extLst>
        </xdr:cNvPr>
        <xdr:cNvSpPr>
          <a:spLocks noChangeShapeType="1"/>
        </xdr:cNvSpPr>
      </xdr:nvSpPr>
      <xdr:spPr bwMode="auto">
        <a:xfrm>
          <a:off x="1047750" y="2076450"/>
          <a:ext cx="695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342900</xdr:colOff>
      <xdr:row>2</xdr:row>
      <xdr:rowOff>57150</xdr:rowOff>
    </xdr:from>
    <xdr:to>
      <xdr:col>2</xdr:col>
      <xdr:colOff>466725</xdr:colOff>
      <xdr:row>3</xdr:row>
      <xdr:rowOff>76200</xdr:rowOff>
    </xdr:to>
    <xdr:sp macro="" textlink="">
      <xdr:nvSpPr>
        <xdr:cNvPr id="51627" name="Text 427">
          <a:extLst>
            <a:ext uri="{FF2B5EF4-FFF2-40B4-BE49-F238E27FC236}">
              <a16:creationId xmlns:a16="http://schemas.microsoft.com/office/drawing/2014/main" id="{00000000-0008-0000-4000-0000ABC90000}"/>
            </a:ext>
          </a:extLst>
        </xdr:cNvPr>
        <xdr:cNvSpPr txBox="1">
          <a:spLocks noChangeArrowheads="1"/>
        </xdr:cNvSpPr>
      </xdr:nvSpPr>
      <xdr:spPr bwMode="auto">
        <a:xfrm>
          <a:off x="1152525" y="400050"/>
          <a:ext cx="123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f</a:t>
          </a:r>
        </a:p>
      </xdr:txBody>
    </xdr:sp>
    <xdr:clientData/>
  </xdr:twoCellAnchor>
  <xdr:twoCellAnchor>
    <xdr:from>
      <xdr:col>2</xdr:col>
      <xdr:colOff>342900</xdr:colOff>
      <xdr:row>2</xdr:row>
      <xdr:rowOff>0</xdr:rowOff>
    </xdr:from>
    <xdr:to>
      <xdr:col>2</xdr:col>
      <xdr:colOff>342900</xdr:colOff>
      <xdr:row>3</xdr:row>
      <xdr:rowOff>152400</xdr:rowOff>
    </xdr:to>
    <xdr:sp macro="" textlink="">
      <xdr:nvSpPr>
        <xdr:cNvPr id="51979" name="Line 439">
          <a:extLst>
            <a:ext uri="{FF2B5EF4-FFF2-40B4-BE49-F238E27FC236}">
              <a16:creationId xmlns:a16="http://schemas.microsoft.com/office/drawing/2014/main" id="{00000000-0008-0000-4000-00000BCB0000}"/>
            </a:ext>
          </a:extLst>
        </xdr:cNvPr>
        <xdr:cNvSpPr>
          <a:spLocks noChangeShapeType="1"/>
        </xdr:cNvSpPr>
      </xdr:nvSpPr>
      <xdr:spPr bwMode="auto">
        <a:xfrm>
          <a:off x="1152525" y="3429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2</xdr:row>
      <xdr:rowOff>0</xdr:rowOff>
    </xdr:from>
    <xdr:to>
      <xdr:col>4</xdr:col>
      <xdr:colOff>171450</xdr:colOff>
      <xdr:row>2</xdr:row>
      <xdr:rowOff>0</xdr:rowOff>
    </xdr:to>
    <xdr:sp macro="" textlink="">
      <xdr:nvSpPr>
        <xdr:cNvPr id="51980" name="Line 442">
          <a:extLst>
            <a:ext uri="{FF2B5EF4-FFF2-40B4-BE49-F238E27FC236}">
              <a16:creationId xmlns:a16="http://schemas.microsoft.com/office/drawing/2014/main" id="{00000000-0008-0000-4000-00000CCB0000}"/>
            </a:ext>
          </a:extLst>
        </xdr:cNvPr>
        <xdr:cNvSpPr>
          <a:spLocks noChangeShapeType="1"/>
        </xdr:cNvSpPr>
      </xdr:nvSpPr>
      <xdr:spPr bwMode="auto">
        <a:xfrm>
          <a:off x="1047750" y="342900"/>
          <a:ext cx="14001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0</xdr:row>
      <xdr:rowOff>152400</xdr:rowOff>
    </xdr:from>
    <xdr:to>
      <xdr:col>2</xdr:col>
      <xdr:colOff>371475</xdr:colOff>
      <xdr:row>2</xdr:row>
      <xdr:rowOff>19050</xdr:rowOff>
    </xdr:to>
    <xdr:sp macro="" textlink="">
      <xdr:nvSpPr>
        <xdr:cNvPr id="51665" name="Text 465">
          <a:extLst>
            <a:ext uri="{FF2B5EF4-FFF2-40B4-BE49-F238E27FC236}">
              <a16:creationId xmlns:a16="http://schemas.microsoft.com/office/drawing/2014/main" id="{00000000-0008-0000-4000-0000D1C90000}"/>
            </a:ext>
          </a:extLst>
        </xdr:cNvPr>
        <xdr:cNvSpPr txBox="1">
          <a:spLocks noChangeArrowheads="1"/>
        </xdr:cNvSpPr>
      </xdr:nvSpPr>
      <xdr:spPr bwMode="auto">
        <a:xfrm>
          <a:off x="1047750" y="152400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238125</xdr:colOff>
      <xdr:row>13</xdr:row>
      <xdr:rowOff>152400</xdr:rowOff>
    </xdr:from>
    <xdr:to>
      <xdr:col>2</xdr:col>
      <xdr:colOff>276225</xdr:colOff>
      <xdr:row>14</xdr:row>
      <xdr:rowOff>28575</xdr:rowOff>
    </xdr:to>
    <xdr:sp macro="" textlink="">
      <xdr:nvSpPr>
        <xdr:cNvPr id="51982" name="Oval 491">
          <a:extLst>
            <a:ext uri="{FF2B5EF4-FFF2-40B4-BE49-F238E27FC236}">
              <a16:creationId xmlns:a16="http://schemas.microsoft.com/office/drawing/2014/main" id="{00000000-0008-0000-4000-00000ECB0000}"/>
            </a:ext>
          </a:extLst>
        </xdr:cNvPr>
        <xdr:cNvSpPr>
          <a:spLocks noChangeArrowheads="1"/>
        </xdr:cNvSpPr>
      </xdr:nvSpPr>
      <xdr:spPr bwMode="auto">
        <a:xfrm>
          <a:off x="1047750" y="238125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247650</xdr:colOff>
      <xdr:row>14</xdr:row>
      <xdr:rowOff>0</xdr:rowOff>
    </xdr:from>
    <xdr:to>
      <xdr:col>2</xdr:col>
      <xdr:colOff>361950</xdr:colOff>
      <xdr:row>15</xdr:row>
      <xdr:rowOff>38100</xdr:rowOff>
    </xdr:to>
    <xdr:sp macro="" textlink="">
      <xdr:nvSpPr>
        <xdr:cNvPr id="51983" name="Line 493">
          <a:extLst>
            <a:ext uri="{FF2B5EF4-FFF2-40B4-BE49-F238E27FC236}">
              <a16:creationId xmlns:a16="http://schemas.microsoft.com/office/drawing/2014/main" id="{00000000-0008-0000-4000-00000FCB0000}"/>
            </a:ext>
          </a:extLst>
        </xdr:cNvPr>
        <xdr:cNvSpPr>
          <a:spLocks noChangeShapeType="1"/>
        </xdr:cNvSpPr>
      </xdr:nvSpPr>
      <xdr:spPr bwMode="auto">
        <a:xfrm>
          <a:off x="1057275" y="24003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14</xdr:row>
      <xdr:rowOff>0</xdr:rowOff>
    </xdr:from>
    <xdr:to>
      <xdr:col>2</xdr:col>
      <xdr:colOff>247650</xdr:colOff>
      <xdr:row>15</xdr:row>
      <xdr:rowOff>38100</xdr:rowOff>
    </xdr:to>
    <xdr:sp macro="" textlink="">
      <xdr:nvSpPr>
        <xdr:cNvPr id="51984" name="Line 494">
          <a:extLst>
            <a:ext uri="{FF2B5EF4-FFF2-40B4-BE49-F238E27FC236}">
              <a16:creationId xmlns:a16="http://schemas.microsoft.com/office/drawing/2014/main" id="{00000000-0008-0000-4000-000010CB0000}"/>
            </a:ext>
          </a:extLst>
        </xdr:cNvPr>
        <xdr:cNvSpPr>
          <a:spLocks noChangeShapeType="1"/>
        </xdr:cNvSpPr>
      </xdr:nvSpPr>
      <xdr:spPr bwMode="auto">
        <a:xfrm flipH="1">
          <a:off x="962025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15</xdr:row>
      <xdr:rowOff>38100</xdr:rowOff>
    </xdr:from>
    <xdr:to>
      <xdr:col>2</xdr:col>
      <xdr:colOff>361950</xdr:colOff>
      <xdr:row>15</xdr:row>
      <xdr:rowOff>38100</xdr:rowOff>
    </xdr:to>
    <xdr:sp macro="" textlink="">
      <xdr:nvSpPr>
        <xdr:cNvPr id="51985" name="Line 495">
          <a:extLst>
            <a:ext uri="{FF2B5EF4-FFF2-40B4-BE49-F238E27FC236}">
              <a16:creationId xmlns:a16="http://schemas.microsoft.com/office/drawing/2014/main" id="{00000000-0008-0000-4000-000011CB0000}"/>
            </a:ext>
          </a:extLst>
        </xdr:cNvPr>
        <xdr:cNvSpPr>
          <a:spLocks noChangeShapeType="1"/>
        </xdr:cNvSpPr>
      </xdr:nvSpPr>
      <xdr:spPr bwMode="auto">
        <a:xfrm>
          <a:off x="962025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15</xdr:row>
      <xdr:rowOff>47625</xdr:rowOff>
    </xdr:from>
    <xdr:to>
      <xdr:col>2</xdr:col>
      <xdr:colOff>371475</xdr:colOff>
      <xdr:row>15</xdr:row>
      <xdr:rowOff>47625</xdr:rowOff>
    </xdr:to>
    <xdr:sp macro="" textlink="">
      <xdr:nvSpPr>
        <xdr:cNvPr id="51986" name="Line 496">
          <a:extLst>
            <a:ext uri="{FF2B5EF4-FFF2-40B4-BE49-F238E27FC236}">
              <a16:creationId xmlns:a16="http://schemas.microsoft.com/office/drawing/2014/main" id="{00000000-0008-0000-4000-000012CB0000}"/>
            </a:ext>
          </a:extLst>
        </xdr:cNvPr>
        <xdr:cNvSpPr>
          <a:spLocks noChangeShapeType="1"/>
        </xdr:cNvSpPr>
      </xdr:nvSpPr>
      <xdr:spPr bwMode="auto">
        <a:xfrm>
          <a:off x="93345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</xdr:row>
      <xdr:rowOff>152400</xdr:rowOff>
    </xdr:from>
    <xdr:to>
      <xdr:col>2</xdr:col>
      <xdr:colOff>238125</xdr:colOff>
      <xdr:row>3</xdr:row>
      <xdr:rowOff>114300</xdr:rowOff>
    </xdr:to>
    <xdr:sp macro="" textlink="">
      <xdr:nvSpPr>
        <xdr:cNvPr id="51987" name="Line 497">
          <a:extLst>
            <a:ext uri="{FF2B5EF4-FFF2-40B4-BE49-F238E27FC236}">
              <a16:creationId xmlns:a16="http://schemas.microsoft.com/office/drawing/2014/main" id="{00000000-0008-0000-4000-000013CB0000}"/>
            </a:ext>
          </a:extLst>
        </xdr:cNvPr>
        <xdr:cNvSpPr>
          <a:spLocks noChangeShapeType="1"/>
        </xdr:cNvSpPr>
      </xdr:nvSpPr>
      <xdr:spPr bwMode="auto">
        <a:xfrm flipV="1">
          <a:off x="1047750" y="323850"/>
          <a:ext cx="0" cy="304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13</xdr:row>
      <xdr:rowOff>152400</xdr:rowOff>
    </xdr:from>
    <xdr:to>
      <xdr:col>4</xdr:col>
      <xdr:colOff>209550</xdr:colOff>
      <xdr:row>14</xdr:row>
      <xdr:rowOff>9525</xdr:rowOff>
    </xdr:to>
    <xdr:sp macro="" textlink="">
      <xdr:nvSpPr>
        <xdr:cNvPr id="51988" name="Oval 499">
          <a:extLst>
            <a:ext uri="{FF2B5EF4-FFF2-40B4-BE49-F238E27FC236}">
              <a16:creationId xmlns:a16="http://schemas.microsoft.com/office/drawing/2014/main" id="{00000000-0008-0000-4000-000014CB0000}"/>
            </a:ext>
          </a:extLst>
        </xdr:cNvPr>
        <xdr:cNvSpPr>
          <a:spLocks noChangeArrowheads="1"/>
        </xdr:cNvSpPr>
      </xdr:nvSpPr>
      <xdr:spPr bwMode="auto">
        <a:xfrm>
          <a:off x="2447925" y="2381250"/>
          <a:ext cx="38100" cy="28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180975</xdr:colOff>
      <xdr:row>13</xdr:row>
      <xdr:rowOff>152400</xdr:rowOff>
    </xdr:from>
    <xdr:to>
      <xdr:col>4</xdr:col>
      <xdr:colOff>295275</xdr:colOff>
      <xdr:row>15</xdr:row>
      <xdr:rowOff>19050</xdr:rowOff>
    </xdr:to>
    <xdr:sp macro="" textlink="">
      <xdr:nvSpPr>
        <xdr:cNvPr id="51989" name="Line 501">
          <a:extLst>
            <a:ext uri="{FF2B5EF4-FFF2-40B4-BE49-F238E27FC236}">
              <a16:creationId xmlns:a16="http://schemas.microsoft.com/office/drawing/2014/main" id="{00000000-0008-0000-4000-000015CB0000}"/>
            </a:ext>
          </a:extLst>
        </xdr:cNvPr>
        <xdr:cNvSpPr>
          <a:spLocks noChangeShapeType="1"/>
        </xdr:cNvSpPr>
      </xdr:nvSpPr>
      <xdr:spPr bwMode="auto">
        <a:xfrm>
          <a:off x="2457450" y="23812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85725</xdr:colOff>
      <xdr:row>13</xdr:row>
      <xdr:rowOff>152400</xdr:rowOff>
    </xdr:from>
    <xdr:to>
      <xdr:col>4</xdr:col>
      <xdr:colOff>180975</xdr:colOff>
      <xdr:row>15</xdr:row>
      <xdr:rowOff>19050</xdr:rowOff>
    </xdr:to>
    <xdr:sp macro="" textlink="">
      <xdr:nvSpPr>
        <xdr:cNvPr id="51990" name="Line 502">
          <a:extLst>
            <a:ext uri="{FF2B5EF4-FFF2-40B4-BE49-F238E27FC236}">
              <a16:creationId xmlns:a16="http://schemas.microsoft.com/office/drawing/2014/main" id="{00000000-0008-0000-4000-000016CB0000}"/>
            </a:ext>
          </a:extLst>
        </xdr:cNvPr>
        <xdr:cNvSpPr>
          <a:spLocks noChangeShapeType="1"/>
        </xdr:cNvSpPr>
      </xdr:nvSpPr>
      <xdr:spPr bwMode="auto">
        <a:xfrm flipH="1">
          <a:off x="2362200" y="23812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85725</xdr:colOff>
      <xdr:row>15</xdr:row>
      <xdr:rowOff>19050</xdr:rowOff>
    </xdr:from>
    <xdr:to>
      <xdr:col>4</xdr:col>
      <xdr:colOff>295275</xdr:colOff>
      <xdr:row>15</xdr:row>
      <xdr:rowOff>19050</xdr:rowOff>
    </xdr:to>
    <xdr:sp macro="" textlink="">
      <xdr:nvSpPr>
        <xdr:cNvPr id="51991" name="Line 503">
          <a:extLst>
            <a:ext uri="{FF2B5EF4-FFF2-40B4-BE49-F238E27FC236}">
              <a16:creationId xmlns:a16="http://schemas.microsoft.com/office/drawing/2014/main" id="{00000000-0008-0000-4000-000017CB0000}"/>
            </a:ext>
          </a:extLst>
        </xdr:cNvPr>
        <xdr:cNvSpPr>
          <a:spLocks noChangeShapeType="1"/>
        </xdr:cNvSpPr>
      </xdr:nvSpPr>
      <xdr:spPr bwMode="auto">
        <a:xfrm>
          <a:off x="2362200" y="25908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</xdr:colOff>
      <xdr:row>15</xdr:row>
      <xdr:rowOff>38100</xdr:rowOff>
    </xdr:from>
    <xdr:to>
      <xdr:col>4</xdr:col>
      <xdr:colOff>304800</xdr:colOff>
      <xdr:row>15</xdr:row>
      <xdr:rowOff>38100</xdr:rowOff>
    </xdr:to>
    <xdr:sp macro="" textlink="">
      <xdr:nvSpPr>
        <xdr:cNvPr id="51992" name="Line 504">
          <a:extLst>
            <a:ext uri="{FF2B5EF4-FFF2-40B4-BE49-F238E27FC236}">
              <a16:creationId xmlns:a16="http://schemas.microsoft.com/office/drawing/2014/main" id="{00000000-0008-0000-4000-000018CB0000}"/>
            </a:ext>
          </a:extLst>
        </xdr:cNvPr>
        <xdr:cNvSpPr>
          <a:spLocks noChangeShapeType="1"/>
        </xdr:cNvSpPr>
      </xdr:nvSpPr>
      <xdr:spPr bwMode="auto">
        <a:xfrm>
          <a:off x="2333625" y="2609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</xdr:row>
      <xdr:rowOff>152400</xdr:rowOff>
    </xdr:from>
    <xdr:to>
      <xdr:col>4</xdr:col>
      <xdr:colOff>171450</xdr:colOff>
      <xdr:row>3</xdr:row>
      <xdr:rowOff>152400</xdr:rowOff>
    </xdr:to>
    <xdr:sp macro="" textlink="">
      <xdr:nvSpPr>
        <xdr:cNvPr id="51993" name="Line 505">
          <a:extLst>
            <a:ext uri="{FF2B5EF4-FFF2-40B4-BE49-F238E27FC236}">
              <a16:creationId xmlns:a16="http://schemas.microsoft.com/office/drawing/2014/main" id="{00000000-0008-0000-4000-000019CB0000}"/>
            </a:ext>
          </a:extLst>
        </xdr:cNvPr>
        <xdr:cNvSpPr>
          <a:spLocks noChangeShapeType="1"/>
        </xdr:cNvSpPr>
      </xdr:nvSpPr>
      <xdr:spPr bwMode="auto">
        <a:xfrm flipV="1">
          <a:off x="2447925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390525</xdr:colOff>
      <xdr:row>12</xdr:row>
      <xdr:rowOff>9525</xdr:rowOff>
    </xdr:from>
    <xdr:to>
      <xdr:col>4</xdr:col>
      <xdr:colOff>171450</xdr:colOff>
      <xdr:row>13</xdr:row>
      <xdr:rowOff>38100</xdr:rowOff>
    </xdr:to>
    <xdr:sp macro="" textlink="">
      <xdr:nvSpPr>
        <xdr:cNvPr id="51496" name="Radius">
          <a:extLst>
            <a:ext uri="{FF2B5EF4-FFF2-40B4-BE49-F238E27FC236}">
              <a16:creationId xmlns:a16="http://schemas.microsoft.com/office/drawing/2014/main" id="{00000000-0008-0000-4000-000028C90000}"/>
            </a:ext>
          </a:extLst>
        </xdr:cNvPr>
        <xdr:cNvSpPr txBox="1">
          <a:spLocks noChangeArrowheads="1"/>
        </xdr:cNvSpPr>
      </xdr:nvSpPr>
      <xdr:spPr bwMode="auto">
        <a:xfrm>
          <a:off x="1200150" y="2066925"/>
          <a:ext cx="12477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457200</xdr:colOff>
      <xdr:row>8</xdr:row>
      <xdr:rowOff>161925</xdr:rowOff>
    </xdr:from>
    <xdr:to>
      <xdr:col>3</xdr:col>
      <xdr:colOff>590550</xdr:colOff>
      <xdr:row>9</xdr:row>
      <xdr:rowOff>161925</xdr:rowOff>
    </xdr:to>
    <xdr:sp macro="" textlink="">
      <xdr:nvSpPr>
        <xdr:cNvPr id="51489" name="Dicke">
          <a:extLst>
            <a:ext uri="{FF2B5EF4-FFF2-40B4-BE49-F238E27FC236}">
              <a16:creationId xmlns:a16="http://schemas.microsoft.com/office/drawing/2014/main" id="{00000000-0008-0000-4000-000021C90000}"/>
            </a:ext>
          </a:extLst>
        </xdr:cNvPr>
        <xdr:cNvSpPr txBox="1">
          <a:spLocks noChangeArrowheads="1"/>
        </xdr:cNvSpPr>
      </xdr:nvSpPr>
      <xdr:spPr bwMode="auto">
        <a:xfrm>
          <a:off x="1266825" y="15335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371475</xdr:colOff>
      <xdr:row>5</xdr:row>
      <xdr:rowOff>57150</xdr:rowOff>
    </xdr:from>
    <xdr:to>
      <xdr:col>4</xdr:col>
      <xdr:colOff>371475</xdr:colOff>
      <xdr:row>6</xdr:row>
      <xdr:rowOff>104775</xdr:rowOff>
    </xdr:to>
    <xdr:sp macro="" textlink="">
      <xdr:nvSpPr>
        <xdr:cNvPr id="51490" name="Wichte">
          <a:extLst>
            <a:ext uri="{FF2B5EF4-FFF2-40B4-BE49-F238E27FC236}">
              <a16:creationId xmlns:a16="http://schemas.microsoft.com/office/drawing/2014/main" id="{00000000-0008-0000-4000-000022C90000}"/>
            </a:ext>
          </a:extLst>
        </xdr:cNvPr>
        <xdr:cNvSpPr txBox="1">
          <a:spLocks noChangeArrowheads="1"/>
        </xdr:cNvSpPr>
      </xdr:nvSpPr>
      <xdr:spPr bwMode="auto">
        <a:xfrm>
          <a:off x="1181100" y="914400"/>
          <a:ext cx="14668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1KN/cm³</a:t>
          </a:r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51707" name="Meridiankraft">
          <a:extLst>
            <a:ext uri="{FF2B5EF4-FFF2-40B4-BE49-F238E27FC236}">
              <a16:creationId xmlns:a16="http://schemas.microsoft.com/office/drawing/2014/main" id="{00000000-0008-0000-4000-0000FBC9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1708" name="Aufweitung">
          <a:extLst>
            <a:ext uri="{FF2B5EF4-FFF2-40B4-BE49-F238E27FC236}">
              <a16:creationId xmlns:a16="http://schemas.microsoft.com/office/drawing/2014/main" id="{00000000-0008-0000-4000-0000FCC9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1709" name="Stelle2">
          <a:extLst>
            <a:ext uri="{FF2B5EF4-FFF2-40B4-BE49-F238E27FC236}">
              <a16:creationId xmlns:a16="http://schemas.microsoft.com/office/drawing/2014/main" id="{00000000-0008-0000-4000-0000FDC9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1710" name="Ringkraft">
          <a:extLst>
            <a:ext uri="{FF2B5EF4-FFF2-40B4-BE49-F238E27FC236}">
              <a16:creationId xmlns:a16="http://schemas.microsoft.com/office/drawing/2014/main" id="{00000000-0008-0000-4000-0000FEC9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51711" name="Button 511" hidden="1">
              <a:extLst>
                <a:ext uri="{63B3BB69-23CF-44E3-9099-C40C66FF867C}">
                  <a14:compatExt spid="_x0000_s51711"/>
                </a:ext>
                <a:ext uri="{FF2B5EF4-FFF2-40B4-BE49-F238E27FC236}">
                  <a16:creationId xmlns:a16="http://schemas.microsoft.com/office/drawing/2014/main" id="{00000000-0008-0000-4000-0000FFC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51712" name="Button 512" hidden="1">
              <a:extLst>
                <a:ext uri="{63B3BB69-23CF-44E3-9099-C40C66FF867C}">
                  <a14:compatExt spid="_x0000_s51712"/>
                </a:ext>
                <a:ext uri="{FF2B5EF4-FFF2-40B4-BE49-F238E27FC236}">
                  <a16:creationId xmlns:a16="http://schemas.microsoft.com/office/drawing/2014/main" id="{00000000-0008-0000-4000-000000C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51713" name="Button 513" hidden="1">
              <a:extLst>
                <a:ext uri="{63B3BB69-23CF-44E3-9099-C40C66FF867C}">
                  <a14:compatExt spid="_x0000_s51713"/>
                </a:ext>
                <a:ext uri="{FF2B5EF4-FFF2-40B4-BE49-F238E27FC236}">
                  <a16:creationId xmlns:a16="http://schemas.microsoft.com/office/drawing/2014/main" id="{00000000-0008-0000-4000-000001C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4</xdr:row>
          <xdr:rowOff>152400</xdr:rowOff>
        </xdr:from>
        <xdr:to>
          <xdr:col>11</xdr:col>
          <xdr:colOff>312420</xdr:colOff>
          <xdr:row>6</xdr:row>
          <xdr:rowOff>7620</xdr:rowOff>
        </xdr:to>
        <xdr:sp macro="" textlink="">
          <xdr:nvSpPr>
            <xdr:cNvPr id="51714" name="Button 514" hidden="1">
              <a:extLst>
                <a:ext uri="{63B3BB69-23CF-44E3-9099-C40C66FF867C}">
                  <a14:compatExt spid="_x0000_s51714"/>
                </a:ext>
                <a:ext uri="{FF2B5EF4-FFF2-40B4-BE49-F238E27FC236}">
                  <a16:creationId xmlns:a16="http://schemas.microsoft.com/office/drawing/2014/main" id="{00000000-0008-0000-4000-000002C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647700</xdr:colOff>
      <xdr:row>9</xdr:row>
      <xdr:rowOff>95250</xdr:rowOff>
    </xdr:from>
    <xdr:to>
      <xdr:col>6</xdr:col>
      <xdr:colOff>447675</xdr:colOff>
      <xdr:row>10</xdr:row>
      <xdr:rowOff>123825</xdr:rowOff>
    </xdr:to>
    <xdr:sp macro="" textlink="">
      <xdr:nvSpPr>
        <xdr:cNvPr id="52516" name="Stelle">
          <a:extLst>
            <a:ext uri="{FF2B5EF4-FFF2-40B4-BE49-F238E27FC236}">
              <a16:creationId xmlns:a16="http://schemas.microsoft.com/office/drawing/2014/main" id="{00000000-0008-0000-4100-000024CD0000}"/>
            </a:ext>
          </a:extLst>
        </xdr:cNvPr>
        <xdr:cNvSpPr txBox="1">
          <a:spLocks noChangeArrowheads="1"/>
        </xdr:cNvSpPr>
      </xdr:nvSpPr>
      <xdr:spPr bwMode="auto">
        <a:xfrm>
          <a:off x="2924175" y="1638300"/>
          <a:ext cx="1266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504825</xdr:colOff>
      <xdr:row>12</xdr:row>
      <xdr:rowOff>28575</xdr:rowOff>
    </xdr:from>
    <xdr:to>
      <xdr:col>5</xdr:col>
      <xdr:colOff>638175</xdr:colOff>
      <xdr:row>13</xdr:row>
      <xdr:rowOff>28575</xdr:rowOff>
    </xdr:to>
    <xdr:sp macro="" textlink="">
      <xdr:nvSpPr>
        <xdr:cNvPr id="52513" name="Dicke">
          <a:extLst>
            <a:ext uri="{FF2B5EF4-FFF2-40B4-BE49-F238E27FC236}">
              <a16:creationId xmlns:a16="http://schemas.microsoft.com/office/drawing/2014/main" id="{00000000-0008-0000-4100-000021CD0000}"/>
            </a:ext>
          </a:extLst>
        </xdr:cNvPr>
        <xdr:cNvSpPr txBox="1">
          <a:spLocks noChangeArrowheads="1"/>
        </xdr:cNvSpPr>
      </xdr:nvSpPr>
      <xdr:spPr bwMode="auto">
        <a:xfrm>
          <a:off x="2781300" y="208597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457200</xdr:colOff>
      <xdr:row>7</xdr:row>
      <xdr:rowOff>38100</xdr:rowOff>
    </xdr:from>
    <xdr:to>
      <xdr:col>6</xdr:col>
      <xdr:colOff>438150</xdr:colOff>
      <xdr:row>8</xdr:row>
      <xdr:rowOff>66675</xdr:rowOff>
    </xdr:to>
    <xdr:sp macro="" textlink="">
      <xdr:nvSpPr>
        <xdr:cNvPr id="52514" name="Wichte">
          <a:extLst>
            <a:ext uri="{FF2B5EF4-FFF2-40B4-BE49-F238E27FC236}">
              <a16:creationId xmlns:a16="http://schemas.microsoft.com/office/drawing/2014/main" id="{00000000-0008-0000-4100-000022CD0000}"/>
            </a:ext>
          </a:extLst>
        </xdr:cNvPr>
        <xdr:cNvSpPr txBox="1">
          <a:spLocks noChangeArrowheads="1"/>
        </xdr:cNvSpPr>
      </xdr:nvSpPr>
      <xdr:spPr bwMode="auto">
        <a:xfrm>
          <a:off x="2733675" y="1238250"/>
          <a:ext cx="14478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1KN/mm³</a:t>
          </a:r>
        </a:p>
      </xdr:txBody>
    </xdr:sp>
    <xdr:clientData/>
  </xdr:twoCellAnchor>
  <xdr:twoCellAnchor>
    <xdr:from>
      <xdr:col>3</xdr:col>
      <xdr:colOff>590550</xdr:colOff>
      <xdr:row>1</xdr:row>
      <xdr:rowOff>38100</xdr:rowOff>
    </xdr:from>
    <xdr:to>
      <xdr:col>4</xdr:col>
      <xdr:colOff>504825</xdr:colOff>
      <xdr:row>2</xdr:row>
      <xdr:rowOff>38100</xdr:rowOff>
    </xdr:to>
    <xdr:sp macro="" textlink="">
      <xdr:nvSpPr>
        <xdr:cNvPr id="52603" name="Überschüttungshöhe">
          <a:extLst>
            <a:ext uri="{FF2B5EF4-FFF2-40B4-BE49-F238E27FC236}">
              <a16:creationId xmlns:a16="http://schemas.microsoft.com/office/drawing/2014/main" id="{00000000-0008-0000-4100-00007BCD0000}"/>
            </a:ext>
          </a:extLst>
        </xdr:cNvPr>
        <xdr:cNvSpPr txBox="1">
          <a:spLocks noChangeArrowheads="1"/>
        </xdr:cNvSpPr>
      </xdr:nvSpPr>
      <xdr:spPr bwMode="auto">
        <a:xfrm>
          <a:off x="2133600" y="209550"/>
          <a:ext cx="647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1mm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542925</xdr:colOff>
      <xdr:row>23</xdr:row>
      <xdr:rowOff>0</xdr:rowOff>
    </xdr:to>
    <xdr:grpSp>
      <xdr:nvGrpSpPr>
        <xdr:cNvPr id="52910" name="Group 404">
          <a:extLst>
            <a:ext uri="{FF2B5EF4-FFF2-40B4-BE49-F238E27FC236}">
              <a16:creationId xmlns:a16="http://schemas.microsoft.com/office/drawing/2014/main" id="{00000000-0008-0000-4100-0000AECE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00275" cy="1885950"/>
          <a:chOff x="49" y="-170"/>
          <a:chExt cx="18414" cy="19844"/>
        </a:xfrm>
      </xdr:grpSpPr>
      <xdr:graphicFrame macro="">
        <xdr:nvGraphicFramePr>
          <xdr:cNvPr id="52982" name="Diagramm 53">
            <a:extLst>
              <a:ext uri="{FF2B5EF4-FFF2-40B4-BE49-F238E27FC236}">
                <a16:creationId xmlns:a16="http://schemas.microsoft.com/office/drawing/2014/main" id="{00000000-0008-0000-4100-0000F6CE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2620" name="Text 396">
            <a:extLst>
              <a:ext uri="{FF2B5EF4-FFF2-40B4-BE49-F238E27FC236}">
                <a16:creationId xmlns:a16="http://schemas.microsoft.com/office/drawing/2014/main" id="{00000000-0008-0000-4100-00008C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80" y="17670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2618" name="Text 394">
            <a:extLst>
              <a:ext uri="{FF2B5EF4-FFF2-40B4-BE49-F238E27FC236}">
                <a16:creationId xmlns:a16="http://schemas.microsoft.com/office/drawing/2014/main" id="{00000000-0008-0000-4100-00008A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217"/>
            <a:ext cx="130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11</xdr:col>
      <xdr:colOff>9525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52911" name="Group 407">
          <a:extLst>
            <a:ext uri="{FF2B5EF4-FFF2-40B4-BE49-F238E27FC236}">
              <a16:creationId xmlns:a16="http://schemas.microsoft.com/office/drawing/2014/main" id="{00000000-0008-0000-4100-0000AFCE0000}"/>
            </a:ext>
          </a:extLst>
        </xdr:cNvPr>
        <xdr:cNvGrpSpPr>
          <a:grpSpLocks/>
        </xdr:cNvGrpSpPr>
      </xdr:nvGrpSpPr>
      <xdr:grpSpPr bwMode="auto">
        <a:xfrm>
          <a:off x="6877050" y="2057400"/>
          <a:ext cx="2190750" cy="1885950"/>
          <a:chOff x="-336" y="-170"/>
          <a:chExt cx="20720" cy="19844"/>
        </a:xfrm>
      </xdr:grpSpPr>
      <xdr:graphicFrame macro="">
        <xdr:nvGraphicFramePr>
          <xdr:cNvPr id="52979" name="Diagramm 52">
            <a:extLst>
              <a:ext uri="{FF2B5EF4-FFF2-40B4-BE49-F238E27FC236}">
                <a16:creationId xmlns:a16="http://schemas.microsoft.com/office/drawing/2014/main" id="{00000000-0008-0000-4100-0000F3CE0000}"/>
              </a:ext>
            </a:extLst>
          </xdr:cNvPr>
          <xdr:cNvGraphicFramePr>
            <a:graphicFrameLocks/>
          </xdr:cNvGraphicFramePr>
        </xdr:nvGraphicFramePr>
        <xdr:xfrm>
          <a:off x="-336" y="-170"/>
          <a:ext cx="2072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2621" name="Text 397">
            <a:extLst>
              <a:ext uri="{FF2B5EF4-FFF2-40B4-BE49-F238E27FC236}">
                <a16:creationId xmlns:a16="http://schemas.microsoft.com/office/drawing/2014/main" id="{00000000-0008-0000-4100-00008D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429" y="17670"/>
            <a:ext cx="99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2624" name="Text 400">
            <a:extLst>
              <a:ext uri="{FF2B5EF4-FFF2-40B4-BE49-F238E27FC236}">
                <a16:creationId xmlns:a16="http://schemas.microsoft.com/office/drawing/2014/main" id="{00000000-0008-0000-4100-000090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6" y="30"/>
            <a:ext cx="1802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52912" name="Group 405">
          <a:extLst>
            <a:ext uri="{FF2B5EF4-FFF2-40B4-BE49-F238E27FC236}">
              <a16:creationId xmlns:a16="http://schemas.microsoft.com/office/drawing/2014/main" id="{00000000-0008-0000-4100-0000B0CE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00275" cy="1885950"/>
          <a:chOff x="49" y="-340"/>
          <a:chExt cx="18414" cy="19844"/>
        </a:xfrm>
      </xdr:grpSpPr>
      <xdr:graphicFrame macro="">
        <xdr:nvGraphicFramePr>
          <xdr:cNvPr id="52976" name="Diagramm 54">
            <a:extLst>
              <a:ext uri="{FF2B5EF4-FFF2-40B4-BE49-F238E27FC236}">
                <a16:creationId xmlns:a16="http://schemas.microsoft.com/office/drawing/2014/main" id="{00000000-0008-0000-4100-0000F0CE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2622" name="Text 398">
            <a:extLst>
              <a:ext uri="{FF2B5EF4-FFF2-40B4-BE49-F238E27FC236}">
                <a16:creationId xmlns:a16="http://schemas.microsoft.com/office/drawing/2014/main" id="{00000000-0008-0000-4100-00008E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00" y="17500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2625" name="Text 401">
            <a:extLst>
              <a:ext uri="{FF2B5EF4-FFF2-40B4-BE49-F238E27FC236}">
                <a16:creationId xmlns:a16="http://schemas.microsoft.com/office/drawing/2014/main" id="{00000000-0008-0000-4100-000091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10</xdr:col>
      <xdr:colOff>723900</xdr:colOff>
      <xdr:row>23</xdr:row>
      <xdr:rowOff>152400</xdr:rowOff>
    </xdr:from>
    <xdr:to>
      <xdr:col>14</xdr:col>
      <xdr:colOff>0</xdr:colOff>
      <xdr:row>35</xdr:row>
      <xdr:rowOff>0</xdr:rowOff>
    </xdr:to>
    <xdr:grpSp>
      <xdr:nvGrpSpPr>
        <xdr:cNvPr id="52913" name="Group 406">
          <a:extLst>
            <a:ext uri="{FF2B5EF4-FFF2-40B4-BE49-F238E27FC236}">
              <a16:creationId xmlns:a16="http://schemas.microsoft.com/office/drawing/2014/main" id="{00000000-0008-0000-4100-0000B1CE0000}"/>
            </a:ext>
          </a:extLst>
        </xdr:cNvPr>
        <xdr:cNvGrpSpPr>
          <a:grpSpLocks/>
        </xdr:cNvGrpSpPr>
      </xdr:nvGrpSpPr>
      <xdr:grpSpPr bwMode="auto">
        <a:xfrm>
          <a:off x="6858000" y="4095750"/>
          <a:ext cx="2209800" cy="1905000"/>
          <a:chOff x="-382" y="-504"/>
          <a:chExt cx="19966" cy="20008"/>
        </a:xfrm>
      </xdr:grpSpPr>
      <xdr:graphicFrame macro="">
        <xdr:nvGraphicFramePr>
          <xdr:cNvPr id="52973" name="Diagramm 403">
            <a:extLst>
              <a:ext uri="{FF2B5EF4-FFF2-40B4-BE49-F238E27FC236}">
                <a16:creationId xmlns:a16="http://schemas.microsoft.com/office/drawing/2014/main" id="{00000000-0008-0000-4100-0000EDCE0000}"/>
              </a:ext>
            </a:extLst>
          </xdr:cNvPr>
          <xdr:cNvGraphicFramePr>
            <a:graphicFrameLocks/>
          </xdr:cNvGraphicFramePr>
        </xdr:nvGraphicFramePr>
        <xdr:xfrm>
          <a:off x="-382" y="-504"/>
          <a:ext cx="1996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2619" name="Text 395">
            <a:extLst>
              <a:ext uri="{FF2B5EF4-FFF2-40B4-BE49-F238E27FC236}">
                <a16:creationId xmlns:a16="http://schemas.microsoft.com/office/drawing/2014/main" id="{00000000-0008-0000-4100-00008B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65" y="17503"/>
            <a:ext cx="947" cy="20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2626" name="Text 402">
            <a:extLst>
              <a:ext uri="{FF2B5EF4-FFF2-40B4-BE49-F238E27FC236}">
                <a16:creationId xmlns:a16="http://schemas.microsoft.com/office/drawing/2014/main" id="{00000000-0008-0000-4100-000092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8" y="-204"/>
            <a:ext cx="3098" cy="21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428625</xdr:colOff>
      <xdr:row>13</xdr:row>
      <xdr:rowOff>47625</xdr:rowOff>
    </xdr:to>
    <xdr:sp macro="" textlink="">
      <xdr:nvSpPr>
        <xdr:cNvPr id="52293" name="y_Ringkraft">
          <a:extLst>
            <a:ext uri="{FF2B5EF4-FFF2-40B4-BE49-F238E27FC236}">
              <a16:creationId xmlns:a16="http://schemas.microsoft.com/office/drawing/2014/main" id="{00000000-0008-0000-4100-000045CC0000}"/>
            </a:ext>
          </a:extLst>
        </xdr:cNvPr>
        <xdr:cNvSpPr txBox="1">
          <a:spLocks noChangeArrowheads="1"/>
        </xdr:cNvSpPr>
      </xdr:nvSpPr>
      <xdr:spPr bwMode="auto">
        <a:xfrm>
          <a:off x="4676775" y="2105025"/>
          <a:ext cx="5905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11</xdr:col>
      <xdr:colOff>228600</xdr:colOff>
      <xdr:row>12</xdr:row>
      <xdr:rowOff>47625</xdr:rowOff>
    </xdr:from>
    <xdr:to>
      <xdr:col>12</xdr:col>
      <xdr:colOff>95250</xdr:colOff>
      <xdr:row>13</xdr:row>
      <xdr:rowOff>47625</xdr:rowOff>
    </xdr:to>
    <xdr:sp macro="" textlink="">
      <xdr:nvSpPr>
        <xdr:cNvPr id="52292" name="y_Meridiankraft">
          <a:extLst>
            <a:ext uri="{FF2B5EF4-FFF2-40B4-BE49-F238E27FC236}">
              <a16:creationId xmlns:a16="http://schemas.microsoft.com/office/drawing/2014/main" id="{00000000-0008-0000-4100-000044CC0000}"/>
            </a:ext>
          </a:extLst>
        </xdr:cNvPr>
        <xdr:cNvSpPr txBox="1">
          <a:spLocks noChangeArrowheads="1"/>
        </xdr:cNvSpPr>
      </xdr:nvSpPr>
      <xdr:spPr bwMode="auto">
        <a:xfrm>
          <a:off x="7096125" y="2105025"/>
          <a:ext cx="6000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10</xdr:col>
      <xdr:colOff>104775</xdr:colOff>
      <xdr:row>21</xdr:row>
      <xdr:rowOff>152400</xdr:rowOff>
    </xdr:from>
    <xdr:to>
      <xdr:col>10</xdr:col>
      <xdr:colOff>523875</xdr:colOff>
      <xdr:row>22</xdr:row>
      <xdr:rowOff>152400</xdr:rowOff>
    </xdr:to>
    <xdr:sp macro="" textlink="">
      <xdr:nvSpPr>
        <xdr:cNvPr id="52539" name="x_Ringkraft">
          <a:extLst>
            <a:ext uri="{FF2B5EF4-FFF2-40B4-BE49-F238E27FC236}">
              <a16:creationId xmlns:a16="http://schemas.microsoft.com/office/drawing/2014/main" id="{00000000-0008-0000-4100-00003BCD0000}"/>
            </a:ext>
          </a:extLst>
        </xdr:cNvPr>
        <xdr:cNvSpPr txBox="1">
          <a:spLocks noChangeArrowheads="1"/>
        </xdr:cNvSpPr>
      </xdr:nvSpPr>
      <xdr:spPr bwMode="auto">
        <a:xfrm>
          <a:off x="6238875" y="3752850"/>
          <a:ext cx="4191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704850</xdr:colOff>
      <xdr:row>23</xdr:row>
      <xdr:rowOff>9525</xdr:rowOff>
    </xdr:to>
    <xdr:sp macro="" textlink="">
      <xdr:nvSpPr>
        <xdr:cNvPr id="52537" name="x_Meridiankraft">
          <a:extLst>
            <a:ext uri="{FF2B5EF4-FFF2-40B4-BE49-F238E27FC236}">
              <a16:creationId xmlns:a16="http://schemas.microsoft.com/office/drawing/2014/main" id="{00000000-0008-0000-4100-000039CD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7</xdr:col>
      <xdr:colOff>190500</xdr:colOff>
      <xdr:row>24</xdr:row>
      <xdr:rowOff>38100</xdr:rowOff>
    </xdr:from>
    <xdr:to>
      <xdr:col>8</xdr:col>
      <xdr:colOff>209550</xdr:colOff>
      <xdr:row>25</xdr:row>
      <xdr:rowOff>57150</xdr:rowOff>
    </xdr:to>
    <xdr:sp macro="" textlink="">
      <xdr:nvSpPr>
        <xdr:cNvPr id="52294" name="y_Aufweitung">
          <a:extLst>
            <a:ext uri="{FF2B5EF4-FFF2-40B4-BE49-F238E27FC236}">
              <a16:creationId xmlns:a16="http://schemas.microsoft.com/office/drawing/2014/main" id="{00000000-0008-0000-4100-000046CC0000}"/>
            </a:ext>
          </a:extLst>
        </xdr:cNvPr>
        <xdr:cNvSpPr txBox="1">
          <a:spLocks noChangeArrowheads="1"/>
        </xdr:cNvSpPr>
      </xdr:nvSpPr>
      <xdr:spPr bwMode="auto">
        <a:xfrm>
          <a:off x="4667250" y="4152900"/>
          <a:ext cx="3810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10</xdr:col>
      <xdr:colOff>95250</xdr:colOff>
      <xdr:row>33</xdr:row>
      <xdr:rowOff>152400</xdr:rowOff>
    </xdr:from>
    <xdr:to>
      <xdr:col>10</xdr:col>
      <xdr:colOff>495300</xdr:colOff>
      <xdr:row>35</xdr:row>
      <xdr:rowOff>0</xdr:rowOff>
    </xdr:to>
    <xdr:sp macro="" textlink="">
      <xdr:nvSpPr>
        <xdr:cNvPr id="52536" name="x_Aufweitung">
          <a:extLst>
            <a:ext uri="{FF2B5EF4-FFF2-40B4-BE49-F238E27FC236}">
              <a16:creationId xmlns:a16="http://schemas.microsoft.com/office/drawing/2014/main" id="{00000000-0008-0000-4100-000038CD0000}"/>
            </a:ext>
          </a:extLst>
        </xdr:cNvPr>
        <xdr:cNvSpPr txBox="1">
          <a:spLocks noChangeArrowheads="1"/>
        </xdr:cNvSpPr>
      </xdr:nvSpPr>
      <xdr:spPr bwMode="auto">
        <a:xfrm>
          <a:off x="6229350" y="5810250"/>
          <a:ext cx="4000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13</xdr:col>
      <xdr:colOff>304800</xdr:colOff>
      <xdr:row>33</xdr:row>
      <xdr:rowOff>152400</xdr:rowOff>
    </xdr:from>
    <xdr:to>
      <xdr:col>13</xdr:col>
      <xdr:colOff>723900</xdr:colOff>
      <xdr:row>34</xdr:row>
      <xdr:rowOff>152400</xdr:rowOff>
    </xdr:to>
    <xdr:sp macro="" textlink="">
      <xdr:nvSpPr>
        <xdr:cNvPr id="52538" name="x_Verdrehung">
          <a:extLst>
            <a:ext uri="{FF2B5EF4-FFF2-40B4-BE49-F238E27FC236}">
              <a16:creationId xmlns:a16="http://schemas.microsoft.com/office/drawing/2014/main" id="{00000000-0008-0000-4100-00003ACD0000}"/>
            </a:ext>
          </a:extLst>
        </xdr:cNvPr>
        <xdr:cNvSpPr txBox="1">
          <a:spLocks noChangeArrowheads="1"/>
        </xdr:cNvSpPr>
      </xdr:nvSpPr>
      <xdr:spPr bwMode="auto">
        <a:xfrm>
          <a:off x="8639175" y="5810250"/>
          <a:ext cx="4191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4</xdr:col>
      <xdr:colOff>561975</xdr:colOff>
      <xdr:row>5</xdr:row>
      <xdr:rowOff>57150</xdr:rowOff>
    </xdr:from>
    <xdr:to>
      <xdr:col>6</xdr:col>
      <xdr:colOff>152400</xdr:colOff>
      <xdr:row>6</xdr:row>
      <xdr:rowOff>85725</xdr:rowOff>
    </xdr:to>
    <xdr:sp macro="" textlink="">
      <xdr:nvSpPr>
        <xdr:cNvPr id="52639" name="Randlast">
          <a:extLst>
            <a:ext uri="{FF2B5EF4-FFF2-40B4-BE49-F238E27FC236}">
              <a16:creationId xmlns:a16="http://schemas.microsoft.com/office/drawing/2014/main" id="{00000000-0008-0000-4100-00009FCD0000}"/>
            </a:ext>
          </a:extLst>
        </xdr:cNvPr>
        <xdr:cNvSpPr txBox="1">
          <a:spLocks noChangeArrowheads="1"/>
        </xdr:cNvSpPr>
      </xdr:nvSpPr>
      <xdr:spPr bwMode="auto">
        <a:xfrm>
          <a:off x="2838450" y="914400"/>
          <a:ext cx="1057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1KN/mm</a:t>
          </a:r>
          <a:endParaRPr lang="en-US"/>
        </a:p>
      </xdr:txBody>
    </xdr:sp>
    <xdr:clientData/>
  </xdr:twoCellAnchor>
  <xdr:twoCellAnchor>
    <xdr:from>
      <xdr:col>3</xdr:col>
      <xdr:colOff>571500</xdr:colOff>
      <xdr:row>2</xdr:row>
      <xdr:rowOff>57150</xdr:rowOff>
    </xdr:from>
    <xdr:to>
      <xdr:col>4</xdr:col>
      <xdr:colOff>323850</xdr:colOff>
      <xdr:row>4</xdr:row>
      <xdr:rowOff>47625</xdr:rowOff>
    </xdr:to>
    <xdr:sp macro="" textlink="">
      <xdr:nvSpPr>
        <xdr:cNvPr id="52922" name="Rectangle 383">
          <a:extLst>
            <a:ext uri="{FF2B5EF4-FFF2-40B4-BE49-F238E27FC236}">
              <a16:creationId xmlns:a16="http://schemas.microsoft.com/office/drawing/2014/main" id="{00000000-0008-0000-4100-0000BACE0000}"/>
            </a:ext>
          </a:extLst>
        </xdr:cNvPr>
        <xdr:cNvSpPr>
          <a:spLocks noChangeArrowheads="1"/>
        </xdr:cNvSpPr>
      </xdr:nvSpPr>
      <xdr:spPr bwMode="auto">
        <a:xfrm>
          <a:off x="2114550" y="400050"/>
          <a:ext cx="485775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323850</xdr:colOff>
      <xdr:row>2</xdr:row>
      <xdr:rowOff>57150</xdr:rowOff>
    </xdr:from>
    <xdr:to>
      <xdr:col>3</xdr:col>
      <xdr:colOff>104775</xdr:colOff>
      <xdr:row>7</xdr:row>
      <xdr:rowOff>104775</xdr:rowOff>
    </xdr:to>
    <xdr:sp macro="" textlink="">
      <xdr:nvSpPr>
        <xdr:cNvPr id="52923" name="Rectangle 382">
          <a:extLst>
            <a:ext uri="{FF2B5EF4-FFF2-40B4-BE49-F238E27FC236}">
              <a16:creationId xmlns:a16="http://schemas.microsoft.com/office/drawing/2014/main" id="{00000000-0008-0000-4100-0000BBCE0000}"/>
            </a:ext>
          </a:extLst>
        </xdr:cNvPr>
        <xdr:cNvSpPr>
          <a:spLocks noChangeArrowheads="1"/>
        </xdr:cNvSpPr>
      </xdr:nvSpPr>
      <xdr:spPr bwMode="auto">
        <a:xfrm>
          <a:off x="1133475" y="400050"/>
          <a:ext cx="514350" cy="904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285750</xdr:colOff>
      <xdr:row>7</xdr:row>
      <xdr:rowOff>9525</xdr:rowOff>
    </xdr:from>
    <xdr:to>
      <xdr:col>4</xdr:col>
      <xdr:colOff>476250</xdr:colOff>
      <xdr:row>8</xdr:row>
      <xdr:rowOff>47625</xdr:rowOff>
    </xdr:to>
    <xdr:sp macro="" textlink="">
      <xdr:nvSpPr>
        <xdr:cNvPr id="52506" name="1">
          <a:extLst>
            <a:ext uri="{FF2B5EF4-FFF2-40B4-BE49-F238E27FC236}">
              <a16:creationId xmlns:a16="http://schemas.microsoft.com/office/drawing/2014/main" id="{00000000-0008-0000-4100-00001ACD0000}"/>
            </a:ext>
          </a:extLst>
        </xdr:cNvPr>
        <xdr:cNvSpPr txBox="1">
          <a:spLocks noChangeArrowheads="1"/>
        </xdr:cNvSpPr>
      </xdr:nvSpPr>
      <xdr:spPr bwMode="auto">
        <a:xfrm>
          <a:off x="2562225" y="1209675"/>
          <a:ext cx="1905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Symbol"/>
            </a:rPr>
            <a:t>g</a:t>
          </a:r>
        </a:p>
      </xdr:txBody>
    </xdr:sp>
    <xdr:clientData/>
  </xdr:twoCellAnchor>
  <xdr:twoCellAnchor>
    <xdr:from>
      <xdr:col>2</xdr:col>
      <xdr:colOff>323850</xdr:colOff>
      <xdr:row>8</xdr:row>
      <xdr:rowOff>152400</xdr:rowOff>
    </xdr:from>
    <xdr:to>
      <xdr:col>3</xdr:col>
      <xdr:colOff>104775</xdr:colOff>
      <xdr:row>13</xdr:row>
      <xdr:rowOff>152400</xdr:rowOff>
    </xdr:to>
    <xdr:sp macro="" textlink="">
      <xdr:nvSpPr>
        <xdr:cNvPr id="52925" name="Rectangle 370">
          <a:extLst>
            <a:ext uri="{FF2B5EF4-FFF2-40B4-BE49-F238E27FC236}">
              <a16:creationId xmlns:a16="http://schemas.microsoft.com/office/drawing/2014/main" id="{00000000-0008-0000-4100-0000BDCE0000}"/>
            </a:ext>
          </a:extLst>
        </xdr:cNvPr>
        <xdr:cNvSpPr>
          <a:spLocks noChangeArrowheads="1"/>
        </xdr:cNvSpPr>
      </xdr:nvSpPr>
      <xdr:spPr bwMode="auto">
        <a:xfrm>
          <a:off x="1133475" y="1524000"/>
          <a:ext cx="514350" cy="857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561975</xdr:colOff>
      <xdr:row>5</xdr:row>
      <xdr:rowOff>76200</xdr:rowOff>
    </xdr:from>
    <xdr:to>
      <xdr:col>4</xdr:col>
      <xdr:colOff>323850</xdr:colOff>
      <xdr:row>13</xdr:row>
      <xdr:rowOff>152400</xdr:rowOff>
    </xdr:to>
    <xdr:sp macro="" textlink="">
      <xdr:nvSpPr>
        <xdr:cNvPr id="52926" name="Rectangle 369">
          <a:extLst>
            <a:ext uri="{FF2B5EF4-FFF2-40B4-BE49-F238E27FC236}">
              <a16:creationId xmlns:a16="http://schemas.microsoft.com/office/drawing/2014/main" id="{00000000-0008-0000-4100-0000BECE0000}"/>
            </a:ext>
          </a:extLst>
        </xdr:cNvPr>
        <xdr:cNvSpPr>
          <a:spLocks noChangeArrowheads="1"/>
        </xdr:cNvSpPr>
      </xdr:nvSpPr>
      <xdr:spPr bwMode="auto">
        <a:xfrm>
          <a:off x="2105025" y="933450"/>
          <a:ext cx="495300" cy="1447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342900</xdr:colOff>
      <xdr:row>7</xdr:row>
      <xdr:rowOff>0</xdr:rowOff>
    </xdr:from>
    <xdr:to>
      <xdr:col>4</xdr:col>
      <xdr:colOff>342900</xdr:colOff>
      <xdr:row>14</xdr:row>
      <xdr:rowOff>0</xdr:rowOff>
    </xdr:to>
    <xdr:sp macro="" textlink="">
      <xdr:nvSpPr>
        <xdr:cNvPr id="52927" name="Zeichnung 252">
          <a:extLst>
            <a:ext uri="{FF2B5EF4-FFF2-40B4-BE49-F238E27FC236}">
              <a16:creationId xmlns:a16="http://schemas.microsoft.com/office/drawing/2014/main" id="{00000000-0008-0000-4100-0000BFCE0000}"/>
            </a:ext>
          </a:extLst>
        </xdr:cNvPr>
        <xdr:cNvSpPr>
          <a:spLocks/>
        </xdr:cNvSpPr>
      </xdr:nvSpPr>
      <xdr:spPr bwMode="auto">
        <a:xfrm>
          <a:off x="1152525" y="1200150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342900</xdr:colOff>
      <xdr:row>3</xdr:row>
      <xdr:rowOff>114300</xdr:rowOff>
    </xdr:from>
    <xdr:to>
      <xdr:col>3</xdr:col>
      <xdr:colOff>571500</xdr:colOff>
      <xdr:row>7</xdr:row>
      <xdr:rowOff>0</xdr:rowOff>
    </xdr:to>
    <xdr:sp macro="" textlink="">
      <xdr:nvSpPr>
        <xdr:cNvPr id="52928" name="Line 253">
          <a:extLst>
            <a:ext uri="{FF2B5EF4-FFF2-40B4-BE49-F238E27FC236}">
              <a16:creationId xmlns:a16="http://schemas.microsoft.com/office/drawing/2014/main" id="{00000000-0008-0000-4100-0000C0CE0000}"/>
            </a:ext>
          </a:extLst>
        </xdr:cNvPr>
        <xdr:cNvSpPr>
          <a:spLocks noChangeShapeType="1"/>
        </xdr:cNvSpPr>
      </xdr:nvSpPr>
      <xdr:spPr bwMode="auto">
        <a:xfrm flipH="1" flipV="1">
          <a:off x="1885950" y="628650"/>
          <a:ext cx="22860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3</xdr:row>
      <xdr:rowOff>114300</xdr:rowOff>
    </xdr:from>
    <xdr:to>
      <xdr:col>3</xdr:col>
      <xdr:colOff>342900</xdr:colOff>
      <xdr:row>7</xdr:row>
      <xdr:rowOff>0</xdr:rowOff>
    </xdr:to>
    <xdr:sp macro="" textlink="">
      <xdr:nvSpPr>
        <xdr:cNvPr id="52929" name="Line 254">
          <a:extLst>
            <a:ext uri="{FF2B5EF4-FFF2-40B4-BE49-F238E27FC236}">
              <a16:creationId xmlns:a16="http://schemas.microsoft.com/office/drawing/2014/main" id="{00000000-0008-0000-4100-0000C1CE0000}"/>
            </a:ext>
          </a:extLst>
        </xdr:cNvPr>
        <xdr:cNvSpPr>
          <a:spLocks noChangeShapeType="1"/>
        </xdr:cNvSpPr>
      </xdr:nvSpPr>
      <xdr:spPr bwMode="auto">
        <a:xfrm flipV="1">
          <a:off x="1647825" y="628650"/>
          <a:ext cx="238125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3</xdr:row>
      <xdr:rowOff>9525</xdr:rowOff>
    </xdr:from>
    <xdr:to>
      <xdr:col>3</xdr:col>
      <xdr:colOff>342900</xdr:colOff>
      <xdr:row>14</xdr:row>
      <xdr:rowOff>104775</xdr:rowOff>
    </xdr:to>
    <xdr:sp macro="" textlink="">
      <xdr:nvSpPr>
        <xdr:cNvPr id="52930" name="Line 255">
          <a:extLst>
            <a:ext uri="{FF2B5EF4-FFF2-40B4-BE49-F238E27FC236}">
              <a16:creationId xmlns:a16="http://schemas.microsoft.com/office/drawing/2014/main" id="{00000000-0008-0000-4100-0000C2CE0000}"/>
            </a:ext>
          </a:extLst>
        </xdr:cNvPr>
        <xdr:cNvSpPr>
          <a:spLocks noChangeShapeType="1"/>
        </xdr:cNvSpPr>
      </xdr:nvSpPr>
      <xdr:spPr bwMode="auto">
        <a:xfrm>
          <a:off x="1885950" y="523875"/>
          <a:ext cx="0" cy="19812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2</xdr:row>
      <xdr:rowOff>152400</xdr:rowOff>
    </xdr:from>
    <xdr:to>
      <xdr:col>3</xdr:col>
      <xdr:colOff>695325</xdr:colOff>
      <xdr:row>3</xdr:row>
      <xdr:rowOff>123825</xdr:rowOff>
    </xdr:to>
    <xdr:sp macro="" textlink="">
      <xdr:nvSpPr>
        <xdr:cNvPr id="52931" name="Line 272">
          <a:extLst>
            <a:ext uri="{FF2B5EF4-FFF2-40B4-BE49-F238E27FC236}">
              <a16:creationId xmlns:a16="http://schemas.microsoft.com/office/drawing/2014/main" id="{00000000-0008-0000-4100-0000C3CE0000}"/>
            </a:ext>
          </a:extLst>
        </xdr:cNvPr>
        <xdr:cNvSpPr>
          <a:spLocks noChangeShapeType="1"/>
        </xdr:cNvSpPr>
      </xdr:nvSpPr>
      <xdr:spPr bwMode="auto">
        <a:xfrm flipH="1">
          <a:off x="1885950" y="495300"/>
          <a:ext cx="35242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561975</xdr:colOff>
      <xdr:row>3</xdr:row>
      <xdr:rowOff>19050</xdr:rowOff>
    </xdr:from>
    <xdr:to>
      <xdr:col>4</xdr:col>
      <xdr:colOff>38100</xdr:colOff>
      <xdr:row>6</xdr:row>
      <xdr:rowOff>66675</xdr:rowOff>
    </xdr:to>
    <xdr:sp macro="" textlink="">
      <xdr:nvSpPr>
        <xdr:cNvPr id="52932" name="Line 273">
          <a:extLst>
            <a:ext uri="{FF2B5EF4-FFF2-40B4-BE49-F238E27FC236}">
              <a16:creationId xmlns:a16="http://schemas.microsoft.com/office/drawing/2014/main" id="{00000000-0008-0000-4100-0000C4CE0000}"/>
            </a:ext>
          </a:extLst>
        </xdr:cNvPr>
        <xdr:cNvSpPr>
          <a:spLocks noChangeShapeType="1"/>
        </xdr:cNvSpPr>
      </xdr:nvSpPr>
      <xdr:spPr bwMode="auto">
        <a:xfrm>
          <a:off x="2105025" y="533400"/>
          <a:ext cx="209550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561975</xdr:colOff>
      <xdr:row>6</xdr:row>
      <xdr:rowOff>66675</xdr:rowOff>
    </xdr:from>
    <xdr:to>
      <xdr:col>4</xdr:col>
      <xdr:colOff>57150</xdr:colOff>
      <xdr:row>7</xdr:row>
      <xdr:rowOff>0</xdr:rowOff>
    </xdr:to>
    <xdr:sp macro="" textlink="">
      <xdr:nvSpPr>
        <xdr:cNvPr id="52933" name="Line 274">
          <a:extLst>
            <a:ext uri="{FF2B5EF4-FFF2-40B4-BE49-F238E27FC236}">
              <a16:creationId xmlns:a16="http://schemas.microsoft.com/office/drawing/2014/main" id="{00000000-0008-0000-4100-0000C5CE0000}"/>
            </a:ext>
          </a:extLst>
        </xdr:cNvPr>
        <xdr:cNvSpPr>
          <a:spLocks noChangeShapeType="1"/>
        </xdr:cNvSpPr>
      </xdr:nvSpPr>
      <xdr:spPr bwMode="auto">
        <a:xfrm flipH="1">
          <a:off x="2105025" y="1095375"/>
          <a:ext cx="22860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657225</xdr:colOff>
      <xdr:row>2</xdr:row>
      <xdr:rowOff>152400</xdr:rowOff>
    </xdr:from>
    <xdr:to>
      <xdr:col>4</xdr:col>
      <xdr:colOff>495300</xdr:colOff>
      <xdr:row>10</xdr:row>
      <xdr:rowOff>57150</xdr:rowOff>
    </xdr:to>
    <xdr:sp macro="" textlink="">
      <xdr:nvSpPr>
        <xdr:cNvPr id="52934" name="Line 275">
          <a:extLst>
            <a:ext uri="{FF2B5EF4-FFF2-40B4-BE49-F238E27FC236}">
              <a16:creationId xmlns:a16="http://schemas.microsoft.com/office/drawing/2014/main" id="{00000000-0008-0000-4100-0000C6CE0000}"/>
            </a:ext>
          </a:extLst>
        </xdr:cNvPr>
        <xdr:cNvSpPr>
          <a:spLocks noChangeShapeType="1"/>
        </xdr:cNvSpPr>
      </xdr:nvSpPr>
      <xdr:spPr bwMode="auto">
        <a:xfrm>
          <a:off x="2200275" y="495300"/>
          <a:ext cx="571500" cy="127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2</xdr:row>
      <xdr:rowOff>152400</xdr:rowOff>
    </xdr:from>
    <xdr:to>
      <xdr:col>3</xdr:col>
      <xdr:colOff>95250</xdr:colOff>
      <xdr:row>13</xdr:row>
      <xdr:rowOff>9525</xdr:rowOff>
    </xdr:to>
    <xdr:sp macro="" textlink="">
      <xdr:nvSpPr>
        <xdr:cNvPr id="52935" name="Line 276">
          <a:extLst>
            <a:ext uri="{FF2B5EF4-FFF2-40B4-BE49-F238E27FC236}">
              <a16:creationId xmlns:a16="http://schemas.microsoft.com/office/drawing/2014/main" id="{00000000-0008-0000-4100-0000C7CE0000}"/>
            </a:ext>
          </a:extLst>
        </xdr:cNvPr>
        <xdr:cNvSpPr>
          <a:spLocks noChangeShapeType="1"/>
        </xdr:cNvSpPr>
      </xdr:nvSpPr>
      <xdr:spPr bwMode="auto">
        <a:xfrm flipH="1">
          <a:off x="847725" y="495300"/>
          <a:ext cx="790575" cy="1743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9525</xdr:rowOff>
    </xdr:from>
    <xdr:to>
      <xdr:col>2</xdr:col>
      <xdr:colOff>342900</xdr:colOff>
      <xdr:row>13</xdr:row>
      <xdr:rowOff>161925</xdr:rowOff>
    </xdr:to>
    <xdr:sp macro="" textlink="">
      <xdr:nvSpPr>
        <xdr:cNvPr id="52936" name="Line 277">
          <a:extLst>
            <a:ext uri="{FF2B5EF4-FFF2-40B4-BE49-F238E27FC236}">
              <a16:creationId xmlns:a16="http://schemas.microsoft.com/office/drawing/2014/main" id="{00000000-0008-0000-4100-0000C8CE0000}"/>
            </a:ext>
          </a:extLst>
        </xdr:cNvPr>
        <xdr:cNvSpPr>
          <a:spLocks noChangeShapeType="1"/>
        </xdr:cNvSpPr>
      </xdr:nvSpPr>
      <xdr:spPr bwMode="auto">
        <a:xfrm flipH="1" flipV="1">
          <a:off x="847725" y="2238375"/>
          <a:ext cx="3048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2</xdr:row>
      <xdr:rowOff>152400</xdr:rowOff>
    </xdr:from>
    <xdr:to>
      <xdr:col>3</xdr:col>
      <xdr:colOff>342900</xdr:colOff>
      <xdr:row>3</xdr:row>
      <xdr:rowOff>123825</xdr:rowOff>
    </xdr:to>
    <xdr:sp macro="" textlink="">
      <xdr:nvSpPr>
        <xdr:cNvPr id="52937" name="Line 278">
          <a:extLst>
            <a:ext uri="{FF2B5EF4-FFF2-40B4-BE49-F238E27FC236}">
              <a16:creationId xmlns:a16="http://schemas.microsoft.com/office/drawing/2014/main" id="{00000000-0008-0000-4100-0000C9CE0000}"/>
            </a:ext>
          </a:extLst>
        </xdr:cNvPr>
        <xdr:cNvSpPr>
          <a:spLocks noChangeShapeType="1"/>
        </xdr:cNvSpPr>
      </xdr:nvSpPr>
      <xdr:spPr bwMode="auto">
        <a:xfrm flipH="1" flipV="1">
          <a:off x="1609725" y="495300"/>
          <a:ext cx="27622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428625</xdr:colOff>
      <xdr:row>12</xdr:row>
      <xdr:rowOff>152400</xdr:rowOff>
    </xdr:from>
    <xdr:to>
      <xdr:col>2</xdr:col>
      <xdr:colOff>571500</xdr:colOff>
      <xdr:row>13</xdr:row>
      <xdr:rowOff>152400</xdr:rowOff>
    </xdr:to>
    <xdr:sp macro="" textlink="">
      <xdr:nvSpPr>
        <xdr:cNvPr id="52938" name="Arc 279">
          <a:extLst>
            <a:ext uri="{FF2B5EF4-FFF2-40B4-BE49-F238E27FC236}">
              <a16:creationId xmlns:a16="http://schemas.microsoft.com/office/drawing/2014/main" id="{00000000-0008-0000-4100-0000CACE0000}"/>
            </a:ext>
          </a:extLst>
        </xdr:cNvPr>
        <xdr:cNvSpPr>
          <a:spLocks/>
        </xdr:cNvSpPr>
      </xdr:nvSpPr>
      <xdr:spPr bwMode="auto">
        <a:xfrm>
          <a:off x="1238250" y="2209800"/>
          <a:ext cx="142875" cy="171450"/>
        </a:xfrm>
        <a:custGeom>
          <a:avLst/>
          <a:gdLst>
            <a:gd name="T0" fmla="*/ 0 w 21600"/>
            <a:gd name="T1" fmla="*/ 0 h 21600"/>
            <a:gd name="T2" fmla="*/ 945059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542925</xdr:colOff>
      <xdr:row>12</xdr:row>
      <xdr:rowOff>76200</xdr:rowOff>
    </xdr:from>
    <xdr:to>
      <xdr:col>2</xdr:col>
      <xdr:colOff>704850</xdr:colOff>
      <xdr:row>13</xdr:row>
      <xdr:rowOff>104775</xdr:rowOff>
    </xdr:to>
    <xdr:sp macro="" textlink="">
      <xdr:nvSpPr>
        <xdr:cNvPr id="52504" name="Text 280">
          <a:extLst>
            <a:ext uri="{FF2B5EF4-FFF2-40B4-BE49-F238E27FC236}">
              <a16:creationId xmlns:a16="http://schemas.microsoft.com/office/drawing/2014/main" id="{00000000-0008-0000-4100-000018CD0000}"/>
            </a:ext>
          </a:extLst>
        </xdr:cNvPr>
        <xdr:cNvSpPr txBox="1">
          <a:spLocks noChangeArrowheads="1"/>
        </xdr:cNvSpPr>
      </xdr:nvSpPr>
      <xdr:spPr bwMode="auto">
        <a:xfrm>
          <a:off x="1352550" y="2133600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409575</xdr:colOff>
      <xdr:row>12</xdr:row>
      <xdr:rowOff>19050</xdr:rowOff>
    </xdr:from>
    <xdr:to>
      <xdr:col>4</xdr:col>
      <xdr:colOff>581025</xdr:colOff>
      <xdr:row>13</xdr:row>
      <xdr:rowOff>19050</xdr:rowOff>
    </xdr:to>
    <xdr:sp macro="" textlink="">
      <xdr:nvSpPr>
        <xdr:cNvPr id="52505" name="2">
          <a:extLst>
            <a:ext uri="{FF2B5EF4-FFF2-40B4-BE49-F238E27FC236}">
              <a16:creationId xmlns:a16="http://schemas.microsoft.com/office/drawing/2014/main" id="{00000000-0008-0000-4100-000019CD0000}"/>
            </a:ext>
          </a:extLst>
        </xdr:cNvPr>
        <xdr:cNvSpPr txBox="1">
          <a:spLocks noChangeArrowheads="1"/>
        </xdr:cNvSpPr>
      </xdr:nvSpPr>
      <xdr:spPr bwMode="auto">
        <a:xfrm>
          <a:off x="2686050" y="2076450"/>
          <a:ext cx="171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571500</xdr:colOff>
      <xdr:row>4</xdr:row>
      <xdr:rowOff>19050</xdr:rowOff>
    </xdr:from>
    <xdr:to>
      <xdr:col>4</xdr:col>
      <xdr:colOff>28575</xdr:colOff>
      <xdr:row>5</xdr:row>
      <xdr:rowOff>47625</xdr:rowOff>
    </xdr:to>
    <xdr:sp macro="" textlink="">
      <xdr:nvSpPr>
        <xdr:cNvPr id="52507" name="3">
          <a:extLst>
            <a:ext uri="{FF2B5EF4-FFF2-40B4-BE49-F238E27FC236}">
              <a16:creationId xmlns:a16="http://schemas.microsoft.com/office/drawing/2014/main" id="{00000000-0008-0000-4100-00001BCD0000}"/>
            </a:ext>
          </a:extLst>
        </xdr:cNvPr>
        <xdr:cNvSpPr txBox="1">
          <a:spLocks noChangeArrowheads="1"/>
        </xdr:cNvSpPr>
      </xdr:nvSpPr>
      <xdr:spPr bwMode="auto">
        <a:xfrm>
          <a:off x="2114550" y="704850"/>
          <a:ext cx="1905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 sz="1000" b="1" i="0" u="none" strike="noStrike" baseline="0">
            <a:solidFill>
              <a:srgbClr val="008000"/>
            </a:solidFill>
            <a:latin typeface="Arial"/>
            <a:cs typeface="Arial"/>
          </a:endParaRP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4</xdr:col>
      <xdr:colOff>428625</xdr:colOff>
      <xdr:row>9</xdr:row>
      <xdr:rowOff>76200</xdr:rowOff>
    </xdr:from>
    <xdr:to>
      <xdr:col>4</xdr:col>
      <xdr:colOff>657225</xdr:colOff>
      <xdr:row>10</xdr:row>
      <xdr:rowOff>104775</xdr:rowOff>
    </xdr:to>
    <xdr:sp macro="" textlink="">
      <xdr:nvSpPr>
        <xdr:cNvPr id="52508" name="Text 284">
          <a:extLst>
            <a:ext uri="{FF2B5EF4-FFF2-40B4-BE49-F238E27FC236}">
              <a16:creationId xmlns:a16="http://schemas.microsoft.com/office/drawing/2014/main" id="{00000000-0008-0000-4100-00001CCD0000}"/>
            </a:ext>
          </a:extLst>
        </xdr:cNvPr>
        <xdr:cNvSpPr txBox="1">
          <a:spLocks noChangeArrowheads="1"/>
        </xdr:cNvSpPr>
      </xdr:nvSpPr>
      <xdr:spPr bwMode="auto">
        <a:xfrm>
          <a:off x="2705100" y="1619250"/>
          <a:ext cx="2286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2</xdr:col>
      <xdr:colOff>180975</xdr:colOff>
      <xdr:row>7</xdr:row>
      <xdr:rowOff>104775</xdr:rowOff>
    </xdr:from>
    <xdr:to>
      <xdr:col>2</xdr:col>
      <xdr:colOff>342900</xdr:colOff>
      <xdr:row>8</xdr:row>
      <xdr:rowOff>104775</xdr:rowOff>
    </xdr:to>
    <xdr:sp macro="" textlink="">
      <xdr:nvSpPr>
        <xdr:cNvPr id="52509" name="Text 285">
          <a:extLst>
            <a:ext uri="{FF2B5EF4-FFF2-40B4-BE49-F238E27FC236}">
              <a16:creationId xmlns:a16="http://schemas.microsoft.com/office/drawing/2014/main" id="{00000000-0008-0000-4100-00001DCD0000}"/>
            </a:ext>
          </a:extLst>
        </xdr:cNvPr>
        <xdr:cNvSpPr txBox="1">
          <a:spLocks noChangeArrowheads="1"/>
        </xdr:cNvSpPr>
      </xdr:nvSpPr>
      <xdr:spPr bwMode="auto">
        <a:xfrm>
          <a:off x="990600" y="1304925"/>
          <a:ext cx="161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38100</xdr:colOff>
      <xdr:row>13</xdr:row>
      <xdr:rowOff>9525</xdr:rowOff>
    </xdr:from>
    <xdr:to>
      <xdr:col>4</xdr:col>
      <xdr:colOff>276225</xdr:colOff>
      <xdr:row>13</xdr:row>
      <xdr:rowOff>9525</xdr:rowOff>
    </xdr:to>
    <xdr:sp macro="" textlink="">
      <xdr:nvSpPr>
        <xdr:cNvPr id="52944" name="Line 286">
          <a:extLst>
            <a:ext uri="{FF2B5EF4-FFF2-40B4-BE49-F238E27FC236}">
              <a16:creationId xmlns:a16="http://schemas.microsoft.com/office/drawing/2014/main" id="{00000000-0008-0000-4100-0000D0CE0000}"/>
            </a:ext>
          </a:extLst>
        </xdr:cNvPr>
        <xdr:cNvSpPr>
          <a:spLocks noChangeShapeType="1"/>
        </xdr:cNvSpPr>
      </xdr:nvSpPr>
      <xdr:spPr bwMode="auto">
        <a:xfrm>
          <a:off x="2314575" y="223837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295275</xdr:colOff>
      <xdr:row>13</xdr:row>
      <xdr:rowOff>9525</xdr:rowOff>
    </xdr:from>
    <xdr:to>
      <xdr:col>4</xdr:col>
      <xdr:colOff>552450</xdr:colOff>
      <xdr:row>13</xdr:row>
      <xdr:rowOff>9525</xdr:rowOff>
    </xdr:to>
    <xdr:sp macro="" textlink="">
      <xdr:nvSpPr>
        <xdr:cNvPr id="52945" name="Line 287">
          <a:extLst>
            <a:ext uri="{FF2B5EF4-FFF2-40B4-BE49-F238E27FC236}">
              <a16:creationId xmlns:a16="http://schemas.microsoft.com/office/drawing/2014/main" id="{00000000-0008-0000-4100-0000D1CE0000}"/>
            </a:ext>
          </a:extLst>
        </xdr:cNvPr>
        <xdr:cNvSpPr>
          <a:spLocks noChangeShapeType="1"/>
        </xdr:cNvSpPr>
      </xdr:nvSpPr>
      <xdr:spPr bwMode="auto">
        <a:xfrm flipH="1">
          <a:off x="2571750" y="223837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2</xdr:row>
      <xdr:rowOff>66675</xdr:rowOff>
    </xdr:from>
    <xdr:to>
      <xdr:col>3</xdr:col>
      <xdr:colOff>561975</xdr:colOff>
      <xdr:row>2</xdr:row>
      <xdr:rowOff>66675</xdr:rowOff>
    </xdr:to>
    <xdr:sp macro="" textlink="">
      <xdr:nvSpPr>
        <xdr:cNvPr id="52946" name="Line 371">
          <a:extLst>
            <a:ext uri="{FF2B5EF4-FFF2-40B4-BE49-F238E27FC236}">
              <a16:creationId xmlns:a16="http://schemas.microsoft.com/office/drawing/2014/main" id="{00000000-0008-0000-4100-0000D2CE0000}"/>
            </a:ext>
          </a:extLst>
        </xdr:cNvPr>
        <xdr:cNvSpPr>
          <a:spLocks noChangeShapeType="1"/>
        </xdr:cNvSpPr>
      </xdr:nvSpPr>
      <xdr:spPr bwMode="auto">
        <a:xfrm>
          <a:off x="1647825" y="409575"/>
          <a:ext cx="4572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0</xdr:row>
      <xdr:rowOff>152400</xdr:rowOff>
    </xdr:from>
    <xdr:to>
      <xdr:col>3</xdr:col>
      <xdr:colOff>342900</xdr:colOff>
      <xdr:row>2</xdr:row>
      <xdr:rowOff>66675</xdr:rowOff>
    </xdr:to>
    <xdr:sp macro="" textlink="">
      <xdr:nvSpPr>
        <xdr:cNvPr id="52947" name="Line 373">
          <a:extLst>
            <a:ext uri="{FF2B5EF4-FFF2-40B4-BE49-F238E27FC236}">
              <a16:creationId xmlns:a16="http://schemas.microsoft.com/office/drawing/2014/main" id="{00000000-0008-0000-4100-0000D3CE0000}"/>
            </a:ext>
          </a:extLst>
        </xdr:cNvPr>
        <xdr:cNvSpPr>
          <a:spLocks noChangeShapeType="1"/>
        </xdr:cNvSpPr>
      </xdr:nvSpPr>
      <xdr:spPr bwMode="auto">
        <a:xfrm>
          <a:off x="1885950" y="152400"/>
          <a:ext cx="0" cy="257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3</xdr:row>
      <xdr:rowOff>123825</xdr:rowOff>
    </xdr:from>
    <xdr:to>
      <xdr:col>3</xdr:col>
      <xdr:colOff>342900</xdr:colOff>
      <xdr:row>5</xdr:row>
      <xdr:rowOff>57150</xdr:rowOff>
    </xdr:to>
    <xdr:sp macro="" textlink="">
      <xdr:nvSpPr>
        <xdr:cNvPr id="52948" name="Line 374">
          <a:extLst>
            <a:ext uri="{FF2B5EF4-FFF2-40B4-BE49-F238E27FC236}">
              <a16:creationId xmlns:a16="http://schemas.microsoft.com/office/drawing/2014/main" id="{00000000-0008-0000-4100-0000D4CE0000}"/>
            </a:ext>
          </a:extLst>
        </xdr:cNvPr>
        <xdr:cNvSpPr>
          <a:spLocks noChangeShapeType="1"/>
        </xdr:cNvSpPr>
      </xdr:nvSpPr>
      <xdr:spPr bwMode="auto">
        <a:xfrm flipV="1">
          <a:off x="1885950" y="638175"/>
          <a:ext cx="0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2</xdr:row>
      <xdr:rowOff>66675</xdr:rowOff>
    </xdr:from>
    <xdr:to>
      <xdr:col>3</xdr:col>
      <xdr:colOff>342900</xdr:colOff>
      <xdr:row>3</xdr:row>
      <xdr:rowOff>123825</xdr:rowOff>
    </xdr:to>
    <xdr:sp macro="" textlink="">
      <xdr:nvSpPr>
        <xdr:cNvPr id="52949" name="Line 375">
          <a:extLst>
            <a:ext uri="{FF2B5EF4-FFF2-40B4-BE49-F238E27FC236}">
              <a16:creationId xmlns:a16="http://schemas.microsoft.com/office/drawing/2014/main" id="{00000000-0008-0000-4100-0000D5CE0000}"/>
            </a:ext>
          </a:extLst>
        </xdr:cNvPr>
        <xdr:cNvSpPr>
          <a:spLocks noChangeShapeType="1"/>
        </xdr:cNvSpPr>
      </xdr:nvSpPr>
      <xdr:spPr bwMode="auto">
        <a:xfrm flipV="1">
          <a:off x="1885950" y="409575"/>
          <a:ext cx="0" cy="2286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2</xdr:row>
      <xdr:rowOff>19050</xdr:rowOff>
    </xdr:from>
    <xdr:to>
      <xdr:col>3</xdr:col>
      <xdr:colOff>704850</xdr:colOff>
      <xdr:row>3</xdr:row>
      <xdr:rowOff>38100</xdr:rowOff>
    </xdr:to>
    <xdr:sp macro="" textlink="">
      <xdr:nvSpPr>
        <xdr:cNvPr id="52950" name="Zeichnung 376">
          <a:extLst>
            <a:ext uri="{FF2B5EF4-FFF2-40B4-BE49-F238E27FC236}">
              <a16:creationId xmlns:a16="http://schemas.microsoft.com/office/drawing/2014/main" id="{00000000-0008-0000-4100-0000D6CE0000}"/>
            </a:ext>
          </a:extLst>
        </xdr:cNvPr>
        <xdr:cNvSpPr>
          <a:spLocks/>
        </xdr:cNvSpPr>
      </xdr:nvSpPr>
      <xdr:spPr bwMode="auto">
        <a:xfrm>
          <a:off x="1885950" y="361950"/>
          <a:ext cx="361950" cy="190500"/>
        </a:xfrm>
        <a:custGeom>
          <a:avLst/>
          <a:gdLst>
            <a:gd name="T0" fmla="*/ 0 w 16384"/>
            <a:gd name="T1" fmla="*/ 2214981 h 16384"/>
            <a:gd name="T2" fmla="*/ 1976564 w 16384"/>
            <a:gd name="T3" fmla="*/ 0 h 16384"/>
            <a:gd name="T4" fmla="*/ 6199101 w 16384"/>
            <a:gd name="T5" fmla="*/ 0 h 16384"/>
            <a:gd name="T6" fmla="*/ 7996082 w 16384"/>
            <a:gd name="T7" fmla="*/ 0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4050" y="0"/>
              </a:lnTo>
              <a:lnTo>
                <a:pt x="12702" y="0"/>
              </a:lnTo>
              <a:lnTo>
                <a:pt x="16384" y="0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476250</xdr:colOff>
      <xdr:row>1</xdr:row>
      <xdr:rowOff>38100</xdr:rowOff>
    </xdr:from>
    <xdr:to>
      <xdr:col>3</xdr:col>
      <xdr:colOff>590550</xdr:colOff>
      <xdr:row>2</xdr:row>
      <xdr:rowOff>57150</xdr:rowOff>
    </xdr:to>
    <xdr:sp macro="" textlink="">
      <xdr:nvSpPr>
        <xdr:cNvPr id="52601" name="Text 377">
          <a:extLst>
            <a:ext uri="{FF2B5EF4-FFF2-40B4-BE49-F238E27FC236}">
              <a16:creationId xmlns:a16="http://schemas.microsoft.com/office/drawing/2014/main" id="{00000000-0008-0000-4100-000079CD0000}"/>
            </a:ext>
          </a:extLst>
        </xdr:cNvPr>
        <xdr:cNvSpPr txBox="1">
          <a:spLocks noChangeArrowheads="1"/>
        </xdr:cNvSpPr>
      </xdr:nvSpPr>
      <xdr:spPr bwMode="auto">
        <a:xfrm>
          <a:off x="2019300" y="20955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f</a:t>
          </a:r>
        </a:p>
      </xdr:txBody>
    </xdr:sp>
    <xdr:clientData/>
  </xdr:twoCellAnchor>
  <xdr:twoCellAnchor>
    <xdr:from>
      <xdr:col>4</xdr:col>
      <xdr:colOff>323850</xdr:colOff>
      <xdr:row>4</xdr:row>
      <xdr:rowOff>47625</xdr:rowOff>
    </xdr:from>
    <xdr:to>
      <xdr:col>4</xdr:col>
      <xdr:colOff>323850</xdr:colOff>
      <xdr:row>5</xdr:row>
      <xdr:rowOff>76200</xdr:rowOff>
    </xdr:to>
    <xdr:sp macro="" textlink="">
      <xdr:nvSpPr>
        <xdr:cNvPr id="52952" name="Line 384">
          <a:extLst>
            <a:ext uri="{FF2B5EF4-FFF2-40B4-BE49-F238E27FC236}">
              <a16:creationId xmlns:a16="http://schemas.microsoft.com/office/drawing/2014/main" id="{00000000-0008-0000-4100-0000D8CE0000}"/>
            </a:ext>
          </a:extLst>
        </xdr:cNvPr>
        <xdr:cNvSpPr>
          <a:spLocks noChangeShapeType="1"/>
        </xdr:cNvSpPr>
      </xdr:nvSpPr>
      <xdr:spPr bwMode="auto">
        <a:xfrm>
          <a:off x="2600325" y="733425"/>
          <a:ext cx="0" cy="2000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457200</xdr:colOff>
      <xdr:row>5</xdr:row>
      <xdr:rowOff>57150</xdr:rowOff>
    </xdr:from>
    <xdr:to>
      <xdr:col>4</xdr:col>
      <xdr:colOff>609600</xdr:colOff>
      <xdr:row>6</xdr:row>
      <xdr:rowOff>57150</xdr:rowOff>
    </xdr:to>
    <xdr:sp macro="" textlink="">
      <xdr:nvSpPr>
        <xdr:cNvPr id="52635" name="Text 411">
          <a:extLst>
            <a:ext uri="{FF2B5EF4-FFF2-40B4-BE49-F238E27FC236}">
              <a16:creationId xmlns:a16="http://schemas.microsoft.com/office/drawing/2014/main" id="{00000000-0008-0000-4100-00009BCD0000}"/>
            </a:ext>
          </a:extLst>
        </xdr:cNvPr>
        <xdr:cNvSpPr txBox="1">
          <a:spLocks noChangeArrowheads="1"/>
        </xdr:cNvSpPr>
      </xdr:nvSpPr>
      <xdr:spPr bwMode="auto">
        <a:xfrm>
          <a:off x="2733675" y="914400"/>
          <a:ext cx="152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561975</xdr:colOff>
      <xdr:row>5</xdr:row>
      <xdr:rowOff>19050</xdr:rowOff>
    </xdr:from>
    <xdr:to>
      <xdr:col>4</xdr:col>
      <xdr:colOff>561975</xdr:colOff>
      <xdr:row>6</xdr:row>
      <xdr:rowOff>66675</xdr:rowOff>
    </xdr:to>
    <xdr:sp macro="" textlink="">
      <xdr:nvSpPr>
        <xdr:cNvPr id="52954" name="Zeichnung 413">
          <a:extLst>
            <a:ext uri="{FF2B5EF4-FFF2-40B4-BE49-F238E27FC236}">
              <a16:creationId xmlns:a16="http://schemas.microsoft.com/office/drawing/2014/main" id="{00000000-0008-0000-4100-0000DACE0000}"/>
            </a:ext>
          </a:extLst>
        </xdr:cNvPr>
        <xdr:cNvSpPr>
          <a:spLocks/>
        </xdr:cNvSpPr>
      </xdr:nvSpPr>
      <xdr:spPr bwMode="auto">
        <a:xfrm>
          <a:off x="2105025" y="876300"/>
          <a:ext cx="733425" cy="219075"/>
        </a:xfrm>
        <a:custGeom>
          <a:avLst/>
          <a:gdLst>
            <a:gd name="T0" fmla="*/ 0 w 16384"/>
            <a:gd name="T1" fmla="*/ 0 h 16384"/>
            <a:gd name="T2" fmla="*/ 24996390 w 16384"/>
            <a:gd name="T3" fmla="*/ 2929312 h 16384"/>
            <a:gd name="T4" fmla="*/ 32831557 w 16384"/>
            <a:gd name="T5" fmla="*/ 2929312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2474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104775</xdr:colOff>
      <xdr:row>5</xdr:row>
      <xdr:rowOff>19050</xdr:rowOff>
    </xdr:from>
    <xdr:to>
      <xdr:col>3</xdr:col>
      <xdr:colOff>104775</xdr:colOff>
      <xdr:row>7</xdr:row>
      <xdr:rowOff>0</xdr:rowOff>
    </xdr:to>
    <xdr:sp macro="" textlink="">
      <xdr:nvSpPr>
        <xdr:cNvPr id="52955" name="Line 416">
          <a:extLst>
            <a:ext uri="{FF2B5EF4-FFF2-40B4-BE49-F238E27FC236}">
              <a16:creationId xmlns:a16="http://schemas.microsoft.com/office/drawing/2014/main" id="{00000000-0008-0000-4100-0000DBCE0000}"/>
            </a:ext>
          </a:extLst>
        </xdr:cNvPr>
        <xdr:cNvSpPr>
          <a:spLocks noChangeShapeType="1"/>
        </xdr:cNvSpPr>
      </xdr:nvSpPr>
      <xdr:spPr bwMode="auto">
        <a:xfrm flipV="1">
          <a:off x="1647825" y="8763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552450</xdr:colOff>
      <xdr:row>4</xdr:row>
      <xdr:rowOff>152400</xdr:rowOff>
    </xdr:from>
    <xdr:to>
      <xdr:col>3</xdr:col>
      <xdr:colOff>552450</xdr:colOff>
      <xdr:row>6</xdr:row>
      <xdr:rowOff>152400</xdr:rowOff>
    </xdr:to>
    <xdr:sp macro="" textlink="">
      <xdr:nvSpPr>
        <xdr:cNvPr id="52956" name="Line 417">
          <a:extLst>
            <a:ext uri="{FF2B5EF4-FFF2-40B4-BE49-F238E27FC236}">
              <a16:creationId xmlns:a16="http://schemas.microsoft.com/office/drawing/2014/main" id="{00000000-0008-0000-4100-0000DCCE0000}"/>
            </a:ext>
          </a:extLst>
        </xdr:cNvPr>
        <xdr:cNvSpPr>
          <a:spLocks noChangeShapeType="1"/>
        </xdr:cNvSpPr>
      </xdr:nvSpPr>
      <xdr:spPr bwMode="auto">
        <a:xfrm flipV="1">
          <a:off x="2095500" y="83820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13</xdr:row>
      <xdr:rowOff>152400</xdr:rowOff>
    </xdr:from>
    <xdr:to>
      <xdr:col>4</xdr:col>
      <xdr:colOff>552450</xdr:colOff>
      <xdr:row>15</xdr:row>
      <xdr:rowOff>66675</xdr:rowOff>
    </xdr:to>
    <xdr:grpSp>
      <xdr:nvGrpSpPr>
        <xdr:cNvPr id="52957" name="Group 418">
          <a:extLst>
            <a:ext uri="{FF2B5EF4-FFF2-40B4-BE49-F238E27FC236}">
              <a16:creationId xmlns:a16="http://schemas.microsoft.com/office/drawing/2014/main" id="{00000000-0008-0000-4100-0000DDCE0000}"/>
            </a:ext>
          </a:extLst>
        </xdr:cNvPr>
        <xdr:cNvGrpSpPr>
          <a:grpSpLocks/>
        </xdr:cNvGrpSpPr>
      </xdr:nvGrpSpPr>
      <xdr:grpSpPr bwMode="auto">
        <a:xfrm>
          <a:off x="2581275" y="2381250"/>
          <a:ext cx="247650" cy="257175"/>
          <a:chOff x="6960000" y="6120000"/>
          <a:chExt cx="680000" cy="660000"/>
        </a:xfrm>
      </xdr:grpSpPr>
      <xdr:sp macro="" textlink="">
        <xdr:nvSpPr>
          <xdr:cNvPr id="52970" name="Zeichnung 419">
            <a:extLst>
              <a:ext uri="{FF2B5EF4-FFF2-40B4-BE49-F238E27FC236}">
                <a16:creationId xmlns:a16="http://schemas.microsoft.com/office/drawing/2014/main" id="{00000000-0008-0000-4100-0000EACE0000}"/>
              </a:ext>
            </a:extLst>
          </xdr:cNvPr>
          <xdr:cNvSpPr>
            <a:spLocks/>
          </xdr:cNvSpPr>
        </xdr:nvSpPr>
        <xdr:spPr bwMode="auto">
          <a:xfrm>
            <a:off x="7040000" y="6160000"/>
            <a:ext cx="460000" cy="540000"/>
          </a:xfrm>
          <a:custGeom>
            <a:avLst/>
            <a:gdLst>
              <a:gd name="T0" fmla="*/ 744917 w 16384"/>
              <a:gd name="T1" fmla="*/ 17797852 h 16384"/>
              <a:gd name="T2" fmla="*/ 12915039 w 16384"/>
              <a:gd name="T3" fmla="*/ 10031924 h 16384"/>
              <a:gd name="T4" fmla="*/ 0 w 16384"/>
              <a:gd name="T5" fmla="*/ 0 h 16384"/>
              <a:gd name="T6" fmla="*/ 744917 w 16384"/>
              <a:gd name="T7" fmla="*/ 17797852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52971" name="Line 420">
            <a:extLst>
              <a:ext uri="{FF2B5EF4-FFF2-40B4-BE49-F238E27FC236}">
                <a16:creationId xmlns:a16="http://schemas.microsoft.com/office/drawing/2014/main" id="{00000000-0008-0000-4100-0000EBC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040000" y="6480000"/>
            <a:ext cx="600000" cy="30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972" name="Oval 421">
            <a:extLst>
              <a:ext uri="{FF2B5EF4-FFF2-40B4-BE49-F238E27FC236}">
                <a16:creationId xmlns:a16="http://schemas.microsoft.com/office/drawing/2014/main" id="{00000000-0008-0000-4100-0000ECCE0000}"/>
              </a:ext>
            </a:extLst>
          </xdr:cNvPr>
          <xdr:cNvSpPr>
            <a:spLocks noChangeArrowheads="1"/>
          </xdr:cNvSpPr>
        </xdr:nvSpPr>
        <xdr:spPr bwMode="auto">
          <a:xfrm>
            <a:off x="6960000" y="6120000"/>
            <a:ext cx="160000" cy="8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342900</xdr:colOff>
      <xdr:row>14</xdr:row>
      <xdr:rowOff>0</xdr:rowOff>
    </xdr:from>
    <xdr:to>
      <xdr:col>2</xdr:col>
      <xdr:colOff>361950</xdr:colOff>
      <xdr:row>15</xdr:row>
      <xdr:rowOff>38100</xdr:rowOff>
    </xdr:to>
    <xdr:sp macro="" textlink="">
      <xdr:nvSpPr>
        <xdr:cNvPr id="52958" name="Line 423">
          <a:extLst>
            <a:ext uri="{FF2B5EF4-FFF2-40B4-BE49-F238E27FC236}">
              <a16:creationId xmlns:a16="http://schemas.microsoft.com/office/drawing/2014/main" id="{00000000-0008-0000-4100-0000DECE0000}"/>
            </a:ext>
          </a:extLst>
        </xdr:cNvPr>
        <xdr:cNvSpPr>
          <a:spLocks noChangeShapeType="1"/>
        </xdr:cNvSpPr>
      </xdr:nvSpPr>
      <xdr:spPr bwMode="auto">
        <a:xfrm>
          <a:off x="1152525" y="2400300"/>
          <a:ext cx="190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14</xdr:row>
      <xdr:rowOff>0</xdr:rowOff>
    </xdr:from>
    <xdr:to>
      <xdr:col>2</xdr:col>
      <xdr:colOff>342900</xdr:colOff>
      <xdr:row>14</xdr:row>
      <xdr:rowOff>152400</xdr:rowOff>
    </xdr:to>
    <xdr:sp macro="" textlink="">
      <xdr:nvSpPr>
        <xdr:cNvPr id="52959" name="Line 424">
          <a:extLst>
            <a:ext uri="{FF2B5EF4-FFF2-40B4-BE49-F238E27FC236}">
              <a16:creationId xmlns:a16="http://schemas.microsoft.com/office/drawing/2014/main" id="{00000000-0008-0000-4100-0000DFCE0000}"/>
            </a:ext>
          </a:extLst>
        </xdr:cNvPr>
        <xdr:cNvSpPr>
          <a:spLocks noChangeShapeType="1"/>
        </xdr:cNvSpPr>
      </xdr:nvSpPr>
      <xdr:spPr bwMode="auto">
        <a:xfrm flipH="1">
          <a:off x="981075" y="2400300"/>
          <a:ext cx="17145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14</xdr:row>
      <xdr:rowOff>152400</xdr:rowOff>
    </xdr:from>
    <xdr:to>
      <xdr:col>2</xdr:col>
      <xdr:colOff>371475</xdr:colOff>
      <xdr:row>15</xdr:row>
      <xdr:rowOff>38100</xdr:rowOff>
    </xdr:to>
    <xdr:sp macro="" textlink="">
      <xdr:nvSpPr>
        <xdr:cNvPr id="52960" name="Line 425">
          <a:extLst>
            <a:ext uri="{FF2B5EF4-FFF2-40B4-BE49-F238E27FC236}">
              <a16:creationId xmlns:a16="http://schemas.microsoft.com/office/drawing/2014/main" id="{00000000-0008-0000-4100-0000E0CE0000}"/>
            </a:ext>
          </a:extLst>
        </xdr:cNvPr>
        <xdr:cNvSpPr>
          <a:spLocks noChangeShapeType="1"/>
        </xdr:cNvSpPr>
      </xdr:nvSpPr>
      <xdr:spPr bwMode="auto">
        <a:xfrm>
          <a:off x="981075" y="2552700"/>
          <a:ext cx="20002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14</xdr:row>
      <xdr:rowOff>152400</xdr:rowOff>
    </xdr:from>
    <xdr:to>
      <xdr:col>2</xdr:col>
      <xdr:colOff>371475</xdr:colOff>
      <xdr:row>15</xdr:row>
      <xdr:rowOff>57150</xdr:rowOff>
    </xdr:to>
    <xdr:sp macro="" textlink="">
      <xdr:nvSpPr>
        <xdr:cNvPr id="52961" name="Line 426">
          <a:extLst>
            <a:ext uri="{FF2B5EF4-FFF2-40B4-BE49-F238E27FC236}">
              <a16:creationId xmlns:a16="http://schemas.microsoft.com/office/drawing/2014/main" id="{00000000-0008-0000-4100-0000E1CE0000}"/>
            </a:ext>
          </a:extLst>
        </xdr:cNvPr>
        <xdr:cNvSpPr>
          <a:spLocks noChangeShapeType="1"/>
        </xdr:cNvSpPr>
      </xdr:nvSpPr>
      <xdr:spPr bwMode="auto">
        <a:xfrm>
          <a:off x="962025" y="2552700"/>
          <a:ext cx="21907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314325</xdr:colOff>
      <xdr:row>13</xdr:row>
      <xdr:rowOff>152400</xdr:rowOff>
    </xdr:from>
    <xdr:to>
      <xdr:col>2</xdr:col>
      <xdr:colOff>371475</xdr:colOff>
      <xdr:row>14</xdr:row>
      <xdr:rowOff>28575</xdr:rowOff>
    </xdr:to>
    <xdr:sp macro="" textlink="">
      <xdr:nvSpPr>
        <xdr:cNvPr id="52962" name="Oval 427">
          <a:extLst>
            <a:ext uri="{FF2B5EF4-FFF2-40B4-BE49-F238E27FC236}">
              <a16:creationId xmlns:a16="http://schemas.microsoft.com/office/drawing/2014/main" id="{00000000-0008-0000-4100-0000E2CE0000}"/>
            </a:ext>
          </a:extLst>
        </xdr:cNvPr>
        <xdr:cNvSpPr>
          <a:spLocks noChangeArrowheads="1"/>
        </xdr:cNvSpPr>
      </xdr:nvSpPr>
      <xdr:spPr bwMode="auto">
        <a:xfrm>
          <a:off x="1123950" y="2381250"/>
          <a:ext cx="5715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7</xdr:row>
      <xdr:rowOff>114300</xdr:rowOff>
    </xdr:from>
    <xdr:to>
      <xdr:col>3</xdr:col>
      <xdr:colOff>647700</xdr:colOff>
      <xdr:row>8</xdr:row>
      <xdr:rowOff>152400</xdr:rowOff>
    </xdr:to>
    <xdr:sp macro="" textlink="">
      <xdr:nvSpPr>
        <xdr:cNvPr id="52517" name="Mantellänge">
          <a:extLst>
            <a:ext uri="{FF2B5EF4-FFF2-40B4-BE49-F238E27FC236}">
              <a16:creationId xmlns:a16="http://schemas.microsoft.com/office/drawing/2014/main" id="{00000000-0008-0000-4100-000025CD0000}"/>
            </a:ext>
          </a:extLst>
        </xdr:cNvPr>
        <xdr:cNvSpPr txBox="1">
          <a:spLocks noChangeArrowheads="1"/>
        </xdr:cNvSpPr>
      </xdr:nvSpPr>
      <xdr:spPr bwMode="auto">
        <a:xfrm>
          <a:off x="1162050" y="1314450"/>
          <a:ext cx="10287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2</xdr:col>
      <xdr:colOff>676275</xdr:colOff>
      <xdr:row>12</xdr:row>
      <xdr:rowOff>104775</xdr:rowOff>
    </xdr:from>
    <xdr:to>
      <xdr:col>3</xdr:col>
      <xdr:colOff>495300</xdr:colOff>
      <xdr:row>13</xdr:row>
      <xdr:rowOff>104775</xdr:rowOff>
    </xdr:to>
    <xdr:sp macro="" textlink="">
      <xdr:nvSpPr>
        <xdr:cNvPr id="52519" name="Winkel">
          <a:extLst>
            <a:ext uri="{FF2B5EF4-FFF2-40B4-BE49-F238E27FC236}">
              <a16:creationId xmlns:a16="http://schemas.microsoft.com/office/drawing/2014/main" id="{00000000-0008-0000-4100-000027CD0000}"/>
            </a:ext>
          </a:extLst>
        </xdr:cNvPr>
        <xdr:cNvSpPr txBox="1">
          <a:spLocks noChangeArrowheads="1"/>
        </xdr:cNvSpPr>
      </xdr:nvSpPr>
      <xdr:spPr bwMode="auto">
        <a:xfrm>
          <a:off x="1485900" y="216217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4</xdr:col>
      <xdr:colOff>0</xdr:colOff>
      <xdr:row>4</xdr:row>
      <xdr:rowOff>47625</xdr:rowOff>
    </xdr:from>
    <xdr:to>
      <xdr:col>5</xdr:col>
      <xdr:colOff>533400</xdr:colOff>
      <xdr:row>5</xdr:row>
      <xdr:rowOff>66675</xdr:rowOff>
    </xdr:to>
    <xdr:sp macro="" textlink="">
      <xdr:nvSpPr>
        <xdr:cNvPr id="52520" name="Stelle1">
          <a:extLst>
            <a:ext uri="{FF2B5EF4-FFF2-40B4-BE49-F238E27FC236}">
              <a16:creationId xmlns:a16="http://schemas.microsoft.com/office/drawing/2014/main" id="{00000000-0008-0000-4100-000028CD0000}"/>
            </a:ext>
          </a:extLst>
        </xdr:cNvPr>
        <xdr:cNvSpPr txBox="1">
          <a:spLocks noChangeArrowheads="1"/>
        </xdr:cNvSpPr>
      </xdr:nvSpPr>
      <xdr:spPr bwMode="auto">
        <a:xfrm>
          <a:off x="2276475" y="733425"/>
          <a:ext cx="1266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52653" name="Meridiankraft">
          <a:extLst>
            <a:ext uri="{FF2B5EF4-FFF2-40B4-BE49-F238E27FC236}">
              <a16:creationId xmlns:a16="http://schemas.microsoft.com/office/drawing/2014/main" id="{00000000-0008-0000-4100-0000ADCD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2654" name="Aufweitung">
          <a:extLst>
            <a:ext uri="{FF2B5EF4-FFF2-40B4-BE49-F238E27FC236}">
              <a16:creationId xmlns:a16="http://schemas.microsoft.com/office/drawing/2014/main" id="{00000000-0008-0000-4100-0000AECD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2655" name="Stelle2">
          <a:extLst>
            <a:ext uri="{FF2B5EF4-FFF2-40B4-BE49-F238E27FC236}">
              <a16:creationId xmlns:a16="http://schemas.microsoft.com/office/drawing/2014/main" id="{00000000-0008-0000-4100-0000AFCD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2656" name="Ringkraft">
          <a:extLst>
            <a:ext uri="{FF2B5EF4-FFF2-40B4-BE49-F238E27FC236}">
              <a16:creationId xmlns:a16="http://schemas.microsoft.com/office/drawing/2014/main" id="{00000000-0008-0000-4100-0000B0CD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0</xdr:rowOff>
        </xdr:to>
        <xdr:sp macro="" textlink="">
          <xdr:nvSpPr>
            <xdr:cNvPr id="52657" name="Button 433" hidden="1">
              <a:extLst>
                <a:ext uri="{63B3BB69-23CF-44E3-9099-C40C66FF867C}">
                  <a14:compatExt spid="_x0000_s52657"/>
                </a:ext>
                <a:ext uri="{FF2B5EF4-FFF2-40B4-BE49-F238E27FC236}">
                  <a16:creationId xmlns:a16="http://schemas.microsoft.com/office/drawing/2014/main" id="{00000000-0008-0000-4100-0000B1C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0</xdr:rowOff>
        </xdr:to>
        <xdr:sp macro="" textlink="">
          <xdr:nvSpPr>
            <xdr:cNvPr id="52658" name="Button 434" hidden="1">
              <a:extLst>
                <a:ext uri="{63B3BB69-23CF-44E3-9099-C40C66FF867C}">
                  <a14:compatExt spid="_x0000_s52658"/>
                </a:ext>
                <a:ext uri="{FF2B5EF4-FFF2-40B4-BE49-F238E27FC236}">
                  <a16:creationId xmlns:a16="http://schemas.microsoft.com/office/drawing/2014/main" id="{00000000-0008-0000-4100-0000B2C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0</xdr:rowOff>
        </xdr:to>
        <xdr:sp macro="" textlink="">
          <xdr:nvSpPr>
            <xdr:cNvPr id="52659" name="Button 435" hidden="1">
              <a:extLst>
                <a:ext uri="{63B3BB69-23CF-44E3-9099-C40C66FF867C}">
                  <a14:compatExt spid="_x0000_s52659"/>
                </a:ext>
                <a:ext uri="{FF2B5EF4-FFF2-40B4-BE49-F238E27FC236}">
                  <a16:creationId xmlns:a16="http://schemas.microsoft.com/office/drawing/2014/main" id="{00000000-0008-0000-4100-0000B3C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4</xdr:row>
          <xdr:rowOff>152400</xdr:rowOff>
        </xdr:from>
        <xdr:to>
          <xdr:col>11</xdr:col>
          <xdr:colOff>312420</xdr:colOff>
          <xdr:row>6</xdr:row>
          <xdr:rowOff>7620</xdr:rowOff>
        </xdr:to>
        <xdr:sp macro="" textlink="">
          <xdr:nvSpPr>
            <xdr:cNvPr id="52660" name="Button 436" hidden="1">
              <a:extLst>
                <a:ext uri="{63B3BB69-23CF-44E3-9099-C40C66FF867C}">
                  <a14:compatExt spid="_x0000_s52660"/>
                </a:ext>
                <a:ext uri="{FF2B5EF4-FFF2-40B4-BE49-F238E27FC236}">
                  <a16:creationId xmlns:a16="http://schemas.microsoft.com/office/drawing/2014/main" id="{00000000-0008-0000-4100-0000B4C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723900</xdr:colOff>
      <xdr:row>12</xdr:row>
      <xdr:rowOff>0</xdr:rowOff>
    </xdr:from>
    <xdr:to>
      <xdr:col>13</xdr:col>
      <xdr:colOff>723900</xdr:colOff>
      <xdr:row>23</xdr:row>
      <xdr:rowOff>0</xdr:rowOff>
    </xdr:to>
    <xdr:grpSp>
      <xdr:nvGrpSpPr>
        <xdr:cNvPr id="53804" name="Group 294">
          <a:extLst>
            <a:ext uri="{FF2B5EF4-FFF2-40B4-BE49-F238E27FC236}">
              <a16:creationId xmlns:a16="http://schemas.microsoft.com/office/drawing/2014/main" id="{00000000-0008-0000-4200-00002CD20000}"/>
            </a:ext>
          </a:extLst>
        </xdr:cNvPr>
        <xdr:cNvGrpSpPr>
          <a:grpSpLocks/>
        </xdr:cNvGrpSpPr>
      </xdr:nvGrpSpPr>
      <xdr:grpSpPr bwMode="auto">
        <a:xfrm>
          <a:off x="6858000" y="2047875"/>
          <a:ext cx="2200275" cy="1885950"/>
          <a:chOff x="-382" y="93"/>
          <a:chExt cx="19899" cy="20086"/>
        </a:xfrm>
      </xdr:grpSpPr>
      <xdr:graphicFrame macro="">
        <xdr:nvGraphicFramePr>
          <xdr:cNvPr id="53875" name="Diagramm 52">
            <a:extLst>
              <a:ext uri="{FF2B5EF4-FFF2-40B4-BE49-F238E27FC236}">
                <a16:creationId xmlns:a16="http://schemas.microsoft.com/office/drawing/2014/main" id="{00000000-0008-0000-4200-000073D20000}"/>
              </a:ext>
            </a:extLst>
          </xdr:cNvPr>
          <xdr:cNvGraphicFramePr>
            <a:graphicFrameLocks/>
          </xdr:cNvGraphicFramePr>
        </xdr:nvGraphicFramePr>
        <xdr:xfrm>
          <a:off x="-382" y="93"/>
          <a:ext cx="19899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3533" name="Text 285">
            <a:extLst>
              <a:ext uri="{FF2B5EF4-FFF2-40B4-BE49-F238E27FC236}">
                <a16:creationId xmlns:a16="http://schemas.microsoft.com/office/drawing/2014/main" id="{00000000-0008-0000-4200-00001D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210" y="296"/>
            <a:ext cx="1637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3536" name="Text 288">
            <a:extLst>
              <a:ext uri="{FF2B5EF4-FFF2-40B4-BE49-F238E27FC236}">
                <a16:creationId xmlns:a16="http://schemas.microsoft.com/office/drawing/2014/main" id="{00000000-0008-0000-4200-000020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071" y="17846"/>
            <a:ext cx="3187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628650</xdr:colOff>
      <xdr:row>35</xdr:row>
      <xdr:rowOff>0</xdr:rowOff>
    </xdr:to>
    <xdr:grpSp>
      <xdr:nvGrpSpPr>
        <xdr:cNvPr id="53805" name="Group 295">
          <a:extLst>
            <a:ext uri="{FF2B5EF4-FFF2-40B4-BE49-F238E27FC236}">
              <a16:creationId xmlns:a16="http://schemas.microsoft.com/office/drawing/2014/main" id="{00000000-0008-0000-4200-00002DD20000}"/>
            </a:ext>
          </a:extLst>
        </xdr:cNvPr>
        <xdr:cNvGrpSpPr>
          <a:grpSpLocks/>
        </xdr:cNvGrpSpPr>
      </xdr:nvGrpSpPr>
      <xdr:grpSpPr bwMode="auto">
        <a:xfrm>
          <a:off x="4476750" y="4105275"/>
          <a:ext cx="2286000" cy="1885950"/>
          <a:chOff x="49" y="187"/>
          <a:chExt cx="19158" cy="20086"/>
        </a:xfrm>
      </xdr:grpSpPr>
      <xdr:graphicFrame macro="">
        <xdr:nvGraphicFramePr>
          <xdr:cNvPr id="53872" name="Diagramm 54">
            <a:extLst>
              <a:ext uri="{FF2B5EF4-FFF2-40B4-BE49-F238E27FC236}">
                <a16:creationId xmlns:a16="http://schemas.microsoft.com/office/drawing/2014/main" id="{00000000-0008-0000-4200-000070D20000}"/>
              </a:ext>
            </a:extLst>
          </xdr:cNvPr>
          <xdr:cNvGraphicFramePr>
            <a:graphicFrameLocks/>
          </xdr:cNvGraphicFramePr>
        </xdr:nvGraphicFramePr>
        <xdr:xfrm>
          <a:off x="49" y="187"/>
          <a:ext cx="19158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3535" name="Text 287">
            <a:extLst>
              <a:ext uri="{FF2B5EF4-FFF2-40B4-BE49-F238E27FC236}">
                <a16:creationId xmlns:a16="http://schemas.microsoft.com/office/drawing/2014/main" id="{00000000-0008-0000-4200-00001F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376"/>
            <a:ext cx="1278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53537" name="Text 289">
            <a:extLst>
              <a:ext uri="{FF2B5EF4-FFF2-40B4-BE49-F238E27FC236}">
                <a16:creationId xmlns:a16="http://schemas.microsoft.com/office/drawing/2014/main" id="{00000000-0008-0000-4200-000021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174" y="17838"/>
            <a:ext cx="3033" cy="223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628650</xdr:colOff>
      <xdr:row>23</xdr:row>
      <xdr:rowOff>0</xdr:rowOff>
    </xdr:to>
    <xdr:grpSp>
      <xdr:nvGrpSpPr>
        <xdr:cNvPr id="53806" name="Group 293">
          <a:extLst>
            <a:ext uri="{FF2B5EF4-FFF2-40B4-BE49-F238E27FC236}">
              <a16:creationId xmlns:a16="http://schemas.microsoft.com/office/drawing/2014/main" id="{00000000-0008-0000-4200-00002ED20000}"/>
            </a:ext>
          </a:extLst>
        </xdr:cNvPr>
        <xdr:cNvGrpSpPr>
          <a:grpSpLocks/>
        </xdr:cNvGrpSpPr>
      </xdr:nvGrpSpPr>
      <xdr:grpSpPr bwMode="auto">
        <a:xfrm>
          <a:off x="4476750" y="2047875"/>
          <a:ext cx="2286000" cy="1885950"/>
          <a:chOff x="49" y="93"/>
          <a:chExt cx="19158" cy="20086"/>
        </a:xfrm>
      </xdr:grpSpPr>
      <xdr:graphicFrame macro="">
        <xdr:nvGraphicFramePr>
          <xdr:cNvPr id="53869" name="Diagramm 53">
            <a:extLst>
              <a:ext uri="{FF2B5EF4-FFF2-40B4-BE49-F238E27FC236}">
                <a16:creationId xmlns:a16="http://schemas.microsoft.com/office/drawing/2014/main" id="{00000000-0008-0000-4200-00006DD20000}"/>
              </a:ext>
            </a:extLst>
          </xdr:cNvPr>
          <xdr:cNvGraphicFramePr>
            <a:graphicFrameLocks/>
          </xdr:cNvGraphicFramePr>
        </xdr:nvGraphicFramePr>
        <xdr:xfrm>
          <a:off x="49" y="93"/>
          <a:ext cx="19158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3532" name="Text 284">
            <a:extLst>
              <a:ext uri="{FF2B5EF4-FFF2-40B4-BE49-F238E27FC236}">
                <a16:creationId xmlns:a16="http://schemas.microsoft.com/office/drawing/2014/main" id="{00000000-0008-0000-4200-00001C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84"/>
            <a:ext cx="1307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3539" name="Text 291">
            <a:extLst>
              <a:ext uri="{FF2B5EF4-FFF2-40B4-BE49-F238E27FC236}">
                <a16:creationId xmlns:a16="http://schemas.microsoft.com/office/drawing/2014/main" id="{00000000-0008-0000-4200-000023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34" y="17846"/>
            <a:ext cx="3033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23</xdr:row>
      <xdr:rowOff>152400</xdr:rowOff>
    </xdr:from>
    <xdr:to>
      <xdr:col>14</xdr:col>
      <xdr:colOff>0</xdr:colOff>
      <xdr:row>35</xdr:row>
      <xdr:rowOff>0</xdr:rowOff>
    </xdr:to>
    <xdr:grpSp>
      <xdr:nvGrpSpPr>
        <xdr:cNvPr id="53807" name="Group 296">
          <a:extLst>
            <a:ext uri="{FF2B5EF4-FFF2-40B4-BE49-F238E27FC236}">
              <a16:creationId xmlns:a16="http://schemas.microsoft.com/office/drawing/2014/main" id="{00000000-0008-0000-4200-00002FD20000}"/>
            </a:ext>
          </a:extLst>
        </xdr:cNvPr>
        <xdr:cNvGrpSpPr>
          <a:grpSpLocks/>
        </xdr:cNvGrpSpPr>
      </xdr:nvGrpSpPr>
      <xdr:grpSpPr bwMode="auto">
        <a:xfrm>
          <a:off x="6867525" y="4086225"/>
          <a:ext cx="2200275" cy="1905000"/>
          <a:chOff x="-315" y="21"/>
          <a:chExt cx="19899" cy="20252"/>
        </a:xfrm>
      </xdr:grpSpPr>
      <xdr:graphicFrame macro="">
        <xdr:nvGraphicFramePr>
          <xdr:cNvPr id="53866" name="Diagramm 292">
            <a:extLst>
              <a:ext uri="{FF2B5EF4-FFF2-40B4-BE49-F238E27FC236}">
                <a16:creationId xmlns:a16="http://schemas.microsoft.com/office/drawing/2014/main" id="{00000000-0008-0000-4200-00006AD20000}"/>
              </a:ext>
            </a:extLst>
          </xdr:cNvPr>
          <xdr:cNvGraphicFramePr>
            <a:graphicFrameLocks/>
          </xdr:cNvGraphicFramePr>
        </xdr:nvGraphicFramePr>
        <xdr:xfrm>
          <a:off x="-315" y="21"/>
          <a:ext cx="19899" cy="202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3538" name="Text 290">
            <a:extLst>
              <a:ext uri="{FF2B5EF4-FFF2-40B4-BE49-F238E27FC236}">
                <a16:creationId xmlns:a16="http://schemas.microsoft.com/office/drawing/2014/main" id="{00000000-0008-0000-4200-000022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224" y="17944"/>
            <a:ext cx="3101" cy="21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  <xdr:sp macro="" textlink="">
        <xdr:nvSpPr>
          <xdr:cNvPr id="53534" name="Text 286">
            <a:extLst>
              <a:ext uri="{FF2B5EF4-FFF2-40B4-BE49-F238E27FC236}">
                <a16:creationId xmlns:a16="http://schemas.microsoft.com/office/drawing/2014/main" id="{00000000-0008-0000-4200-00001E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325"/>
            <a:ext cx="3101" cy="21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11</xdr:col>
      <xdr:colOff>200025</xdr:colOff>
      <xdr:row>12</xdr:row>
      <xdr:rowOff>38100</xdr:rowOff>
    </xdr:from>
    <xdr:to>
      <xdr:col>12</xdr:col>
      <xdr:colOff>123825</xdr:colOff>
      <xdr:row>13</xdr:row>
      <xdr:rowOff>38100</xdr:rowOff>
    </xdr:to>
    <xdr:sp macro="" textlink="">
      <xdr:nvSpPr>
        <xdr:cNvPr id="53316" name="y_Meridiankraft">
          <a:extLst>
            <a:ext uri="{FF2B5EF4-FFF2-40B4-BE49-F238E27FC236}">
              <a16:creationId xmlns:a16="http://schemas.microsoft.com/office/drawing/2014/main" id="{00000000-0008-0000-4200-000044D00000}"/>
            </a:ext>
          </a:extLst>
        </xdr:cNvPr>
        <xdr:cNvSpPr txBox="1">
          <a:spLocks noChangeArrowheads="1"/>
        </xdr:cNvSpPr>
      </xdr:nvSpPr>
      <xdr:spPr bwMode="auto">
        <a:xfrm>
          <a:off x="7067550" y="2085975"/>
          <a:ext cx="6572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504825</xdr:colOff>
      <xdr:row>13</xdr:row>
      <xdr:rowOff>47625</xdr:rowOff>
    </xdr:to>
    <xdr:sp macro="" textlink="">
      <xdr:nvSpPr>
        <xdr:cNvPr id="53317" name="y_Ringkraft">
          <a:extLst>
            <a:ext uri="{FF2B5EF4-FFF2-40B4-BE49-F238E27FC236}">
              <a16:creationId xmlns:a16="http://schemas.microsoft.com/office/drawing/2014/main" id="{00000000-0008-0000-4200-000045D00000}"/>
            </a:ext>
          </a:extLst>
        </xdr:cNvPr>
        <xdr:cNvSpPr txBox="1">
          <a:spLocks noChangeArrowheads="1"/>
        </xdr:cNvSpPr>
      </xdr:nvSpPr>
      <xdr:spPr bwMode="auto">
        <a:xfrm>
          <a:off x="4676775" y="2095500"/>
          <a:ext cx="6667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19050</xdr:rowOff>
    </xdr:from>
    <xdr:to>
      <xdr:col>8</xdr:col>
      <xdr:colOff>295275</xdr:colOff>
      <xdr:row>25</xdr:row>
      <xdr:rowOff>47625</xdr:rowOff>
    </xdr:to>
    <xdr:sp macro="" textlink="">
      <xdr:nvSpPr>
        <xdr:cNvPr id="53318" name="y_Aufweitung">
          <a:extLst>
            <a:ext uri="{FF2B5EF4-FFF2-40B4-BE49-F238E27FC236}">
              <a16:creationId xmlns:a16="http://schemas.microsoft.com/office/drawing/2014/main" id="{00000000-0008-0000-4200-000046D00000}"/>
            </a:ext>
          </a:extLst>
        </xdr:cNvPr>
        <xdr:cNvSpPr txBox="1">
          <a:spLocks noChangeArrowheads="1"/>
        </xdr:cNvSpPr>
      </xdr:nvSpPr>
      <xdr:spPr bwMode="auto">
        <a:xfrm>
          <a:off x="4695825" y="4124325"/>
          <a:ext cx="438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5</xdr:col>
      <xdr:colOff>104775</xdr:colOff>
      <xdr:row>4</xdr:row>
      <xdr:rowOff>9525</xdr:rowOff>
    </xdr:from>
    <xdr:to>
      <xdr:col>5</xdr:col>
      <xdr:colOff>104775</xdr:colOff>
      <xdr:row>13</xdr:row>
      <xdr:rowOff>0</xdr:rowOff>
    </xdr:to>
    <xdr:sp macro="" textlink="">
      <xdr:nvSpPr>
        <xdr:cNvPr id="53811" name="Line 258">
          <a:extLst>
            <a:ext uri="{FF2B5EF4-FFF2-40B4-BE49-F238E27FC236}">
              <a16:creationId xmlns:a16="http://schemas.microsoft.com/office/drawing/2014/main" id="{00000000-0008-0000-4200-000033D20000}"/>
            </a:ext>
          </a:extLst>
        </xdr:cNvPr>
        <xdr:cNvSpPr>
          <a:spLocks noChangeShapeType="1"/>
        </xdr:cNvSpPr>
      </xdr:nvSpPr>
      <xdr:spPr bwMode="auto">
        <a:xfrm>
          <a:off x="3114675" y="695325"/>
          <a:ext cx="0" cy="1524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</xdr:row>
      <xdr:rowOff>0</xdr:rowOff>
    </xdr:from>
    <xdr:to>
      <xdr:col>4</xdr:col>
      <xdr:colOff>704850</xdr:colOff>
      <xdr:row>13</xdr:row>
      <xdr:rowOff>19050</xdr:rowOff>
    </xdr:to>
    <xdr:sp macro="" textlink="">
      <xdr:nvSpPr>
        <xdr:cNvPr id="53812" name="Zeichnung 254">
          <a:extLst>
            <a:ext uri="{FF2B5EF4-FFF2-40B4-BE49-F238E27FC236}">
              <a16:creationId xmlns:a16="http://schemas.microsoft.com/office/drawing/2014/main" id="{00000000-0008-0000-4200-000034D20000}"/>
            </a:ext>
          </a:extLst>
        </xdr:cNvPr>
        <xdr:cNvSpPr>
          <a:spLocks/>
        </xdr:cNvSpPr>
      </xdr:nvSpPr>
      <xdr:spPr bwMode="auto">
        <a:xfrm>
          <a:off x="2276475" y="685800"/>
          <a:ext cx="704850" cy="1552575"/>
        </a:xfrm>
        <a:custGeom>
          <a:avLst/>
          <a:gdLst>
            <a:gd name="T0" fmla="*/ 0 w 16384"/>
            <a:gd name="T1" fmla="*/ 28142601 h 16384"/>
            <a:gd name="T2" fmla="*/ 0 w 16384"/>
            <a:gd name="T3" fmla="*/ 0 h 16384"/>
            <a:gd name="T4" fmla="*/ 30323091 w 16384"/>
            <a:gd name="T5" fmla="*/ 0 h 16384"/>
            <a:gd name="T6" fmla="*/ 30323091 w 16384"/>
            <a:gd name="T7" fmla="*/ 144143284 h 16384"/>
            <a:gd name="T8" fmla="*/ 30147266 w 16384"/>
            <a:gd name="T9" fmla="*/ 147124581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3134"/>
              </a:moveTo>
              <a:lnTo>
                <a:pt x="0" y="0"/>
              </a:lnTo>
              <a:lnTo>
                <a:pt x="16384" y="0"/>
              </a:lnTo>
              <a:lnTo>
                <a:pt x="16384" y="16052"/>
              </a:lnTo>
              <a:lnTo>
                <a:pt x="16289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4</xdr:row>
      <xdr:rowOff>0</xdr:rowOff>
    </xdr:from>
    <xdr:to>
      <xdr:col>3</xdr:col>
      <xdr:colOff>0</xdr:colOff>
      <xdr:row>12</xdr:row>
      <xdr:rowOff>152400</xdr:rowOff>
    </xdr:to>
    <xdr:sp macro="" textlink="">
      <xdr:nvSpPr>
        <xdr:cNvPr id="53813" name="Zeichnung 253">
          <a:extLst>
            <a:ext uri="{FF2B5EF4-FFF2-40B4-BE49-F238E27FC236}">
              <a16:creationId xmlns:a16="http://schemas.microsoft.com/office/drawing/2014/main" id="{00000000-0008-0000-4200-000035D20000}"/>
            </a:ext>
          </a:extLst>
        </xdr:cNvPr>
        <xdr:cNvSpPr>
          <a:spLocks/>
        </xdr:cNvSpPr>
      </xdr:nvSpPr>
      <xdr:spPr bwMode="auto">
        <a:xfrm>
          <a:off x="847725" y="685800"/>
          <a:ext cx="695325" cy="1514475"/>
        </a:xfrm>
        <a:custGeom>
          <a:avLst/>
          <a:gdLst>
            <a:gd name="T0" fmla="*/ 29509085 w 16384"/>
            <a:gd name="T1" fmla="*/ 27940326 h 16384"/>
            <a:gd name="T2" fmla="*/ 29509085 w 16384"/>
            <a:gd name="T3" fmla="*/ 0 h 16384"/>
            <a:gd name="T4" fmla="*/ 0 w 16384"/>
            <a:gd name="T5" fmla="*/ 0 h 16384"/>
            <a:gd name="T6" fmla="*/ 0 w 16384"/>
            <a:gd name="T7" fmla="*/ 139992342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384" y="3270"/>
              </a:moveTo>
              <a:lnTo>
                <a:pt x="16384" y="0"/>
              </a:lnTo>
              <a:lnTo>
                <a:pt x="0" y="0"/>
              </a:lnTo>
              <a:lnTo>
                <a:pt x="0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5</xdr:row>
      <xdr:rowOff>47625</xdr:rowOff>
    </xdr:from>
    <xdr:to>
      <xdr:col>3</xdr:col>
      <xdr:colOff>371475</xdr:colOff>
      <xdr:row>13</xdr:row>
      <xdr:rowOff>0</xdr:rowOff>
    </xdr:to>
    <xdr:sp macro="" textlink="">
      <xdr:nvSpPr>
        <xdr:cNvPr id="53814" name="Arc 208">
          <a:extLst>
            <a:ext uri="{FF2B5EF4-FFF2-40B4-BE49-F238E27FC236}">
              <a16:creationId xmlns:a16="http://schemas.microsoft.com/office/drawing/2014/main" id="{00000000-0008-0000-4200-000036D20000}"/>
            </a:ext>
          </a:extLst>
        </xdr:cNvPr>
        <xdr:cNvSpPr>
          <a:spLocks/>
        </xdr:cNvSpPr>
      </xdr:nvSpPr>
      <xdr:spPr bwMode="auto">
        <a:xfrm flipH="1">
          <a:off x="847725" y="904875"/>
          <a:ext cx="1066800" cy="1314450"/>
        </a:xfrm>
        <a:custGeom>
          <a:avLst/>
          <a:gdLst>
            <a:gd name="T0" fmla="*/ 0 w 21600"/>
            <a:gd name="T1" fmla="*/ 0 h 21600"/>
            <a:gd name="T2" fmla="*/ 52688067 w 21600"/>
            <a:gd name="T3" fmla="*/ 79989759 h 21600"/>
            <a:gd name="T4" fmla="*/ 0 w 21600"/>
            <a:gd name="T5" fmla="*/ 79989759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5</xdr:row>
      <xdr:rowOff>47625</xdr:rowOff>
    </xdr:from>
    <xdr:to>
      <xdr:col>4</xdr:col>
      <xdr:colOff>704850</xdr:colOff>
      <xdr:row>13</xdr:row>
      <xdr:rowOff>0</xdr:rowOff>
    </xdr:to>
    <xdr:sp macro="" textlink="">
      <xdr:nvSpPr>
        <xdr:cNvPr id="53815" name="Arc 209">
          <a:extLst>
            <a:ext uri="{FF2B5EF4-FFF2-40B4-BE49-F238E27FC236}">
              <a16:creationId xmlns:a16="http://schemas.microsoft.com/office/drawing/2014/main" id="{00000000-0008-0000-4200-000037D20000}"/>
            </a:ext>
          </a:extLst>
        </xdr:cNvPr>
        <xdr:cNvSpPr>
          <a:spLocks/>
        </xdr:cNvSpPr>
      </xdr:nvSpPr>
      <xdr:spPr bwMode="auto">
        <a:xfrm>
          <a:off x="1914525" y="904875"/>
          <a:ext cx="1066800" cy="1314450"/>
        </a:xfrm>
        <a:custGeom>
          <a:avLst/>
          <a:gdLst>
            <a:gd name="T0" fmla="*/ 0 w 21600"/>
            <a:gd name="T1" fmla="*/ 0 h 21600"/>
            <a:gd name="T2" fmla="*/ 52688067 w 21600"/>
            <a:gd name="T3" fmla="*/ 79989759 h 21600"/>
            <a:gd name="T4" fmla="*/ 0 w 21600"/>
            <a:gd name="T5" fmla="*/ 79989759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704850</xdr:colOff>
      <xdr:row>5</xdr:row>
      <xdr:rowOff>47625</xdr:rowOff>
    </xdr:from>
    <xdr:to>
      <xdr:col>4</xdr:col>
      <xdr:colOff>28575</xdr:colOff>
      <xdr:row>13</xdr:row>
      <xdr:rowOff>9525</xdr:rowOff>
    </xdr:to>
    <xdr:sp macro="" textlink="">
      <xdr:nvSpPr>
        <xdr:cNvPr id="53816" name="Zeichnung 210">
          <a:extLst>
            <a:ext uri="{FF2B5EF4-FFF2-40B4-BE49-F238E27FC236}">
              <a16:creationId xmlns:a16="http://schemas.microsoft.com/office/drawing/2014/main" id="{00000000-0008-0000-4200-000038D20000}"/>
            </a:ext>
          </a:extLst>
        </xdr:cNvPr>
        <xdr:cNvSpPr>
          <a:spLocks/>
        </xdr:cNvSpPr>
      </xdr:nvSpPr>
      <xdr:spPr bwMode="auto">
        <a:xfrm>
          <a:off x="1514475" y="904875"/>
          <a:ext cx="790575" cy="1323975"/>
        </a:xfrm>
        <a:custGeom>
          <a:avLst/>
          <a:gdLst>
            <a:gd name="T0" fmla="*/ 18868850 w 16384"/>
            <a:gd name="T1" fmla="*/ 106989124 h 16384"/>
            <a:gd name="T2" fmla="*/ 0 w 16384"/>
            <a:gd name="T3" fmla="*/ 0 h 16384"/>
            <a:gd name="T4" fmla="*/ 38147512 w 16384"/>
            <a:gd name="T5" fmla="*/ 0 h 16384"/>
            <a:gd name="T6" fmla="*/ 18868850 w 16384"/>
            <a:gd name="T7" fmla="*/ 106989124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4</xdr:row>
      <xdr:rowOff>152400</xdr:rowOff>
    </xdr:from>
    <xdr:to>
      <xdr:col>3</xdr:col>
      <xdr:colOff>371475</xdr:colOff>
      <xdr:row>13</xdr:row>
      <xdr:rowOff>57150</xdr:rowOff>
    </xdr:to>
    <xdr:sp macro="" textlink="">
      <xdr:nvSpPr>
        <xdr:cNvPr id="53817" name="Line 211">
          <a:extLst>
            <a:ext uri="{FF2B5EF4-FFF2-40B4-BE49-F238E27FC236}">
              <a16:creationId xmlns:a16="http://schemas.microsoft.com/office/drawing/2014/main" id="{00000000-0008-0000-4200-000039D20000}"/>
            </a:ext>
          </a:extLst>
        </xdr:cNvPr>
        <xdr:cNvSpPr>
          <a:spLocks noChangeShapeType="1"/>
        </xdr:cNvSpPr>
      </xdr:nvSpPr>
      <xdr:spPr bwMode="auto">
        <a:xfrm>
          <a:off x="1914525" y="838200"/>
          <a:ext cx="0" cy="14382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</xdr:row>
      <xdr:rowOff>152400</xdr:rowOff>
    </xdr:from>
    <xdr:to>
      <xdr:col>3</xdr:col>
      <xdr:colOff>371475</xdr:colOff>
      <xdr:row>13</xdr:row>
      <xdr:rowOff>9525</xdr:rowOff>
    </xdr:to>
    <xdr:sp macro="" textlink="">
      <xdr:nvSpPr>
        <xdr:cNvPr id="53818" name="Line 212">
          <a:extLst>
            <a:ext uri="{FF2B5EF4-FFF2-40B4-BE49-F238E27FC236}">
              <a16:creationId xmlns:a16="http://schemas.microsoft.com/office/drawing/2014/main" id="{00000000-0008-0000-4200-00003AD20000}"/>
            </a:ext>
          </a:extLst>
        </xdr:cNvPr>
        <xdr:cNvSpPr>
          <a:spLocks noChangeShapeType="1"/>
        </xdr:cNvSpPr>
      </xdr:nvSpPr>
      <xdr:spPr bwMode="auto">
        <a:xfrm>
          <a:off x="1543050" y="1009650"/>
          <a:ext cx="371475" cy="1219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53819" name="Line 213">
          <a:extLst>
            <a:ext uri="{FF2B5EF4-FFF2-40B4-BE49-F238E27FC236}">
              <a16:creationId xmlns:a16="http://schemas.microsoft.com/office/drawing/2014/main" id="{00000000-0008-0000-4200-00003BD20000}"/>
            </a:ext>
          </a:extLst>
        </xdr:cNvPr>
        <xdr:cNvSpPr>
          <a:spLocks noChangeShapeType="1"/>
        </xdr:cNvSpPr>
      </xdr:nvSpPr>
      <xdr:spPr bwMode="auto">
        <a:xfrm>
          <a:off x="847725" y="2219325"/>
          <a:ext cx="2162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10</xdr:row>
      <xdr:rowOff>152400</xdr:rowOff>
    </xdr:from>
    <xdr:to>
      <xdr:col>3</xdr:col>
      <xdr:colOff>371475</xdr:colOff>
      <xdr:row>13</xdr:row>
      <xdr:rowOff>0</xdr:rowOff>
    </xdr:to>
    <xdr:sp macro="" textlink="">
      <xdr:nvSpPr>
        <xdr:cNvPr id="53820" name="Line 234">
          <a:extLst>
            <a:ext uri="{FF2B5EF4-FFF2-40B4-BE49-F238E27FC236}">
              <a16:creationId xmlns:a16="http://schemas.microsoft.com/office/drawing/2014/main" id="{00000000-0008-0000-4200-00003CD20000}"/>
            </a:ext>
          </a:extLst>
        </xdr:cNvPr>
        <xdr:cNvSpPr>
          <a:spLocks noChangeShapeType="1"/>
        </xdr:cNvSpPr>
      </xdr:nvSpPr>
      <xdr:spPr bwMode="auto">
        <a:xfrm>
          <a:off x="904875" y="1857375"/>
          <a:ext cx="1009650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152400</xdr:rowOff>
    </xdr:from>
    <xdr:to>
      <xdr:col>3</xdr:col>
      <xdr:colOff>371475</xdr:colOff>
      <xdr:row>7</xdr:row>
      <xdr:rowOff>85725</xdr:rowOff>
    </xdr:to>
    <xdr:sp macro="" textlink="">
      <xdr:nvSpPr>
        <xdr:cNvPr id="53821" name="Arc 235">
          <a:extLst>
            <a:ext uri="{FF2B5EF4-FFF2-40B4-BE49-F238E27FC236}">
              <a16:creationId xmlns:a16="http://schemas.microsoft.com/office/drawing/2014/main" id="{00000000-0008-0000-4200-00003DD20000}"/>
            </a:ext>
          </a:extLst>
        </xdr:cNvPr>
        <xdr:cNvSpPr>
          <a:spLocks/>
        </xdr:cNvSpPr>
      </xdr:nvSpPr>
      <xdr:spPr bwMode="auto">
        <a:xfrm flipH="1">
          <a:off x="1638300" y="1181100"/>
          <a:ext cx="276225" cy="95250"/>
        </a:xfrm>
        <a:custGeom>
          <a:avLst/>
          <a:gdLst>
            <a:gd name="T0" fmla="*/ 0 w 21600"/>
            <a:gd name="T1" fmla="*/ 0 h 21600"/>
            <a:gd name="T2" fmla="*/ 3532419 w 21600"/>
            <a:gd name="T3" fmla="*/ 420026 h 21600"/>
            <a:gd name="T4" fmla="*/ 0 w 21600"/>
            <a:gd name="T5" fmla="*/ 4200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561975</xdr:colOff>
      <xdr:row>8</xdr:row>
      <xdr:rowOff>104775</xdr:rowOff>
    </xdr:from>
    <xdr:to>
      <xdr:col>3</xdr:col>
      <xdr:colOff>371475</xdr:colOff>
      <xdr:row>11</xdr:row>
      <xdr:rowOff>152400</xdr:rowOff>
    </xdr:to>
    <xdr:sp macro="" textlink="">
      <xdr:nvSpPr>
        <xdr:cNvPr id="53822" name="Arc 236">
          <a:extLst>
            <a:ext uri="{FF2B5EF4-FFF2-40B4-BE49-F238E27FC236}">
              <a16:creationId xmlns:a16="http://schemas.microsoft.com/office/drawing/2014/main" id="{00000000-0008-0000-4200-00003ED20000}"/>
            </a:ext>
          </a:extLst>
        </xdr:cNvPr>
        <xdr:cNvSpPr>
          <a:spLocks/>
        </xdr:cNvSpPr>
      </xdr:nvSpPr>
      <xdr:spPr bwMode="auto">
        <a:xfrm flipH="1">
          <a:off x="1371600" y="1466850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10</xdr:row>
      <xdr:rowOff>76200</xdr:rowOff>
    </xdr:from>
    <xdr:to>
      <xdr:col>3</xdr:col>
      <xdr:colOff>371475</xdr:colOff>
      <xdr:row>13</xdr:row>
      <xdr:rowOff>0</xdr:rowOff>
    </xdr:to>
    <xdr:sp macro="" textlink="">
      <xdr:nvSpPr>
        <xdr:cNvPr id="53823" name="Arc 237">
          <a:extLst>
            <a:ext uri="{FF2B5EF4-FFF2-40B4-BE49-F238E27FC236}">
              <a16:creationId xmlns:a16="http://schemas.microsoft.com/office/drawing/2014/main" id="{00000000-0008-0000-4200-00003FD20000}"/>
            </a:ext>
          </a:extLst>
        </xdr:cNvPr>
        <xdr:cNvSpPr>
          <a:spLocks/>
        </xdr:cNvSpPr>
      </xdr:nvSpPr>
      <xdr:spPr bwMode="auto">
        <a:xfrm flipH="1">
          <a:off x="1581150" y="1781175"/>
          <a:ext cx="333375" cy="438150"/>
        </a:xfrm>
        <a:custGeom>
          <a:avLst/>
          <a:gdLst>
            <a:gd name="T0" fmla="*/ 0 w 21600"/>
            <a:gd name="T1" fmla="*/ 0 h 21600"/>
            <a:gd name="T2" fmla="*/ 5145319 w 21600"/>
            <a:gd name="T3" fmla="*/ 8887751 h 21600"/>
            <a:gd name="T4" fmla="*/ 0 w 21600"/>
            <a:gd name="T5" fmla="*/ 8887751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12</xdr:row>
      <xdr:rowOff>66675</xdr:rowOff>
    </xdr:from>
    <xdr:to>
      <xdr:col>3</xdr:col>
      <xdr:colOff>57150</xdr:colOff>
      <xdr:row>13</xdr:row>
      <xdr:rowOff>0</xdr:rowOff>
    </xdr:to>
    <xdr:sp macro="" textlink="">
      <xdr:nvSpPr>
        <xdr:cNvPr id="53824" name="Line 238">
          <a:extLst>
            <a:ext uri="{FF2B5EF4-FFF2-40B4-BE49-F238E27FC236}">
              <a16:creationId xmlns:a16="http://schemas.microsoft.com/office/drawing/2014/main" id="{00000000-0008-0000-4200-000040D20000}"/>
            </a:ext>
          </a:extLst>
        </xdr:cNvPr>
        <xdr:cNvSpPr>
          <a:spLocks noChangeShapeType="1"/>
        </xdr:cNvSpPr>
      </xdr:nvSpPr>
      <xdr:spPr bwMode="auto">
        <a:xfrm flipH="1">
          <a:off x="1581150" y="2114550"/>
          <a:ext cx="1905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561975</xdr:colOff>
      <xdr:row>11</xdr:row>
      <xdr:rowOff>66675</xdr:rowOff>
    </xdr:from>
    <xdr:to>
      <xdr:col>2</xdr:col>
      <xdr:colOff>590550</xdr:colOff>
      <xdr:row>11</xdr:row>
      <xdr:rowOff>123825</xdr:rowOff>
    </xdr:to>
    <xdr:sp macro="" textlink="">
      <xdr:nvSpPr>
        <xdr:cNvPr id="53825" name="Line 239">
          <a:extLst>
            <a:ext uri="{FF2B5EF4-FFF2-40B4-BE49-F238E27FC236}">
              <a16:creationId xmlns:a16="http://schemas.microsoft.com/office/drawing/2014/main" id="{00000000-0008-0000-4200-000041D20000}"/>
            </a:ext>
          </a:extLst>
        </xdr:cNvPr>
        <xdr:cNvSpPr>
          <a:spLocks noChangeShapeType="1"/>
        </xdr:cNvSpPr>
      </xdr:nvSpPr>
      <xdr:spPr bwMode="auto">
        <a:xfrm flipH="1">
          <a:off x="1371600" y="1943100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7</xdr:row>
      <xdr:rowOff>19050</xdr:rowOff>
    </xdr:from>
    <xdr:to>
      <xdr:col>3</xdr:col>
      <xdr:colOff>171450</xdr:colOff>
      <xdr:row>7</xdr:row>
      <xdr:rowOff>76200</xdr:rowOff>
    </xdr:to>
    <xdr:sp macro="" textlink="">
      <xdr:nvSpPr>
        <xdr:cNvPr id="53826" name="Line 240">
          <a:extLst>
            <a:ext uri="{FF2B5EF4-FFF2-40B4-BE49-F238E27FC236}">
              <a16:creationId xmlns:a16="http://schemas.microsoft.com/office/drawing/2014/main" id="{00000000-0008-0000-4200-000042D20000}"/>
            </a:ext>
          </a:extLst>
        </xdr:cNvPr>
        <xdr:cNvSpPr>
          <a:spLocks noChangeShapeType="1"/>
        </xdr:cNvSpPr>
      </xdr:nvSpPr>
      <xdr:spPr bwMode="auto">
        <a:xfrm flipH="1">
          <a:off x="1638300" y="1209675"/>
          <a:ext cx="76200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66675</xdr:rowOff>
    </xdr:from>
    <xdr:to>
      <xdr:col>3</xdr:col>
      <xdr:colOff>371475</xdr:colOff>
      <xdr:row>6</xdr:row>
      <xdr:rowOff>104775</xdr:rowOff>
    </xdr:to>
    <xdr:sp macro="" textlink="">
      <xdr:nvSpPr>
        <xdr:cNvPr id="53489" name="Text 241">
          <a:extLst>
            <a:ext uri="{FF2B5EF4-FFF2-40B4-BE49-F238E27FC236}">
              <a16:creationId xmlns:a16="http://schemas.microsoft.com/office/drawing/2014/main" id="{00000000-0008-0000-4200-0000F1D00000}"/>
            </a:ext>
          </a:extLst>
        </xdr:cNvPr>
        <xdr:cNvSpPr txBox="1">
          <a:spLocks noChangeArrowheads="1"/>
        </xdr:cNvSpPr>
      </xdr:nvSpPr>
      <xdr:spPr bwMode="auto">
        <a:xfrm>
          <a:off x="1704975" y="923925"/>
          <a:ext cx="2095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 </a:t>
          </a:r>
          <a:endParaRPr lang="en-US"/>
        </a:p>
      </xdr:txBody>
    </xdr:sp>
    <xdr:clientData/>
  </xdr:twoCellAnchor>
  <xdr:twoCellAnchor>
    <xdr:from>
      <xdr:col>3</xdr:col>
      <xdr:colOff>161925</xdr:colOff>
      <xdr:row>8</xdr:row>
      <xdr:rowOff>152400</xdr:rowOff>
    </xdr:from>
    <xdr:to>
      <xdr:col>3</xdr:col>
      <xdr:colOff>371475</xdr:colOff>
      <xdr:row>10</xdr:row>
      <xdr:rowOff>47625</xdr:rowOff>
    </xdr:to>
    <xdr:sp macro="" textlink="">
      <xdr:nvSpPr>
        <xdr:cNvPr id="53490" name="Text 242">
          <a:extLst>
            <a:ext uri="{FF2B5EF4-FFF2-40B4-BE49-F238E27FC236}">
              <a16:creationId xmlns:a16="http://schemas.microsoft.com/office/drawing/2014/main" id="{00000000-0008-0000-4200-0000F2D00000}"/>
            </a:ext>
          </a:extLst>
        </xdr:cNvPr>
        <xdr:cNvSpPr txBox="1">
          <a:spLocks noChangeArrowheads="1"/>
        </xdr:cNvSpPr>
      </xdr:nvSpPr>
      <xdr:spPr bwMode="auto">
        <a:xfrm>
          <a:off x="1704975" y="1514475"/>
          <a:ext cx="209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1</xdr:col>
      <xdr:colOff>409575</xdr:colOff>
      <xdr:row>8</xdr:row>
      <xdr:rowOff>152400</xdr:rowOff>
    </xdr:from>
    <xdr:to>
      <xdr:col>2</xdr:col>
      <xdr:colOff>200025</xdr:colOff>
      <xdr:row>8</xdr:row>
      <xdr:rowOff>152400</xdr:rowOff>
    </xdr:to>
    <xdr:sp macro="" textlink="">
      <xdr:nvSpPr>
        <xdr:cNvPr id="53829" name="Line 243">
          <a:extLst>
            <a:ext uri="{FF2B5EF4-FFF2-40B4-BE49-F238E27FC236}">
              <a16:creationId xmlns:a16="http://schemas.microsoft.com/office/drawing/2014/main" id="{00000000-0008-0000-4200-000045D20000}"/>
            </a:ext>
          </a:extLst>
        </xdr:cNvPr>
        <xdr:cNvSpPr>
          <a:spLocks noChangeShapeType="1"/>
        </xdr:cNvSpPr>
      </xdr:nvSpPr>
      <xdr:spPr bwMode="auto">
        <a:xfrm>
          <a:off x="781050" y="1514475"/>
          <a:ext cx="228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152400</xdr:rowOff>
    </xdr:from>
    <xdr:to>
      <xdr:col>3</xdr:col>
      <xdr:colOff>28575</xdr:colOff>
      <xdr:row>8</xdr:row>
      <xdr:rowOff>152400</xdr:rowOff>
    </xdr:to>
    <xdr:sp macro="" textlink="">
      <xdr:nvSpPr>
        <xdr:cNvPr id="53830" name="Line 244">
          <a:extLst>
            <a:ext uri="{FF2B5EF4-FFF2-40B4-BE49-F238E27FC236}">
              <a16:creationId xmlns:a16="http://schemas.microsoft.com/office/drawing/2014/main" id="{00000000-0008-0000-4200-000046D20000}"/>
            </a:ext>
          </a:extLst>
        </xdr:cNvPr>
        <xdr:cNvSpPr>
          <a:spLocks noChangeShapeType="1"/>
        </xdr:cNvSpPr>
      </xdr:nvSpPr>
      <xdr:spPr bwMode="auto">
        <a:xfrm flipH="1">
          <a:off x="1000125" y="1514475"/>
          <a:ext cx="571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19050</xdr:rowOff>
    </xdr:from>
    <xdr:to>
      <xdr:col>3</xdr:col>
      <xdr:colOff>333375</xdr:colOff>
      <xdr:row>8</xdr:row>
      <xdr:rowOff>47625</xdr:rowOff>
    </xdr:to>
    <xdr:sp macro="" textlink="">
      <xdr:nvSpPr>
        <xdr:cNvPr id="53493" name="Text 245">
          <a:extLst>
            <a:ext uri="{FF2B5EF4-FFF2-40B4-BE49-F238E27FC236}">
              <a16:creationId xmlns:a16="http://schemas.microsoft.com/office/drawing/2014/main" id="{00000000-0008-0000-4200-0000F5D00000}"/>
            </a:ext>
          </a:extLst>
        </xdr:cNvPr>
        <xdr:cNvSpPr txBox="1">
          <a:spLocks noChangeArrowheads="1"/>
        </xdr:cNvSpPr>
      </xdr:nvSpPr>
      <xdr:spPr bwMode="auto">
        <a:xfrm>
          <a:off x="1714500" y="1209675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371475</xdr:colOff>
      <xdr:row>5</xdr:row>
      <xdr:rowOff>123825</xdr:rowOff>
    </xdr:from>
    <xdr:to>
      <xdr:col>4</xdr:col>
      <xdr:colOff>0</xdr:colOff>
      <xdr:row>13</xdr:row>
      <xdr:rowOff>0</xdr:rowOff>
    </xdr:to>
    <xdr:sp macro="" textlink="">
      <xdr:nvSpPr>
        <xdr:cNvPr id="53832" name="Line 246">
          <a:extLst>
            <a:ext uri="{FF2B5EF4-FFF2-40B4-BE49-F238E27FC236}">
              <a16:creationId xmlns:a16="http://schemas.microsoft.com/office/drawing/2014/main" id="{00000000-0008-0000-4200-000048D20000}"/>
            </a:ext>
          </a:extLst>
        </xdr:cNvPr>
        <xdr:cNvSpPr>
          <a:spLocks noChangeShapeType="1"/>
        </xdr:cNvSpPr>
      </xdr:nvSpPr>
      <xdr:spPr bwMode="auto">
        <a:xfrm flipV="1">
          <a:off x="1914525" y="981075"/>
          <a:ext cx="361950" cy="1238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</xdr:row>
      <xdr:rowOff>19050</xdr:rowOff>
    </xdr:from>
    <xdr:to>
      <xdr:col>4</xdr:col>
      <xdr:colOff>95250</xdr:colOff>
      <xdr:row>5</xdr:row>
      <xdr:rowOff>133350</xdr:rowOff>
    </xdr:to>
    <xdr:sp macro="" textlink="">
      <xdr:nvSpPr>
        <xdr:cNvPr id="53833" name="Rectangle 255">
          <a:extLst>
            <a:ext uri="{FF2B5EF4-FFF2-40B4-BE49-F238E27FC236}">
              <a16:creationId xmlns:a16="http://schemas.microsoft.com/office/drawing/2014/main" id="{00000000-0008-0000-4200-000049D20000}"/>
            </a:ext>
          </a:extLst>
        </xdr:cNvPr>
        <xdr:cNvSpPr>
          <a:spLocks noChangeArrowheads="1"/>
        </xdr:cNvSpPr>
      </xdr:nvSpPr>
      <xdr:spPr bwMode="auto">
        <a:xfrm>
          <a:off x="2276475" y="876300"/>
          <a:ext cx="95250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657225</xdr:colOff>
      <xdr:row>5</xdr:row>
      <xdr:rowOff>38100</xdr:rowOff>
    </xdr:from>
    <xdr:to>
      <xdr:col>3</xdr:col>
      <xdr:colOff>0</xdr:colOff>
      <xdr:row>5</xdr:row>
      <xdr:rowOff>152400</xdr:rowOff>
    </xdr:to>
    <xdr:sp macro="" textlink="">
      <xdr:nvSpPr>
        <xdr:cNvPr id="53834" name="Rectangle 256">
          <a:extLst>
            <a:ext uri="{FF2B5EF4-FFF2-40B4-BE49-F238E27FC236}">
              <a16:creationId xmlns:a16="http://schemas.microsoft.com/office/drawing/2014/main" id="{00000000-0008-0000-4200-00004AD20000}"/>
            </a:ext>
          </a:extLst>
        </xdr:cNvPr>
        <xdr:cNvSpPr>
          <a:spLocks noChangeArrowheads="1"/>
        </xdr:cNvSpPr>
      </xdr:nvSpPr>
      <xdr:spPr bwMode="auto">
        <a:xfrm>
          <a:off x="1466850" y="895350"/>
          <a:ext cx="76200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228600</xdr:colOff>
      <xdr:row>2</xdr:row>
      <xdr:rowOff>152400</xdr:rowOff>
    </xdr:from>
    <xdr:to>
      <xdr:col>2</xdr:col>
      <xdr:colOff>342900</xdr:colOff>
      <xdr:row>3</xdr:row>
      <xdr:rowOff>152400</xdr:rowOff>
    </xdr:to>
    <xdr:sp macro="" textlink="">
      <xdr:nvSpPr>
        <xdr:cNvPr id="53505" name="Text 257">
          <a:extLst>
            <a:ext uri="{FF2B5EF4-FFF2-40B4-BE49-F238E27FC236}">
              <a16:creationId xmlns:a16="http://schemas.microsoft.com/office/drawing/2014/main" id="{00000000-0008-0000-4200-000001D10000}"/>
            </a:ext>
          </a:extLst>
        </xdr:cNvPr>
        <xdr:cNvSpPr txBox="1">
          <a:spLocks noChangeArrowheads="1"/>
        </xdr:cNvSpPr>
      </xdr:nvSpPr>
      <xdr:spPr bwMode="auto">
        <a:xfrm>
          <a:off x="1038225" y="495300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Symbol"/>
            </a:rPr>
            <a:t>g</a:t>
          </a: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4</xdr:col>
      <xdr:colOff>704850</xdr:colOff>
      <xdr:row>4</xdr:row>
      <xdr:rowOff>0</xdr:rowOff>
    </xdr:from>
    <xdr:to>
      <xdr:col>5</xdr:col>
      <xdr:colOff>161925</xdr:colOff>
      <xdr:row>4</xdr:row>
      <xdr:rowOff>0</xdr:rowOff>
    </xdr:to>
    <xdr:sp macro="" textlink="">
      <xdr:nvSpPr>
        <xdr:cNvPr id="53836" name="Line 259">
          <a:extLst>
            <a:ext uri="{FF2B5EF4-FFF2-40B4-BE49-F238E27FC236}">
              <a16:creationId xmlns:a16="http://schemas.microsoft.com/office/drawing/2014/main" id="{00000000-0008-0000-4200-00004CD20000}"/>
            </a:ext>
          </a:extLst>
        </xdr:cNvPr>
        <xdr:cNvSpPr>
          <a:spLocks noChangeShapeType="1"/>
        </xdr:cNvSpPr>
      </xdr:nvSpPr>
      <xdr:spPr bwMode="auto">
        <a:xfrm>
          <a:off x="2981325" y="685800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161925</xdr:colOff>
      <xdr:row>13</xdr:row>
      <xdr:rowOff>0</xdr:rowOff>
    </xdr:to>
    <xdr:sp macro="" textlink="">
      <xdr:nvSpPr>
        <xdr:cNvPr id="53837" name="Line 260">
          <a:extLst>
            <a:ext uri="{FF2B5EF4-FFF2-40B4-BE49-F238E27FC236}">
              <a16:creationId xmlns:a16="http://schemas.microsoft.com/office/drawing/2014/main" id="{00000000-0008-0000-4200-00004DD20000}"/>
            </a:ext>
          </a:extLst>
        </xdr:cNvPr>
        <xdr:cNvSpPr>
          <a:spLocks noChangeShapeType="1"/>
        </xdr:cNvSpPr>
      </xdr:nvSpPr>
      <xdr:spPr bwMode="auto">
        <a:xfrm>
          <a:off x="2981325" y="2219325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142875</xdr:colOff>
      <xdr:row>7</xdr:row>
      <xdr:rowOff>152400</xdr:rowOff>
    </xdr:from>
    <xdr:to>
      <xdr:col>5</xdr:col>
      <xdr:colOff>238125</xdr:colOff>
      <xdr:row>9</xdr:row>
      <xdr:rowOff>19050</xdr:rowOff>
    </xdr:to>
    <xdr:sp macro="" textlink="">
      <xdr:nvSpPr>
        <xdr:cNvPr id="53513" name="Text 265">
          <a:extLst>
            <a:ext uri="{FF2B5EF4-FFF2-40B4-BE49-F238E27FC236}">
              <a16:creationId xmlns:a16="http://schemas.microsoft.com/office/drawing/2014/main" id="{00000000-0008-0000-4200-000009D10000}"/>
            </a:ext>
          </a:extLst>
        </xdr:cNvPr>
        <xdr:cNvSpPr txBox="1">
          <a:spLocks noChangeArrowheads="1"/>
        </xdr:cNvSpPr>
      </xdr:nvSpPr>
      <xdr:spPr bwMode="auto">
        <a:xfrm>
          <a:off x="3152775" y="1343025"/>
          <a:ext cx="95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f</a:t>
          </a:r>
        </a:p>
      </xdr:txBody>
    </xdr:sp>
    <xdr:clientData/>
  </xdr:twoCellAnchor>
  <xdr:twoCellAnchor>
    <xdr:from>
      <xdr:col>2</xdr:col>
      <xdr:colOff>95250</xdr:colOff>
      <xdr:row>11</xdr:row>
      <xdr:rowOff>104775</xdr:rowOff>
    </xdr:from>
    <xdr:to>
      <xdr:col>2</xdr:col>
      <xdr:colOff>228600</xdr:colOff>
      <xdr:row>12</xdr:row>
      <xdr:rowOff>152400</xdr:rowOff>
    </xdr:to>
    <xdr:sp macro="" textlink="">
      <xdr:nvSpPr>
        <xdr:cNvPr id="53514" name="Text 266">
          <a:extLst>
            <a:ext uri="{FF2B5EF4-FFF2-40B4-BE49-F238E27FC236}">
              <a16:creationId xmlns:a16="http://schemas.microsoft.com/office/drawing/2014/main" id="{00000000-0008-0000-4200-00000AD10000}"/>
            </a:ext>
          </a:extLst>
        </xdr:cNvPr>
        <xdr:cNvSpPr txBox="1">
          <a:spLocks noChangeArrowheads="1"/>
        </xdr:cNvSpPr>
      </xdr:nvSpPr>
      <xdr:spPr bwMode="auto">
        <a:xfrm>
          <a:off x="904875" y="1981200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2</xdr:col>
      <xdr:colOff>323850</xdr:colOff>
      <xdr:row>8</xdr:row>
      <xdr:rowOff>9525</xdr:rowOff>
    </xdr:from>
    <xdr:to>
      <xdr:col>2</xdr:col>
      <xdr:colOff>428625</xdr:colOff>
      <xdr:row>9</xdr:row>
      <xdr:rowOff>38100</xdr:rowOff>
    </xdr:to>
    <xdr:sp macro="" textlink="">
      <xdr:nvSpPr>
        <xdr:cNvPr id="53515" name="Text 267">
          <a:extLst>
            <a:ext uri="{FF2B5EF4-FFF2-40B4-BE49-F238E27FC236}">
              <a16:creationId xmlns:a16="http://schemas.microsoft.com/office/drawing/2014/main" id="{00000000-0008-0000-4200-00000BD10000}"/>
            </a:ext>
          </a:extLst>
        </xdr:cNvPr>
        <xdr:cNvSpPr txBox="1">
          <a:spLocks noChangeArrowheads="1"/>
        </xdr:cNvSpPr>
      </xdr:nvSpPr>
      <xdr:spPr bwMode="auto">
        <a:xfrm>
          <a:off x="1133475" y="1371600"/>
          <a:ext cx="1047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53841" name="Line 268">
          <a:extLst>
            <a:ext uri="{FF2B5EF4-FFF2-40B4-BE49-F238E27FC236}">
              <a16:creationId xmlns:a16="http://schemas.microsoft.com/office/drawing/2014/main" id="{00000000-0008-0000-4200-000051D20000}"/>
            </a:ext>
          </a:extLst>
        </xdr:cNvPr>
        <xdr:cNvSpPr>
          <a:spLocks noChangeShapeType="1"/>
        </xdr:cNvSpPr>
      </xdr:nvSpPr>
      <xdr:spPr bwMode="auto">
        <a:xfrm>
          <a:off x="1543050" y="685800"/>
          <a:ext cx="7334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12</xdr:row>
      <xdr:rowOff>152400</xdr:rowOff>
    </xdr:from>
    <xdr:to>
      <xdr:col>4</xdr:col>
      <xdr:colOff>723900</xdr:colOff>
      <xdr:row>13</xdr:row>
      <xdr:rowOff>19050</xdr:rowOff>
    </xdr:to>
    <xdr:sp macro="" textlink="">
      <xdr:nvSpPr>
        <xdr:cNvPr id="53842" name="Oval 300">
          <a:extLst>
            <a:ext uri="{FF2B5EF4-FFF2-40B4-BE49-F238E27FC236}">
              <a16:creationId xmlns:a16="http://schemas.microsoft.com/office/drawing/2014/main" id="{00000000-0008-0000-4200-000052D20000}"/>
            </a:ext>
          </a:extLst>
        </xdr:cNvPr>
        <xdr:cNvSpPr>
          <a:spLocks noChangeArrowheads="1"/>
        </xdr:cNvSpPr>
      </xdr:nvSpPr>
      <xdr:spPr bwMode="auto">
        <a:xfrm>
          <a:off x="2962275" y="2200275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695325</xdr:colOff>
      <xdr:row>12</xdr:row>
      <xdr:rowOff>161925</xdr:rowOff>
    </xdr:from>
    <xdr:to>
      <xdr:col>5</xdr:col>
      <xdr:colOff>76200</xdr:colOff>
      <xdr:row>14</xdr:row>
      <xdr:rowOff>28575</xdr:rowOff>
    </xdr:to>
    <xdr:sp macro="" textlink="">
      <xdr:nvSpPr>
        <xdr:cNvPr id="53843" name="Line 302">
          <a:extLst>
            <a:ext uri="{FF2B5EF4-FFF2-40B4-BE49-F238E27FC236}">
              <a16:creationId xmlns:a16="http://schemas.microsoft.com/office/drawing/2014/main" id="{00000000-0008-0000-4200-000053D20000}"/>
            </a:ext>
          </a:extLst>
        </xdr:cNvPr>
        <xdr:cNvSpPr>
          <a:spLocks noChangeShapeType="1"/>
        </xdr:cNvSpPr>
      </xdr:nvSpPr>
      <xdr:spPr bwMode="auto">
        <a:xfrm>
          <a:off x="2971800" y="22098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600075</xdr:colOff>
      <xdr:row>12</xdr:row>
      <xdr:rowOff>161925</xdr:rowOff>
    </xdr:from>
    <xdr:to>
      <xdr:col>4</xdr:col>
      <xdr:colOff>695325</xdr:colOff>
      <xdr:row>14</xdr:row>
      <xdr:rowOff>28575</xdr:rowOff>
    </xdr:to>
    <xdr:sp macro="" textlink="">
      <xdr:nvSpPr>
        <xdr:cNvPr id="53844" name="Line 303">
          <a:extLst>
            <a:ext uri="{FF2B5EF4-FFF2-40B4-BE49-F238E27FC236}">
              <a16:creationId xmlns:a16="http://schemas.microsoft.com/office/drawing/2014/main" id="{00000000-0008-0000-4200-000054D20000}"/>
            </a:ext>
          </a:extLst>
        </xdr:cNvPr>
        <xdr:cNvSpPr>
          <a:spLocks noChangeShapeType="1"/>
        </xdr:cNvSpPr>
      </xdr:nvSpPr>
      <xdr:spPr bwMode="auto">
        <a:xfrm flipH="1">
          <a:off x="2876550" y="22098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600075</xdr:colOff>
      <xdr:row>14</xdr:row>
      <xdr:rowOff>28575</xdr:rowOff>
    </xdr:from>
    <xdr:to>
      <xdr:col>5</xdr:col>
      <xdr:colOff>76200</xdr:colOff>
      <xdr:row>14</xdr:row>
      <xdr:rowOff>28575</xdr:rowOff>
    </xdr:to>
    <xdr:sp macro="" textlink="">
      <xdr:nvSpPr>
        <xdr:cNvPr id="53845" name="Line 304">
          <a:extLst>
            <a:ext uri="{FF2B5EF4-FFF2-40B4-BE49-F238E27FC236}">
              <a16:creationId xmlns:a16="http://schemas.microsoft.com/office/drawing/2014/main" id="{00000000-0008-0000-4200-000055D20000}"/>
            </a:ext>
          </a:extLst>
        </xdr:cNvPr>
        <xdr:cNvSpPr>
          <a:spLocks noChangeShapeType="1"/>
        </xdr:cNvSpPr>
      </xdr:nvSpPr>
      <xdr:spPr bwMode="auto">
        <a:xfrm>
          <a:off x="2876550" y="24193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571500</xdr:colOff>
      <xdr:row>14</xdr:row>
      <xdr:rowOff>47625</xdr:rowOff>
    </xdr:from>
    <xdr:to>
      <xdr:col>5</xdr:col>
      <xdr:colOff>104775</xdr:colOff>
      <xdr:row>14</xdr:row>
      <xdr:rowOff>47625</xdr:rowOff>
    </xdr:to>
    <xdr:sp macro="" textlink="">
      <xdr:nvSpPr>
        <xdr:cNvPr id="53846" name="Line 305">
          <a:extLst>
            <a:ext uri="{FF2B5EF4-FFF2-40B4-BE49-F238E27FC236}">
              <a16:creationId xmlns:a16="http://schemas.microsoft.com/office/drawing/2014/main" id="{00000000-0008-0000-4200-000056D20000}"/>
            </a:ext>
          </a:extLst>
        </xdr:cNvPr>
        <xdr:cNvSpPr>
          <a:spLocks noChangeShapeType="1"/>
        </xdr:cNvSpPr>
      </xdr:nvSpPr>
      <xdr:spPr bwMode="auto">
        <a:xfrm>
          <a:off x="2847975" y="2438400"/>
          <a:ext cx="266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</xdr:row>
      <xdr:rowOff>152400</xdr:rowOff>
    </xdr:from>
    <xdr:to>
      <xdr:col>3</xdr:col>
      <xdr:colOff>0</xdr:colOff>
      <xdr:row>5</xdr:row>
      <xdr:rowOff>152400</xdr:rowOff>
    </xdr:to>
    <xdr:sp macro="" textlink="">
      <xdr:nvSpPr>
        <xdr:cNvPr id="53847" name="Line 306">
          <a:extLst>
            <a:ext uri="{FF2B5EF4-FFF2-40B4-BE49-F238E27FC236}">
              <a16:creationId xmlns:a16="http://schemas.microsoft.com/office/drawing/2014/main" id="{00000000-0008-0000-4200-000057D20000}"/>
            </a:ext>
          </a:extLst>
        </xdr:cNvPr>
        <xdr:cNvSpPr>
          <a:spLocks noChangeShapeType="1"/>
        </xdr:cNvSpPr>
      </xdr:nvSpPr>
      <xdr:spPr bwMode="auto">
        <a:xfrm flipV="1">
          <a:off x="1543050" y="6667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12</xdr:row>
      <xdr:rowOff>152400</xdr:rowOff>
    </xdr:from>
    <xdr:to>
      <xdr:col>2</xdr:col>
      <xdr:colOff>76200</xdr:colOff>
      <xdr:row>13</xdr:row>
      <xdr:rowOff>19050</xdr:rowOff>
    </xdr:to>
    <xdr:sp macro="" textlink="">
      <xdr:nvSpPr>
        <xdr:cNvPr id="53848" name="Oval 308">
          <a:extLst>
            <a:ext uri="{FF2B5EF4-FFF2-40B4-BE49-F238E27FC236}">
              <a16:creationId xmlns:a16="http://schemas.microsoft.com/office/drawing/2014/main" id="{00000000-0008-0000-4200-000058D20000}"/>
            </a:ext>
          </a:extLst>
        </xdr:cNvPr>
        <xdr:cNvSpPr>
          <a:spLocks noChangeArrowheads="1"/>
        </xdr:cNvSpPr>
      </xdr:nvSpPr>
      <xdr:spPr bwMode="auto">
        <a:xfrm>
          <a:off x="847725" y="2200275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12</xdr:row>
      <xdr:rowOff>161925</xdr:rowOff>
    </xdr:from>
    <xdr:to>
      <xdr:col>2</xdr:col>
      <xdr:colOff>161925</xdr:colOff>
      <xdr:row>14</xdr:row>
      <xdr:rowOff>28575</xdr:rowOff>
    </xdr:to>
    <xdr:sp macro="" textlink="">
      <xdr:nvSpPr>
        <xdr:cNvPr id="53849" name="Line 310">
          <a:extLst>
            <a:ext uri="{FF2B5EF4-FFF2-40B4-BE49-F238E27FC236}">
              <a16:creationId xmlns:a16="http://schemas.microsoft.com/office/drawing/2014/main" id="{00000000-0008-0000-4200-000059D20000}"/>
            </a:ext>
          </a:extLst>
        </xdr:cNvPr>
        <xdr:cNvSpPr>
          <a:spLocks noChangeShapeType="1"/>
        </xdr:cNvSpPr>
      </xdr:nvSpPr>
      <xdr:spPr bwMode="auto">
        <a:xfrm>
          <a:off x="857250" y="22098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390525</xdr:colOff>
      <xdr:row>12</xdr:row>
      <xdr:rowOff>161925</xdr:rowOff>
    </xdr:from>
    <xdr:to>
      <xdr:col>2</xdr:col>
      <xdr:colOff>47625</xdr:colOff>
      <xdr:row>14</xdr:row>
      <xdr:rowOff>28575</xdr:rowOff>
    </xdr:to>
    <xdr:sp macro="" textlink="">
      <xdr:nvSpPr>
        <xdr:cNvPr id="53850" name="Line 311">
          <a:extLst>
            <a:ext uri="{FF2B5EF4-FFF2-40B4-BE49-F238E27FC236}">
              <a16:creationId xmlns:a16="http://schemas.microsoft.com/office/drawing/2014/main" id="{00000000-0008-0000-4200-00005AD20000}"/>
            </a:ext>
          </a:extLst>
        </xdr:cNvPr>
        <xdr:cNvSpPr>
          <a:spLocks noChangeShapeType="1"/>
        </xdr:cNvSpPr>
      </xdr:nvSpPr>
      <xdr:spPr bwMode="auto">
        <a:xfrm flipH="1">
          <a:off x="762000" y="22098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390525</xdr:colOff>
      <xdr:row>14</xdr:row>
      <xdr:rowOff>28575</xdr:rowOff>
    </xdr:from>
    <xdr:to>
      <xdr:col>2</xdr:col>
      <xdr:colOff>161925</xdr:colOff>
      <xdr:row>14</xdr:row>
      <xdr:rowOff>28575</xdr:rowOff>
    </xdr:to>
    <xdr:sp macro="" textlink="">
      <xdr:nvSpPr>
        <xdr:cNvPr id="53851" name="Line 312">
          <a:extLst>
            <a:ext uri="{FF2B5EF4-FFF2-40B4-BE49-F238E27FC236}">
              <a16:creationId xmlns:a16="http://schemas.microsoft.com/office/drawing/2014/main" id="{00000000-0008-0000-4200-00005BD20000}"/>
            </a:ext>
          </a:extLst>
        </xdr:cNvPr>
        <xdr:cNvSpPr>
          <a:spLocks noChangeShapeType="1"/>
        </xdr:cNvSpPr>
      </xdr:nvSpPr>
      <xdr:spPr bwMode="auto">
        <a:xfrm>
          <a:off x="762000" y="24193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14</xdr:row>
      <xdr:rowOff>47625</xdr:rowOff>
    </xdr:from>
    <xdr:to>
      <xdr:col>2</xdr:col>
      <xdr:colOff>171450</xdr:colOff>
      <xdr:row>14</xdr:row>
      <xdr:rowOff>47625</xdr:rowOff>
    </xdr:to>
    <xdr:sp macro="" textlink="">
      <xdr:nvSpPr>
        <xdr:cNvPr id="53852" name="Line 313">
          <a:extLst>
            <a:ext uri="{FF2B5EF4-FFF2-40B4-BE49-F238E27FC236}">
              <a16:creationId xmlns:a16="http://schemas.microsoft.com/office/drawing/2014/main" id="{00000000-0008-0000-4200-00005CD20000}"/>
            </a:ext>
          </a:extLst>
        </xdr:cNvPr>
        <xdr:cNvSpPr>
          <a:spLocks noChangeShapeType="1"/>
        </xdr:cNvSpPr>
      </xdr:nvSpPr>
      <xdr:spPr bwMode="auto">
        <a:xfrm>
          <a:off x="733425" y="24384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152400</xdr:rowOff>
    </xdr:from>
    <xdr:to>
      <xdr:col>4</xdr:col>
      <xdr:colOff>0</xdr:colOff>
      <xdr:row>5</xdr:row>
      <xdr:rowOff>152400</xdr:rowOff>
    </xdr:to>
    <xdr:sp macro="" textlink="">
      <xdr:nvSpPr>
        <xdr:cNvPr id="53853" name="Line 314">
          <a:extLst>
            <a:ext uri="{FF2B5EF4-FFF2-40B4-BE49-F238E27FC236}">
              <a16:creationId xmlns:a16="http://schemas.microsoft.com/office/drawing/2014/main" id="{00000000-0008-0000-4200-00005DD20000}"/>
            </a:ext>
          </a:extLst>
        </xdr:cNvPr>
        <xdr:cNvSpPr>
          <a:spLocks noChangeShapeType="1"/>
        </xdr:cNvSpPr>
      </xdr:nvSpPr>
      <xdr:spPr bwMode="auto">
        <a:xfrm flipV="1">
          <a:off x="2276475" y="6667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714375</xdr:colOff>
      <xdr:row>4</xdr:row>
      <xdr:rowOff>76200</xdr:rowOff>
    </xdr:from>
    <xdr:to>
      <xdr:col>4</xdr:col>
      <xdr:colOff>171450</xdr:colOff>
      <xdr:row>5</xdr:row>
      <xdr:rowOff>114300</xdr:rowOff>
    </xdr:to>
    <xdr:sp macro="" textlink="">
      <xdr:nvSpPr>
        <xdr:cNvPr id="53563" name="Text 315">
          <a:extLst>
            <a:ext uri="{FF2B5EF4-FFF2-40B4-BE49-F238E27FC236}">
              <a16:creationId xmlns:a16="http://schemas.microsoft.com/office/drawing/2014/main" id="{00000000-0008-0000-4200-00003BD10000}"/>
            </a:ext>
          </a:extLst>
        </xdr:cNvPr>
        <xdr:cNvSpPr txBox="1">
          <a:spLocks noChangeArrowheads="1"/>
        </xdr:cNvSpPr>
      </xdr:nvSpPr>
      <xdr:spPr bwMode="auto">
        <a:xfrm>
          <a:off x="2257425" y="762000"/>
          <a:ext cx="1905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4</xdr:col>
      <xdr:colOff>95250</xdr:colOff>
      <xdr:row>4</xdr:row>
      <xdr:rowOff>76200</xdr:rowOff>
    </xdr:from>
    <xdr:to>
      <xdr:col>6</xdr:col>
      <xdr:colOff>133350</xdr:colOff>
      <xdr:row>5</xdr:row>
      <xdr:rowOff>76200</xdr:rowOff>
    </xdr:to>
    <xdr:sp macro="" textlink="">
      <xdr:nvSpPr>
        <xdr:cNvPr id="53565" name="Randlast">
          <a:extLst>
            <a:ext uri="{FF2B5EF4-FFF2-40B4-BE49-F238E27FC236}">
              <a16:creationId xmlns:a16="http://schemas.microsoft.com/office/drawing/2014/main" id="{00000000-0008-0000-4200-00003DD10000}"/>
            </a:ext>
          </a:extLst>
        </xdr:cNvPr>
        <xdr:cNvSpPr txBox="1">
          <a:spLocks noChangeArrowheads="1"/>
        </xdr:cNvSpPr>
      </xdr:nvSpPr>
      <xdr:spPr bwMode="auto">
        <a:xfrm>
          <a:off x="2371725" y="762000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1KN/mm</a:t>
          </a:r>
          <a:endParaRPr lang="en-US"/>
        </a:p>
      </xdr:txBody>
    </xdr:sp>
    <xdr:clientData/>
  </xdr:twoCellAnchor>
  <xdr:twoCellAnchor>
    <xdr:from>
      <xdr:col>2</xdr:col>
      <xdr:colOff>333375</xdr:colOff>
      <xdr:row>2</xdr:row>
      <xdr:rowOff>161925</xdr:rowOff>
    </xdr:from>
    <xdr:to>
      <xdr:col>4</xdr:col>
      <xdr:colOff>76200</xdr:colOff>
      <xdr:row>4</xdr:row>
      <xdr:rowOff>19050</xdr:rowOff>
    </xdr:to>
    <xdr:sp macro="" textlink="">
      <xdr:nvSpPr>
        <xdr:cNvPr id="53423" name="Wichte">
          <a:extLst>
            <a:ext uri="{FF2B5EF4-FFF2-40B4-BE49-F238E27FC236}">
              <a16:creationId xmlns:a16="http://schemas.microsoft.com/office/drawing/2014/main" id="{00000000-0008-0000-4200-0000AFD00000}"/>
            </a:ext>
          </a:extLst>
        </xdr:cNvPr>
        <xdr:cNvSpPr txBox="1">
          <a:spLocks noChangeArrowheads="1"/>
        </xdr:cNvSpPr>
      </xdr:nvSpPr>
      <xdr:spPr bwMode="auto">
        <a:xfrm>
          <a:off x="1143000" y="504825"/>
          <a:ext cx="12096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1KN/mm³</a:t>
          </a:r>
        </a:p>
      </xdr:txBody>
    </xdr:sp>
    <xdr:clientData/>
  </xdr:twoCellAnchor>
  <xdr:twoCellAnchor>
    <xdr:from>
      <xdr:col>2</xdr:col>
      <xdr:colOff>400050</xdr:colOff>
      <xdr:row>8</xdr:row>
      <xdr:rowOff>19050</xdr:rowOff>
    </xdr:from>
    <xdr:to>
      <xdr:col>3</xdr:col>
      <xdr:colOff>523875</xdr:colOff>
      <xdr:row>9</xdr:row>
      <xdr:rowOff>47625</xdr:rowOff>
    </xdr:to>
    <xdr:sp macro="" textlink="">
      <xdr:nvSpPr>
        <xdr:cNvPr id="53431" name="Dicke">
          <a:extLst>
            <a:ext uri="{FF2B5EF4-FFF2-40B4-BE49-F238E27FC236}">
              <a16:creationId xmlns:a16="http://schemas.microsoft.com/office/drawing/2014/main" id="{00000000-0008-0000-4200-0000B7D00000}"/>
            </a:ext>
          </a:extLst>
        </xdr:cNvPr>
        <xdr:cNvSpPr txBox="1">
          <a:spLocks noChangeArrowheads="1"/>
        </xdr:cNvSpPr>
      </xdr:nvSpPr>
      <xdr:spPr bwMode="auto">
        <a:xfrm>
          <a:off x="1209675" y="1381125"/>
          <a:ext cx="8572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2</xdr:col>
      <xdr:colOff>219075</xdr:colOff>
      <xdr:row>11</xdr:row>
      <xdr:rowOff>104775</xdr:rowOff>
    </xdr:from>
    <xdr:to>
      <xdr:col>3</xdr:col>
      <xdr:colOff>495300</xdr:colOff>
      <xdr:row>12</xdr:row>
      <xdr:rowOff>152400</xdr:rowOff>
    </xdr:to>
    <xdr:sp macro="" textlink="">
      <xdr:nvSpPr>
        <xdr:cNvPr id="53430" name="Radius">
          <a:extLst>
            <a:ext uri="{FF2B5EF4-FFF2-40B4-BE49-F238E27FC236}">
              <a16:creationId xmlns:a16="http://schemas.microsoft.com/office/drawing/2014/main" id="{00000000-0008-0000-4200-0000B6D00000}"/>
            </a:ext>
          </a:extLst>
        </xdr:cNvPr>
        <xdr:cNvSpPr txBox="1">
          <a:spLocks noChangeArrowheads="1"/>
        </xdr:cNvSpPr>
      </xdr:nvSpPr>
      <xdr:spPr bwMode="auto">
        <a:xfrm>
          <a:off x="1028700" y="1981200"/>
          <a:ext cx="10096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3</xdr:col>
      <xdr:colOff>304800</xdr:colOff>
      <xdr:row>7</xdr:row>
      <xdr:rowOff>47625</xdr:rowOff>
    </xdr:from>
    <xdr:to>
      <xdr:col>4</xdr:col>
      <xdr:colOff>152400</xdr:colOff>
      <xdr:row>8</xdr:row>
      <xdr:rowOff>47625</xdr:rowOff>
    </xdr:to>
    <xdr:sp macro="" textlink="">
      <xdr:nvSpPr>
        <xdr:cNvPr id="53425" name="phi">
          <a:extLst>
            <a:ext uri="{FF2B5EF4-FFF2-40B4-BE49-F238E27FC236}">
              <a16:creationId xmlns:a16="http://schemas.microsoft.com/office/drawing/2014/main" id="{00000000-0008-0000-4200-0000B1D00000}"/>
            </a:ext>
          </a:extLst>
        </xdr:cNvPr>
        <xdr:cNvSpPr txBox="1">
          <a:spLocks noChangeArrowheads="1"/>
        </xdr:cNvSpPr>
      </xdr:nvSpPr>
      <xdr:spPr bwMode="auto">
        <a:xfrm>
          <a:off x="1847850" y="1238250"/>
          <a:ext cx="5810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3</xdr:col>
      <xdr:colOff>352425</xdr:colOff>
      <xdr:row>5</xdr:row>
      <xdr:rowOff>123825</xdr:rowOff>
    </xdr:from>
    <xdr:to>
      <xdr:col>4</xdr:col>
      <xdr:colOff>171450</xdr:colOff>
      <xdr:row>6</xdr:row>
      <xdr:rowOff>123825</xdr:rowOff>
    </xdr:to>
    <xdr:sp macro="" textlink="">
      <xdr:nvSpPr>
        <xdr:cNvPr id="53424" name="phio">
          <a:extLst>
            <a:ext uri="{FF2B5EF4-FFF2-40B4-BE49-F238E27FC236}">
              <a16:creationId xmlns:a16="http://schemas.microsoft.com/office/drawing/2014/main" id="{00000000-0008-0000-4200-0000B0D00000}"/>
            </a:ext>
          </a:extLst>
        </xdr:cNvPr>
        <xdr:cNvSpPr txBox="1">
          <a:spLocks noChangeArrowheads="1"/>
        </xdr:cNvSpPr>
      </xdr:nvSpPr>
      <xdr:spPr bwMode="auto">
        <a:xfrm>
          <a:off x="1895475" y="98107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3</xdr:col>
      <xdr:colOff>352425</xdr:colOff>
      <xdr:row>9</xdr:row>
      <xdr:rowOff>38100</xdr:rowOff>
    </xdr:from>
    <xdr:to>
      <xdr:col>4</xdr:col>
      <xdr:colOff>238125</xdr:colOff>
      <xdr:row>10</xdr:row>
      <xdr:rowOff>38100</xdr:rowOff>
    </xdr:to>
    <xdr:sp macro="" textlink="">
      <xdr:nvSpPr>
        <xdr:cNvPr id="53426" name="phiu">
          <a:extLst>
            <a:ext uri="{FF2B5EF4-FFF2-40B4-BE49-F238E27FC236}">
              <a16:creationId xmlns:a16="http://schemas.microsoft.com/office/drawing/2014/main" id="{00000000-0008-0000-4200-0000B2D00000}"/>
            </a:ext>
          </a:extLst>
        </xdr:cNvPr>
        <xdr:cNvSpPr txBox="1">
          <a:spLocks noChangeArrowheads="1"/>
        </xdr:cNvSpPr>
      </xdr:nvSpPr>
      <xdr:spPr bwMode="auto">
        <a:xfrm>
          <a:off x="1895475" y="1571625"/>
          <a:ext cx="6191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5</xdr:col>
      <xdr:colOff>238125</xdr:colOff>
      <xdr:row>7</xdr:row>
      <xdr:rowOff>152400</xdr:rowOff>
    </xdr:from>
    <xdr:to>
      <xdr:col>6</xdr:col>
      <xdr:colOff>504825</xdr:colOff>
      <xdr:row>9</xdr:row>
      <xdr:rowOff>19050</xdr:rowOff>
    </xdr:to>
    <xdr:sp macro="" textlink="">
      <xdr:nvSpPr>
        <xdr:cNvPr id="53512" name="Überschüttungshöhe">
          <a:extLst>
            <a:ext uri="{FF2B5EF4-FFF2-40B4-BE49-F238E27FC236}">
              <a16:creationId xmlns:a16="http://schemas.microsoft.com/office/drawing/2014/main" id="{00000000-0008-0000-4200-000008D10000}"/>
            </a:ext>
          </a:extLst>
        </xdr:cNvPr>
        <xdr:cNvSpPr txBox="1">
          <a:spLocks noChangeArrowheads="1"/>
        </xdr:cNvSpPr>
      </xdr:nvSpPr>
      <xdr:spPr bwMode="auto">
        <a:xfrm>
          <a:off x="3248025" y="1343025"/>
          <a:ext cx="10001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1mm</a:t>
          </a:r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53566" name="Meridiankraft">
          <a:extLst>
            <a:ext uri="{FF2B5EF4-FFF2-40B4-BE49-F238E27FC236}">
              <a16:creationId xmlns:a16="http://schemas.microsoft.com/office/drawing/2014/main" id="{00000000-0008-0000-4200-00003ED10000}"/>
            </a:ext>
          </a:extLst>
        </xdr:cNvPr>
        <xdr:cNvSpPr txBox="1">
          <a:spLocks noChangeArrowheads="1"/>
        </xdr:cNvSpPr>
      </xdr:nvSpPr>
      <xdr:spPr bwMode="auto">
        <a:xfrm>
          <a:off x="1038225" y="3228975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53567" name="Ringkraft">
          <a:extLst>
            <a:ext uri="{FF2B5EF4-FFF2-40B4-BE49-F238E27FC236}">
              <a16:creationId xmlns:a16="http://schemas.microsoft.com/office/drawing/2014/main" id="{00000000-0008-0000-4200-00003FD10000}"/>
            </a:ext>
          </a:extLst>
        </xdr:cNvPr>
        <xdr:cNvSpPr txBox="1">
          <a:spLocks noChangeArrowheads="1"/>
        </xdr:cNvSpPr>
      </xdr:nvSpPr>
      <xdr:spPr bwMode="auto">
        <a:xfrm>
          <a:off x="1752600" y="3248025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53568" name="Aufweitung">
          <a:extLst>
            <a:ext uri="{FF2B5EF4-FFF2-40B4-BE49-F238E27FC236}">
              <a16:creationId xmlns:a16="http://schemas.microsoft.com/office/drawing/2014/main" id="{00000000-0008-0000-4200-000040D10000}"/>
            </a:ext>
          </a:extLst>
        </xdr:cNvPr>
        <xdr:cNvSpPr txBox="1">
          <a:spLocks noChangeArrowheads="1"/>
        </xdr:cNvSpPr>
      </xdr:nvSpPr>
      <xdr:spPr bwMode="auto">
        <a:xfrm>
          <a:off x="2609850" y="3228975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53569" name="Button 321" hidden="1">
              <a:extLst>
                <a:ext uri="{63B3BB69-23CF-44E3-9099-C40C66FF867C}">
                  <a14:compatExt spid="_x0000_s53569"/>
                </a:ext>
                <a:ext uri="{FF2B5EF4-FFF2-40B4-BE49-F238E27FC236}">
                  <a16:creationId xmlns:a16="http://schemas.microsoft.com/office/drawing/2014/main" id="{00000000-0008-0000-4200-000041D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53570" name="Button 322" hidden="1">
              <a:extLst>
                <a:ext uri="{63B3BB69-23CF-44E3-9099-C40C66FF867C}">
                  <a14:compatExt spid="_x0000_s53570"/>
                </a:ext>
                <a:ext uri="{FF2B5EF4-FFF2-40B4-BE49-F238E27FC236}">
                  <a16:creationId xmlns:a16="http://schemas.microsoft.com/office/drawing/2014/main" id="{00000000-0008-0000-4200-000042D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53571" name="Button 323" hidden="1">
              <a:extLst>
                <a:ext uri="{63B3BB69-23CF-44E3-9099-C40C66FF867C}">
                  <a14:compatExt spid="_x0000_s53571"/>
                </a:ext>
                <a:ext uri="{FF2B5EF4-FFF2-40B4-BE49-F238E27FC236}">
                  <a16:creationId xmlns:a16="http://schemas.microsoft.com/office/drawing/2014/main" id="{00000000-0008-0000-4200-000043D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53573" name="Button 325" hidden="1">
              <a:extLst>
                <a:ext uri="{63B3BB69-23CF-44E3-9099-C40C66FF867C}">
                  <a14:compatExt spid="_x0000_s53573"/>
                </a:ext>
                <a:ext uri="{FF2B5EF4-FFF2-40B4-BE49-F238E27FC236}">
                  <a16:creationId xmlns:a16="http://schemas.microsoft.com/office/drawing/2014/main" id="{00000000-0008-0000-4200-000045D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0.85766</cdr:x>
      <cdr:y>0.27396</cdr:y>
    </cdr:from>
    <cdr:to>
      <cdr:x>1</cdr:x>
      <cdr:y>0.36941</cdr:y>
    </cdr:to>
    <cdr:sp macro="" textlink="">
      <cdr:nvSpPr>
        <cdr:cNvPr id="54273" name="Text 1">
          <a:extLst xmlns:a="http://schemas.openxmlformats.org/drawingml/2006/main">
            <a:ext uri="{FF2B5EF4-FFF2-40B4-BE49-F238E27FC236}">
              <a16:creationId xmlns:a16="http://schemas.microsoft.com/office/drawing/2014/main" id="{F64B94AB-0C7A-4474-8697-8EDD9E48A4B7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4293" y="522459"/>
          <a:ext cx="314539" cy="1809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0.86725</cdr:x>
      <cdr:y>0.31076</cdr:y>
    </cdr:from>
    <cdr:to>
      <cdr:x>1</cdr:x>
      <cdr:y>0.38603</cdr:y>
    </cdr:to>
    <cdr:sp macro="" textlink="">
      <cdr:nvSpPr>
        <cdr:cNvPr id="55297" name="Text 1">
          <a:extLst xmlns:a="http://schemas.openxmlformats.org/drawingml/2006/main">
            <a:ext uri="{FF2B5EF4-FFF2-40B4-BE49-F238E27FC236}">
              <a16:creationId xmlns:a16="http://schemas.microsoft.com/office/drawing/2014/main" id="{044800B8-A140-431E-89EA-638B0AC22652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249975" y="592218"/>
          <a:ext cx="304738" cy="142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0.88122</cdr:x>
      <cdr:y>0.25907</cdr:y>
    </cdr:from>
    <cdr:to>
      <cdr:x>0.9901</cdr:x>
      <cdr:y>0.3615</cdr:y>
    </cdr:to>
    <cdr:sp macro="" textlink="">
      <cdr:nvSpPr>
        <cdr:cNvPr id="56321" name="Text 1">
          <a:extLst xmlns:a="http://schemas.openxmlformats.org/drawingml/2006/main">
            <a:ext uri="{FF2B5EF4-FFF2-40B4-BE49-F238E27FC236}">
              <a16:creationId xmlns:a16="http://schemas.microsoft.com/office/drawing/2014/main" id="{E9CF3B6C-780A-4CAE-A137-2BB9D3BDA870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14462" y="488585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11</xdr:row>
      <xdr:rowOff>152400</xdr:rowOff>
    </xdr:from>
    <xdr:to>
      <xdr:col>14</xdr:col>
      <xdr:colOff>0</xdr:colOff>
      <xdr:row>22</xdr:row>
      <xdr:rowOff>152400</xdr:rowOff>
    </xdr:to>
    <xdr:grpSp>
      <xdr:nvGrpSpPr>
        <xdr:cNvPr id="58182" name="Group 455">
          <a:extLst>
            <a:ext uri="{FF2B5EF4-FFF2-40B4-BE49-F238E27FC236}">
              <a16:creationId xmlns:a16="http://schemas.microsoft.com/office/drawing/2014/main" id="{00000000-0008-0000-4300-000046E30000}"/>
            </a:ext>
          </a:extLst>
        </xdr:cNvPr>
        <xdr:cNvGrpSpPr>
          <a:grpSpLocks/>
        </xdr:cNvGrpSpPr>
      </xdr:nvGrpSpPr>
      <xdr:grpSpPr bwMode="auto">
        <a:xfrm>
          <a:off x="6867525" y="2038350"/>
          <a:ext cx="2200275" cy="1885950"/>
          <a:chOff x="-315" y="-334"/>
          <a:chExt cx="19899" cy="19844"/>
        </a:xfrm>
      </xdr:grpSpPr>
      <xdr:graphicFrame macro="">
        <xdr:nvGraphicFramePr>
          <xdr:cNvPr id="58270" name="Diagramm 52">
            <a:extLst>
              <a:ext uri="{FF2B5EF4-FFF2-40B4-BE49-F238E27FC236}">
                <a16:creationId xmlns:a16="http://schemas.microsoft.com/office/drawing/2014/main" id="{00000000-0008-0000-4300-00009EE30000}"/>
              </a:ext>
            </a:extLst>
          </xdr:cNvPr>
          <xdr:cNvGraphicFramePr>
            <a:graphicFrameLocks/>
          </xdr:cNvGraphicFramePr>
        </xdr:nvGraphicFramePr>
        <xdr:xfrm>
          <a:off x="-315" y="-334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7791" name="Text 447">
            <a:extLst>
              <a:ext uri="{FF2B5EF4-FFF2-40B4-BE49-F238E27FC236}">
                <a16:creationId xmlns:a16="http://schemas.microsoft.com/office/drawing/2014/main" id="{00000000-0008-0000-4300-0000BF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-33"/>
            <a:ext cx="1895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7794" name="Text 450">
            <a:extLst>
              <a:ext uri="{FF2B5EF4-FFF2-40B4-BE49-F238E27FC236}">
                <a16:creationId xmlns:a16="http://schemas.microsoft.com/office/drawing/2014/main" id="{00000000-0008-0000-4300-0000C2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5" y="17706"/>
            <a:ext cx="1292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209550</xdr:colOff>
      <xdr:row>12</xdr:row>
      <xdr:rowOff>47625</xdr:rowOff>
    </xdr:from>
    <xdr:to>
      <xdr:col>12</xdr:col>
      <xdr:colOff>38100</xdr:colOff>
      <xdr:row>13</xdr:row>
      <xdr:rowOff>47625</xdr:rowOff>
    </xdr:to>
    <xdr:sp macro="" textlink="">
      <xdr:nvSpPr>
        <xdr:cNvPr id="57412" name="y_Meridiankraft">
          <a:extLst>
            <a:ext uri="{FF2B5EF4-FFF2-40B4-BE49-F238E27FC236}">
              <a16:creationId xmlns:a16="http://schemas.microsoft.com/office/drawing/2014/main" id="{00000000-0008-0000-4300-000044E00000}"/>
            </a:ext>
          </a:extLst>
        </xdr:cNvPr>
        <xdr:cNvSpPr txBox="1">
          <a:spLocks noChangeArrowheads="1"/>
        </xdr:cNvSpPr>
      </xdr:nvSpPr>
      <xdr:spPr bwMode="auto">
        <a:xfrm>
          <a:off x="7077075" y="2105025"/>
          <a:ext cx="5619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304800</xdr:colOff>
      <xdr:row>21</xdr:row>
      <xdr:rowOff>152400</xdr:rowOff>
    </xdr:from>
    <xdr:to>
      <xdr:col>14</xdr:col>
      <xdr:colOff>0</xdr:colOff>
      <xdr:row>23</xdr:row>
      <xdr:rowOff>9525</xdr:rowOff>
    </xdr:to>
    <xdr:sp macro="" textlink="">
      <xdr:nvSpPr>
        <xdr:cNvPr id="57657" name="x_Meridiankraft">
          <a:extLst>
            <a:ext uri="{FF2B5EF4-FFF2-40B4-BE49-F238E27FC236}">
              <a16:creationId xmlns:a16="http://schemas.microsoft.com/office/drawing/2014/main" id="{00000000-0008-0000-4300-000039E10000}"/>
            </a:ext>
          </a:extLst>
        </xdr:cNvPr>
        <xdr:cNvSpPr txBox="1">
          <a:spLocks noChangeArrowheads="1"/>
        </xdr:cNvSpPr>
      </xdr:nvSpPr>
      <xdr:spPr bwMode="auto">
        <a:xfrm>
          <a:off x="8639175" y="3752850"/>
          <a:ext cx="4286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609600</xdr:colOff>
      <xdr:row>5</xdr:row>
      <xdr:rowOff>47625</xdr:rowOff>
    </xdr:from>
    <xdr:to>
      <xdr:col>6</xdr:col>
      <xdr:colOff>104775</xdr:colOff>
      <xdr:row>6</xdr:row>
      <xdr:rowOff>66675</xdr:rowOff>
    </xdr:to>
    <xdr:sp macro="" textlink="">
      <xdr:nvSpPr>
        <xdr:cNvPr id="57715" name="Stelle">
          <a:extLst>
            <a:ext uri="{FF2B5EF4-FFF2-40B4-BE49-F238E27FC236}">
              <a16:creationId xmlns:a16="http://schemas.microsoft.com/office/drawing/2014/main" id="{00000000-0008-0000-4300-000073E10000}"/>
            </a:ext>
          </a:extLst>
        </xdr:cNvPr>
        <xdr:cNvSpPr txBox="1">
          <a:spLocks noChangeArrowheads="1"/>
        </xdr:cNvSpPr>
      </xdr:nvSpPr>
      <xdr:spPr bwMode="auto">
        <a:xfrm>
          <a:off x="2886075" y="904875"/>
          <a:ext cx="9620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4</xdr:col>
      <xdr:colOff>533400</xdr:colOff>
      <xdr:row>7</xdr:row>
      <xdr:rowOff>38100</xdr:rowOff>
    </xdr:from>
    <xdr:to>
      <xdr:col>6</xdr:col>
      <xdr:colOff>66675</xdr:colOff>
      <xdr:row>8</xdr:row>
      <xdr:rowOff>57150</xdr:rowOff>
    </xdr:to>
    <xdr:sp macro="" textlink="">
      <xdr:nvSpPr>
        <xdr:cNvPr id="57716" name="Zylinderhöhe">
          <a:extLst>
            <a:ext uri="{FF2B5EF4-FFF2-40B4-BE49-F238E27FC236}">
              <a16:creationId xmlns:a16="http://schemas.microsoft.com/office/drawing/2014/main" id="{00000000-0008-0000-4300-000074E10000}"/>
            </a:ext>
          </a:extLst>
        </xdr:cNvPr>
        <xdr:cNvSpPr txBox="1">
          <a:spLocks noChangeArrowheads="1"/>
        </xdr:cNvSpPr>
      </xdr:nvSpPr>
      <xdr:spPr bwMode="auto">
        <a:xfrm>
          <a:off x="2809875" y="1238250"/>
          <a:ext cx="10001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6</xdr:col>
      <xdr:colOff>723900</xdr:colOff>
      <xdr:row>12</xdr:row>
      <xdr:rowOff>0</xdr:rowOff>
    </xdr:from>
    <xdr:to>
      <xdr:col>10</xdr:col>
      <xdr:colOff>542925</xdr:colOff>
      <xdr:row>23</xdr:row>
      <xdr:rowOff>0</xdr:rowOff>
    </xdr:to>
    <xdr:grpSp>
      <xdr:nvGrpSpPr>
        <xdr:cNvPr id="58187" name="Group 454">
          <a:extLst>
            <a:ext uri="{FF2B5EF4-FFF2-40B4-BE49-F238E27FC236}">
              <a16:creationId xmlns:a16="http://schemas.microsoft.com/office/drawing/2014/main" id="{00000000-0008-0000-4300-00004BE30000}"/>
            </a:ext>
          </a:extLst>
        </xdr:cNvPr>
        <xdr:cNvGrpSpPr>
          <a:grpSpLocks/>
        </xdr:cNvGrpSpPr>
      </xdr:nvGrpSpPr>
      <xdr:grpSpPr bwMode="auto">
        <a:xfrm>
          <a:off x="4467225" y="2057400"/>
          <a:ext cx="2209800" cy="1885950"/>
          <a:chOff x="-13" y="-170"/>
          <a:chExt cx="18476" cy="19844"/>
        </a:xfrm>
      </xdr:grpSpPr>
      <xdr:graphicFrame macro="">
        <xdr:nvGraphicFramePr>
          <xdr:cNvPr id="58267" name="Diagramm 53">
            <a:extLst>
              <a:ext uri="{FF2B5EF4-FFF2-40B4-BE49-F238E27FC236}">
                <a16:creationId xmlns:a16="http://schemas.microsoft.com/office/drawing/2014/main" id="{00000000-0008-0000-4300-00009BE30000}"/>
              </a:ext>
            </a:extLst>
          </xdr:cNvPr>
          <xdr:cNvGraphicFramePr>
            <a:graphicFrameLocks/>
          </xdr:cNvGraphicFramePr>
        </xdr:nvGraphicFramePr>
        <xdr:xfrm>
          <a:off x="-13" y="-170"/>
          <a:ext cx="1847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7790" name="Text 446">
            <a:extLst>
              <a:ext uri="{FF2B5EF4-FFF2-40B4-BE49-F238E27FC236}">
                <a16:creationId xmlns:a16="http://schemas.microsoft.com/office/drawing/2014/main" id="{00000000-0008-0000-4300-0000BE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6" y="217"/>
            <a:ext cx="1304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7795" name="Text 451">
            <a:extLst>
              <a:ext uri="{FF2B5EF4-FFF2-40B4-BE49-F238E27FC236}">
                <a16:creationId xmlns:a16="http://schemas.microsoft.com/office/drawing/2014/main" id="{00000000-0008-0000-4300-0000C3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05" y="17670"/>
            <a:ext cx="1195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6</xdr:col>
      <xdr:colOff>723900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58188" name="Group 457">
          <a:extLst>
            <a:ext uri="{FF2B5EF4-FFF2-40B4-BE49-F238E27FC236}">
              <a16:creationId xmlns:a16="http://schemas.microsoft.com/office/drawing/2014/main" id="{00000000-0008-0000-4300-00004CE30000}"/>
            </a:ext>
          </a:extLst>
        </xdr:cNvPr>
        <xdr:cNvGrpSpPr>
          <a:grpSpLocks/>
        </xdr:cNvGrpSpPr>
      </xdr:nvGrpSpPr>
      <xdr:grpSpPr bwMode="auto">
        <a:xfrm>
          <a:off x="4467225" y="4114800"/>
          <a:ext cx="2209800" cy="1885950"/>
          <a:chOff x="-13" y="-340"/>
          <a:chExt cx="18476" cy="19844"/>
        </a:xfrm>
      </xdr:grpSpPr>
      <xdr:graphicFrame macro="">
        <xdr:nvGraphicFramePr>
          <xdr:cNvPr id="58264" name="Diagramm 54">
            <a:extLst>
              <a:ext uri="{FF2B5EF4-FFF2-40B4-BE49-F238E27FC236}">
                <a16:creationId xmlns:a16="http://schemas.microsoft.com/office/drawing/2014/main" id="{00000000-0008-0000-4300-000098E30000}"/>
              </a:ext>
            </a:extLst>
          </xdr:cNvPr>
          <xdr:cNvGraphicFramePr>
            <a:graphicFrameLocks/>
          </xdr:cNvGraphicFramePr>
        </xdr:nvGraphicFramePr>
        <xdr:xfrm>
          <a:off x="-13" y="-340"/>
          <a:ext cx="1847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7792" name="Text 448">
            <a:extLst>
              <a:ext uri="{FF2B5EF4-FFF2-40B4-BE49-F238E27FC236}">
                <a16:creationId xmlns:a16="http://schemas.microsoft.com/office/drawing/2014/main" id="{00000000-0008-0000-4300-0000C0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44" y="-154"/>
            <a:ext cx="1275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57796" name="Text 452">
            <a:extLst>
              <a:ext uri="{FF2B5EF4-FFF2-40B4-BE49-F238E27FC236}">
                <a16:creationId xmlns:a16="http://schemas.microsoft.com/office/drawing/2014/main" id="{00000000-0008-0000-4300-0000C4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05" y="17500"/>
            <a:ext cx="1195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58189" name="Group 514">
          <a:extLst>
            <a:ext uri="{FF2B5EF4-FFF2-40B4-BE49-F238E27FC236}">
              <a16:creationId xmlns:a16="http://schemas.microsoft.com/office/drawing/2014/main" id="{00000000-0008-0000-4300-00004DE3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58261" name="Diagramm 513">
            <a:extLst>
              <a:ext uri="{FF2B5EF4-FFF2-40B4-BE49-F238E27FC236}">
                <a16:creationId xmlns:a16="http://schemas.microsoft.com/office/drawing/2014/main" id="{00000000-0008-0000-4300-000095E3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7793" name="Text 449">
            <a:extLst>
              <a:ext uri="{FF2B5EF4-FFF2-40B4-BE49-F238E27FC236}">
                <a16:creationId xmlns:a16="http://schemas.microsoft.com/office/drawing/2014/main" id="{00000000-0008-0000-4300-0000C1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2" y="-154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57797" name="Text 453">
            <a:extLst>
              <a:ext uri="{FF2B5EF4-FFF2-40B4-BE49-F238E27FC236}">
                <a16:creationId xmlns:a16="http://schemas.microsoft.com/office/drawing/2014/main" id="{00000000-0008-0000-4300-0000C5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502" y="17500"/>
            <a:ext cx="1206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495300</xdr:colOff>
      <xdr:row>13</xdr:row>
      <xdr:rowOff>47625</xdr:rowOff>
    </xdr:to>
    <xdr:sp macro="" textlink="">
      <xdr:nvSpPr>
        <xdr:cNvPr id="57413" name="y_Ringkraft">
          <a:extLst>
            <a:ext uri="{FF2B5EF4-FFF2-40B4-BE49-F238E27FC236}">
              <a16:creationId xmlns:a16="http://schemas.microsoft.com/office/drawing/2014/main" id="{00000000-0008-0000-4300-000045E00000}"/>
            </a:ext>
          </a:extLst>
        </xdr:cNvPr>
        <xdr:cNvSpPr txBox="1">
          <a:spLocks noChangeArrowheads="1"/>
        </xdr:cNvSpPr>
      </xdr:nvSpPr>
      <xdr:spPr bwMode="auto">
        <a:xfrm>
          <a:off x="4676775" y="2105025"/>
          <a:ext cx="6572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10</xdr:col>
      <xdr:colOff>104775</xdr:colOff>
      <xdr:row>21</xdr:row>
      <xdr:rowOff>152400</xdr:rowOff>
    </xdr:from>
    <xdr:to>
      <xdr:col>10</xdr:col>
      <xdr:colOff>504825</xdr:colOff>
      <xdr:row>23</xdr:row>
      <xdr:rowOff>9525</xdr:rowOff>
    </xdr:to>
    <xdr:sp macro="" textlink="">
      <xdr:nvSpPr>
        <xdr:cNvPr id="57659" name="x_Ringkraft">
          <a:extLst>
            <a:ext uri="{FF2B5EF4-FFF2-40B4-BE49-F238E27FC236}">
              <a16:creationId xmlns:a16="http://schemas.microsoft.com/office/drawing/2014/main" id="{00000000-0008-0000-4300-00003BE10000}"/>
            </a:ext>
          </a:extLst>
        </xdr:cNvPr>
        <xdr:cNvSpPr txBox="1">
          <a:spLocks noChangeArrowheads="1"/>
        </xdr:cNvSpPr>
      </xdr:nvSpPr>
      <xdr:spPr bwMode="auto">
        <a:xfrm>
          <a:off x="6238875" y="3752850"/>
          <a:ext cx="4000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19050</xdr:rowOff>
    </xdr:from>
    <xdr:to>
      <xdr:col>8</xdr:col>
      <xdr:colOff>304800</xdr:colOff>
      <xdr:row>25</xdr:row>
      <xdr:rowOff>47625</xdr:rowOff>
    </xdr:to>
    <xdr:sp macro="" textlink="">
      <xdr:nvSpPr>
        <xdr:cNvPr id="57414" name="y_Aufweitung">
          <a:extLst>
            <a:ext uri="{FF2B5EF4-FFF2-40B4-BE49-F238E27FC236}">
              <a16:creationId xmlns:a16="http://schemas.microsoft.com/office/drawing/2014/main" id="{00000000-0008-0000-4300-000046E00000}"/>
            </a:ext>
          </a:extLst>
        </xdr:cNvPr>
        <xdr:cNvSpPr txBox="1">
          <a:spLocks noChangeArrowheads="1"/>
        </xdr:cNvSpPr>
      </xdr:nvSpPr>
      <xdr:spPr bwMode="auto">
        <a:xfrm>
          <a:off x="4705350" y="4133850"/>
          <a:ext cx="438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95250</xdr:colOff>
      <xdr:row>33</xdr:row>
      <xdr:rowOff>152400</xdr:rowOff>
    </xdr:from>
    <xdr:to>
      <xdr:col>10</xdr:col>
      <xdr:colOff>495300</xdr:colOff>
      <xdr:row>35</xdr:row>
      <xdr:rowOff>0</xdr:rowOff>
    </xdr:to>
    <xdr:sp macro="" textlink="">
      <xdr:nvSpPr>
        <xdr:cNvPr id="57656" name="x_Aufweitung">
          <a:extLst>
            <a:ext uri="{FF2B5EF4-FFF2-40B4-BE49-F238E27FC236}">
              <a16:creationId xmlns:a16="http://schemas.microsoft.com/office/drawing/2014/main" id="{00000000-0008-0000-4300-000038E10000}"/>
            </a:ext>
          </a:extLst>
        </xdr:cNvPr>
        <xdr:cNvSpPr txBox="1">
          <a:spLocks noChangeArrowheads="1"/>
        </xdr:cNvSpPr>
      </xdr:nvSpPr>
      <xdr:spPr bwMode="auto">
        <a:xfrm>
          <a:off x="6229350" y="5810250"/>
          <a:ext cx="4000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13</xdr:col>
      <xdr:colOff>304800</xdr:colOff>
      <xdr:row>34</xdr:row>
      <xdr:rowOff>0</xdr:rowOff>
    </xdr:from>
    <xdr:to>
      <xdr:col>13</xdr:col>
      <xdr:colOff>666750</xdr:colOff>
      <xdr:row>35</xdr:row>
      <xdr:rowOff>9525</xdr:rowOff>
    </xdr:to>
    <xdr:sp macro="" textlink="">
      <xdr:nvSpPr>
        <xdr:cNvPr id="57658" name="x_Verdrehung">
          <a:extLst>
            <a:ext uri="{FF2B5EF4-FFF2-40B4-BE49-F238E27FC236}">
              <a16:creationId xmlns:a16="http://schemas.microsoft.com/office/drawing/2014/main" id="{00000000-0008-0000-4300-00003AE10000}"/>
            </a:ext>
          </a:extLst>
        </xdr:cNvPr>
        <xdr:cNvSpPr txBox="1">
          <a:spLocks noChangeArrowheads="1"/>
        </xdr:cNvSpPr>
      </xdr:nvSpPr>
      <xdr:spPr bwMode="auto">
        <a:xfrm>
          <a:off x="8639175" y="5829300"/>
          <a:ext cx="3619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17</xdr:col>
      <xdr:colOff>628650</xdr:colOff>
      <xdr:row>8</xdr:row>
      <xdr:rowOff>9525</xdr:rowOff>
    </xdr:from>
    <xdr:to>
      <xdr:col>18</xdr:col>
      <xdr:colOff>190500</xdr:colOff>
      <xdr:row>9</xdr:row>
      <xdr:rowOff>38100</xdr:rowOff>
    </xdr:to>
    <xdr:sp macro="" textlink="">
      <xdr:nvSpPr>
        <xdr:cNvPr id="58195" name="Text 459">
          <a:extLst>
            <a:ext uri="{FF2B5EF4-FFF2-40B4-BE49-F238E27FC236}">
              <a16:creationId xmlns:a16="http://schemas.microsoft.com/office/drawing/2014/main" id="{00000000-0008-0000-4300-000053E30000}"/>
            </a:ext>
          </a:extLst>
        </xdr:cNvPr>
        <xdr:cNvSpPr txBox="1">
          <a:spLocks noChangeArrowheads="1"/>
        </xdr:cNvSpPr>
      </xdr:nvSpPr>
      <xdr:spPr bwMode="auto">
        <a:xfrm>
          <a:off x="11896725" y="1381125"/>
          <a:ext cx="295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495300</xdr:colOff>
      <xdr:row>10</xdr:row>
      <xdr:rowOff>57150</xdr:rowOff>
    </xdr:from>
    <xdr:to>
      <xdr:col>18</xdr:col>
      <xdr:colOff>190500</xdr:colOff>
      <xdr:row>11</xdr:row>
      <xdr:rowOff>85725</xdr:rowOff>
    </xdr:to>
    <xdr:sp macro="" textlink="">
      <xdr:nvSpPr>
        <xdr:cNvPr id="58196" name="Text 460">
          <a:extLst>
            <a:ext uri="{FF2B5EF4-FFF2-40B4-BE49-F238E27FC236}">
              <a16:creationId xmlns:a16="http://schemas.microsoft.com/office/drawing/2014/main" id="{00000000-0008-0000-4300-000054E30000}"/>
            </a:ext>
          </a:extLst>
        </xdr:cNvPr>
        <xdr:cNvSpPr txBox="1">
          <a:spLocks noChangeArrowheads="1"/>
        </xdr:cNvSpPr>
      </xdr:nvSpPr>
      <xdr:spPr bwMode="auto">
        <a:xfrm>
          <a:off x="11763375" y="1771650"/>
          <a:ext cx="4286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495300</xdr:colOff>
      <xdr:row>0</xdr:row>
      <xdr:rowOff>152400</xdr:rowOff>
    </xdr:from>
    <xdr:to>
      <xdr:col>4</xdr:col>
      <xdr:colOff>257175</xdr:colOff>
      <xdr:row>1</xdr:row>
      <xdr:rowOff>152400</xdr:rowOff>
    </xdr:to>
    <xdr:sp macro="" textlink="">
      <xdr:nvSpPr>
        <xdr:cNvPr id="57861" name="Randlast">
          <a:extLst>
            <a:ext uri="{FF2B5EF4-FFF2-40B4-BE49-F238E27FC236}">
              <a16:creationId xmlns:a16="http://schemas.microsoft.com/office/drawing/2014/main" id="{00000000-0008-0000-4300-000005E20000}"/>
            </a:ext>
          </a:extLst>
        </xdr:cNvPr>
        <xdr:cNvSpPr txBox="1">
          <a:spLocks noChangeArrowheads="1"/>
        </xdr:cNvSpPr>
      </xdr:nvSpPr>
      <xdr:spPr bwMode="auto">
        <a:xfrm>
          <a:off x="1304925" y="152400"/>
          <a:ext cx="1228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1KN/cm</a:t>
          </a:r>
          <a:endParaRPr lang="en-US"/>
        </a:p>
      </xdr:txBody>
    </xdr:sp>
    <xdr:clientData/>
  </xdr:twoCellAnchor>
  <xdr:twoCellAnchor>
    <xdr:from>
      <xdr:col>2</xdr:col>
      <xdr:colOff>371475</xdr:colOff>
      <xdr:row>3</xdr:row>
      <xdr:rowOff>0</xdr:rowOff>
    </xdr:from>
    <xdr:to>
      <xdr:col>4</xdr:col>
      <xdr:colOff>333375</xdr:colOff>
      <xdr:row>13</xdr:row>
      <xdr:rowOff>19050</xdr:rowOff>
    </xdr:to>
    <xdr:sp macro="" textlink="">
      <xdr:nvSpPr>
        <xdr:cNvPr id="58198" name="Rectangle 374">
          <a:extLst>
            <a:ext uri="{FF2B5EF4-FFF2-40B4-BE49-F238E27FC236}">
              <a16:creationId xmlns:a16="http://schemas.microsoft.com/office/drawing/2014/main" id="{00000000-0008-0000-4300-000056E30000}"/>
            </a:ext>
          </a:extLst>
        </xdr:cNvPr>
        <xdr:cNvSpPr>
          <a:spLocks noChangeArrowheads="1"/>
        </xdr:cNvSpPr>
      </xdr:nvSpPr>
      <xdr:spPr bwMode="auto">
        <a:xfrm>
          <a:off x="1181100" y="514350"/>
          <a:ext cx="1428750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390525</xdr:colOff>
      <xdr:row>7</xdr:row>
      <xdr:rowOff>66675</xdr:rowOff>
    </xdr:from>
    <xdr:to>
      <xdr:col>4</xdr:col>
      <xdr:colOff>533400</xdr:colOff>
      <xdr:row>8</xdr:row>
      <xdr:rowOff>104775</xdr:rowOff>
    </xdr:to>
    <xdr:sp macro="" textlink="">
      <xdr:nvSpPr>
        <xdr:cNvPr id="58199" name="Text 375">
          <a:extLst>
            <a:ext uri="{FF2B5EF4-FFF2-40B4-BE49-F238E27FC236}">
              <a16:creationId xmlns:a16="http://schemas.microsoft.com/office/drawing/2014/main" id="{00000000-0008-0000-4300-000057E30000}"/>
            </a:ext>
          </a:extLst>
        </xdr:cNvPr>
        <xdr:cNvSpPr txBox="1">
          <a:spLocks noChangeArrowheads="1"/>
        </xdr:cNvSpPr>
      </xdr:nvSpPr>
      <xdr:spPr bwMode="auto">
        <a:xfrm>
          <a:off x="2667000" y="1266825"/>
          <a:ext cx="1428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523875</xdr:colOff>
      <xdr:row>5</xdr:row>
      <xdr:rowOff>0</xdr:rowOff>
    </xdr:from>
    <xdr:to>
      <xdr:col>4</xdr:col>
      <xdr:colOff>638175</xdr:colOff>
      <xdr:row>6</xdr:row>
      <xdr:rowOff>19050</xdr:rowOff>
    </xdr:to>
    <xdr:sp macro="" textlink="">
      <xdr:nvSpPr>
        <xdr:cNvPr id="57720" name="Text 376">
          <a:extLst>
            <a:ext uri="{FF2B5EF4-FFF2-40B4-BE49-F238E27FC236}">
              <a16:creationId xmlns:a16="http://schemas.microsoft.com/office/drawing/2014/main" id="{00000000-0008-0000-4300-000078E10000}"/>
            </a:ext>
          </a:extLst>
        </xdr:cNvPr>
        <xdr:cNvSpPr txBox="1">
          <a:spLocks noChangeArrowheads="1"/>
        </xdr:cNvSpPr>
      </xdr:nvSpPr>
      <xdr:spPr bwMode="auto">
        <a:xfrm>
          <a:off x="2800350" y="85725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3</xdr:col>
      <xdr:colOff>361950</xdr:colOff>
      <xdr:row>2</xdr:row>
      <xdr:rowOff>104775</xdr:rowOff>
    </xdr:from>
    <xdr:to>
      <xdr:col>3</xdr:col>
      <xdr:colOff>361950</xdr:colOff>
      <xdr:row>13</xdr:row>
      <xdr:rowOff>85725</xdr:rowOff>
    </xdr:to>
    <xdr:sp macro="" textlink="">
      <xdr:nvSpPr>
        <xdr:cNvPr id="58201" name="Line 377">
          <a:extLst>
            <a:ext uri="{FF2B5EF4-FFF2-40B4-BE49-F238E27FC236}">
              <a16:creationId xmlns:a16="http://schemas.microsoft.com/office/drawing/2014/main" id="{00000000-0008-0000-4300-000059E30000}"/>
            </a:ext>
          </a:extLst>
        </xdr:cNvPr>
        <xdr:cNvSpPr>
          <a:spLocks noChangeShapeType="1"/>
        </xdr:cNvSpPr>
      </xdr:nvSpPr>
      <xdr:spPr bwMode="auto">
        <a:xfrm>
          <a:off x="1905000" y="4476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361950</xdr:colOff>
      <xdr:row>2</xdr:row>
      <xdr:rowOff>104775</xdr:rowOff>
    </xdr:from>
    <xdr:to>
      <xdr:col>3</xdr:col>
      <xdr:colOff>361950</xdr:colOff>
      <xdr:row>13</xdr:row>
      <xdr:rowOff>85725</xdr:rowOff>
    </xdr:to>
    <xdr:sp macro="" textlink="">
      <xdr:nvSpPr>
        <xdr:cNvPr id="58202" name="Line 378">
          <a:extLst>
            <a:ext uri="{FF2B5EF4-FFF2-40B4-BE49-F238E27FC236}">
              <a16:creationId xmlns:a16="http://schemas.microsoft.com/office/drawing/2014/main" id="{00000000-0008-0000-4300-00005AE30000}"/>
            </a:ext>
          </a:extLst>
        </xdr:cNvPr>
        <xdr:cNvSpPr>
          <a:spLocks noChangeShapeType="1"/>
        </xdr:cNvSpPr>
      </xdr:nvSpPr>
      <xdr:spPr bwMode="auto">
        <a:xfrm>
          <a:off x="1905000" y="4476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466725</xdr:colOff>
      <xdr:row>3</xdr:row>
      <xdr:rowOff>9525</xdr:rowOff>
    </xdr:from>
    <xdr:to>
      <xdr:col>4</xdr:col>
      <xdr:colOff>466725</xdr:colOff>
      <xdr:row>7</xdr:row>
      <xdr:rowOff>9525</xdr:rowOff>
    </xdr:to>
    <xdr:sp macro="" textlink="">
      <xdr:nvSpPr>
        <xdr:cNvPr id="58203" name="Line 389">
          <a:extLst>
            <a:ext uri="{FF2B5EF4-FFF2-40B4-BE49-F238E27FC236}">
              <a16:creationId xmlns:a16="http://schemas.microsoft.com/office/drawing/2014/main" id="{00000000-0008-0000-4300-00005BE30000}"/>
            </a:ext>
          </a:extLst>
        </xdr:cNvPr>
        <xdr:cNvSpPr>
          <a:spLocks noChangeShapeType="1"/>
        </xdr:cNvSpPr>
      </xdr:nvSpPr>
      <xdr:spPr bwMode="auto">
        <a:xfrm flipH="1" flipV="1">
          <a:off x="2743200" y="523875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466725</xdr:colOff>
      <xdr:row>8</xdr:row>
      <xdr:rowOff>104775</xdr:rowOff>
    </xdr:from>
    <xdr:to>
      <xdr:col>4</xdr:col>
      <xdr:colOff>466725</xdr:colOff>
      <xdr:row>13</xdr:row>
      <xdr:rowOff>19050</xdr:rowOff>
    </xdr:to>
    <xdr:sp macro="" textlink="">
      <xdr:nvSpPr>
        <xdr:cNvPr id="58204" name="Line 390">
          <a:extLst>
            <a:ext uri="{FF2B5EF4-FFF2-40B4-BE49-F238E27FC236}">
              <a16:creationId xmlns:a16="http://schemas.microsoft.com/office/drawing/2014/main" id="{00000000-0008-0000-4300-00005CE30000}"/>
            </a:ext>
          </a:extLst>
        </xdr:cNvPr>
        <xdr:cNvSpPr>
          <a:spLocks noChangeShapeType="1"/>
        </xdr:cNvSpPr>
      </xdr:nvSpPr>
      <xdr:spPr bwMode="auto">
        <a:xfrm>
          <a:off x="2743200" y="1476375"/>
          <a:ext cx="0" cy="771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342900</xdr:colOff>
      <xdr:row>3</xdr:row>
      <xdr:rowOff>9525</xdr:rowOff>
    </xdr:from>
    <xdr:to>
      <xdr:col>4</xdr:col>
      <xdr:colOff>514350</xdr:colOff>
      <xdr:row>3</xdr:row>
      <xdr:rowOff>9525</xdr:rowOff>
    </xdr:to>
    <xdr:sp macro="" textlink="">
      <xdr:nvSpPr>
        <xdr:cNvPr id="58205" name="Line 391">
          <a:extLst>
            <a:ext uri="{FF2B5EF4-FFF2-40B4-BE49-F238E27FC236}">
              <a16:creationId xmlns:a16="http://schemas.microsoft.com/office/drawing/2014/main" id="{00000000-0008-0000-4300-00005DE30000}"/>
            </a:ext>
          </a:extLst>
        </xdr:cNvPr>
        <xdr:cNvSpPr>
          <a:spLocks noChangeShapeType="1"/>
        </xdr:cNvSpPr>
      </xdr:nvSpPr>
      <xdr:spPr bwMode="auto">
        <a:xfrm>
          <a:off x="2619375" y="523875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342900</xdr:colOff>
      <xdr:row>13</xdr:row>
      <xdr:rowOff>19050</xdr:rowOff>
    </xdr:from>
    <xdr:to>
      <xdr:col>4</xdr:col>
      <xdr:colOff>504825</xdr:colOff>
      <xdr:row>13</xdr:row>
      <xdr:rowOff>19050</xdr:rowOff>
    </xdr:to>
    <xdr:sp macro="" textlink="">
      <xdr:nvSpPr>
        <xdr:cNvPr id="58206" name="Line 392">
          <a:extLst>
            <a:ext uri="{FF2B5EF4-FFF2-40B4-BE49-F238E27FC236}">
              <a16:creationId xmlns:a16="http://schemas.microsoft.com/office/drawing/2014/main" id="{00000000-0008-0000-4300-00005EE30000}"/>
            </a:ext>
          </a:extLst>
        </xdr:cNvPr>
        <xdr:cNvSpPr>
          <a:spLocks noChangeShapeType="1"/>
        </xdr:cNvSpPr>
      </xdr:nvSpPr>
      <xdr:spPr bwMode="auto">
        <a:xfrm>
          <a:off x="2619375" y="22479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571500</xdr:colOff>
      <xdr:row>3</xdr:row>
      <xdr:rowOff>9525</xdr:rowOff>
    </xdr:from>
    <xdr:to>
      <xdr:col>4</xdr:col>
      <xdr:colOff>571500</xdr:colOff>
      <xdr:row>5</xdr:row>
      <xdr:rowOff>38100</xdr:rowOff>
    </xdr:to>
    <xdr:sp macro="" textlink="">
      <xdr:nvSpPr>
        <xdr:cNvPr id="58207" name="Line 393">
          <a:extLst>
            <a:ext uri="{FF2B5EF4-FFF2-40B4-BE49-F238E27FC236}">
              <a16:creationId xmlns:a16="http://schemas.microsoft.com/office/drawing/2014/main" id="{00000000-0008-0000-4300-00005FE30000}"/>
            </a:ext>
          </a:extLst>
        </xdr:cNvPr>
        <xdr:cNvSpPr>
          <a:spLocks noChangeShapeType="1"/>
        </xdr:cNvSpPr>
      </xdr:nvSpPr>
      <xdr:spPr bwMode="auto">
        <a:xfrm>
          <a:off x="2847975" y="523875"/>
          <a:ext cx="0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3</xdr:row>
      <xdr:rowOff>9525</xdr:rowOff>
    </xdr:from>
    <xdr:to>
      <xdr:col>4</xdr:col>
      <xdr:colOff>619125</xdr:colOff>
      <xdr:row>3</xdr:row>
      <xdr:rowOff>9525</xdr:rowOff>
    </xdr:to>
    <xdr:sp macro="" textlink="">
      <xdr:nvSpPr>
        <xdr:cNvPr id="58208" name="Line 394">
          <a:extLst>
            <a:ext uri="{FF2B5EF4-FFF2-40B4-BE49-F238E27FC236}">
              <a16:creationId xmlns:a16="http://schemas.microsoft.com/office/drawing/2014/main" id="{00000000-0008-0000-4300-000060E30000}"/>
            </a:ext>
          </a:extLst>
        </xdr:cNvPr>
        <xdr:cNvSpPr>
          <a:spLocks noChangeShapeType="1"/>
        </xdr:cNvSpPr>
      </xdr:nvSpPr>
      <xdr:spPr bwMode="auto">
        <a:xfrm>
          <a:off x="2838450" y="523875"/>
          <a:ext cx="571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190500</xdr:colOff>
      <xdr:row>10</xdr:row>
      <xdr:rowOff>38100</xdr:rowOff>
    </xdr:from>
    <xdr:to>
      <xdr:col>3</xdr:col>
      <xdr:colOff>361950</xdr:colOff>
      <xdr:row>11</xdr:row>
      <xdr:rowOff>47625</xdr:rowOff>
    </xdr:to>
    <xdr:sp macro="" textlink="">
      <xdr:nvSpPr>
        <xdr:cNvPr id="58209" name="Arc 395">
          <a:extLst>
            <a:ext uri="{FF2B5EF4-FFF2-40B4-BE49-F238E27FC236}">
              <a16:creationId xmlns:a16="http://schemas.microsoft.com/office/drawing/2014/main" id="{00000000-0008-0000-4300-000061E30000}"/>
            </a:ext>
          </a:extLst>
        </xdr:cNvPr>
        <xdr:cNvSpPr>
          <a:spLocks/>
        </xdr:cNvSpPr>
      </xdr:nvSpPr>
      <xdr:spPr bwMode="auto">
        <a:xfrm flipH="1">
          <a:off x="1733550" y="1752600"/>
          <a:ext cx="171450" cy="180975"/>
        </a:xfrm>
        <a:custGeom>
          <a:avLst/>
          <a:gdLst>
            <a:gd name="T0" fmla="*/ 0 w 21600"/>
            <a:gd name="T1" fmla="*/ 0 h 21600"/>
            <a:gd name="T2" fmla="*/ 1360884 w 21600"/>
            <a:gd name="T3" fmla="*/ 1516294 h 21600"/>
            <a:gd name="T4" fmla="*/ 0 w 21600"/>
            <a:gd name="T5" fmla="*/ 151629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628650</xdr:colOff>
      <xdr:row>5</xdr:row>
      <xdr:rowOff>0</xdr:rowOff>
    </xdr:from>
    <xdr:to>
      <xdr:col>3</xdr:col>
      <xdr:colOff>9525</xdr:colOff>
      <xdr:row>6</xdr:row>
      <xdr:rowOff>19050</xdr:rowOff>
    </xdr:to>
    <xdr:sp macro="" textlink="">
      <xdr:nvSpPr>
        <xdr:cNvPr id="58210" name="Text 396">
          <a:extLst>
            <a:ext uri="{FF2B5EF4-FFF2-40B4-BE49-F238E27FC236}">
              <a16:creationId xmlns:a16="http://schemas.microsoft.com/office/drawing/2014/main" id="{00000000-0008-0000-4300-000062E30000}"/>
            </a:ext>
          </a:extLst>
        </xdr:cNvPr>
        <xdr:cNvSpPr txBox="1">
          <a:spLocks noChangeArrowheads="1"/>
        </xdr:cNvSpPr>
      </xdr:nvSpPr>
      <xdr:spPr bwMode="auto">
        <a:xfrm>
          <a:off x="1438275" y="85725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723900</xdr:colOff>
      <xdr:row>11</xdr:row>
      <xdr:rowOff>66675</xdr:rowOff>
    </xdr:from>
    <xdr:to>
      <xdr:col>3</xdr:col>
      <xdr:colOff>133350</xdr:colOff>
      <xdr:row>12</xdr:row>
      <xdr:rowOff>57150</xdr:rowOff>
    </xdr:to>
    <xdr:sp macro="" textlink="">
      <xdr:nvSpPr>
        <xdr:cNvPr id="58211" name="Text 397">
          <a:extLst>
            <a:ext uri="{FF2B5EF4-FFF2-40B4-BE49-F238E27FC236}">
              <a16:creationId xmlns:a16="http://schemas.microsoft.com/office/drawing/2014/main" id="{00000000-0008-0000-4300-000063E30000}"/>
            </a:ext>
          </a:extLst>
        </xdr:cNvPr>
        <xdr:cNvSpPr txBox="1">
          <a:spLocks noChangeArrowheads="1"/>
        </xdr:cNvSpPr>
      </xdr:nvSpPr>
      <xdr:spPr bwMode="auto">
        <a:xfrm>
          <a:off x="1533525" y="1952625"/>
          <a:ext cx="14287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257175</xdr:colOff>
      <xdr:row>10</xdr:row>
      <xdr:rowOff>38100</xdr:rowOff>
    </xdr:from>
    <xdr:to>
      <xdr:col>4</xdr:col>
      <xdr:colOff>95250</xdr:colOff>
      <xdr:row>11</xdr:row>
      <xdr:rowOff>57150</xdr:rowOff>
    </xdr:to>
    <xdr:sp macro="" textlink="">
      <xdr:nvSpPr>
        <xdr:cNvPr id="58212" name="Text 398">
          <a:extLst>
            <a:ext uri="{FF2B5EF4-FFF2-40B4-BE49-F238E27FC236}">
              <a16:creationId xmlns:a16="http://schemas.microsoft.com/office/drawing/2014/main" id="{00000000-0008-0000-4300-000064E30000}"/>
            </a:ext>
          </a:extLst>
        </xdr:cNvPr>
        <xdr:cNvSpPr txBox="1">
          <a:spLocks noChangeArrowheads="1"/>
        </xdr:cNvSpPr>
      </xdr:nvSpPr>
      <xdr:spPr bwMode="auto">
        <a:xfrm>
          <a:off x="1800225" y="1752600"/>
          <a:ext cx="5715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695325</xdr:colOff>
      <xdr:row>8</xdr:row>
      <xdr:rowOff>0</xdr:rowOff>
    </xdr:from>
    <xdr:to>
      <xdr:col>3</xdr:col>
      <xdr:colOff>76200</xdr:colOff>
      <xdr:row>9</xdr:row>
      <xdr:rowOff>38100</xdr:rowOff>
    </xdr:to>
    <xdr:sp macro="" textlink="">
      <xdr:nvSpPr>
        <xdr:cNvPr id="58213" name="Text 399">
          <a:extLst>
            <a:ext uri="{FF2B5EF4-FFF2-40B4-BE49-F238E27FC236}">
              <a16:creationId xmlns:a16="http://schemas.microsoft.com/office/drawing/2014/main" id="{00000000-0008-0000-4300-000065E30000}"/>
            </a:ext>
          </a:extLst>
        </xdr:cNvPr>
        <xdr:cNvSpPr txBox="1">
          <a:spLocks noChangeArrowheads="1"/>
        </xdr:cNvSpPr>
      </xdr:nvSpPr>
      <xdr:spPr bwMode="auto">
        <a:xfrm>
          <a:off x="1504950" y="1371600"/>
          <a:ext cx="1143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228600</xdr:colOff>
      <xdr:row>9</xdr:row>
      <xdr:rowOff>0</xdr:rowOff>
    </xdr:from>
    <xdr:to>
      <xdr:col>2</xdr:col>
      <xdr:colOff>390525</xdr:colOff>
      <xdr:row>9</xdr:row>
      <xdr:rowOff>0</xdr:rowOff>
    </xdr:to>
    <xdr:sp macro="" textlink="">
      <xdr:nvSpPr>
        <xdr:cNvPr id="58214" name="Line 400">
          <a:extLst>
            <a:ext uri="{FF2B5EF4-FFF2-40B4-BE49-F238E27FC236}">
              <a16:creationId xmlns:a16="http://schemas.microsoft.com/office/drawing/2014/main" id="{00000000-0008-0000-4300-000066E30000}"/>
            </a:ext>
          </a:extLst>
        </xdr:cNvPr>
        <xdr:cNvSpPr>
          <a:spLocks noChangeShapeType="1"/>
        </xdr:cNvSpPr>
      </xdr:nvSpPr>
      <xdr:spPr bwMode="auto">
        <a:xfrm>
          <a:off x="1038225" y="15430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9</xdr:row>
      <xdr:rowOff>0</xdr:rowOff>
    </xdr:from>
    <xdr:to>
      <xdr:col>3</xdr:col>
      <xdr:colOff>38100</xdr:colOff>
      <xdr:row>9</xdr:row>
      <xdr:rowOff>0</xdr:rowOff>
    </xdr:to>
    <xdr:sp macro="" textlink="">
      <xdr:nvSpPr>
        <xdr:cNvPr id="58215" name="Line 401">
          <a:extLst>
            <a:ext uri="{FF2B5EF4-FFF2-40B4-BE49-F238E27FC236}">
              <a16:creationId xmlns:a16="http://schemas.microsoft.com/office/drawing/2014/main" id="{00000000-0008-0000-4300-000067E30000}"/>
            </a:ext>
          </a:extLst>
        </xdr:cNvPr>
        <xdr:cNvSpPr>
          <a:spLocks noChangeShapeType="1"/>
        </xdr:cNvSpPr>
      </xdr:nvSpPr>
      <xdr:spPr bwMode="auto">
        <a:xfrm flipH="1">
          <a:off x="1181100" y="1543050"/>
          <a:ext cx="400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11</xdr:row>
      <xdr:rowOff>47625</xdr:rowOff>
    </xdr:from>
    <xdr:to>
      <xdr:col>3</xdr:col>
      <xdr:colOff>361950</xdr:colOff>
      <xdr:row>11</xdr:row>
      <xdr:rowOff>47625</xdr:rowOff>
    </xdr:to>
    <xdr:sp macro="" textlink="">
      <xdr:nvSpPr>
        <xdr:cNvPr id="58216" name="Line 402">
          <a:extLst>
            <a:ext uri="{FF2B5EF4-FFF2-40B4-BE49-F238E27FC236}">
              <a16:creationId xmlns:a16="http://schemas.microsoft.com/office/drawing/2014/main" id="{00000000-0008-0000-4300-000068E30000}"/>
            </a:ext>
          </a:extLst>
        </xdr:cNvPr>
        <xdr:cNvSpPr>
          <a:spLocks noChangeShapeType="1"/>
        </xdr:cNvSpPr>
      </xdr:nvSpPr>
      <xdr:spPr bwMode="auto">
        <a:xfrm>
          <a:off x="1181100" y="1933575"/>
          <a:ext cx="7239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3</xdr:row>
      <xdr:rowOff>0</xdr:rowOff>
    </xdr:from>
    <xdr:to>
      <xdr:col>2</xdr:col>
      <xdr:colOff>704850</xdr:colOff>
      <xdr:row>13</xdr:row>
      <xdr:rowOff>19050</xdr:rowOff>
    </xdr:to>
    <xdr:sp macro="" textlink="">
      <xdr:nvSpPr>
        <xdr:cNvPr id="58217" name="Arc 403">
          <a:extLst>
            <a:ext uri="{FF2B5EF4-FFF2-40B4-BE49-F238E27FC236}">
              <a16:creationId xmlns:a16="http://schemas.microsoft.com/office/drawing/2014/main" id="{00000000-0008-0000-4300-000069E30000}"/>
            </a:ext>
          </a:extLst>
        </xdr:cNvPr>
        <xdr:cNvSpPr>
          <a:spLocks/>
        </xdr:cNvSpPr>
      </xdr:nvSpPr>
      <xdr:spPr bwMode="auto">
        <a:xfrm>
          <a:off x="1181100" y="514350"/>
          <a:ext cx="333375" cy="1733550"/>
        </a:xfrm>
        <a:custGeom>
          <a:avLst/>
          <a:gdLst>
            <a:gd name="T0" fmla="*/ 0 w 21600"/>
            <a:gd name="T1" fmla="*/ 0 h 21600"/>
            <a:gd name="T2" fmla="*/ 5145319 w 21600"/>
            <a:gd name="T3" fmla="*/ 139129426 h 21600"/>
            <a:gd name="T4" fmla="*/ 0 w 21600"/>
            <a:gd name="T5" fmla="*/ 1391294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1">
          <a:solidFill>
            <a:srgbClr xmlns:mc="http://schemas.openxmlformats.org/markup-compatibility/2006" xmlns:a14="http://schemas.microsoft.com/office/drawing/2010/main" val="663300" mc:Ignorable="a14" a14:legacySpreadsheetColorIndex="6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704850</xdr:colOff>
      <xdr:row>3</xdr:row>
      <xdr:rowOff>19050</xdr:rowOff>
    </xdr:from>
    <xdr:to>
      <xdr:col>4</xdr:col>
      <xdr:colOff>342900</xdr:colOff>
      <xdr:row>13</xdr:row>
      <xdr:rowOff>19050</xdr:rowOff>
    </xdr:to>
    <xdr:sp macro="" textlink="">
      <xdr:nvSpPr>
        <xdr:cNvPr id="58218" name="Arc 404">
          <a:extLst>
            <a:ext uri="{FF2B5EF4-FFF2-40B4-BE49-F238E27FC236}">
              <a16:creationId xmlns:a16="http://schemas.microsoft.com/office/drawing/2014/main" id="{00000000-0008-0000-4300-00006AE30000}"/>
            </a:ext>
          </a:extLst>
        </xdr:cNvPr>
        <xdr:cNvSpPr>
          <a:spLocks/>
        </xdr:cNvSpPr>
      </xdr:nvSpPr>
      <xdr:spPr bwMode="auto">
        <a:xfrm flipH="1">
          <a:off x="2247900" y="533400"/>
          <a:ext cx="371475" cy="1714500"/>
        </a:xfrm>
        <a:custGeom>
          <a:avLst/>
          <a:gdLst>
            <a:gd name="T0" fmla="*/ 0 w 21600"/>
            <a:gd name="T1" fmla="*/ 0 h 21600"/>
            <a:gd name="T2" fmla="*/ 6388596 w 21600"/>
            <a:gd name="T3" fmla="*/ 136088438 h 21600"/>
            <a:gd name="T4" fmla="*/ 0 w 21600"/>
            <a:gd name="T5" fmla="*/ 136088438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1">
          <a:solidFill>
            <a:srgbClr xmlns:mc="http://schemas.openxmlformats.org/markup-compatibility/2006" xmlns:a14="http://schemas.microsoft.com/office/drawing/2010/main" val="663300" mc:Ignorable="a14" a14:legacySpreadsheetColorIndex="6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704850</xdr:colOff>
      <xdr:row>11</xdr:row>
      <xdr:rowOff>161925</xdr:rowOff>
    </xdr:from>
    <xdr:to>
      <xdr:col>4</xdr:col>
      <xdr:colOff>342900</xdr:colOff>
      <xdr:row>12</xdr:row>
      <xdr:rowOff>0</xdr:rowOff>
    </xdr:to>
    <xdr:sp macro="" textlink="">
      <xdr:nvSpPr>
        <xdr:cNvPr id="58219" name="Line 424">
          <a:extLst>
            <a:ext uri="{FF2B5EF4-FFF2-40B4-BE49-F238E27FC236}">
              <a16:creationId xmlns:a16="http://schemas.microsoft.com/office/drawing/2014/main" id="{00000000-0008-0000-4300-00006BE30000}"/>
            </a:ext>
          </a:extLst>
        </xdr:cNvPr>
        <xdr:cNvSpPr>
          <a:spLocks noChangeShapeType="1"/>
        </xdr:cNvSpPr>
      </xdr:nvSpPr>
      <xdr:spPr bwMode="auto">
        <a:xfrm flipV="1">
          <a:off x="2247900" y="2047875"/>
          <a:ext cx="371475" cy="95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10</xdr:row>
      <xdr:rowOff>161925</xdr:rowOff>
    </xdr:from>
    <xdr:to>
      <xdr:col>4</xdr:col>
      <xdr:colOff>342900</xdr:colOff>
      <xdr:row>11</xdr:row>
      <xdr:rowOff>0</xdr:rowOff>
    </xdr:to>
    <xdr:sp macro="" textlink="">
      <xdr:nvSpPr>
        <xdr:cNvPr id="58220" name="Line 425">
          <a:extLst>
            <a:ext uri="{FF2B5EF4-FFF2-40B4-BE49-F238E27FC236}">
              <a16:creationId xmlns:a16="http://schemas.microsoft.com/office/drawing/2014/main" id="{00000000-0008-0000-4300-00006CE30000}"/>
            </a:ext>
          </a:extLst>
        </xdr:cNvPr>
        <xdr:cNvSpPr>
          <a:spLocks noChangeShapeType="1"/>
        </xdr:cNvSpPr>
      </xdr:nvSpPr>
      <xdr:spPr bwMode="auto">
        <a:xfrm flipV="1">
          <a:off x="2276475" y="1876425"/>
          <a:ext cx="342900" cy="95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10</xdr:row>
      <xdr:rowOff>0</xdr:rowOff>
    </xdr:from>
    <xdr:to>
      <xdr:col>4</xdr:col>
      <xdr:colOff>342900</xdr:colOff>
      <xdr:row>10</xdr:row>
      <xdr:rowOff>0</xdr:rowOff>
    </xdr:to>
    <xdr:sp macro="" textlink="">
      <xdr:nvSpPr>
        <xdr:cNvPr id="58221" name="Line 426">
          <a:extLst>
            <a:ext uri="{FF2B5EF4-FFF2-40B4-BE49-F238E27FC236}">
              <a16:creationId xmlns:a16="http://schemas.microsoft.com/office/drawing/2014/main" id="{00000000-0008-0000-4300-00006DE30000}"/>
            </a:ext>
          </a:extLst>
        </xdr:cNvPr>
        <xdr:cNvSpPr>
          <a:spLocks noChangeShapeType="1"/>
        </xdr:cNvSpPr>
      </xdr:nvSpPr>
      <xdr:spPr bwMode="auto">
        <a:xfrm>
          <a:off x="2286000" y="1714500"/>
          <a:ext cx="3333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28575</xdr:colOff>
      <xdr:row>9</xdr:row>
      <xdr:rowOff>9525</xdr:rowOff>
    </xdr:from>
    <xdr:to>
      <xdr:col>4</xdr:col>
      <xdr:colOff>352425</xdr:colOff>
      <xdr:row>9</xdr:row>
      <xdr:rowOff>9525</xdr:rowOff>
    </xdr:to>
    <xdr:sp macro="" textlink="">
      <xdr:nvSpPr>
        <xdr:cNvPr id="58222" name="Line 427">
          <a:extLst>
            <a:ext uri="{FF2B5EF4-FFF2-40B4-BE49-F238E27FC236}">
              <a16:creationId xmlns:a16="http://schemas.microsoft.com/office/drawing/2014/main" id="{00000000-0008-0000-4300-00006EE30000}"/>
            </a:ext>
          </a:extLst>
        </xdr:cNvPr>
        <xdr:cNvSpPr>
          <a:spLocks noChangeShapeType="1"/>
        </xdr:cNvSpPr>
      </xdr:nvSpPr>
      <xdr:spPr bwMode="auto">
        <a:xfrm>
          <a:off x="2305050" y="15525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</xdr:colOff>
      <xdr:row>7</xdr:row>
      <xdr:rowOff>152400</xdr:rowOff>
    </xdr:from>
    <xdr:to>
      <xdr:col>4</xdr:col>
      <xdr:colOff>342900</xdr:colOff>
      <xdr:row>7</xdr:row>
      <xdr:rowOff>152400</xdr:rowOff>
    </xdr:to>
    <xdr:sp macro="" textlink="">
      <xdr:nvSpPr>
        <xdr:cNvPr id="58223" name="Line 428">
          <a:extLst>
            <a:ext uri="{FF2B5EF4-FFF2-40B4-BE49-F238E27FC236}">
              <a16:creationId xmlns:a16="http://schemas.microsoft.com/office/drawing/2014/main" id="{00000000-0008-0000-4300-00006FE30000}"/>
            </a:ext>
          </a:extLst>
        </xdr:cNvPr>
        <xdr:cNvSpPr>
          <a:spLocks noChangeShapeType="1"/>
        </xdr:cNvSpPr>
      </xdr:nvSpPr>
      <xdr:spPr bwMode="auto">
        <a:xfrm>
          <a:off x="2314575" y="1352550"/>
          <a:ext cx="304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66675</xdr:colOff>
      <xdr:row>7</xdr:row>
      <xdr:rowOff>0</xdr:rowOff>
    </xdr:from>
    <xdr:to>
      <xdr:col>4</xdr:col>
      <xdr:colOff>342900</xdr:colOff>
      <xdr:row>7</xdr:row>
      <xdr:rowOff>0</xdr:rowOff>
    </xdr:to>
    <xdr:sp macro="" textlink="">
      <xdr:nvSpPr>
        <xdr:cNvPr id="58224" name="Line 429">
          <a:extLst>
            <a:ext uri="{FF2B5EF4-FFF2-40B4-BE49-F238E27FC236}">
              <a16:creationId xmlns:a16="http://schemas.microsoft.com/office/drawing/2014/main" id="{00000000-0008-0000-4300-000070E30000}"/>
            </a:ext>
          </a:extLst>
        </xdr:cNvPr>
        <xdr:cNvSpPr>
          <a:spLocks noChangeShapeType="1"/>
        </xdr:cNvSpPr>
      </xdr:nvSpPr>
      <xdr:spPr bwMode="auto">
        <a:xfrm>
          <a:off x="2343150" y="1200150"/>
          <a:ext cx="276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104775</xdr:colOff>
      <xdr:row>5</xdr:row>
      <xdr:rowOff>161925</xdr:rowOff>
    </xdr:from>
    <xdr:to>
      <xdr:col>4</xdr:col>
      <xdr:colOff>342900</xdr:colOff>
      <xdr:row>6</xdr:row>
      <xdr:rowOff>0</xdr:rowOff>
    </xdr:to>
    <xdr:sp macro="" textlink="">
      <xdr:nvSpPr>
        <xdr:cNvPr id="58225" name="Line 430">
          <a:extLst>
            <a:ext uri="{FF2B5EF4-FFF2-40B4-BE49-F238E27FC236}">
              <a16:creationId xmlns:a16="http://schemas.microsoft.com/office/drawing/2014/main" id="{00000000-0008-0000-4300-000071E30000}"/>
            </a:ext>
          </a:extLst>
        </xdr:cNvPr>
        <xdr:cNvSpPr>
          <a:spLocks noChangeShapeType="1"/>
        </xdr:cNvSpPr>
      </xdr:nvSpPr>
      <xdr:spPr bwMode="auto">
        <a:xfrm flipV="1">
          <a:off x="2381250" y="1019175"/>
          <a:ext cx="238125" cy="95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142875</xdr:colOff>
      <xdr:row>5</xdr:row>
      <xdr:rowOff>0</xdr:rowOff>
    </xdr:from>
    <xdr:to>
      <xdr:col>4</xdr:col>
      <xdr:colOff>342900</xdr:colOff>
      <xdr:row>5</xdr:row>
      <xdr:rowOff>0</xdr:rowOff>
    </xdr:to>
    <xdr:sp macro="" textlink="">
      <xdr:nvSpPr>
        <xdr:cNvPr id="58226" name="Line 431">
          <a:extLst>
            <a:ext uri="{FF2B5EF4-FFF2-40B4-BE49-F238E27FC236}">
              <a16:creationId xmlns:a16="http://schemas.microsoft.com/office/drawing/2014/main" id="{00000000-0008-0000-4300-000072E30000}"/>
            </a:ext>
          </a:extLst>
        </xdr:cNvPr>
        <xdr:cNvSpPr>
          <a:spLocks noChangeShapeType="1"/>
        </xdr:cNvSpPr>
      </xdr:nvSpPr>
      <xdr:spPr bwMode="auto">
        <a:xfrm>
          <a:off x="2419350" y="857250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209550</xdr:colOff>
      <xdr:row>3</xdr:row>
      <xdr:rowOff>161925</xdr:rowOff>
    </xdr:from>
    <xdr:to>
      <xdr:col>4</xdr:col>
      <xdr:colOff>342900</xdr:colOff>
      <xdr:row>4</xdr:row>
      <xdr:rowOff>0</xdr:rowOff>
    </xdr:to>
    <xdr:sp macro="" textlink="">
      <xdr:nvSpPr>
        <xdr:cNvPr id="58227" name="Line 432">
          <a:extLst>
            <a:ext uri="{FF2B5EF4-FFF2-40B4-BE49-F238E27FC236}">
              <a16:creationId xmlns:a16="http://schemas.microsoft.com/office/drawing/2014/main" id="{00000000-0008-0000-4300-000073E30000}"/>
            </a:ext>
          </a:extLst>
        </xdr:cNvPr>
        <xdr:cNvSpPr>
          <a:spLocks noChangeShapeType="1"/>
        </xdr:cNvSpPr>
      </xdr:nvSpPr>
      <xdr:spPr bwMode="auto">
        <a:xfrm flipV="1">
          <a:off x="2486025" y="676275"/>
          <a:ext cx="133350" cy="95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3</xdr:row>
      <xdr:rowOff>152400</xdr:rowOff>
    </xdr:from>
    <xdr:to>
      <xdr:col>2</xdr:col>
      <xdr:colOff>514350</xdr:colOff>
      <xdr:row>3</xdr:row>
      <xdr:rowOff>152400</xdr:rowOff>
    </xdr:to>
    <xdr:sp macro="" textlink="">
      <xdr:nvSpPr>
        <xdr:cNvPr id="58228" name="Line 433">
          <a:extLst>
            <a:ext uri="{FF2B5EF4-FFF2-40B4-BE49-F238E27FC236}">
              <a16:creationId xmlns:a16="http://schemas.microsoft.com/office/drawing/2014/main" id="{00000000-0008-0000-4300-000074E30000}"/>
            </a:ext>
          </a:extLst>
        </xdr:cNvPr>
        <xdr:cNvSpPr>
          <a:spLocks noChangeShapeType="1"/>
        </xdr:cNvSpPr>
      </xdr:nvSpPr>
      <xdr:spPr bwMode="auto">
        <a:xfrm flipH="1">
          <a:off x="1181100" y="666750"/>
          <a:ext cx="1428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4</xdr:row>
      <xdr:rowOff>152400</xdr:rowOff>
    </xdr:from>
    <xdr:to>
      <xdr:col>2</xdr:col>
      <xdr:colOff>571500</xdr:colOff>
      <xdr:row>4</xdr:row>
      <xdr:rowOff>152400</xdr:rowOff>
    </xdr:to>
    <xdr:sp macro="" textlink="">
      <xdr:nvSpPr>
        <xdr:cNvPr id="58229" name="Line 434">
          <a:extLst>
            <a:ext uri="{FF2B5EF4-FFF2-40B4-BE49-F238E27FC236}">
              <a16:creationId xmlns:a16="http://schemas.microsoft.com/office/drawing/2014/main" id="{00000000-0008-0000-4300-000075E30000}"/>
            </a:ext>
          </a:extLst>
        </xdr:cNvPr>
        <xdr:cNvSpPr>
          <a:spLocks noChangeShapeType="1"/>
        </xdr:cNvSpPr>
      </xdr:nvSpPr>
      <xdr:spPr bwMode="auto">
        <a:xfrm flipH="1">
          <a:off x="1181100" y="838200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5</xdr:row>
      <xdr:rowOff>152400</xdr:rowOff>
    </xdr:from>
    <xdr:to>
      <xdr:col>2</xdr:col>
      <xdr:colOff>609600</xdr:colOff>
      <xdr:row>5</xdr:row>
      <xdr:rowOff>152400</xdr:rowOff>
    </xdr:to>
    <xdr:sp macro="" textlink="">
      <xdr:nvSpPr>
        <xdr:cNvPr id="58230" name="Line 435">
          <a:extLst>
            <a:ext uri="{FF2B5EF4-FFF2-40B4-BE49-F238E27FC236}">
              <a16:creationId xmlns:a16="http://schemas.microsoft.com/office/drawing/2014/main" id="{00000000-0008-0000-4300-000076E30000}"/>
            </a:ext>
          </a:extLst>
        </xdr:cNvPr>
        <xdr:cNvSpPr>
          <a:spLocks noChangeShapeType="1"/>
        </xdr:cNvSpPr>
      </xdr:nvSpPr>
      <xdr:spPr bwMode="auto">
        <a:xfrm flipH="1">
          <a:off x="1181100" y="1009650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6</xdr:row>
      <xdr:rowOff>152400</xdr:rowOff>
    </xdr:from>
    <xdr:to>
      <xdr:col>2</xdr:col>
      <xdr:colOff>647700</xdr:colOff>
      <xdr:row>6</xdr:row>
      <xdr:rowOff>152400</xdr:rowOff>
    </xdr:to>
    <xdr:sp macro="" textlink="">
      <xdr:nvSpPr>
        <xdr:cNvPr id="58231" name="Line 436">
          <a:extLst>
            <a:ext uri="{FF2B5EF4-FFF2-40B4-BE49-F238E27FC236}">
              <a16:creationId xmlns:a16="http://schemas.microsoft.com/office/drawing/2014/main" id="{00000000-0008-0000-4300-000077E30000}"/>
            </a:ext>
          </a:extLst>
        </xdr:cNvPr>
        <xdr:cNvSpPr>
          <a:spLocks noChangeShapeType="1"/>
        </xdr:cNvSpPr>
      </xdr:nvSpPr>
      <xdr:spPr bwMode="auto">
        <a:xfrm flipH="1">
          <a:off x="1181100" y="1181100"/>
          <a:ext cx="276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7</xdr:row>
      <xdr:rowOff>152400</xdr:rowOff>
    </xdr:from>
    <xdr:to>
      <xdr:col>2</xdr:col>
      <xdr:colOff>666750</xdr:colOff>
      <xdr:row>7</xdr:row>
      <xdr:rowOff>152400</xdr:rowOff>
    </xdr:to>
    <xdr:sp macro="" textlink="">
      <xdr:nvSpPr>
        <xdr:cNvPr id="58232" name="Line 437">
          <a:extLst>
            <a:ext uri="{FF2B5EF4-FFF2-40B4-BE49-F238E27FC236}">
              <a16:creationId xmlns:a16="http://schemas.microsoft.com/office/drawing/2014/main" id="{00000000-0008-0000-4300-000078E30000}"/>
            </a:ext>
          </a:extLst>
        </xdr:cNvPr>
        <xdr:cNvSpPr>
          <a:spLocks noChangeShapeType="1"/>
        </xdr:cNvSpPr>
      </xdr:nvSpPr>
      <xdr:spPr bwMode="auto">
        <a:xfrm flipH="1">
          <a:off x="1181100" y="1352550"/>
          <a:ext cx="2952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9</xdr:row>
      <xdr:rowOff>152400</xdr:rowOff>
    </xdr:from>
    <xdr:to>
      <xdr:col>2</xdr:col>
      <xdr:colOff>695325</xdr:colOff>
      <xdr:row>9</xdr:row>
      <xdr:rowOff>152400</xdr:rowOff>
    </xdr:to>
    <xdr:sp macro="" textlink="">
      <xdr:nvSpPr>
        <xdr:cNvPr id="58233" name="Line 438">
          <a:extLst>
            <a:ext uri="{FF2B5EF4-FFF2-40B4-BE49-F238E27FC236}">
              <a16:creationId xmlns:a16="http://schemas.microsoft.com/office/drawing/2014/main" id="{00000000-0008-0000-4300-000079E30000}"/>
            </a:ext>
          </a:extLst>
        </xdr:cNvPr>
        <xdr:cNvSpPr>
          <a:spLocks noChangeShapeType="1"/>
        </xdr:cNvSpPr>
      </xdr:nvSpPr>
      <xdr:spPr bwMode="auto">
        <a:xfrm flipH="1">
          <a:off x="1181100" y="1695450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12</xdr:row>
      <xdr:rowOff>9525</xdr:rowOff>
    </xdr:from>
    <xdr:to>
      <xdr:col>2</xdr:col>
      <xdr:colOff>714375</xdr:colOff>
      <xdr:row>12</xdr:row>
      <xdr:rowOff>9525</xdr:rowOff>
    </xdr:to>
    <xdr:sp macro="" textlink="">
      <xdr:nvSpPr>
        <xdr:cNvPr id="58234" name="Line 439">
          <a:extLst>
            <a:ext uri="{FF2B5EF4-FFF2-40B4-BE49-F238E27FC236}">
              <a16:creationId xmlns:a16="http://schemas.microsoft.com/office/drawing/2014/main" id="{00000000-0008-0000-4300-00007AE30000}"/>
            </a:ext>
          </a:extLst>
        </xdr:cNvPr>
        <xdr:cNvSpPr>
          <a:spLocks noChangeShapeType="1"/>
        </xdr:cNvSpPr>
      </xdr:nvSpPr>
      <xdr:spPr bwMode="auto">
        <a:xfrm flipH="1">
          <a:off x="1181100" y="2066925"/>
          <a:ext cx="3429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400050</xdr:colOff>
      <xdr:row>7</xdr:row>
      <xdr:rowOff>38100</xdr:rowOff>
    </xdr:from>
    <xdr:to>
      <xdr:col>4</xdr:col>
      <xdr:colOff>533400</xdr:colOff>
      <xdr:row>8</xdr:row>
      <xdr:rowOff>66675</xdr:rowOff>
    </xdr:to>
    <xdr:sp macro="" textlink="">
      <xdr:nvSpPr>
        <xdr:cNvPr id="57807" name="Text 463">
          <a:extLst>
            <a:ext uri="{FF2B5EF4-FFF2-40B4-BE49-F238E27FC236}">
              <a16:creationId xmlns:a16="http://schemas.microsoft.com/office/drawing/2014/main" id="{00000000-0008-0000-4300-0000CFE10000}"/>
            </a:ext>
          </a:extLst>
        </xdr:cNvPr>
        <xdr:cNvSpPr txBox="1">
          <a:spLocks noChangeArrowheads="1"/>
        </xdr:cNvSpPr>
      </xdr:nvSpPr>
      <xdr:spPr bwMode="auto">
        <a:xfrm>
          <a:off x="2676525" y="123825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4</xdr:col>
      <xdr:colOff>495300</xdr:colOff>
      <xdr:row>5</xdr:row>
      <xdr:rowOff>38100</xdr:rowOff>
    </xdr:from>
    <xdr:to>
      <xdr:col>4</xdr:col>
      <xdr:colOff>628650</xdr:colOff>
      <xdr:row>6</xdr:row>
      <xdr:rowOff>47625</xdr:rowOff>
    </xdr:to>
    <xdr:sp macro="" textlink="">
      <xdr:nvSpPr>
        <xdr:cNvPr id="57808" name="Text 464">
          <a:extLst>
            <a:ext uri="{FF2B5EF4-FFF2-40B4-BE49-F238E27FC236}">
              <a16:creationId xmlns:a16="http://schemas.microsoft.com/office/drawing/2014/main" id="{00000000-0008-0000-4300-0000D0E10000}"/>
            </a:ext>
          </a:extLst>
        </xdr:cNvPr>
        <xdr:cNvSpPr txBox="1">
          <a:spLocks noChangeArrowheads="1"/>
        </xdr:cNvSpPr>
      </xdr:nvSpPr>
      <xdr:spPr bwMode="auto">
        <a:xfrm>
          <a:off x="2771775" y="895350"/>
          <a:ext cx="1333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628650</xdr:colOff>
      <xdr:row>5</xdr:row>
      <xdr:rowOff>76200</xdr:rowOff>
    </xdr:from>
    <xdr:to>
      <xdr:col>3</xdr:col>
      <xdr:colOff>28575</xdr:colOff>
      <xdr:row>6</xdr:row>
      <xdr:rowOff>104775</xdr:rowOff>
    </xdr:to>
    <xdr:sp macro="" textlink="">
      <xdr:nvSpPr>
        <xdr:cNvPr id="57828" name="Text 484">
          <a:extLst>
            <a:ext uri="{FF2B5EF4-FFF2-40B4-BE49-F238E27FC236}">
              <a16:creationId xmlns:a16="http://schemas.microsoft.com/office/drawing/2014/main" id="{00000000-0008-0000-4300-0000E4E10000}"/>
            </a:ext>
          </a:extLst>
        </xdr:cNvPr>
        <xdr:cNvSpPr txBox="1">
          <a:spLocks noChangeArrowheads="1"/>
        </xdr:cNvSpPr>
      </xdr:nvSpPr>
      <xdr:spPr bwMode="auto">
        <a:xfrm>
          <a:off x="1438275" y="93345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Symbol"/>
            </a:rPr>
            <a:t>g</a:t>
          </a:r>
        </a:p>
      </xdr:txBody>
    </xdr:sp>
    <xdr:clientData/>
  </xdr:twoCellAnchor>
  <xdr:twoCellAnchor>
    <xdr:from>
      <xdr:col>2</xdr:col>
      <xdr:colOff>704850</xdr:colOff>
      <xdr:row>11</xdr:row>
      <xdr:rowOff>57150</xdr:rowOff>
    </xdr:from>
    <xdr:to>
      <xdr:col>3</xdr:col>
      <xdr:colOff>104775</xdr:colOff>
      <xdr:row>12</xdr:row>
      <xdr:rowOff>47625</xdr:rowOff>
    </xdr:to>
    <xdr:sp macro="" textlink="">
      <xdr:nvSpPr>
        <xdr:cNvPr id="57829" name="Text 485">
          <a:extLst>
            <a:ext uri="{FF2B5EF4-FFF2-40B4-BE49-F238E27FC236}">
              <a16:creationId xmlns:a16="http://schemas.microsoft.com/office/drawing/2014/main" id="{00000000-0008-0000-4300-0000E5E10000}"/>
            </a:ext>
          </a:extLst>
        </xdr:cNvPr>
        <xdr:cNvSpPr txBox="1">
          <a:spLocks noChangeArrowheads="1"/>
        </xdr:cNvSpPr>
      </xdr:nvSpPr>
      <xdr:spPr bwMode="auto">
        <a:xfrm>
          <a:off x="1514475" y="1943100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238125</xdr:colOff>
      <xdr:row>10</xdr:row>
      <xdr:rowOff>19050</xdr:rowOff>
    </xdr:from>
    <xdr:to>
      <xdr:col>4</xdr:col>
      <xdr:colOff>38100</xdr:colOff>
      <xdr:row>11</xdr:row>
      <xdr:rowOff>47625</xdr:rowOff>
    </xdr:to>
    <xdr:sp macro="" textlink="">
      <xdr:nvSpPr>
        <xdr:cNvPr id="57830" name="Text 486">
          <a:extLst>
            <a:ext uri="{FF2B5EF4-FFF2-40B4-BE49-F238E27FC236}">
              <a16:creationId xmlns:a16="http://schemas.microsoft.com/office/drawing/2014/main" id="{00000000-0008-0000-4300-0000E6E10000}"/>
            </a:ext>
          </a:extLst>
        </xdr:cNvPr>
        <xdr:cNvSpPr txBox="1">
          <a:spLocks noChangeArrowheads="1"/>
        </xdr:cNvSpPr>
      </xdr:nvSpPr>
      <xdr:spPr bwMode="auto">
        <a:xfrm>
          <a:off x="1781175" y="1733550"/>
          <a:ext cx="5334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695325</xdr:colOff>
      <xdr:row>7</xdr:row>
      <xdr:rowOff>152400</xdr:rowOff>
    </xdr:from>
    <xdr:to>
      <xdr:col>3</xdr:col>
      <xdr:colOff>57150</xdr:colOff>
      <xdr:row>9</xdr:row>
      <xdr:rowOff>19050</xdr:rowOff>
    </xdr:to>
    <xdr:sp macro="" textlink="">
      <xdr:nvSpPr>
        <xdr:cNvPr id="57831" name="Text 487">
          <a:extLst>
            <a:ext uri="{FF2B5EF4-FFF2-40B4-BE49-F238E27FC236}">
              <a16:creationId xmlns:a16="http://schemas.microsoft.com/office/drawing/2014/main" id="{00000000-0008-0000-4300-0000E7E10000}"/>
            </a:ext>
          </a:extLst>
        </xdr:cNvPr>
        <xdr:cNvSpPr txBox="1">
          <a:spLocks noChangeArrowheads="1"/>
        </xdr:cNvSpPr>
      </xdr:nvSpPr>
      <xdr:spPr bwMode="auto">
        <a:xfrm>
          <a:off x="1504950" y="1352550"/>
          <a:ext cx="95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390525</xdr:colOff>
      <xdr:row>0</xdr:row>
      <xdr:rowOff>152400</xdr:rowOff>
    </xdr:from>
    <xdr:to>
      <xdr:col>2</xdr:col>
      <xdr:colOff>523875</xdr:colOff>
      <xdr:row>2</xdr:row>
      <xdr:rowOff>9525</xdr:rowOff>
    </xdr:to>
    <xdr:sp macro="" textlink="">
      <xdr:nvSpPr>
        <xdr:cNvPr id="57862" name="Text 518">
          <a:extLst>
            <a:ext uri="{FF2B5EF4-FFF2-40B4-BE49-F238E27FC236}">
              <a16:creationId xmlns:a16="http://schemas.microsoft.com/office/drawing/2014/main" id="{00000000-0008-0000-4300-000006E20000}"/>
            </a:ext>
          </a:extLst>
        </xdr:cNvPr>
        <xdr:cNvSpPr txBox="1">
          <a:spLocks noChangeArrowheads="1"/>
        </xdr:cNvSpPr>
      </xdr:nvSpPr>
      <xdr:spPr bwMode="auto">
        <a:xfrm>
          <a:off x="1200150" y="15240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371475</xdr:colOff>
      <xdr:row>12</xdr:row>
      <xdr:rowOff>161925</xdr:rowOff>
    </xdr:from>
    <xdr:to>
      <xdr:col>2</xdr:col>
      <xdr:colOff>409575</xdr:colOff>
      <xdr:row>13</xdr:row>
      <xdr:rowOff>38100</xdr:rowOff>
    </xdr:to>
    <xdr:sp macro="" textlink="">
      <xdr:nvSpPr>
        <xdr:cNvPr id="58242" name="Oval 532">
          <a:extLst>
            <a:ext uri="{FF2B5EF4-FFF2-40B4-BE49-F238E27FC236}">
              <a16:creationId xmlns:a16="http://schemas.microsoft.com/office/drawing/2014/main" id="{00000000-0008-0000-4300-000082E30000}"/>
            </a:ext>
          </a:extLst>
        </xdr:cNvPr>
        <xdr:cNvSpPr>
          <a:spLocks noChangeArrowheads="1"/>
        </xdr:cNvSpPr>
      </xdr:nvSpPr>
      <xdr:spPr bwMode="auto">
        <a:xfrm>
          <a:off x="1181100" y="2219325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381000</xdr:colOff>
      <xdr:row>13</xdr:row>
      <xdr:rowOff>19050</xdr:rowOff>
    </xdr:from>
    <xdr:to>
      <xdr:col>2</xdr:col>
      <xdr:colOff>495300</xdr:colOff>
      <xdr:row>14</xdr:row>
      <xdr:rowOff>47625</xdr:rowOff>
    </xdr:to>
    <xdr:sp macro="" textlink="">
      <xdr:nvSpPr>
        <xdr:cNvPr id="58243" name="Line 534">
          <a:extLst>
            <a:ext uri="{FF2B5EF4-FFF2-40B4-BE49-F238E27FC236}">
              <a16:creationId xmlns:a16="http://schemas.microsoft.com/office/drawing/2014/main" id="{00000000-0008-0000-4300-000083E30000}"/>
            </a:ext>
          </a:extLst>
        </xdr:cNvPr>
        <xdr:cNvSpPr>
          <a:spLocks noChangeShapeType="1"/>
        </xdr:cNvSpPr>
      </xdr:nvSpPr>
      <xdr:spPr bwMode="auto">
        <a:xfrm>
          <a:off x="1190625" y="2247900"/>
          <a:ext cx="11430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285750</xdr:colOff>
      <xdr:row>13</xdr:row>
      <xdr:rowOff>19050</xdr:rowOff>
    </xdr:from>
    <xdr:to>
      <xdr:col>2</xdr:col>
      <xdr:colOff>381000</xdr:colOff>
      <xdr:row>14</xdr:row>
      <xdr:rowOff>47625</xdr:rowOff>
    </xdr:to>
    <xdr:sp macro="" textlink="">
      <xdr:nvSpPr>
        <xdr:cNvPr id="58244" name="Line 535">
          <a:extLst>
            <a:ext uri="{FF2B5EF4-FFF2-40B4-BE49-F238E27FC236}">
              <a16:creationId xmlns:a16="http://schemas.microsoft.com/office/drawing/2014/main" id="{00000000-0008-0000-4300-000084E30000}"/>
            </a:ext>
          </a:extLst>
        </xdr:cNvPr>
        <xdr:cNvSpPr>
          <a:spLocks noChangeShapeType="1"/>
        </xdr:cNvSpPr>
      </xdr:nvSpPr>
      <xdr:spPr bwMode="auto">
        <a:xfrm flipH="1">
          <a:off x="1095375" y="2247900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285750</xdr:colOff>
      <xdr:row>14</xdr:row>
      <xdr:rowOff>47625</xdr:rowOff>
    </xdr:from>
    <xdr:to>
      <xdr:col>2</xdr:col>
      <xdr:colOff>495300</xdr:colOff>
      <xdr:row>14</xdr:row>
      <xdr:rowOff>47625</xdr:rowOff>
    </xdr:to>
    <xdr:sp macro="" textlink="">
      <xdr:nvSpPr>
        <xdr:cNvPr id="58245" name="Line 536">
          <a:extLst>
            <a:ext uri="{FF2B5EF4-FFF2-40B4-BE49-F238E27FC236}">
              <a16:creationId xmlns:a16="http://schemas.microsoft.com/office/drawing/2014/main" id="{00000000-0008-0000-4300-000085E30000}"/>
            </a:ext>
          </a:extLst>
        </xdr:cNvPr>
        <xdr:cNvSpPr>
          <a:spLocks noChangeShapeType="1"/>
        </xdr:cNvSpPr>
      </xdr:nvSpPr>
      <xdr:spPr bwMode="auto">
        <a:xfrm>
          <a:off x="1095375" y="244792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14</xdr:row>
      <xdr:rowOff>66675</xdr:rowOff>
    </xdr:from>
    <xdr:to>
      <xdr:col>2</xdr:col>
      <xdr:colOff>504825</xdr:colOff>
      <xdr:row>14</xdr:row>
      <xdr:rowOff>66675</xdr:rowOff>
    </xdr:to>
    <xdr:sp macro="" textlink="">
      <xdr:nvSpPr>
        <xdr:cNvPr id="58246" name="Line 537">
          <a:extLst>
            <a:ext uri="{FF2B5EF4-FFF2-40B4-BE49-F238E27FC236}">
              <a16:creationId xmlns:a16="http://schemas.microsoft.com/office/drawing/2014/main" id="{00000000-0008-0000-4300-000086E30000}"/>
            </a:ext>
          </a:extLst>
        </xdr:cNvPr>
        <xdr:cNvSpPr>
          <a:spLocks noChangeShapeType="1"/>
        </xdr:cNvSpPr>
      </xdr:nvSpPr>
      <xdr:spPr bwMode="auto">
        <a:xfrm>
          <a:off x="1066800" y="24669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</xdr:row>
      <xdr:rowOff>9525</xdr:rowOff>
    </xdr:from>
    <xdr:to>
      <xdr:col>2</xdr:col>
      <xdr:colOff>371475</xdr:colOff>
      <xdr:row>2</xdr:row>
      <xdr:rowOff>161925</xdr:rowOff>
    </xdr:to>
    <xdr:sp macro="" textlink="">
      <xdr:nvSpPr>
        <xdr:cNvPr id="58247" name="Line 538">
          <a:extLst>
            <a:ext uri="{FF2B5EF4-FFF2-40B4-BE49-F238E27FC236}">
              <a16:creationId xmlns:a16="http://schemas.microsoft.com/office/drawing/2014/main" id="{00000000-0008-0000-4300-000087E30000}"/>
            </a:ext>
          </a:extLst>
        </xdr:cNvPr>
        <xdr:cNvSpPr>
          <a:spLocks noChangeShapeType="1"/>
        </xdr:cNvSpPr>
      </xdr:nvSpPr>
      <xdr:spPr bwMode="auto">
        <a:xfrm flipV="1">
          <a:off x="1181100" y="180975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12</xdr:row>
      <xdr:rowOff>152400</xdr:rowOff>
    </xdr:from>
    <xdr:to>
      <xdr:col>4</xdr:col>
      <xdr:colOff>352425</xdr:colOff>
      <xdr:row>13</xdr:row>
      <xdr:rowOff>38100</xdr:rowOff>
    </xdr:to>
    <xdr:sp macro="" textlink="">
      <xdr:nvSpPr>
        <xdr:cNvPr id="58248" name="Oval 540">
          <a:extLst>
            <a:ext uri="{FF2B5EF4-FFF2-40B4-BE49-F238E27FC236}">
              <a16:creationId xmlns:a16="http://schemas.microsoft.com/office/drawing/2014/main" id="{00000000-0008-0000-4300-000088E30000}"/>
            </a:ext>
          </a:extLst>
        </xdr:cNvPr>
        <xdr:cNvSpPr>
          <a:spLocks noChangeArrowheads="1"/>
        </xdr:cNvSpPr>
      </xdr:nvSpPr>
      <xdr:spPr bwMode="auto">
        <a:xfrm>
          <a:off x="2581275" y="2209800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323850</xdr:colOff>
      <xdr:row>13</xdr:row>
      <xdr:rowOff>9525</xdr:rowOff>
    </xdr:from>
    <xdr:to>
      <xdr:col>4</xdr:col>
      <xdr:colOff>428625</xdr:colOff>
      <xdr:row>14</xdr:row>
      <xdr:rowOff>38100</xdr:rowOff>
    </xdr:to>
    <xdr:sp macro="" textlink="">
      <xdr:nvSpPr>
        <xdr:cNvPr id="58249" name="Line 542">
          <a:extLst>
            <a:ext uri="{FF2B5EF4-FFF2-40B4-BE49-F238E27FC236}">
              <a16:creationId xmlns:a16="http://schemas.microsoft.com/office/drawing/2014/main" id="{00000000-0008-0000-4300-000089E30000}"/>
            </a:ext>
          </a:extLst>
        </xdr:cNvPr>
        <xdr:cNvSpPr>
          <a:spLocks noChangeShapeType="1"/>
        </xdr:cNvSpPr>
      </xdr:nvSpPr>
      <xdr:spPr bwMode="auto">
        <a:xfrm>
          <a:off x="2600325" y="2238375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228600</xdr:colOff>
      <xdr:row>13</xdr:row>
      <xdr:rowOff>9525</xdr:rowOff>
    </xdr:from>
    <xdr:to>
      <xdr:col>4</xdr:col>
      <xdr:colOff>323850</xdr:colOff>
      <xdr:row>14</xdr:row>
      <xdr:rowOff>38100</xdr:rowOff>
    </xdr:to>
    <xdr:sp macro="" textlink="">
      <xdr:nvSpPr>
        <xdr:cNvPr id="58250" name="Line 543">
          <a:extLst>
            <a:ext uri="{FF2B5EF4-FFF2-40B4-BE49-F238E27FC236}">
              <a16:creationId xmlns:a16="http://schemas.microsoft.com/office/drawing/2014/main" id="{00000000-0008-0000-4300-00008AE30000}"/>
            </a:ext>
          </a:extLst>
        </xdr:cNvPr>
        <xdr:cNvSpPr>
          <a:spLocks noChangeShapeType="1"/>
        </xdr:cNvSpPr>
      </xdr:nvSpPr>
      <xdr:spPr bwMode="auto">
        <a:xfrm flipH="1">
          <a:off x="2505075" y="2238375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228600</xdr:colOff>
      <xdr:row>14</xdr:row>
      <xdr:rowOff>38100</xdr:rowOff>
    </xdr:from>
    <xdr:to>
      <xdr:col>4</xdr:col>
      <xdr:colOff>438150</xdr:colOff>
      <xdr:row>14</xdr:row>
      <xdr:rowOff>38100</xdr:rowOff>
    </xdr:to>
    <xdr:sp macro="" textlink="">
      <xdr:nvSpPr>
        <xdr:cNvPr id="58251" name="Line 544">
          <a:extLst>
            <a:ext uri="{FF2B5EF4-FFF2-40B4-BE49-F238E27FC236}">
              <a16:creationId xmlns:a16="http://schemas.microsoft.com/office/drawing/2014/main" id="{00000000-0008-0000-4300-00008BE30000}"/>
            </a:ext>
          </a:extLst>
        </xdr:cNvPr>
        <xdr:cNvSpPr>
          <a:spLocks noChangeShapeType="1"/>
        </xdr:cNvSpPr>
      </xdr:nvSpPr>
      <xdr:spPr bwMode="auto">
        <a:xfrm>
          <a:off x="2505075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200025</xdr:colOff>
      <xdr:row>14</xdr:row>
      <xdr:rowOff>57150</xdr:rowOff>
    </xdr:from>
    <xdr:to>
      <xdr:col>4</xdr:col>
      <xdr:colOff>447675</xdr:colOff>
      <xdr:row>14</xdr:row>
      <xdr:rowOff>57150</xdr:rowOff>
    </xdr:to>
    <xdr:sp macro="" textlink="">
      <xdr:nvSpPr>
        <xdr:cNvPr id="58252" name="Line 545">
          <a:extLst>
            <a:ext uri="{FF2B5EF4-FFF2-40B4-BE49-F238E27FC236}">
              <a16:creationId xmlns:a16="http://schemas.microsoft.com/office/drawing/2014/main" id="{00000000-0008-0000-4300-00008CE30000}"/>
            </a:ext>
          </a:extLst>
        </xdr:cNvPr>
        <xdr:cNvSpPr>
          <a:spLocks noChangeShapeType="1"/>
        </xdr:cNvSpPr>
      </xdr:nvSpPr>
      <xdr:spPr bwMode="auto">
        <a:xfrm>
          <a:off x="2476500" y="24574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333375</xdr:colOff>
      <xdr:row>1</xdr:row>
      <xdr:rowOff>19050</xdr:rowOff>
    </xdr:from>
    <xdr:to>
      <xdr:col>4</xdr:col>
      <xdr:colOff>333375</xdr:colOff>
      <xdr:row>3</xdr:row>
      <xdr:rowOff>0</xdr:rowOff>
    </xdr:to>
    <xdr:sp macro="" textlink="">
      <xdr:nvSpPr>
        <xdr:cNvPr id="58253" name="Line 546">
          <a:extLst>
            <a:ext uri="{FF2B5EF4-FFF2-40B4-BE49-F238E27FC236}">
              <a16:creationId xmlns:a16="http://schemas.microsoft.com/office/drawing/2014/main" id="{00000000-0008-0000-4300-00008DE30000}"/>
            </a:ext>
          </a:extLst>
        </xdr:cNvPr>
        <xdr:cNvSpPr>
          <a:spLocks noChangeShapeType="1"/>
        </xdr:cNvSpPr>
      </xdr:nvSpPr>
      <xdr:spPr bwMode="auto">
        <a:xfrm flipV="1">
          <a:off x="2609850" y="1905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11</xdr:row>
      <xdr:rowOff>66675</xdr:rowOff>
    </xdr:from>
    <xdr:to>
      <xdr:col>3</xdr:col>
      <xdr:colOff>685800</xdr:colOff>
      <xdr:row>12</xdr:row>
      <xdr:rowOff>95250</xdr:rowOff>
    </xdr:to>
    <xdr:sp macro="" textlink="">
      <xdr:nvSpPr>
        <xdr:cNvPr id="57766" name="Radius">
          <a:extLst>
            <a:ext uri="{FF2B5EF4-FFF2-40B4-BE49-F238E27FC236}">
              <a16:creationId xmlns:a16="http://schemas.microsoft.com/office/drawing/2014/main" id="{00000000-0008-0000-4300-0000A6E10000}"/>
            </a:ext>
          </a:extLst>
        </xdr:cNvPr>
        <xdr:cNvSpPr txBox="1">
          <a:spLocks noChangeArrowheads="1"/>
        </xdr:cNvSpPr>
      </xdr:nvSpPr>
      <xdr:spPr bwMode="auto">
        <a:xfrm>
          <a:off x="1628775" y="1952625"/>
          <a:ext cx="6000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714375</xdr:colOff>
      <xdr:row>5</xdr:row>
      <xdr:rowOff>104775</xdr:rowOff>
    </xdr:from>
    <xdr:to>
      <xdr:col>4</xdr:col>
      <xdr:colOff>104775</xdr:colOff>
      <xdr:row>6</xdr:row>
      <xdr:rowOff>152400</xdr:rowOff>
    </xdr:to>
    <xdr:sp macro="" textlink="">
      <xdr:nvSpPr>
        <xdr:cNvPr id="57765" name="Wichte">
          <a:extLst>
            <a:ext uri="{FF2B5EF4-FFF2-40B4-BE49-F238E27FC236}">
              <a16:creationId xmlns:a16="http://schemas.microsoft.com/office/drawing/2014/main" id="{00000000-0008-0000-4300-0000A5E10000}"/>
            </a:ext>
          </a:extLst>
        </xdr:cNvPr>
        <xdr:cNvSpPr txBox="1">
          <a:spLocks noChangeArrowheads="1"/>
        </xdr:cNvSpPr>
      </xdr:nvSpPr>
      <xdr:spPr bwMode="auto">
        <a:xfrm>
          <a:off x="1524000" y="962025"/>
          <a:ext cx="8572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1KN/cm³</a:t>
          </a:r>
        </a:p>
      </xdr:txBody>
    </xdr:sp>
    <xdr:clientData/>
  </xdr:twoCellAnchor>
  <xdr:twoCellAnchor>
    <xdr:from>
      <xdr:col>3</xdr:col>
      <xdr:colOff>38100</xdr:colOff>
      <xdr:row>7</xdr:row>
      <xdr:rowOff>152400</xdr:rowOff>
    </xdr:from>
    <xdr:to>
      <xdr:col>4</xdr:col>
      <xdr:colOff>200025</xdr:colOff>
      <xdr:row>8</xdr:row>
      <xdr:rowOff>152400</xdr:rowOff>
    </xdr:to>
    <xdr:sp macro="" textlink="">
      <xdr:nvSpPr>
        <xdr:cNvPr id="57767" name="Dicke">
          <a:extLst>
            <a:ext uri="{FF2B5EF4-FFF2-40B4-BE49-F238E27FC236}">
              <a16:creationId xmlns:a16="http://schemas.microsoft.com/office/drawing/2014/main" id="{00000000-0008-0000-4300-0000A7E10000}"/>
            </a:ext>
          </a:extLst>
        </xdr:cNvPr>
        <xdr:cNvSpPr txBox="1">
          <a:spLocks noChangeArrowheads="1"/>
        </xdr:cNvSpPr>
      </xdr:nvSpPr>
      <xdr:spPr bwMode="auto">
        <a:xfrm>
          <a:off x="1581150" y="1352550"/>
          <a:ext cx="895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57892" name="Meridiankraft">
          <a:extLst>
            <a:ext uri="{FF2B5EF4-FFF2-40B4-BE49-F238E27FC236}">
              <a16:creationId xmlns:a16="http://schemas.microsoft.com/office/drawing/2014/main" id="{00000000-0008-0000-4300-000024E2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7893" name="Aufweitung">
          <a:extLst>
            <a:ext uri="{FF2B5EF4-FFF2-40B4-BE49-F238E27FC236}">
              <a16:creationId xmlns:a16="http://schemas.microsoft.com/office/drawing/2014/main" id="{00000000-0008-0000-4300-000025E2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7894" name="Stelle2">
          <a:extLst>
            <a:ext uri="{FF2B5EF4-FFF2-40B4-BE49-F238E27FC236}">
              <a16:creationId xmlns:a16="http://schemas.microsoft.com/office/drawing/2014/main" id="{00000000-0008-0000-4300-000026E2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7895" name="Ringkraft">
          <a:extLst>
            <a:ext uri="{FF2B5EF4-FFF2-40B4-BE49-F238E27FC236}">
              <a16:creationId xmlns:a16="http://schemas.microsoft.com/office/drawing/2014/main" id="{00000000-0008-0000-4300-000027E2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0</xdr:rowOff>
        </xdr:to>
        <xdr:sp macro="" textlink="">
          <xdr:nvSpPr>
            <xdr:cNvPr id="57896" name="Button 552" hidden="1">
              <a:extLst>
                <a:ext uri="{63B3BB69-23CF-44E3-9099-C40C66FF867C}">
                  <a14:compatExt spid="_x0000_s57896"/>
                </a:ext>
                <a:ext uri="{FF2B5EF4-FFF2-40B4-BE49-F238E27FC236}">
                  <a16:creationId xmlns:a16="http://schemas.microsoft.com/office/drawing/2014/main" id="{00000000-0008-0000-4300-000028E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0</xdr:rowOff>
        </xdr:to>
        <xdr:sp macro="" textlink="">
          <xdr:nvSpPr>
            <xdr:cNvPr id="57897" name="Button 553" hidden="1">
              <a:extLst>
                <a:ext uri="{63B3BB69-23CF-44E3-9099-C40C66FF867C}">
                  <a14:compatExt spid="_x0000_s57897"/>
                </a:ext>
                <a:ext uri="{FF2B5EF4-FFF2-40B4-BE49-F238E27FC236}">
                  <a16:creationId xmlns:a16="http://schemas.microsoft.com/office/drawing/2014/main" id="{00000000-0008-0000-4300-000029E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0</xdr:rowOff>
        </xdr:to>
        <xdr:sp macro="" textlink="">
          <xdr:nvSpPr>
            <xdr:cNvPr id="57898" name="Button 554" hidden="1">
              <a:extLst>
                <a:ext uri="{63B3BB69-23CF-44E3-9099-C40C66FF867C}">
                  <a14:compatExt spid="_x0000_s57898"/>
                </a:ext>
                <a:ext uri="{FF2B5EF4-FFF2-40B4-BE49-F238E27FC236}">
                  <a16:creationId xmlns:a16="http://schemas.microsoft.com/office/drawing/2014/main" id="{00000000-0008-0000-4300-00002AE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57899" name="Button 555" hidden="1">
              <a:extLst>
                <a:ext uri="{63B3BB69-23CF-44E3-9099-C40C66FF867C}">
                  <a14:compatExt spid="_x0000_s57899"/>
                </a:ext>
                <a:ext uri="{FF2B5EF4-FFF2-40B4-BE49-F238E27FC236}">
                  <a16:creationId xmlns:a16="http://schemas.microsoft.com/office/drawing/2014/main" id="{00000000-0008-0000-4300-00002BE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657225</xdr:colOff>
      <xdr:row>8</xdr:row>
      <xdr:rowOff>57150</xdr:rowOff>
    </xdr:from>
    <xdr:to>
      <xdr:col>6</xdr:col>
      <xdr:colOff>609600</xdr:colOff>
      <xdr:row>9</xdr:row>
      <xdr:rowOff>95250</xdr:rowOff>
    </xdr:to>
    <xdr:sp macro="" textlink="">
      <xdr:nvSpPr>
        <xdr:cNvPr id="58661" name="Zylinderhöhe">
          <a:extLst>
            <a:ext uri="{FF2B5EF4-FFF2-40B4-BE49-F238E27FC236}">
              <a16:creationId xmlns:a16="http://schemas.microsoft.com/office/drawing/2014/main" id="{00000000-0008-0000-4400-000025E50000}"/>
            </a:ext>
          </a:extLst>
        </xdr:cNvPr>
        <xdr:cNvSpPr txBox="1">
          <a:spLocks noChangeArrowheads="1"/>
        </xdr:cNvSpPr>
      </xdr:nvSpPr>
      <xdr:spPr bwMode="auto">
        <a:xfrm>
          <a:off x="2933700" y="1428750"/>
          <a:ext cx="14192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xdr:twoCellAnchor editAs="absolute">
    <xdr:from>
      <xdr:col>2</xdr:col>
      <xdr:colOff>657225</xdr:colOff>
      <xdr:row>2</xdr:row>
      <xdr:rowOff>152400</xdr:rowOff>
    </xdr:from>
    <xdr:to>
      <xdr:col>4</xdr:col>
      <xdr:colOff>657225</xdr:colOff>
      <xdr:row>4</xdr:row>
      <xdr:rowOff>0</xdr:rowOff>
    </xdr:to>
    <xdr:sp macro="" textlink="">
      <xdr:nvSpPr>
        <xdr:cNvPr id="58806" name="Laternenlast">
          <a:extLst>
            <a:ext uri="{FF2B5EF4-FFF2-40B4-BE49-F238E27FC236}">
              <a16:creationId xmlns:a16="http://schemas.microsoft.com/office/drawing/2014/main" id="{00000000-0008-0000-4400-0000B6E50000}"/>
            </a:ext>
          </a:extLst>
        </xdr:cNvPr>
        <xdr:cNvSpPr txBox="1">
          <a:spLocks noChangeArrowheads="1"/>
        </xdr:cNvSpPr>
      </xdr:nvSpPr>
      <xdr:spPr bwMode="auto">
        <a:xfrm>
          <a:off x="1466850" y="495300"/>
          <a:ext cx="1466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5KN/m</a:t>
          </a:r>
          <a:endParaRPr lang="en-US"/>
        </a:p>
      </xdr:txBody>
    </xdr:sp>
    <xdr:clientData/>
  </xdr:twoCellAnchor>
  <xdr:twoCellAnchor editAs="absolute">
    <xdr:from>
      <xdr:col>5</xdr:col>
      <xdr:colOff>38100</xdr:colOff>
      <xdr:row>6</xdr:row>
      <xdr:rowOff>95250</xdr:rowOff>
    </xdr:from>
    <xdr:to>
      <xdr:col>7</xdr:col>
      <xdr:colOff>19050</xdr:colOff>
      <xdr:row>7</xdr:row>
      <xdr:rowOff>152400</xdr:rowOff>
    </xdr:to>
    <xdr:sp macro="" textlink="">
      <xdr:nvSpPr>
        <xdr:cNvPr id="58810" name="Stelle">
          <a:extLst>
            <a:ext uri="{FF2B5EF4-FFF2-40B4-BE49-F238E27FC236}">
              <a16:creationId xmlns:a16="http://schemas.microsoft.com/office/drawing/2014/main" id="{00000000-0008-0000-4400-0000BAE50000}"/>
            </a:ext>
          </a:extLst>
        </xdr:cNvPr>
        <xdr:cNvSpPr txBox="1">
          <a:spLocks noChangeArrowheads="1"/>
        </xdr:cNvSpPr>
      </xdr:nvSpPr>
      <xdr:spPr bwMode="auto">
        <a:xfrm>
          <a:off x="3048000" y="1123950"/>
          <a:ext cx="14478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59029" name="Group 457">
          <a:extLst>
            <a:ext uri="{FF2B5EF4-FFF2-40B4-BE49-F238E27FC236}">
              <a16:creationId xmlns:a16="http://schemas.microsoft.com/office/drawing/2014/main" id="{00000000-0008-0000-4400-000095E6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19325" cy="1885950"/>
          <a:chOff x="49" y="-170"/>
          <a:chExt cx="18600" cy="19844"/>
        </a:xfrm>
      </xdr:grpSpPr>
      <xdr:graphicFrame macro="">
        <xdr:nvGraphicFramePr>
          <xdr:cNvPr id="59075" name="Diagramm 52">
            <a:extLst>
              <a:ext uri="{FF2B5EF4-FFF2-40B4-BE49-F238E27FC236}">
                <a16:creationId xmlns:a16="http://schemas.microsoft.com/office/drawing/2014/main" id="{00000000-0008-0000-4400-0000C3E6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8822" name="Text 454">
            <a:extLst>
              <a:ext uri="{FF2B5EF4-FFF2-40B4-BE49-F238E27FC236}">
                <a16:creationId xmlns:a16="http://schemas.microsoft.com/office/drawing/2014/main" id="{00000000-0008-0000-4400-0000C6E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20" y="17670"/>
            <a:ext cx="151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8823" name="Text 455">
            <a:extLst>
              <a:ext uri="{FF2B5EF4-FFF2-40B4-BE49-F238E27FC236}">
                <a16:creationId xmlns:a16="http://schemas.microsoft.com/office/drawing/2014/main" id="{00000000-0008-0000-4400-0000C7E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68" y="30"/>
            <a:ext cx="1517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59030" name="Group 458">
          <a:extLst>
            <a:ext uri="{FF2B5EF4-FFF2-40B4-BE49-F238E27FC236}">
              <a16:creationId xmlns:a16="http://schemas.microsoft.com/office/drawing/2014/main" id="{00000000-0008-0000-4400-000096E6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19325" cy="1885950"/>
          <a:chOff x="49" y="-340"/>
          <a:chExt cx="18600" cy="19844"/>
        </a:xfrm>
      </xdr:grpSpPr>
      <xdr:graphicFrame macro="">
        <xdr:nvGraphicFramePr>
          <xdr:cNvPr id="59072" name="Diagramm 54">
            <a:extLst>
              <a:ext uri="{FF2B5EF4-FFF2-40B4-BE49-F238E27FC236}">
                <a16:creationId xmlns:a16="http://schemas.microsoft.com/office/drawing/2014/main" id="{00000000-0008-0000-4400-0000C0E6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8821" name="Text 453">
            <a:extLst>
              <a:ext uri="{FF2B5EF4-FFF2-40B4-BE49-F238E27FC236}">
                <a16:creationId xmlns:a16="http://schemas.microsoft.com/office/drawing/2014/main" id="{00000000-0008-0000-4400-0000C5E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939" y="17500"/>
            <a:ext cx="143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8824" name="Text 456">
            <a:extLst>
              <a:ext uri="{FF2B5EF4-FFF2-40B4-BE49-F238E27FC236}">
                <a16:creationId xmlns:a16="http://schemas.microsoft.com/office/drawing/2014/main" id="{00000000-0008-0000-4400-0000C8E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219075</xdr:colOff>
      <xdr:row>12</xdr:row>
      <xdr:rowOff>47625</xdr:rowOff>
    </xdr:from>
    <xdr:to>
      <xdr:col>8</xdr:col>
      <xdr:colOff>428625</xdr:colOff>
      <xdr:row>13</xdr:row>
      <xdr:rowOff>47625</xdr:rowOff>
    </xdr:to>
    <xdr:sp macro="" textlink="">
      <xdr:nvSpPr>
        <xdr:cNvPr id="58436" name="y_Meridiankraft">
          <a:extLst>
            <a:ext uri="{FF2B5EF4-FFF2-40B4-BE49-F238E27FC236}">
              <a16:creationId xmlns:a16="http://schemas.microsoft.com/office/drawing/2014/main" id="{00000000-0008-0000-4400-000044E40000}"/>
            </a:ext>
          </a:extLst>
        </xdr:cNvPr>
        <xdr:cNvSpPr txBox="1">
          <a:spLocks noChangeArrowheads="1"/>
        </xdr:cNvSpPr>
      </xdr:nvSpPr>
      <xdr:spPr bwMode="auto">
        <a:xfrm>
          <a:off x="4695825" y="2105025"/>
          <a:ext cx="5715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7</xdr:col>
      <xdr:colOff>247650</xdr:colOff>
      <xdr:row>24</xdr:row>
      <xdr:rowOff>19050</xdr:rowOff>
    </xdr:from>
    <xdr:to>
      <xdr:col>8</xdr:col>
      <xdr:colOff>228600</xdr:colOff>
      <xdr:row>25</xdr:row>
      <xdr:rowOff>38100</xdr:rowOff>
    </xdr:to>
    <xdr:sp macro="" textlink="">
      <xdr:nvSpPr>
        <xdr:cNvPr id="58438" name="y_Aufweitung">
          <a:extLst>
            <a:ext uri="{FF2B5EF4-FFF2-40B4-BE49-F238E27FC236}">
              <a16:creationId xmlns:a16="http://schemas.microsoft.com/office/drawing/2014/main" id="{00000000-0008-0000-4400-000046E40000}"/>
            </a:ext>
          </a:extLst>
        </xdr:cNvPr>
        <xdr:cNvSpPr txBox="1">
          <a:spLocks noChangeArrowheads="1"/>
        </xdr:cNvSpPr>
      </xdr:nvSpPr>
      <xdr:spPr bwMode="auto">
        <a:xfrm>
          <a:off x="4724400" y="4133850"/>
          <a:ext cx="3429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161925</xdr:colOff>
      <xdr:row>33</xdr:row>
      <xdr:rowOff>152400</xdr:rowOff>
    </xdr:from>
    <xdr:to>
      <xdr:col>10</xdr:col>
      <xdr:colOff>600075</xdr:colOff>
      <xdr:row>35</xdr:row>
      <xdr:rowOff>19050</xdr:rowOff>
    </xdr:to>
    <xdr:sp macro="" textlink="">
      <xdr:nvSpPr>
        <xdr:cNvPr id="58669" name="x_Aufweitung">
          <a:extLst>
            <a:ext uri="{FF2B5EF4-FFF2-40B4-BE49-F238E27FC236}">
              <a16:creationId xmlns:a16="http://schemas.microsoft.com/office/drawing/2014/main" id="{00000000-0008-0000-4400-00002DE50000}"/>
            </a:ext>
          </a:extLst>
        </xdr:cNvPr>
        <xdr:cNvSpPr txBox="1">
          <a:spLocks noChangeArrowheads="1"/>
        </xdr:cNvSpPr>
      </xdr:nvSpPr>
      <xdr:spPr bwMode="auto">
        <a:xfrm>
          <a:off x="6296025" y="5810250"/>
          <a:ext cx="4381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133350</xdr:colOff>
      <xdr:row>21</xdr:row>
      <xdr:rowOff>152400</xdr:rowOff>
    </xdr:from>
    <xdr:to>
      <xdr:col>10</xdr:col>
      <xdr:colOff>533400</xdr:colOff>
      <xdr:row>22</xdr:row>
      <xdr:rowOff>152400</xdr:rowOff>
    </xdr:to>
    <xdr:sp macro="" textlink="">
      <xdr:nvSpPr>
        <xdr:cNvPr id="58668" name="x_Meridiankraft">
          <a:extLst>
            <a:ext uri="{FF2B5EF4-FFF2-40B4-BE49-F238E27FC236}">
              <a16:creationId xmlns:a16="http://schemas.microsoft.com/office/drawing/2014/main" id="{00000000-0008-0000-4400-00002CE50000}"/>
            </a:ext>
          </a:extLst>
        </xdr:cNvPr>
        <xdr:cNvSpPr txBox="1">
          <a:spLocks noChangeArrowheads="1"/>
        </xdr:cNvSpPr>
      </xdr:nvSpPr>
      <xdr:spPr bwMode="auto">
        <a:xfrm>
          <a:off x="6267450" y="3752850"/>
          <a:ext cx="400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533400</xdr:colOff>
      <xdr:row>8</xdr:row>
      <xdr:rowOff>57150</xdr:rowOff>
    </xdr:from>
    <xdr:to>
      <xdr:col>4</xdr:col>
      <xdr:colOff>666750</xdr:colOff>
      <xdr:row>9</xdr:row>
      <xdr:rowOff>85725</xdr:rowOff>
    </xdr:to>
    <xdr:sp macro="" textlink="">
      <xdr:nvSpPr>
        <xdr:cNvPr id="58766" name="Text 398">
          <a:extLst>
            <a:ext uri="{FF2B5EF4-FFF2-40B4-BE49-F238E27FC236}">
              <a16:creationId xmlns:a16="http://schemas.microsoft.com/office/drawing/2014/main" id="{00000000-0008-0000-4400-00008EE50000}"/>
            </a:ext>
          </a:extLst>
        </xdr:cNvPr>
        <xdr:cNvSpPr txBox="1">
          <a:spLocks noChangeArrowheads="1"/>
        </xdr:cNvSpPr>
      </xdr:nvSpPr>
      <xdr:spPr bwMode="auto">
        <a:xfrm>
          <a:off x="2809875" y="142875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4</xdr:col>
      <xdr:colOff>638175</xdr:colOff>
      <xdr:row>6</xdr:row>
      <xdr:rowOff>85725</xdr:rowOff>
    </xdr:from>
    <xdr:to>
      <xdr:col>5</xdr:col>
      <xdr:colOff>38100</xdr:colOff>
      <xdr:row>7</xdr:row>
      <xdr:rowOff>114300</xdr:rowOff>
    </xdr:to>
    <xdr:sp macro="" textlink="">
      <xdr:nvSpPr>
        <xdr:cNvPr id="58767" name="Text 399">
          <a:extLst>
            <a:ext uri="{FF2B5EF4-FFF2-40B4-BE49-F238E27FC236}">
              <a16:creationId xmlns:a16="http://schemas.microsoft.com/office/drawing/2014/main" id="{00000000-0008-0000-4400-00008FE50000}"/>
            </a:ext>
          </a:extLst>
        </xdr:cNvPr>
        <xdr:cNvSpPr txBox="1">
          <a:spLocks noChangeArrowheads="1"/>
        </xdr:cNvSpPr>
      </xdr:nvSpPr>
      <xdr:spPr bwMode="auto">
        <a:xfrm>
          <a:off x="2914650" y="1114425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476250</xdr:colOff>
      <xdr:row>4</xdr:row>
      <xdr:rowOff>47625</xdr:rowOff>
    </xdr:from>
    <xdr:to>
      <xdr:col>4</xdr:col>
      <xdr:colOff>428625</xdr:colOff>
      <xdr:row>14</xdr:row>
      <xdr:rowOff>0</xdr:rowOff>
    </xdr:to>
    <xdr:sp macro="" textlink="">
      <xdr:nvSpPr>
        <xdr:cNvPr id="59037" name="Rectangle 400">
          <a:extLst>
            <a:ext uri="{FF2B5EF4-FFF2-40B4-BE49-F238E27FC236}">
              <a16:creationId xmlns:a16="http://schemas.microsoft.com/office/drawing/2014/main" id="{00000000-0008-0000-4400-00009DE60000}"/>
            </a:ext>
          </a:extLst>
        </xdr:cNvPr>
        <xdr:cNvSpPr>
          <a:spLocks noChangeArrowheads="1"/>
        </xdr:cNvSpPr>
      </xdr:nvSpPr>
      <xdr:spPr bwMode="auto">
        <a:xfrm>
          <a:off x="1285875" y="733425"/>
          <a:ext cx="1419225" cy="1666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3</xdr:row>
      <xdr:rowOff>152400</xdr:rowOff>
    </xdr:from>
    <xdr:to>
      <xdr:col>3</xdr:col>
      <xdr:colOff>447675</xdr:colOff>
      <xdr:row>14</xdr:row>
      <xdr:rowOff>66675</xdr:rowOff>
    </xdr:to>
    <xdr:sp macro="" textlink="">
      <xdr:nvSpPr>
        <xdr:cNvPr id="59038" name="Line 401">
          <a:extLst>
            <a:ext uri="{FF2B5EF4-FFF2-40B4-BE49-F238E27FC236}">
              <a16:creationId xmlns:a16="http://schemas.microsoft.com/office/drawing/2014/main" id="{00000000-0008-0000-4400-00009EE60000}"/>
            </a:ext>
          </a:extLst>
        </xdr:cNvPr>
        <xdr:cNvSpPr>
          <a:spLocks noChangeShapeType="1"/>
        </xdr:cNvSpPr>
      </xdr:nvSpPr>
      <xdr:spPr bwMode="auto">
        <a:xfrm>
          <a:off x="1990725" y="666750"/>
          <a:ext cx="0" cy="1800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447675</xdr:colOff>
      <xdr:row>3</xdr:row>
      <xdr:rowOff>152400</xdr:rowOff>
    </xdr:from>
    <xdr:to>
      <xdr:col>3</xdr:col>
      <xdr:colOff>447675</xdr:colOff>
      <xdr:row>14</xdr:row>
      <xdr:rowOff>66675</xdr:rowOff>
    </xdr:to>
    <xdr:sp macro="" textlink="">
      <xdr:nvSpPr>
        <xdr:cNvPr id="59039" name="Line 402">
          <a:extLst>
            <a:ext uri="{FF2B5EF4-FFF2-40B4-BE49-F238E27FC236}">
              <a16:creationId xmlns:a16="http://schemas.microsoft.com/office/drawing/2014/main" id="{00000000-0008-0000-4400-00009FE60000}"/>
            </a:ext>
          </a:extLst>
        </xdr:cNvPr>
        <xdr:cNvSpPr>
          <a:spLocks noChangeShapeType="1"/>
        </xdr:cNvSpPr>
      </xdr:nvSpPr>
      <xdr:spPr bwMode="auto">
        <a:xfrm>
          <a:off x="1990725" y="666750"/>
          <a:ext cx="0" cy="1800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428625</xdr:colOff>
      <xdr:row>2</xdr:row>
      <xdr:rowOff>152400</xdr:rowOff>
    </xdr:from>
    <xdr:to>
      <xdr:col>4</xdr:col>
      <xdr:colOff>428625</xdr:colOff>
      <xdr:row>4</xdr:row>
      <xdr:rowOff>47625</xdr:rowOff>
    </xdr:to>
    <xdr:sp macro="" textlink="">
      <xdr:nvSpPr>
        <xdr:cNvPr id="59040" name="Line 403">
          <a:extLst>
            <a:ext uri="{FF2B5EF4-FFF2-40B4-BE49-F238E27FC236}">
              <a16:creationId xmlns:a16="http://schemas.microsoft.com/office/drawing/2014/main" id="{00000000-0008-0000-4400-0000A0E60000}"/>
            </a:ext>
          </a:extLst>
        </xdr:cNvPr>
        <xdr:cNvSpPr>
          <a:spLocks noChangeShapeType="1"/>
        </xdr:cNvSpPr>
      </xdr:nvSpPr>
      <xdr:spPr bwMode="auto">
        <a:xfrm>
          <a:off x="2705100" y="495300"/>
          <a:ext cx="0" cy="2381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476250</xdr:colOff>
      <xdr:row>2</xdr:row>
      <xdr:rowOff>152400</xdr:rowOff>
    </xdr:from>
    <xdr:to>
      <xdr:col>2</xdr:col>
      <xdr:colOff>476250</xdr:colOff>
      <xdr:row>4</xdr:row>
      <xdr:rowOff>47625</xdr:rowOff>
    </xdr:to>
    <xdr:sp macro="" textlink="">
      <xdr:nvSpPr>
        <xdr:cNvPr id="59041" name="Line 408">
          <a:extLst>
            <a:ext uri="{FF2B5EF4-FFF2-40B4-BE49-F238E27FC236}">
              <a16:creationId xmlns:a16="http://schemas.microsoft.com/office/drawing/2014/main" id="{00000000-0008-0000-4400-0000A1E60000}"/>
            </a:ext>
          </a:extLst>
        </xdr:cNvPr>
        <xdr:cNvSpPr>
          <a:spLocks noChangeShapeType="1"/>
        </xdr:cNvSpPr>
      </xdr:nvSpPr>
      <xdr:spPr bwMode="auto">
        <a:xfrm>
          <a:off x="1285875" y="495300"/>
          <a:ext cx="0" cy="2381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552450</xdr:colOff>
      <xdr:row>4</xdr:row>
      <xdr:rowOff>47625</xdr:rowOff>
    </xdr:from>
    <xdr:to>
      <xdr:col>4</xdr:col>
      <xdr:colOff>552450</xdr:colOff>
      <xdr:row>8</xdr:row>
      <xdr:rowOff>19050</xdr:rowOff>
    </xdr:to>
    <xdr:sp macro="" textlink="">
      <xdr:nvSpPr>
        <xdr:cNvPr id="59042" name="Line 423">
          <a:extLst>
            <a:ext uri="{FF2B5EF4-FFF2-40B4-BE49-F238E27FC236}">
              <a16:creationId xmlns:a16="http://schemas.microsoft.com/office/drawing/2014/main" id="{00000000-0008-0000-4400-0000A2E60000}"/>
            </a:ext>
          </a:extLst>
        </xdr:cNvPr>
        <xdr:cNvSpPr>
          <a:spLocks noChangeShapeType="1"/>
        </xdr:cNvSpPr>
      </xdr:nvSpPr>
      <xdr:spPr bwMode="auto">
        <a:xfrm flipH="1" flipV="1">
          <a:off x="2828925" y="733425"/>
          <a:ext cx="0" cy="657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552450</xdr:colOff>
      <xdr:row>9</xdr:row>
      <xdr:rowOff>104775</xdr:rowOff>
    </xdr:from>
    <xdr:to>
      <xdr:col>4</xdr:col>
      <xdr:colOff>552450</xdr:colOff>
      <xdr:row>14</xdr:row>
      <xdr:rowOff>0</xdr:rowOff>
    </xdr:to>
    <xdr:sp macro="" textlink="">
      <xdr:nvSpPr>
        <xdr:cNvPr id="59043" name="Line 424">
          <a:extLst>
            <a:ext uri="{FF2B5EF4-FFF2-40B4-BE49-F238E27FC236}">
              <a16:creationId xmlns:a16="http://schemas.microsoft.com/office/drawing/2014/main" id="{00000000-0008-0000-4400-0000A3E60000}"/>
            </a:ext>
          </a:extLst>
        </xdr:cNvPr>
        <xdr:cNvSpPr>
          <a:spLocks noChangeShapeType="1"/>
        </xdr:cNvSpPr>
      </xdr:nvSpPr>
      <xdr:spPr bwMode="auto">
        <a:xfrm>
          <a:off x="2828925" y="1647825"/>
          <a:ext cx="0" cy="752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428625</xdr:colOff>
      <xdr:row>4</xdr:row>
      <xdr:rowOff>47625</xdr:rowOff>
    </xdr:from>
    <xdr:to>
      <xdr:col>4</xdr:col>
      <xdr:colOff>590550</xdr:colOff>
      <xdr:row>4</xdr:row>
      <xdr:rowOff>47625</xdr:rowOff>
    </xdr:to>
    <xdr:sp macro="" textlink="">
      <xdr:nvSpPr>
        <xdr:cNvPr id="59044" name="Line 425">
          <a:extLst>
            <a:ext uri="{FF2B5EF4-FFF2-40B4-BE49-F238E27FC236}">
              <a16:creationId xmlns:a16="http://schemas.microsoft.com/office/drawing/2014/main" id="{00000000-0008-0000-4400-0000A4E60000}"/>
            </a:ext>
          </a:extLst>
        </xdr:cNvPr>
        <xdr:cNvSpPr>
          <a:spLocks noChangeShapeType="1"/>
        </xdr:cNvSpPr>
      </xdr:nvSpPr>
      <xdr:spPr bwMode="auto">
        <a:xfrm>
          <a:off x="2705100" y="733425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428625</xdr:colOff>
      <xdr:row>14</xdr:row>
      <xdr:rowOff>0</xdr:rowOff>
    </xdr:from>
    <xdr:to>
      <xdr:col>4</xdr:col>
      <xdr:colOff>590550</xdr:colOff>
      <xdr:row>14</xdr:row>
      <xdr:rowOff>0</xdr:rowOff>
    </xdr:to>
    <xdr:sp macro="" textlink="">
      <xdr:nvSpPr>
        <xdr:cNvPr id="59045" name="Line 426">
          <a:extLst>
            <a:ext uri="{FF2B5EF4-FFF2-40B4-BE49-F238E27FC236}">
              <a16:creationId xmlns:a16="http://schemas.microsoft.com/office/drawing/2014/main" id="{00000000-0008-0000-4400-0000A5E60000}"/>
            </a:ext>
          </a:extLst>
        </xdr:cNvPr>
        <xdr:cNvSpPr>
          <a:spLocks noChangeShapeType="1"/>
        </xdr:cNvSpPr>
      </xdr:nvSpPr>
      <xdr:spPr bwMode="auto">
        <a:xfrm>
          <a:off x="2705100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714375</xdr:colOff>
      <xdr:row>4</xdr:row>
      <xdr:rowOff>47625</xdr:rowOff>
    </xdr:from>
    <xdr:to>
      <xdr:col>4</xdr:col>
      <xdr:colOff>714375</xdr:colOff>
      <xdr:row>6</xdr:row>
      <xdr:rowOff>47625</xdr:rowOff>
    </xdr:to>
    <xdr:sp macro="" textlink="">
      <xdr:nvSpPr>
        <xdr:cNvPr id="59046" name="Line 428">
          <a:extLst>
            <a:ext uri="{FF2B5EF4-FFF2-40B4-BE49-F238E27FC236}">
              <a16:creationId xmlns:a16="http://schemas.microsoft.com/office/drawing/2014/main" id="{00000000-0008-0000-4400-0000A6E60000}"/>
            </a:ext>
          </a:extLst>
        </xdr:cNvPr>
        <xdr:cNvSpPr>
          <a:spLocks noChangeShapeType="1"/>
        </xdr:cNvSpPr>
      </xdr:nvSpPr>
      <xdr:spPr bwMode="auto">
        <a:xfrm>
          <a:off x="2990850" y="733425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4</xdr:row>
      <xdr:rowOff>47625</xdr:rowOff>
    </xdr:from>
    <xdr:to>
      <xdr:col>5</xdr:col>
      <xdr:colOff>28575</xdr:colOff>
      <xdr:row>4</xdr:row>
      <xdr:rowOff>47625</xdr:rowOff>
    </xdr:to>
    <xdr:sp macro="" textlink="">
      <xdr:nvSpPr>
        <xdr:cNvPr id="59047" name="Line 429">
          <a:extLst>
            <a:ext uri="{FF2B5EF4-FFF2-40B4-BE49-F238E27FC236}">
              <a16:creationId xmlns:a16="http://schemas.microsoft.com/office/drawing/2014/main" id="{00000000-0008-0000-4400-0000A7E60000}"/>
            </a:ext>
          </a:extLst>
        </xdr:cNvPr>
        <xdr:cNvSpPr>
          <a:spLocks noChangeShapeType="1"/>
        </xdr:cNvSpPr>
      </xdr:nvSpPr>
      <xdr:spPr bwMode="auto">
        <a:xfrm>
          <a:off x="2971800" y="733425"/>
          <a:ext cx="66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476250</xdr:colOff>
      <xdr:row>12</xdr:row>
      <xdr:rowOff>38100</xdr:rowOff>
    </xdr:from>
    <xdr:to>
      <xdr:col>3</xdr:col>
      <xdr:colOff>447675</xdr:colOff>
      <xdr:row>12</xdr:row>
      <xdr:rowOff>38100</xdr:rowOff>
    </xdr:to>
    <xdr:sp macro="" textlink="">
      <xdr:nvSpPr>
        <xdr:cNvPr id="59048" name="Line 430">
          <a:extLst>
            <a:ext uri="{FF2B5EF4-FFF2-40B4-BE49-F238E27FC236}">
              <a16:creationId xmlns:a16="http://schemas.microsoft.com/office/drawing/2014/main" id="{00000000-0008-0000-4400-0000A8E60000}"/>
            </a:ext>
          </a:extLst>
        </xdr:cNvPr>
        <xdr:cNvSpPr>
          <a:spLocks noChangeShapeType="1"/>
        </xdr:cNvSpPr>
      </xdr:nvSpPr>
      <xdr:spPr bwMode="auto">
        <a:xfrm>
          <a:off x="1285875" y="2095500"/>
          <a:ext cx="7048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285750</xdr:colOff>
      <xdr:row>11</xdr:row>
      <xdr:rowOff>38100</xdr:rowOff>
    </xdr:from>
    <xdr:to>
      <xdr:col>3</xdr:col>
      <xdr:colOff>447675</xdr:colOff>
      <xdr:row>12</xdr:row>
      <xdr:rowOff>38100</xdr:rowOff>
    </xdr:to>
    <xdr:sp macro="" textlink="">
      <xdr:nvSpPr>
        <xdr:cNvPr id="59049" name="Arc 431">
          <a:extLst>
            <a:ext uri="{FF2B5EF4-FFF2-40B4-BE49-F238E27FC236}">
              <a16:creationId xmlns:a16="http://schemas.microsoft.com/office/drawing/2014/main" id="{00000000-0008-0000-4400-0000A9E60000}"/>
            </a:ext>
          </a:extLst>
        </xdr:cNvPr>
        <xdr:cNvSpPr>
          <a:spLocks/>
        </xdr:cNvSpPr>
      </xdr:nvSpPr>
      <xdr:spPr bwMode="auto">
        <a:xfrm flipH="1">
          <a:off x="1828800" y="192405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466725</xdr:colOff>
      <xdr:row>11</xdr:row>
      <xdr:rowOff>19050</xdr:rowOff>
    </xdr:from>
    <xdr:to>
      <xdr:col>4</xdr:col>
      <xdr:colOff>238125</xdr:colOff>
      <xdr:row>12</xdr:row>
      <xdr:rowOff>19050</xdr:rowOff>
    </xdr:to>
    <xdr:sp macro="" textlink="">
      <xdr:nvSpPr>
        <xdr:cNvPr id="58800" name="Text 432">
          <a:extLst>
            <a:ext uri="{FF2B5EF4-FFF2-40B4-BE49-F238E27FC236}">
              <a16:creationId xmlns:a16="http://schemas.microsoft.com/office/drawing/2014/main" id="{00000000-0008-0000-4400-0000B0E50000}"/>
            </a:ext>
          </a:extLst>
        </xdr:cNvPr>
        <xdr:cNvSpPr txBox="1">
          <a:spLocks noChangeArrowheads="1"/>
        </xdr:cNvSpPr>
      </xdr:nvSpPr>
      <xdr:spPr bwMode="auto">
        <a:xfrm>
          <a:off x="2009775" y="1905000"/>
          <a:ext cx="504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542925</xdr:colOff>
      <xdr:row>2</xdr:row>
      <xdr:rowOff>152400</xdr:rowOff>
    </xdr:from>
    <xdr:to>
      <xdr:col>2</xdr:col>
      <xdr:colOff>666750</xdr:colOff>
      <xdr:row>3</xdr:row>
      <xdr:rowOff>152400</xdr:rowOff>
    </xdr:to>
    <xdr:sp macro="" textlink="">
      <xdr:nvSpPr>
        <xdr:cNvPr id="58803" name="Text 435">
          <a:extLst>
            <a:ext uri="{FF2B5EF4-FFF2-40B4-BE49-F238E27FC236}">
              <a16:creationId xmlns:a16="http://schemas.microsoft.com/office/drawing/2014/main" id="{00000000-0008-0000-4400-0000B3E50000}"/>
            </a:ext>
          </a:extLst>
        </xdr:cNvPr>
        <xdr:cNvSpPr txBox="1">
          <a:spLocks noChangeArrowheads="1"/>
        </xdr:cNvSpPr>
      </xdr:nvSpPr>
      <xdr:spPr bwMode="auto">
        <a:xfrm>
          <a:off x="1352550" y="495300"/>
          <a:ext cx="123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2</xdr:col>
      <xdr:colOff>533400</xdr:colOff>
      <xdr:row>12</xdr:row>
      <xdr:rowOff>19050</xdr:rowOff>
    </xdr:from>
    <xdr:to>
      <xdr:col>2</xdr:col>
      <xdr:colOff>666750</xdr:colOff>
      <xdr:row>13</xdr:row>
      <xdr:rowOff>9525</xdr:rowOff>
    </xdr:to>
    <xdr:sp macro="" textlink="">
      <xdr:nvSpPr>
        <xdr:cNvPr id="58804" name="Text 436">
          <a:extLst>
            <a:ext uri="{FF2B5EF4-FFF2-40B4-BE49-F238E27FC236}">
              <a16:creationId xmlns:a16="http://schemas.microsoft.com/office/drawing/2014/main" id="{00000000-0008-0000-4400-0000B4E50000}"/>
            </a:ext>
          </a:extLst>
        </xdr:cNvPr>
        <xdr:cNvSpPr txBox="1">
          <a:spLocks noChangeArrowheads="1"/>
        </xdr:cNvSpPr>
      </xdr:nvSpPr>
      <xdr:spPr bwMode="auto">
        <a:xfrm>
          <a:off x="1343025" y="2076450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4</xdr:col>
      <xdr:colOff>409575</xdr:colOff>
      <xdr:row>13</xdr:row>
      <xdr:rowOff>152400</xdr:rowOff>
    </xdr:from>
    <xdr:to>
      <xdr:col>4</xdr:col>
      <xdr:colOff>447675</xdr:colOff>
      <xdr:row>14</xdr:row>
      <xdr:rowOff>19050</xdr:rowOff>
    </xdr:to>
    <xdr:sp macro="" textlink="">
      <xdr:nvSpPr>
        <xdr:cNvPr id="59053" name="Oval 471">
          <a:extLst>
            <a:ext uri="{FF2B5EF4-FFF2-40B4-BE49-F238E27FC236}">
              <a16:creationId xmlns:a16="http://schemas.microsoft.com/office/drawing/2014/main" id="{00000000-0008-0000-4400-0000ADE60000}"/>
            </a:ext>
          </a:extLst>
        </xdr:cNvPr>
        <xdr:cNvSpPr>
          <a:spLocks noChangeArrowheads="1"/>
        </xdr:cNvSpPr>
      </xdr:nvSpPr>
      <xdr:spPr bwMode="auto">
        <a:xfrm>
          <a:off x="2686050" y="238125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428625</xdr:colOff>
      <xdr:row>14</xdr:row>
      <xdr:rowOff>0</xdr:rowOff>
    </xdr:from>
    <xdr:to>
      <xdr:col>4</xdr:col>
      <xdr:colOff>533400</xdr:colOff>
      <xdr:row>15</xdr:row>
      <xdr:rowOff>28575</xdr:rowOff>
    </xdr:to>
    <xdr:sp macro="" textlink="">
      <xdr:nvSpPr>
        <xdr:cNvPr id="59054" name="Line 473">
          <a:extLst>
            <a:ext uri="{FF2B5EF4-FFF2-40B4-BE49-F238E27FC236}">
              <a16:creationId xmlns:a16="http://schemas.microsoft.com/office/drawing/2014/main" id="{00000000-0008-0000-4400-0000AEE60000}"/>
            </a:ext>
          </a:extLst>
        </xdr:cNvPr>
        <xdr:cNvSpPr>
          <a:spLocks noChangeShapeType="1"/>
        </xdr:cNvSpPr>
      </xdr:nvSpPr>
      <xdr:spPr bwMode="auto">
        <a:xfrm>
          <a:off x="2705100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323850</xdr:colOff>
      <xdr:row>14</xdr:row>
      <xdr:rowOff>0</xdr:rowOff>
    </xdr:from>
    <xdr:to>
      <xdr:col>4</xdr:col>
      <xdr:colOff>428625</xdr:colOff>
      <xdr:row>15</xdr:row>
      <xdr:rowOff>28575</xdr:rowOff>
    </xdr:to>
    <xdr:sp macro="" textlink="">
      <xdr:nvSpPr>
        <xdr:cNvPr id="59055" name="Line 474">
          <a:extLst>
            <a:ext uri="{FF2B5EF4-FFF2-40B4-BE49-F238E27FC236}">
              <a16:creationId xmlns:a16="http://schemas.microsoft.com/office/drawing/2014/main" id="{00000000-0008-0000-4400-0000AFE60000}"/>
            </a:ext>
          </a:extLst>
        </xdr:cNvPr>
        <xdr:cNvSpPr>
          <a:spLocks noChangeShapeType="1"/>
        </xdr:cNvSpPr>
      </xdr:nvSpPr>
      <xdr:spPr bwMode="auto">
        <a:xfrm flipH="1">
          <a:off x="2600325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323850</xdr:colOff>
      <xdr:row>15</xdr:row>
      <xdr:rowOff>28575</xdr:rowOff>
    </xdr:from>
    <xdr:to>
      <xdr:col>4</xdr:col>
      <xdr:colOff>533400</xdr:colOff>
      <xdr:row>15</xdr:row>
      <xdr:rowOff>28575</xdr:rowOff>
    </xdr:to>
    <xdr:sp macro="" textlink="">
      <xdr:nvSpPr>
        <xdr:cNvPr id="59056" name="Line 475">
          <a:extLst>
            <a:ext uri="{FF2B5EF4-FFF2-40B4-BE49-F238E27FC236}">
              <a16:creationId xmlns:a16="http://schemas.microsoft.com/office/drawing/2014/main" id="{00000000-0008-0000-4400-0000B0E60000}"/>
            </a:ext>
          </a:extLst>
        </xdr:cNvPr>
        <xdr:cNvSpPr>
          <a:spLocks noChangeShapeType="1"/>
        </xdr:cNvSpPr>
      </xdr:nvSpPr>
      <xdr:spPr bwMode="auto">
        <a:xfrm>
          <a:off x="2600325" y="260032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15</xdr:row>
      <xdr:rowOff>47625</xdr:rowOff>
    </xdr:from>
    <xdr:to>
      <xdr:col>4</xdr:col>
      <xdr:colOff>552450</xdr:colOff>
      <xdr:row>15</xdr:row>
      <xdr:rowOff>47625</xdr:rowOff>
    </xdr:to>
    <xdr:sp macro="" textlink="">
      <xdr:nvSpPr>
        <xdr:cNvPr id="59057" name="Line 476">
          <a:extLst>
            <a:ext uri="{FF2B5EF4-FFF2-40B4-BE49-F238E27FC236}">
              <a16:creationId xmlns:a16="http://schemas.microsoft.com/office/drawing/2014/main" id="{00000000-0008-0000-4400-0000B1E60000}"/>
            </a:ext>
          </a:extLst>
        </xdr:cNvPr>
        <xdr:cNvSpPr>
          <a:spLocks noChangeShapeType="1"/>
        </xdr:cNvSpPr>
      </xdr:nvSpPr>
      <xdr:spPr bwMode="auto">
        <a:xfrm>
          <a:off x="2581275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447675</xdr:colOff>
      <xdr:row>13</xdr:row>
      <xdr:rowOff>152400</xdr:rowOff>
    </xdr:from>
    <xdr:to>
      <xdr:col>2</xdr:col>
      <xdr:colOff>495300</xdr:colOff>
      <xdr:row>14</xdr:row>
      <xdr:rowOff>28575</xdr:rowOff>
    </xdr:to>
    <xdr:sp macro="" textlink="">
      <xdr:nvSpPr>
        <xdr:cNvPr id="59058" name="Oval 479">
          <a:extLst>
            <a:ext uri="{FF2B5EF4-FFF2-40B4-BE49-F238E27FC236}">
              <a16:creationId xmlns:a16="http://schemas.microsoft.com/office/drawing/2014/main" id="{00000000-0008-0000-4400-0000B2E60000}"/>
            </a:ext>
          </a:extLst>
        </xdr:cNvPr>
        <xdr:cNvSpPr>
          <a:spLocks noChangeArrowheads="1"/>
        </xdr:cNvSpPr>
      </xdr:nvSpPr>
      <xdr:spPr bwMode="auto">
        <a:xfrm>
          <a:off x="1257300" y="2381250"/>
          <a:ext cx="47625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476250</xdr:colOff>
      <xdr:row>14</xdr:row>
      <xdr:rowOff>0</xdr:rowOff>
    </xdr:from>
    <xdr:to>
      <xdr:col>2</xdr:col>
      <xdr:colOff>571500</xdr:colOff>
      <xdr:row>15</xdr:row>
      <xdr:rowOff>38100</xdr:rowOff>
    </xdr:to>
    <xdr:sp macro="" textlink="">
      <xdr:nvSpPr>
        <xdr:cNvPr id="59059" name="Line 481">
          <a:extLst>
            <a:ext uri="{FF2B5EF4-FFF2-40B4-BE49-F238E27FC236}">
              <a16:creationId xmlns:a16="http://schemas.microsoft.com/office/drawing/2014/main" id="{00000000-0008-0000-4400-0000B3E60000}"/>
            </a:ext>
          </a:extLst>
        </xdr:cNvPr>
        <xdr:cNvSpPr>
          <a:spLocks noChangeShapeType="1"/>
        </xdr:cNvSpPr>
      </xdr:nvSpPr>
      <xdr:spPr bwMode="auto">
        <a:xfrm>
          <a:off x="1285875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14</xdr:row>
      <xdr:rowOff>0</xdr:rowOff>
    </xdr:from>
    <xdr:to>
      <xdr:col>2</xdr:col>
      <xdr:colOff>476250</xdr:colOff>
      <xdr:row>15</xdr:row>
      <xdr:rowOff>38100</xdr:rowOff>
    </xdr:to>
    <xdr:sp macro="" textlink="">
      <xdr:nvSpPr>
        <xdr:cNvPr id="59060" name="Line 482">
          <a:extLst>
            <a:ext uri="{FF2B5EF4-FFF2-40B4-BE49-F238E27FC236}">
              <a16:creationId xmlns:a16="http://schemas.microsoft.com/office/drawing/2014/main" id="{00000000-0008-0000-4400-0000B4E60000}"/>
            </a:ext>
          </a:extLst>
        </xdr:cNvPr>
        <xdr:cNvSpPr>
          <a:spLocks noChangeShapeType="1"/>
        </xdr:cNvSpPr>
      </xdr:nvSpPr>
      <xdr:spPr bwMode="auto">
        <a:xfrm flipH="1">
          <a:off x="1181100" y="2400300"/>
          <a:ext cx="104775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15</xdr:row>
      <xdr:rowOff>38100</xdr:rowOff>
    </xdr:from>
    <xdr:to>
      <xdr:col>2</xdr:col>
      <xdr:colOff>581025</xdr:colOff>
      <xdr:row>15</xdr:row>
      <xdr:rowOff>38100</xdr:rowOff>
    </xdr:to>
    <xdr:sp macro="" textlink="">
      <xdr:nvSpPr>
        <xdr:cNvPr id="59061" name="Line 483">
          <a:extLst>
            <a:ext uri="{FF2B5EF4-FFF2-40B4-BE49-F238E27FC236}">
              <a16:creationId xmlns:a16="http://schemas.microsoft.com/office/drawing/2014/main" id="{00000000-0008-0000-4400-0000B5E60000}"/>
            </a:ext>
          </a:extLst>
        </xdr:cNvPr>
        <xdr:cNvSpPr>
          <a:spLocks noChangeShapeType="1"/>
        </xdr:cNvSpPr>
      </xdr:nvSpPr>
      <xdr:spPr bwMode="auto">
        <a:xfrm>
          <a:off x="1181100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352425</xdr:colOff>
      <xdr:row>15</xdr:row>
      <xdr:rowOff>47625</xdr:rowOff>
    </xdr:from>
    <xdr:to>
      <xdr:col>2</xdr:col>
      <xdr:colOff>600075</xdr:colOff>
      <xdr:row>15</xdr:row>
      <xdr:rowOff>47625</xdr:rowOff>
    </xdr:to>
    <xdr:sp macro="" textlink="">
      <xdr:nvSpPr>
        <xdr:cNvPr id="59062" name="Line 484">
          <a:extLst>
            <a:ext uri="{FF2B5EF4-FFF2-40B4-BE49-F238E27FC236}">
              <a16:creationId xmlns:a16="http://schemas.microsoft.com/office/drawing/2014/main" id="{00000000-0008-0000-4400-0000B6E60000}"/>
            </a:ext>
          </a:extLst>
        </xdr:cNvPr>
        <xdr:cNvSpPr>
          <a:spLocks noChangeShapeType="1"/>
        </xdr:cNvSpPr>
      </xdr:nvSpPr>
      <xdr:spPr bwMode="auto">
        <a:xfrm>
          <a:off x="116205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628650</xdr:colOff>
      <xdr:row>12</xdr:row>
      <xdr:rowOff>28575</xdr:rowOff>
    </xdr:from>
    <xdr:to>
      <xdr:col>4</xdr:col>
      <xdr:colOff>409575</xdr:colOff>
      <xdr:row>13</xdr:row>
      <xdr:rowOff>47625</xdr:rowOff>
    </xdr:to>
    <xdr:sp macro="" textlink="">
      <xdr:nvSpPr>
        <xdr:cNvPr id="58808" name="Radius">
          <a:extLst>
            <a:ext uri="{FF2B5EF4-FFF2-40B4-BE49-F238E27FC236}">
              <a16:creationId xmlns:a16="http://schemas.microsoft.com/office/drawing/2014/main" id="{00000000-0008-0000-4400-0000B8E50000}"/>
            </a:ext>
          </a:extLst>
        </xdr:cNvPr>
        <xdr:cNvSpPr txBox="1">
          <a:spLocks noChangeArrowheads="1"/>
        </xdr:cNvSpPr>
      </xdr:nvSpPr>
      <xdr:spPr bwMode="auto">
        <a:xfrm>
          <a:off x="1438275" y="2085975"/>
          <a:ext cx="12477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xdr:twoCellAnchor>
    <xdr:from>
      <xdr:col>2</xdr:col>
      <xdr:colOff>695325</xdr:colOff>
      <xdr:row>8</xdr:row>
      <xdr:rowOff>152400</xdr:rowOff>
    </xdr:from>
    <xdr:to>
      <xdr:col>4</xdr:col>
      <xdr:colOff>104775</xdr:colOff>
      <xdr:row>9</xdr:row>
      <xdr:rowOff>152400</xdr:rowOff>
    </xdr:to>
    <xdr:sp macro="" textlink="">
      <xdr:nvSpPr>
        <xdr:cNvPr id="58807" name="Dicke">
          <a:extLst>
            <a:ext uri="{FF2B5EF4-FFF2-40B4-BE49-F238E27FC236}">
              <a16:creationId xmlns:a16="http://schemas.microsoft.com/office/drawing/2014/main" id="{00000000-0008-0000-4400-0000B7E50000}"/>
            </a:ext>
          </a:extLst>
        </xdr:cNvPr>
        <xdr:cNvSpPr txBox="1">
          <a:spLocks noChangeArrowheads="1"/>
        </xdr:cNvSpPr>
      </xdr:nvSpPr>
      <xdr:spPr bwMode="auto">
        <a:xfrm>
          <a:off x="1504950" y="1524000"/>
          <a:ext cx="876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0,3m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58855" name="Meridiankraft">
          <a:extLst>
            <a:ext uri="{FF2B5EF4-FFF2-40B4-BE49-F238E27FC236}">
              <a16:creationId xmlns:a16="http://schemas.microsoft.com/office/drawing/2014/main" id="{00000000-0008-0000-4400-0000E7E5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8856" name="Aufweitung">
          <a:extLst>
            <a:ext uri="{FF2B5EF4-FFF2-40B4-BE49-F238E27FC236}">
              <a16:creationId xmlns:a16="http://schemas.microsoft.com/office/drawing/2014/main" id="{00000000-0008-0000-4400-0000E8E5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8857" name="Stelle2">
          <a:extLst>
            <a:ext uri="{FF2B5EF4-FFF2-40B4-BE49-F238E27FC236}">
              <a16:creationId xmlns:a16="http://schemas.microsoft.com/office/drawing/2014/main" id="{00000000-0008-0000-4400-0000E9E5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8858" name="Ringkraft">
          <a:extLst>
            <a:ext uri="{FF2B5EF4-FFF2-40B4-BE49-F238E27FC236}">
              <a16:creationId xmlns:a16="http://schemas.microsoft.com/office/drawing/2014/main" id="{00000000-0008-0000-4400-0000EAE5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7620</xdr:rowOff>
        </xdr:to>
        <xdr:sp macro="" textlink="">
          <xdr:nvSpPr>
            <xdr:cNvPr id="58859" name="Button 491" hidden="1">
              <a:extLst>
                <a:ext uri="{63B3BB69-23CF-44E3-9099-C40C66FF867C}">
                  <a14:compatExt spid="_x0000_s58859"/>
                </a:ext>
                <a:ext uri="{FF2B5EF4-FFF2-40B4-BE49-F238E27FC236}">
                  <a16:creationId xmlns:a16="http://schemas.microsoft.com/office/drawing/2014/main" id="{00000000-0008-0000-4400-0000EBE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7620</xdr:rowOff>
        </xdr:to>
        <xdr:sp macro="" textlink="">
          <xdr:nvSpPr>
            <xdr:cNvPr id="58860" name="Button 492" hidden="1">
              <a:extLst>
                <a:ext uri="{63B3BB69-23CF-44E3-9099-C40C66FF867C}">
                  <a14:compatExt spid="_x0000_s58860"/>
                </a:ext>
                <a:ext uri="{FF2B5EF4-FFF2-40B4-BE49-F238E27FC236}">
                  <a16:creationId xmlns:a16="http://schemas.microsoft.com/office/drawing/2014/main" id="{00000000-0008-0000-4400-0000ECE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7620</xdr:rowOff>
        </xdr:to>
        <xdr:sp macro="" textlink="">
          <xdr:nvSpPr>
            <xdr:cNvPr id="58861" name="Button 493" hidden="1">
              <a:extLst>
                <a:ext uri="{63B3BB69-23CF-44E3-9099-C40C66FF867C}">
                  <a14:compatExt spid="_x0000_s58861"/>
                </a:ext>
                <a:ext uri="{FF2B5EF4-FFF2-40B4-BE49-F238E27FC236}">
                  <a16:creationId xmlns:a16="http://schemas.microsoft.com/office/drawing/2014/main" id="{00000000-0008-0000-4400-0000EDE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58862" name="Button 494" hidden="1">
              <a:extLst>
                <a:ext uri="{63B3BB69-23CF-44E3-9099-C40C66FF867C}">
                  <a14:compatExt spid="_x0000_s58862"/>
                </a:ext>
                <a:ext uri="{FF2B5EF4-FFF2-40B4-BE49-F238E27FC236}">
                  <a16:creationId xmlns:a16="http://schemas.microsoft.com/office/drawing/2014/main" id="{00000000-0008-0000-4400-0000EEE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476250</xdr:colOff>
      <xdr:row>10</xdr:row>
      <xdr:rowOff>9525</xdr:rowOff>
    </xdr:from>
    <xdr:to>
      <xdr:col>3</xdr:col>
      <xdr:colOff>0</xdr:colOff>
      <xdr:row>10</xdr:row>
      <xdr:rowOff>19050</xdr:rowOff>
    </xdr:to>
    <xdr:sp macro="" textlink="">
      <xdr:nvSpPr>
        <xdr:cNvPr id="59069" name="Line 433">
          <a:extLst>
            <a:ext uri="{FF2B5EF4-FFF2-40B4-BE49-F238E27FC236}">
              <a16:creationId xmlns:a16="http://schemas.microsoft.com/office/drawing/2014/main" id="{00000000-0008-0000-4400-0000BDE60000}"/>
            </a:ext>
          </a:extLst>
        </xdr:cNvPr>
        <xdr:cNvSpPr>
          <a:spLocks noChangeShapeType="1"/>
        </xdr:cNvSpPr>
      </xdr:nvSpPr>
      <xdr:spPr bwMode="auto">
        <a:xfrm flipH="1">
          <a:off x="1285875" y="1724025"/>
          <a:ext cx="25717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200025</xdr:colOff>
      <xdr:row>10</xdr:row>
      <xdr:rowOff>9525</xdr:rowOff>
    </xdr:from>
    <xdr:to>
      <xdr:col>2</xdr:col>
      <xdr:colOff>476250</xdr:colOff>
      <xdr:row>10</xdr:row>
      <xdr:rowOff>19050</xdr:rowOff>
    </xdr:to>
    <xdr:sp macro="" textlink="">
      <xdr:nvSpPr>
        <xdr:cNvPr id="59070" name="Line 434">
          <a:extLst>
            <a:ext uri="{FF2B5EF4-FFF2-40B4-BE49-F238E27FC236}">
              <a16:creationId xmlns:a16="http://schemas.microsoft.com/office/drawing/2014/main" id="{00000000-0008-0000-4400-0000BEE60000}"/>
            </a:ext>
          </a:extLst>
        </xdr:cNvPr>
        <xdr:cNvSpPr>
          <a:spLocks noChangeShapeType="1"/>
        </xdr:cNvSpPr>
      </xdr:nvSpPr>
      <xdr:spPr bwMode="auto">
        <a:xfrm>
          <a:off x="1009650" y="1724025"/>
          <a:ext cx="2762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514350</xdr:colOff>
      <xdr:row>8</xdr:row>
      <xdr:rowOff>152400</xdr:rowOff>
    </xdr:from>
    <xdr:to>
      <xdr:col>2</xdr:col>
      <xdr:colOff>714375</xdr:colOff>
      <xdr:row>9</xdr:row>
      <xdr:rowOff>152400</xdr:rowOff>
    </xdr:to>
    <xdr:sp macro="" textlink="">
      <xdr:nvSpPr>
        <xdr:cNvPr id="58805" name="Text 437">
          <a:extLst>
            <a:ext uri="{FF2B5EF4-FFF2-40B4-BE49-F238E27FC236}">
              <a16:creationId xmlns:a16="http://schemas.microsoft.com/office/drawing/2014/main" id="{00000000-0008-0000-4400-0000B5E50000}"/>
            </a:ext>
          </a:extLst>
        </xdr:cNvPr>
        <xdr:cNvSpPr txBox="1">
          <a:spLocks noChangeArrowheads="1"/>
        </xdr:cNvSpPr>
      </xdr:nvSpPr>
      <xdr:spPr bwMode="auto">
        <a:xfrm>
          <a:off x="1323975" y="1524000"/>
          <a:ext cx="2000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0091" name="Group 493">
          <a:extLst>
            <a:ext uri="{FF2B5EF4-FFF2-40B4-BE49-F238E27FC236}">
              <a16:creationId xmlns:a16="http://schemas.microsoft.com/office/drawing/2014/main" id="{00000000-0008-0000-4500-0000BBEA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60146" name="Diagramm 52">
            <a:extLst>
              <a:ext uri="{FF2B5EF4-FFF2-40B4-BE49-F238E27FC236}">
                <a16:creationId xmlns:a16="http://schemas.microsoft.com/office/drawing/2014/main" id="{00000000-0008-0000-4500-0000F2EA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9880" name="Text 488">
            <a:extLst>
              <a:ext uri="{FF2B5EF4-FFF2-40B4-BE49-F238E27FC236}">
                <a16:creationId xmlns:a16="http://schemas.microsoft.com/office/drawing/2014/main" id="{00000000-0008-0000-4500-0000E8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30"/>
            <a:ext cx="1551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9882" name="Text 490">
            <a:extLst>
              <a:ext uri="{FF2B5EF4-FFF2-40B4-BE49-F238E27FC236}">
                <a16:creationId xmlns:a16="http://schemas.microsoft.com/office/drawing/2014/main" id="{00000000-0008-0000-4500-0000EA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5" y="17670"/>
            <a:ext cx="1551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60092" name="Group 494">
          <a:extLst>
            <a:ext uri="{FF2B5EF4-FFF2-40B4-BE49-F238E27FC236}">
              <a16:creationId xmlns:a16="http://schemas.microsoft.com/office/drawing/2014/main" id="{00000000-0008-0000-4500-0000BCEA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60143" name="Diagramm 350">
            <a:extLst>
              <a:ext uri="{FF2B5EF4-FFF2-40B4-BE49-F238E27FC236}">
                <a16:creationId xmlns:a16="http://schemas.microsoft.com/office/drawing/2014/main" id="{00000000-0008-0000-4500-0000EFEA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9879" name="Text 487">
            <a:extLst>
              <a:ext uri="{FF2B5EF4-FFF2-40B4-BE49-F238E27FC236}">
                <a16:creationId xmlns:a16="http://schemas.microsoft.com/office/drawing/2014/main" id="{00000000-0008-0000-4500-0000E7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154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59883" name="Text 491">
            <a:extLst>
              <a:ext uri="{FF2B5EF4-FFF2-40B4-BE49-F238E27FC236}">
                <a16:creationId xmlns:a16="http://schemas.microsoft.com/office/drawing/2014/main" id="{00000000-0008-0000-4500-0000EB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899" y="17500"/>
            <a:ext cx="1551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60093" name="Group 495">
          <a:extLst>
            <a:ext uri="{FF2B5EF4-FFF2-40B4-BE49-F238E27FC236}">
              <a16:creationId xmlns:a16="http://schemas.microsoft.com/office/drawing/2014/main" id="{00000000-0008-0000-4500-0000BDEA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19325" cy="1885950"/>
          <a:chOff x="49" y="-340"/>
          <a:chExt cx="18600" cy="19844"/>
        </a:xfrm>
      </xdr:grpSpPr>
      <xdr:graphicFrame macro="">
        <xdr:nvGraphicFramePr>
          <xdr:cNvPr id="60140" name="Diagramm 54">
            <a:extLst>
              <a:ext uri="{FF2B5EF4-FFF2-40B4-BE49-F238E27FC236}">
                <a16:creationId xmlns:a16="http://schemas.microsoft.com/office/drawing/2014/main" id="{00000000-0008-0000-4500-0000ECEA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9881" name="Text 489">
            <a:extLst>
              <a:ext uri="{FF2B5EF4-FFF2-40B4-BE49-F238E27FC236}">
                <a16:creationId xmlns:a16="http://schemas.microsoft.com/office/drawing/2014/main" id="{00000000-0008-0000-4500-0000E9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01" y="17500"/>
            <a:ext cx="143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9884" name="Text 492">
            <a:extLst>
              <a:ext uri="{FF2B5EF4-FFF2-40B4-BE49-F238E27FC236}">
                <a16:creationId xmlns:a16="http://schemas.microsoft.com/office/drawing/2014/main" id="{00000000-0008-0000-4500-0000EC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7</xdr:col>
      <xdr:colOff>228600</xdr:colOff>
      <xdr:row>24</xdr:row>
      <xdr:rowOff>38100</xdr:rowOff>
    </xdr:from>
    <xdr:to>
      <xdr:col>8</xdr:col>
      <xdr:colOff>304800</xdr:colOff>
      <xdr:row>25</xdr:row>
      <xdr:rowOff>47625</xdr:rowOff>
    </xdr:to>
    <xdr:sp macro="" textlink="">
      <xdr:nvSpPr>
        <xdr:cNvPr id="59462" name="y_Aufweitung">
          <a:extLst>
            <a:ext uri="{FF2B5EF4-FFF2-40B4-BE49-F238E27FC236}">
              <a16:creationId xmlns:a16="http://schemas.microsoft.com/office/drawing/2014/main" id="{00000000-0008-0000-4500-000046E80000}"/>
            </a:ext>
          </a:extLst>
        </xdr:cNvPr>
        <xdr:cNvSpPr txBox="1">
          <a:spLocks noChangeArrowheads="1"/>
        </xdr:cNvSpPr>
      </xdr:nvSpPr>
      <xdr:spPr bwMode="auto">
        <a:xfrm>
          <a:off x="4705350" y="4152900"/>
          <a:ext cx="4381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13</xdr:col>
      <xdr:colOff>304800</xdr:colOff>
      <xdr:row>21</xdr:row>
      <xdr:rowOff>152400</xdr:rowOff>
    </xdr:from>
    <xdr:to>
      <xdr:col>13</xdr:col>
      <xdr:colOff>704850</xdr:colOff>
      <xdr:row>22</xdr:row>
      <xdr:rowOff>152400</xdr:rowOff>
    </xdr:to>
    <xdr:sp macro="" textlink="">
      <xdr:nvSpPr>
        <xdr:cNvPr id="59692" name="x_Meridiankraft">
          <a:extLst>
            <a:ext uri="{FF2B5EF4-FFF2-40B4-BE49-F238E27FC236}">
              <a16:creationId xmlns:a16="http://schemas.microsoft.com/office/drawing/2014/main" id="{00000000-0008-0000-4500-00002CE90000}"/>
            </a:ext>
          </a:extLst>
        </xdr:cNvPr>
        <xdr:cNvSpPr txBox="1">
          <a:spLocks noChangeArrowheads="1"/>
        </xdr:cNvSpPr>
      </xdr:nvSpPr>
      <xdr:spPr bwMode="auto">
        <a:xfrm>
          <a:off x="8639175" y="3752850"/>
          <a:ext cx="400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10</xdr:col>
      <xdr:colOff>104775</xdr:colOff>
      <xdr:row>33</xdr:row>
      <xdr:rowOff>152400</xdr:rowOff>
    </xdr:from>
    <xdr:to>
      <xdr:col>10</xdr:col>
      <xdr:colOff>504825</xdr:colOff>
      <xdr:row>34</xdr:row>
      <xdr:rowOff>152400</xdr:rowOff>
    </xdr:to>
    <xdr:sp macro="" textlink="">
      <xdr:nvSpPr>
        <xdr:cNvPr id="59693" name="x_Aufweitung">
          <a:extLst>
            <a:ext uri="{FF2B5EF4-FFF2-40B4-BE49-F238E27FC236}">
              <a16:creationId xmlns:a16="http://schemas.microsoft.com/office/drawing/2014/main" id="{00000000-0008-0000-4500-00002DE90000}"/>
            </a:ext>
          </a:extLst>
        </xdr:cNvPr>
        <xdr:cNvSpPr txBox="1">
          <a:spLocks noChangeArrowheads="1"/>
        </xdr:cNvSpPr>
      </xdr:nvSpPr>
      <xdr:spPr bwMode="auto">
        <a:xfrm>
          <a:off x="6238875" y="5810250"/>
          <a:ext cx="400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13</xdr:col>
      <xdr:colOff>238125</xdr:colOff>
      <xdr:row>33</xdr:row>
      <xdr:rowOff>152400</xdr:rowOff>
    </xdr:from>
    <xdr:to>
      <xdr:col>13</xdr:col>
      <xdr:colOff>638175</xdr:colOff>
      <xdr:row>34</xdr:row>
      <xdr:rowOff>152400</xdr:rowOff>
    </xdr:to>
    <xdr:sp macro="" textlink="">
      <xdr:nvSpPr>
        <xdr:cNvPr id="59694" name="x_Verdrehung">
          <a:extLst>
            <a:ext uri="{FF2B5EF4-FFF2-40B4-BE49-F238E27FC236}">
              <a16:creationId xmlns:a16="http://schemas.microsoft.com/office/drawing/2014/main" id="{00000000-0008-0000-4500-00002EE90000}"/>
            </a:ext>
          </a:extLst>
        </xdr:cNvPr>
        <xdr:cNvSpPr txBox="1">
          <a:spLocks noChangeArrowheads="1"/>
        </xdr:cNvSpPr>
      </xdr:nvSpPr>
      <xdr:spPr bwMode="auto">
        <a:xfrm>
          <a:off x="8572500" y="5810250"/>
          <a:ext cx="400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2</xdr:col>
      <xdr:colOff>381000</xdr:colOff>
      <xdr:row>7</xdr:row>
      <xdr:rowOff>0</xdr:rowOff>
    </xdr:from>
    <xdr:to>
      <xdr:col>4</xdr:col>
      <xdr:colOff>381000</xdr:colOff>
      <xdr:row>14</xdr:row>
      <xdr:rowOff>0</xdr:rowOff>
    </xdr:to>
    <xdr:sp macro="" textlink="">
      <xdr:nvSpPr>
        <xdr:cNvPr id="60098" name="Zeichnung 429">
          <a:extLst>
            <a:ext uri="{FF2B5EF4-FFF2-40B4-BE49-F238E27FC236}">
              <a16:creationId xmlns:a16="http://schemas.microsoft.com/office/drawing/2014/main" id="{00000000-0008-0000-4500-0000C2EA0000}"/>
            </a:ext>
          </a:extLst>
        </xdr:cNvPr>
        <xdr:cNvSpPr>
          <a:spLocks/>
        </xdr:cNvSpPr>
      </xdr:nvSpPr>
      <xdr:spPr bwMode="auto">
        <a:xfrm>
          <a:off x="1190625" y="1200150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381000</xdr:colOff>
      <xdr:row>3</xdr:row>
      <xdr:rowOff>114300</xdr:rowOff>
    </xdr:from>
    <xdr:to>
      <xdr:col>3</xdr:col>
      <xdr:colOff>619125</xdr:colOff>
      <xdr:row>7</xdr:row>
      <xdr:rowOff>0</xdr:rowOff>
    </xdr:to>
    <xdr:sp macro="" textlink="">
      <xdr:nvSpPr>
        <xdr:cNvPr id="60099" name="Line 430">
          <a:extLst>
            <a:ext uri="{FF2B5EF4-FFF2-40B4-BE49-F238E27FC236}">
              <a16:creationId xmlns:a16="http://schemas.microsoft.com/office/drawing/2014/main" id="{00000000-0008-0000-4500-0000C3EA0000}"/>
            </a:ext>
          </a:extLst>
        </xdr:cNvPr>
        <xdr:cNvSpPr>
          <a:spLocks noChangeShapeType="1"/>
        </xdr:cNvSpPr>
      </xdr:nvSpPr>
      <xdr:spPr bwMode="auto">
        <a:xfrm flipH="1" flipV="1">
          <a:off x="1924050" y="628650"/>
          <a:ext cx="238125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3</xdr:row>
      <xdr:rowOff>114300</xdr:rowOff>
    </xdr:from>
    <xdr:to>
      <xdr:col>3</xdr:col>
      <xdr:colOff>381000</xdr:colOff>
      <xdr:row>7</xdr:row>
      <xdr:rowOff>0</xdr:rowOff>
    </xdr:to>
    <xdr:sp macro="" textlink="">
      <xdr:nvSpPr>
        <xdr:cNvPr id="60100" name="Line 431">
          <a:extLst>
            <a:ext uri="{FF2B5EF4-FFF2-40B4-BE49-F238E27FC236}">
              <a16:creationId xmlns:a16="http://schemas.microsoft.com/office/drawing/2014/main" id="{00000000-0008-0000-4500-0000C4EA0000}"/>
            </a:ext>
          </a:extLst>
        </xdr:cNvPr>
        <xdr:cNvSpPr>
          <a:spLocks noChangeShapeType="1"/>
        </xdr:cNvSpPr>
      </xdr:nvSpPr>
      <xdr:spPr bwMode="auto">
        <a:xfrm flipV="1">
          <a:off x="1695450" y="628650"/>
          <a:ext cx="22860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381000</xdr:colOff>
      <xdr:row>3</xdr:row>
      <xdr:rowOff>9525</xdr:rowOff>
    </xdr:from>
    <xdr:to>
      <xdr:col>3</xdr:col>
      <xdr:colOff>381000</xdr:colOff>
      <xdr:row>14</xdr:row>
      <xdr:rowOff>104775</xdr:rowOff>
    </xdr:to>
    <xdr:sp macro="" textlink="">
      <xdr:nvSpPr>
        <xdr:cNvPr id="60101" name="Line 432">
          <a:extLst>
            <a:ext uri="{FF2B5EF4-FFF2-40B4-BE49-F238E27FC236}">
              <a16:creationId xmlns:a16="http://schemas.microsoft.com/office/drawing/2014/main" id="{00000000-0008-0000-4500-0000C5EA0000}"/>
            </a:ext>
          </a:extLst>
        </xdr:cNvPr>
        <xdr:cNvSpPr>
          <a:spLocks noChangeShapeType="1"/>
        </xdr:cNvSpPr>
      </xdr:nvSpPr>
      <xdr:spPr bwMode="auto">
        <a:xfrm>
          <a:off x="1924050" y="523875"/>
          <a:ext cx="0" cy="19812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381000</xdr:colOff>
      <xdr:row>2</xdr:row>
      <xdr:rowOff>152400</xdr:rowOff>
    </xdr:from>
    <xdr:to>
      <xdr:col>3</xdr:col>
      <xdr:colOff>723900</xdr:colOff>
      <xdr:row>3</xdr:row>
      <xdr:rowOff>123825</xdr:rowOff>
    </xdr:to>
    <xdr:sp macro="" textlink="">
      <xdr:nvSpPr>
        <xdr:cNvPr id="60102" name="Line 441">
          <a:extLst>
            <a:ext uri="{FF2B5EF4-FFF2-40B4-BE49-F238E27FC236}">
              <a16:creationId xmlns:a16="http://schemas.microsoft.com/office/drawing/2014/main" id="{00000000-0008-0000-4500-0000C6EA0000}"/>
            </a:ext>
          </a:extLst>
        </xdr:cNvPr>
        <xdr:cNvSpPr>
          <a:spLocks noChangeShapeType="1"/>
        </xdr:cNvSpPr>
      </xdr:nvSpPr>
      <xdr:spPr bwMode="auto">
        <a:xfrm flipH="1">
          <a:off x="1924050" y="495300"/>
          <a:ext cx="34290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590550</xdr:colOff>
      <xdr:row>3</xdr:row>
      <xdr:rowOff>19050</xdr:rowOff>
    </xdr:from>
    <xdr:to>
      <xdr:col>4</xdr:col>
      <xdr:colOff>85725</xdr:colOff>
      <xdr:row>6</xdr:row>
      <xdr:rowOff>66675</xdr:rowOff>
    </xdr:to>
    <xdr:sp macro="" textlink="">
      <xdr:nvSpPr>
        <xdr:cNvPr id="60103" name="Line 442">
          <a:extLst>
            <a:ext uri="{FF2B5EF4-FFF2-40B4-BE49-F238E27FC236}">
              <a16:creationId xmlns:a16="http://schemas.microsoft.com/office/drawing/2014/main" id="{00000000-0008-0000-4500-0000C7EA0000}"/>
            </a:ext>
          </a:extLst>
        </xdr:cNvPr>
        <xdr:cNvSpPr>
          <a:spLocks noChangeShapeType="1"/>
        </xdr:cNvSpPr>
      </xdr:nvSpPr>
      <xdr:spPr bwMode="auto">
        <a:xfrm>
          <a:off x="2133600" y="533400"/>
          <a:ext cx="228600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619125</xdr:colOff>
      <xdr:row>6</xdr:row>
      <xdr:rowOff>66675</xdr:rowOff>
    </xdr:from>
    <xdr:to>
      <xdr:col>4</xdr:col>
      <xdr:colOff>104775</xdr:colOff>
      <xdr:row>7</xdr:row>
      <xdr:rowOff>0</xdr:rowOff>
    </xdr:to>
    <xdr:sp macro="" textlink="">
      <xdr:nvSpPr>
        <xdr:cNvPr id="60104" name="Line 443">
          <a:extLst>
            <a:ext uri="{FF2B5EF4-FFF2-40B4-BE49-F238E27FC236}">
              <a16:creationId xmlns:a16="http://schemas.microsoft.com/office/drawing/2014/main" id="{00000000-0008-0000-4500-0000C8EA0000}"/>
            </a:ext>
          </a:extLst>
        </xdr:cNvPr>
        <xdr:cNvSpPr>
          <a:spLocks noChangeShapeType="1"/>
        </xdr:cNvSpPr>
      </xdr:nvSpPr>
      <xdr:spPr bwMode="auto">
        <a:xfrm flipH="1">
          <a:off x="2162175" y="1095375"/>
          <a:ext cx="219075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2</xdr:row>
      <xdr:rowOff>152400</xdr:rowOff>
    </xdr:from>
    <xdr:to>
      <xdr:col>4</xdr:col>
      <xdr:colOff>533400</xdr:colOff>
      <xdr:row>10</xdr:row>
      <xdr:rowOff>57150</xdr:rowOff>
    </xdr:to>
    <xdr:sp macro="" textlink="">
      <xdr:nvSpPr>
        <xdr:cNvPr id="60105" name="Line 444">
          <a:extLst>
            <a:ext uri="{FF2B5EF4-FFF2-40B4-BE49-F238E27FC236}">
              <a16:creationId xmlns:a16="http://schemas.microsoft.com/office/drawing/2014/main" id="{00000000-0008-0000-4500-0000C9EA0000}"/>
            </a:ext>
          </a:extLst>
        </xdr:cNvPr>
        <xdr:cNvSpPr>
          <a:spLocks noChangeShapeType="1"/>
        </xdr:cNvSpPr>
      </xdr:nvSpPr>
      <xdr:spPr bwMode="auto">
        <a:xfrm>
          <a:off x="2238375" y="495300"/>
          <a:ext cx="571500" cy="127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2</xdr:row>
      <xdr:rowOff>152400</xdr:rowOff>
    </xdr:from>
    <xdr:to>
      <xdr:col>3</xdr:col>
      <xdr:colOff>123825</xdr:colOff>
      <xdr:row>13</xdr:row>
      <xdr:rowOff>9525</xdr:rowOff>
    </xdr:to>
    <xdr:sp macro="" textlink="">
      <xdr:nvSpPr>
        <xdr:cNvPr id="60106" name="Line 445">
          <a:extLst>
            <a:ext uri="{FF2B5EF4-FFF2-40B4-BE49-F238E27FC236}">
              <a16:creationId xmlns:a16="http://schemas.microsoft.com/office/drawing/2014/main" id="{00000000-0008-0000-4500-0000CAEA0000}"/>
            </a:ext>
          </a:extLst>
        </xdr:cNvPr>
        <xdr:cNvSpPr>
          <a:spLocks noChangeShapeType="1"/>
        </xdr:cNvSpPr>
      </xdr:nvSpPr>
      <xdr:spPr bwMode="auto">
        <a:xfrm flipH="1">
          <a:off x="895350" y="495300"/>
          <a:ext cx="771525" cy="1743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13</xdr:row>
      <xdr:rowOff>9525</xdr:rowOff>
    </xdr:from>
    <xdr:to>
      <xdr:col>2</xdr:col>
      <xdr:colOff>381000</xdr:colOff>
      <xdr:row>13</xdr:row>
      <xdr:rowOff>161925</xdr:rowOff>
    </xdr:to>
    <xdr:sp macro="" textlink="">
      <xdr:nvSpPr>
        <xdr:cNvPr id="60107" name="Line 446">
          <a:extLst>
            <a:ext uri="{FF2B5EF4-FFF2-40B4-BE49-F238E27FC236}">
              <a16:creationId xmlns:a16="http://schemas.microsoft.com/office/drawing/2014/main" id="{00000000-0008-0000-4500-0000CBEA0000}"/>
            </a:ext>
          </a:extLst>
        </xdr:cNvPr>
        <xdr:cNvSpPr>
          <a:spLocks noChangeShapeType="1"/>
        </xdr:cNvSpPr>
      </xdr:nvSpPr>
      <xdr:spPr bwMode="auto">
        <a:xfrm flipH="1" flipV="1">
          <a:off x="876300" y="2238375"/>
          <a:ext cx="314325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2</xdr:row>
      <xdr:rowOff>152400</xdr:rowOff>
    </xdr:from>
    <xdr:to>
      <xdr:col>3</xdr:col>
      <xdr:colOff>381000</xdr:colOff>
      <xdr:row>3</xdr:row>
      <xdr:rowOff>123825</xdr:rowOff>
    </xdr:to>
    <xdr:sp macro="" textlink="">
      <xdr:nvSpPr>
        <xdr:cNvPr id="60108" name="Line 447">
          <a:extLst>
            <a:ext uri="{FF2B5EF4-FFF2-40B4-BE49-F238E27FC236}">
              <a16:creationId xmlns:a16="http://schemas.microsoft.com/office/drawing/2014/main" id="{00000000-0008-0000-4500-0000CCEA0000}"/>
            </a:ext>
          </a:extLst>
        </xdr:cNvPr>
        <xdr:cNvSpPr>
          <a:spLocks noChangeShapeType="1"/>
        </xdr:cNvSpPr>
      </xdr:nvSpPr>
      <xdr:spPr bwMode="auto">
        <a:xfrm flipH="1" flipV="1">
          <a:off x="1647825" y="495300"/>
          <a:ext cx="27622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466725</xdr:colOff>
      <xdr:row>12</xdr:row>
      <xdr:rowOff>152400</xdr:rowOff>
    </xdr:from>
    <xdr:to>
      <xdr:col>2</xdr:col>
      <xdr:colOff>619125</xdr:colOff>
      <xdr:row>14</xdr:row>
      <xdr:rowOff>0</xdr:rowOff>
    </xdr:to>
    <xdr:sp macro="" textlink="">
      <xdr:nvSpPr>
        <xdr:cNvPr id="60109" name="Arc 448">
          <a:extLst>
            <a:ext uri="{FF2B5EF4-FFF2-40B4-BE49-F238E27FC236}">
              <a16:creationId xmlns:a16="http://schemas.microsoft.com/office/drawing/2014/main" id="{00000000-0008-0000-4500-0000CDEA0000}"/>
            </a:ext>
          </a:extLst>
        </xdr:cNvPr>
        <xdr:cNvSpPr>
          <a:spLocks/>
        </xdr:cNvSpPr>
      </xdr:nvSpPr>
      <xdr:spPr bwMode="auto">
        <a:xfrm>
          <a:off x="1276350" y="2209800"/>
          <a:ext cx="152400" cy="190500"/>
        </a:xfrm>
        <a:custGeom>
          <a:avLst/>
          <a:gdLst>
            <a:gd name="T0" fmla="*/ 0 w 21600"/>
            <a:gd name="T1" fmla="*/ 0 h 21600"/>
            <a:gd name="T2" fmla="*/ 1075267 w 21600"/>
            <a:gd name="T3" fmla="*/ 1680104 h 21600"/>
            <a:gd name="T4" fmla="*/ 0 w 21600"/>
            <a:gd name="T5" fmla="*/ 16801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619125</xdr:colOff>
      <xdr:row>12</xdr:row>
      <xdr:rowOff>152400</xdr:rowOff>
    </xdr:from>
    <xdr:to>
      <xdr:col>3</xdr:col>
      <xdr:colOff>38100</xdr:colOff>
      <xdr:row>14</xdr:row>
      <xdr:rowOff>0</xdr:rowOff>
    </xdr:to>
    <xdr:sp macro="" textlink="">
      <xdr:nvSpPr>
        <xdr:cNvPr id="59841" name="Text 449">
          <a:extLst>
            <a:ext uri="{FF2B5EF4-FFF2-40B4-BE49-F238E27FC236}">
              <a16:creationId xmlns:a16="http://schemas.microsoft.com/office/drawing/2014/main" id="{00000000-0008-0000-4500-0000C1E90000}"/>
            </a:ext>
          </a:extLst>
        </xdr:cNvPr>
        <xdr:cNvSpPr txBox="1">
          <a:spLocks noChangeArrowheads="1"/>
        </xdr:cNvSpPr>
      </xdr:nvSpPr>
      <xdr:spPr bwMode="auto">
        <a:xfrm>
          <a:off x="1428750" y="2209800"/>
          <a:ext cx="1524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466725</xdr:colOff>
      <xdr:row>12</xdr:row>
      <xdr:rowOff>19050</xdr:rowOff>
    </xdr:from>
    <xdr:to>
      <xdr:col>4</xdr:col>
      <xdr:colOff>561975</xdr:colOff>
      <xdr:row>13</xdr:row>
      <xdr:rowOff>19050</xdr:rowOff>
    </xdr:to>
    <xdr:sp macro="" textlink="">
      <xdr:nvSpPr>
        <xdr:cNvPr id="59842" name="2">
          <a:extLst>
            <a:ext uri="{FF2B5EF4-FFF2-40B4-BE49-F238E27FC236}">
              <a16:creationId xmlns:a16="http://schemas.microsoft.com/office/drawing/2014/main" id="{00000000-0008-0000-4500-0000C2E90000}"/>
            </a:ext>
          </a:extLst>
        </xdr:cNvPr>
        <xdr:cNvSpPr txBox="1">
          <a:spLocks noChangeArrowheads="1"/>
        </xdr:cNvSpPr>
      </xdr:nvSpPr>
      <xdr:spPr bwMode="auto">
        <a:xfrm>
          <a:off x="2743200" y="2076450"/>
          <a:ext cx="952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685800</xdr:colOff>
      <xdr:row>6</xdr:row>
      <xdr:rowOff>85725</xdr:rowOff>
    </xdr:from>
    <xdr:to>
      <xdr:col>4</xdr:col>
      <xdr:colOff>85725</xdr:colOff>
      <xdr:row>7</xdr:row>
      <xdr:rowOff>123825</xdr:rowOff>
    </xdr:to>
    <xdr:sp macro="" textlink="">
      <xdr:nvSpPr>
        <xdr:cNvPr id="59843" name="1">
          <a:extLst>
            <a:ext uri="{FF2B5EF4-FFF2-40B4-BE49-F238E27FC236}">
              <a16:creationId xmlns:a16="http://schemas.microsoft.com/office/drawing/2014/main" id="{00000000-0008-0000-4500-0000C3E90000}"/>
            </a:ext>
          </a:extLst>
        </xdr:cNvPr>
        <xdr:cNvSpPr txBox="1">
          <a:spLocks noChangeArrowheads="1"/>
        </xdr:cNvSpPr>
      </xdr:nvSpPr>
      <xdr:spPr bwMode="auto">
        <a:xfrm>
          <a:off x="2228850" y="11144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3</xdr:col>
      <xdr:colOff>514350</xdr:colOff>
      <xdr:row>4</xdr:row>
      <xdr:rowOff>19050</xdr:rowOff>
    </xdr:from>
    <xdr:to>
      <xdr:col>3</xdr:col>
      <xdr:colOff>685800</xdr:colOff>
      <xdr:row>5</xdr:row>
      <xdr:rowOff>47625</xdr:rowOff>
    </xdr:to>
    <xdr:sp macro="" textlink="">
      <xdr:nvSpPr>
        <xdr:cNvPr id="59844" name="3">
          <a:extLst>
            <a:ext uri="{FF2B5EF4-FFF2-40B4-BE49-F238E27FC236}">
              <a16:creationId xmlns:a16="http://schemas.microsoft.com/office/drawing/2014/main" id="{00000000-0008-0000-4500-0000C4E90000}"/>
            </a:ext>
          </a:extLst>
        </xdr:cNvPr>
        <xdr:cNvSpPr txBox="1">
          <a:spLocks noChangeArrowheads="1"/>
        </xdr:cNvSpPr>
      </xdr:nvSpPr>
      <xdr:spPr bwMode="auto">
        <a:xfrm>
          <a:off x="2057400" y="704850"/>
          <a:ext cx="171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/>
        </a:p>
      </xdr:txBody>
    </xdr:sp>
    <xdr:clientData/>
  </xdr:twoCellAnchor>
  <xdr:twoCellAnchor>
    <xdr:from>
      <xdr:col>4</xdr:col>
      <xdr:colOff>352425</xdr:colOff>
      <xdr:row>9</xdr:row>
      <xdr:rowOff>66675</xdr:rowOff>
    </xdr:from>
    <xdr:to>
      <xdr:col>4</xdr:col>
      <xdr:colOff>685800</xdr:colOff>
      <xdr:row>10</xdr:row>
      <xdr:rowOff>95250</xdr:rowOff>
    </xdr:to>
    <xdr:sp macro="" textlink="">
      <xdr:nvSpPr>
        <xdr:cNvPr id="59845" name="Text 453">
          <a:extLst>
            <a:ext uri="{FF2B5EF4-FFF2-40B4-BE49-F238E27FC236}">
              <a16:creationId xmlns:a16="http://schemas.microsoft.com/office/drawing/2014/main" id="{00000000-0008-0000-4500-0000C5E90000}"/>
            </a:ext>
          </a:extLst>
        </xdr:cNvPr>
        <xdr:cNvSpPr txBox="1">
          <a:spLocks noChangeArrowheads="1"/>
        </xdr:cNvSpPr>
      </xdr:nvSpPr>
      <xdr:spPr bwMode="auto">
        <a:xfrm>
          <a:off x="2628900" y="1609725"/>
          <a:ext cx="3333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304800</xdr:colOff>
      <xdr:row>7</xdr:row>
      <xdr:rowOff>104775</xdr:rowOff>
    </xdr:from>
    <xdr:to>
      <xdr:col>2</xdr:col>
      <xdr:colOff>419100</xdr:colOff>
      <xdr:row>8</xdr:row>
      <xdr:rowOff>104775</xdr:rowOff>
    </xdr:to>
    <xdr:sp macro="" textlink="">
      <xdr:nvSpPr>
        <xdr:cNvPr id="59846" name="Text 454">
          <a:extLst>
            <a:ext uri="{FF2B5EF4-FFF2-40B4-BE49-F238E27FC236}">
              <a16:creationId xmlns:a16="http://schemas.microsoft.com/office/drawing/2014/main" id="{00000000-0008-0000-4500-0000C6E90000}"/>
            </a:ext>
          </a:extLst>
        </xdr:cNvPr>
        <xdr:cNvSpPr txBox="1">
          <a:spLocks noChangeArrowheads="1"/>
        </xdr:cNvSpPr>
      </xdr:nvSpPr>
      <xdr:spPr bwMode="auto">
        <a:xfrm>
          <a:off x="1114425" y="1304925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85725</xdr:colOff>
      <xdr:row>13</xdr:row>
      <xdr:rowOff>9525</xdr:rowOff>
    </xdr:from>
    <xdr:to>
      <xdr:col>4</xdr:col>
      <xdr:colOff>323850</xdr:colOff>
      <xdr:row>13</xdr:row>
      <xdr:rowOff>9525</xdr:rowOff>
    </xdr:to>
    <xdr:sp macro="" textlink="">
      <xdr:nvSpPr>
        <xdr:cNvPr id="60116" name="Line 455">
          <a:extLst>
            <a:ext uri="{FF2B5EF4-FFF2-40B4-BE49-F238E27FC236}">
              <a16:creationId xmlns:a16="http://schemas.microsoft.com/office/drawing/2014/main" id="{00000000-0008-0000-4500-0000D4EA0000}"/>
            </a:ext>
          </a:extLst>
        </xdr:cNvPr>
        <xdr:cNvSpPr>
          <a:spLocks noChangeShapeType="1"/>
        </xdr:cNvSpPr>
      </xdr:nvSpPr>
      <xdr:spPr bwMode="auto">
        <a:xfrm>
          <a:off x="2362200" y="223837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323850</xdr:colOff>
      <xdr:row>13</xdr:row>
      <xdr:rowOff>9525</xdr:rowOff>
    </xdr:from>
    <xdr:to>
      <xdr:col>4</xdr:col>
      <xdr:colOff>581025</xdr:colOff>
      <xdr:row>13</xdr:row>
      <xdr:rowOff>9525</xdr:rowOff>
    </xdr:to>
    <xdr:sp macro="" textlink="">
      <xdr:nvSpPr>
        <xdr:cNvPr id="60117" name="Line 456">
          <a:extLst>
            <a:ext uri="{FF2B5EF4-FFF2-40B4-BE49-F238E27FC236}">
              <a16:creationId xmlns:a16="http://schemas.microsoft.com/office/drawing/2014/main" id="{00000000-0008-0000-4500-0000D5EA0000}"/>
            </a:ext>
          </a:extLst>
        </xdr:cNvPr>
        <xdr:cNvSpPr>
          <a:spLocks noChangeShapeType="1"/>
        </xdr:cNvSpPr>
      </xdr:nvSpPr>
      <xdr:spPr bwMode="auto">
        <a:xfrm flipH="1">
          <a:off x="2600325" y="223837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5</xdr:row>
      <xdr:rowOff>47625</xdr:rowOff>
    </xdr:from>
    <xdr:to>
      <xdr:col>3</xdr:col>
      <xdr:colOff>152400</xdr:colOff>
      <xdr:row>7</xdr:row>
      <xdr:rowOff>0</xdr:rowOff>
    </xdr:to>
    <xdr:sp macro="" textlink="">
      <xdr:nvSpPr>
        <xdr:cNvPr id="60118" name="Line 468">
          <a:extLst>
            <a:ext uri="{FF2B5EF4-FFF2-40B4-BE49-F238E27FC236}">
              <a16:creationId xmlns:a16="http://schemas.microsoft.com/office/drawing/2014/main" id="{00000000-0008-0000-4500-0000D6EA0000}"/>
            </a:ext>
          </a:extLst>
        </xdr:cNvPr>
        <xdr:cNvSpPr>
          <a:spLocks noChangeShapeType="1"/>
        </xdr:cNvSpPr>
      </xdr:nvSpPr>
      <xdr:spPr bwMode="auto">
        <a:xfrm>
          <a:off x="1695450" y="904875"/>
          <a:ext cx="0" cy="2952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619125</xdr:colOff>
      <xdr:row>5</xdr:row>
      <xdr:rowOff>47625</xdr:rowOff>
    </xdr:from>
    <xdr:to>
      <xdr:col>3</xdr:col>
      <xdr:colOff>619125</xdr:colOff>
      <xdr:row>7</xdr:row>
      <xdr:rowOff>0</xdr:rowOff>
    </xdr:to>
    <xdr:sp macro="" textlink="">
      <xdr:nvSpPr>
        <xdr:cNvPr id="60119" name="Line 469">
          <a:extLst>
            <a:ext uri="{FF2B5EF4-FFF2-40B4-BE49-F238E27FC236}">
              <a16:creationId xmlns:a16="http://schemas.microsoft.com/office/drawing/2014/main" id="{00000000-0008-0000-4500-0000D7EA0000}"/>
            </a:ext>
          </a:extLst>
        </xdr:cNvPr>
        <xdr:cNvSpPr>
          <a:spLocks noChangeShapeType="1"/>
        </xdr:cNvSpPr>
      </xdr:nvSpPr>
      <xdr:spPr bwMode="auto">
        <a:xfrm>
          <a:off x="2162175" y="904875"/>
          <a:ext cx="0" cy="2952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361950</xdr:colOff>
      <xdr:row>13</xdr:row>
      <xdr:rowOff>152400</xdr:rowOff>
    </xdr:from>
    <xdr:to>
      <xdr:col>4</xdr:col>
      <xdr:colOff>600075</xdr:colOff>
      <xdr:row>15</xdr:row>
      <xdr:rowOff>76200</xdr:rowOff>
    </xdr:to>
    <xdr:grpSp>
      <xdr:nvGrpSpPr>
        <xdr:cNvPr id="60120" name="Group 499">
          <a:extLst>
            <a:ext uri="{FF2B5EF4-FFF2-40B4-BE49-F238E27FC236}">
              <a16:creationId xmlns:a16="http://schemas.microsoft.com/office/drawing/2014/main" id="{00000000-0008-0000-4500-0000D8EA0000}"/>
            </a:ext>
          </a:extLst>
        </xdr:cNvPr>
        <xdr:cNvGrpSpPr>
          <a:grpSpLocks/>
        </xdr:cNvGrpSpPr>
      </xdr:nvGrpSpPr>
      <xdr:grpSpPr bwMode="auto">
        <a:xfrm>
          <a:off x="2638425" y="2381250"/>
          <a:ext cx="238125" cy="266700"/>
          <a:chOff x="-50" y="-770"/>
          <a:chExt cx="32" cy="15470"/>
        </a:xfrm>
      </xdr:grpSpPr>
      <xdr:sp macro="" textlink="">
        <xdr:nvSpPr>
          <xdr:cNvPr id="60137" name="Zeichnung 500">
            <a:extLst>
              <a:ext uri="{FF2B5EF4-FFF2-40B4-BE49-F238E27FC236}">
                <a16:creationId xmlns:a16="http://schemas.microsoft.com/office/drawing/2014/main" id="{00000000-0008-0000-4500-0000E9EA0000}"/>
              </a:ext>
            </a:extLst>
          </xdr:cNvPr>
          <xdr:cNvSpPr>
            <a:spLocks/>
          </xdr:cNvSpPr>
        </xdr:nvSpPr>
        <xdr:spPr bwMode="auto">
          <a:xfrm>
            <a:off x="-48" y="595"/>
            <a:ext cx="25" cy="12285"/>
          </a:xfrm>
          <a:custGeom>
            <a:avLst/>
            <a:gdLst>
              <a:gd name="T0" fmla="*/ 0 w 16384"/>
              <a:gd name="T1" fmla="*/ 9212 h 16384"/>
              <a:gd name="T2" fmla="*/ 0 w 16384"/>
              <a:gd name="T3" fmla="*/ 5192 h 16384"/>
              <a:gd name="T4" fmla="*/ 0 w 16384"/>
              <a:gd name="T5" fmla="*/ 0 h 16384"/>
              <a:gd name="T6" fmla="*/ 0 w 16384"/>
              <a:gd name="T7" fmla="*/ 9212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60138" name="Line 501">
            <a:extLst>
              <a:ext uri="{FF2B5EF4-FFF2-40B4-BE49-F238E27FC236}">
                <a16:creationId xmlns:a16="http://schemas.microsoft.com/office/drawing/2014/main" id="{00000000-0008-0000-4500-0000EAE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48" y="9240"/>
            <a:ext cx="30" cy="54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0139" name="Oval 502">
            <a:extLst>
              <a:ext uri="{FF2B5EF4-FFF2-40B4-BE49-F238E27FC236}">
                <a16:creationId xmlns:a16="http://schemas.microsoft.com/office/drawing/2014/main" id="{00000000-0008-0000-4500-0000EBEA0000}"/>
              </a:ext>
            </a:extLst>
          </xdr:cNvPr>
          <xdr:cNvSpPr>
            <a:spLocks noChangeArrowheads="1"/>
          </xdr:cNvSpPr>
        </xdr:nvSpPr>
        <xdr:spPr bwMode="auto">
          <a:xfrm>
            <a:off x="-50" y="-770"/>
            <a:ext cx="6" cy="273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381000</xdr:colOff>
      <xdr:row>14</xdr:row>
      <xdr:rowOff>0</xdr:rowOff>
    </xdr:from>
    <xdr:to>
      <xdr:col>2</xdr:col>
      <xdr:colOff>400050</xdr:colOff>
      <xdr:row>15</xdr:row>
      <xdr:rowOff>38100</xdr:rowOff>
    </xdr:to>
    <xdr:sp macro="" textlink="">
      <xdr:nvSpPr>
        <xdr:cNvPr id="60121" name="Line 504">
          <a:extLst>
            <a:ext uri="{FF2B5EF4-FFF2-40B4-BE49-F238E27FC236}">
              <a16:creationId xmlns:a16="http://schemas.microsoft.com/office/drawing/2014/main" id="{00000000-0008-0000-4500-0000D9EA0000}"/>
            </a:ext>
          </a:extLst>
        </xdr:cNvPr>
        <xdr:cNvSpPr>
          <a:spLocks noChangeShapeType="1"/>
        </xdr:cNvSpPr>
      </xdr:nvSpPr>
      <xdr:spPr bwMode="auto">
        <a:xfrm>
          <a:off x="1190625" y="2400300"/>
          <a:ext cx="190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14</xdr:row>
      <xdr:rowOff>0</xdr:rowOff>
    </xdr:from>
    <xdr:to>
      <xdr:col>2</xdr:col>
      <xdr:colOff>400050</xdr:colOff>
      <xdr:row>14</xdr:row>
      <xdr:rowOff>152400</xdr:rowOff>
    </xdr:to>
    <xdr:sp macro="" textlink="">
      <xdr:nvSpPr>
        <xdr:cNvPr id="60122" name="Line 505">
          <a:extLst>
            <a:ext uri="{FF2B5EF4-FFF2-40B4-BE49-F238E27FC236}">
              <a16:creationId xmlns:a16="http://schemas.microsoft.com/office/drawing/2014/main" id="{00000000-0008-0000-4500-0000DAEA0000}"/>
            </a:ext>
          </a:extLst>
        </xdr:cNvPr>
        <xdr:cNvSpPr>
          <a:spLocks noChangeShapeType="1"/>
        </xdr:cNvSpPr>
      </xdr:nvSpPr>
      <xdr:spPr bwMode="auto">
        <a:xfrm flipH="1">
          <a:off x="1038225" y="2400300"/>
          <a:ext cx="17145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14</xdr:row>
      <xdr:rowOff>152400</xdr:rowOff>
    </xdr:from>
    <xdr:to>
      <xdr:col>2</xdr:col>
      <xdr:colOff>409575</xdr:colOff>
      <xdr:row>15</xdr:row>
      <xdr:rowOff>38100</xdr:rowOff>
    </xdr:to>
    <xdr:sp macro="" textlink="">
      <xdr:nvSpPr>
        <xdr:cNvPr id="60123" name="Line 506">
          <a:extLst>
            <a:ext uri="{FF2B5EF4-FFF2-40B4-BE49-F238E27FC236}">
              <a16:creationId xmlns:a16="http://schemas.microsoft.com/office/drawing/2014/main" id="{00000000-0008-0000-4500-0000DBEA0000}"/>
            </a:ext>
          </a:extLst>
        </xdr:cNvPr>
        <xdr:cNvSpPr>
          <a:spLocks noChangeShapeType="1"/>
        </xdr:cNvSpPr>
      </xdr:nvSpPr>
      <xdr:spPr bwMode="auto">
        <a:xfrm>
          <a:off x="1038225" y="2552700"/>
          <a:ext cx="1809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14</xdr:row>
      <xdr:rowOff>152400</xdr:rowOff>
    </xdr:from>
    <xdr:to>
      <xdr:col>2</xdr:col>
      <xdr:colOff>409575</xdr:colOff>
      <xdr:row>15</xdr:row>
      <xdr:rowOff>57150</xdr:rowOff>
    </xdr:to>
    <xdr:sp macro="" textlink="">
      <xdr:nvSpPr>
        <xdr:cNvPr id="60124" name="Line 507">
          <a:extLst>
            <a:ext uri="{FF2B5EF4-FFF2-40B4-BE49-F238E27FC236}">
              <a16:creationId xmlns:a16="http://schemas.microsoft.com/office/drawing/2014/main" id="{00000000-0008-0000-4500-0000DCEA0000}"/>
            </a:ext>
          </a:extLst>
        </xdr:cNvPr>
        <xdr:cNvSpPr>
          <a:spLocks noChangeShapeType="1"/>
        </xdr:cNvSpPr>
      </xdr:nvSpPr>
      <xdr:spPr bwMode="auto">
        <a:xfrm>
          <a:off x="1000125" y="2552700"/>
          <a:ext cx="21907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13</xdr:row>
      <xdr:rowOff>152400</xdr:rowOff>
    </xdr:from>
    <xdr:to>
      <xdr:col>2</xdr:col>
      <xdr:colOff>409575</xdr:colOff>
      <xdr:row>14</xdr:row>
      <xdr:rowOff>28575</xdr:rowOff>
    </xdr:to>
    <xdr:sp macro="" textlink="">
      <xdr:nvSpPr>
        <xdr:cNvPr id="60125" name="Oval 508">
          <a:extLst>
            <a:ext uri="{FF2B5EF4-FFF2-40B4-BE49-F238E27FC236}">
              <a16:creationId xmlns:a16="http://schemas.microsoft.com/office/drawing/2014/main" id="{00000000-0008-0000-4500-0000DDEA0000}"/>
            </a:ext>
          </a:extLst>
        </xdr:cNvPr>
        <xdr:cNvSpPr>
          <a:spLocks noChangeArrowheads="1"/>
        </xdr:cNvSpPr>
      </xdr:nvSpPr>
      <xdr:spPr bwMode="auto">
        <a:xfrm>
          <a:off x="1171575" y="2381250"/>
          <a:ext cx="47625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</xdr:col>
      <xdr:colOff>19050</xdr:colOff>
      <xdr:row>13</xdr:row>
      <xdr:rowOff>0</xdr:rowOff>
    </xdr:from>
    <xdr:to>
      <xdr:col>3</xdr:col>
      <xdr:colOff>685800</xdr:colOff>
      <xdr:row>14</xdr:row>
      <xdr:rowOff>19050</xdr:rowOff>
    </xdr:to>
    <xdr:sp macro="" textlink="">
      <xdr:nvSpPr>
        <xdr:cNvPr id="59688" name="Winkel">
          <a:extLst>
            <a:ext uri="{FF2B5EF4-FFF2-40B4-BE49-F238E27FC236}">
              <a16:creationId xmlns:a16="http://schemas.microsoft.com/office/drawing/2014/main" id="{00000000-0008-0000-4500-000028E90000}"/>
            </a:ext>
          </a:extLst>
        </xdr:cNvPr>
        <xdr:cNvSpPr txBox="1">
          <a:spLocks noChangeArrowheads="1"/>
        </xdr:cNvSpPr>
      </xdr:nvSpPr>
      <xdr:spPr bwMode="auto">
        <a:xfrm>
          <a:off x="1562100" y="2228850"/>
          <a:ext cx="66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4</xdr:col>
      <xdr:colOff>695325</xdr:colOff>
      <xdr:row>9</xdr:row>
      <xdr:rowOff>95250</xdr:rowOff>
    </xdr:from>
    <xdr:to>
      <xdr:col>6</xdr:col>
      <xdr:colOff>495300</xdr:colOff>
      <xdr:row>10</xdr:row>
      <xdr:rowOff>152400</xdr:rowOff>
    </xdr:to>
    <xdr:sp macro="" textlink="">
      <xdr:nvSpPr>
        <xdr:cNvPr id="59684" name="Stelle">
          <a:extLst>
            <a:ext uri="{FF2B5EF4-FFF2-40B4-BE49-F238E27FC236}">
              <a16:creationId xmlns:a16="http://schemas.microsoft.com/office/drawing/2014/main" id="{00000000-0008-0000-4500-000024E90000}"/>
            </a:ext>
          </a:extLst>
        </xdr:cNvPr>
        <xdr:cNvSpPr txBox="1">
          <a:spLocks noChangeArrowheads="1"/>
        </xdr:cNvSpPr>
      </xdr:nvSpPr>
      <xdr:spPr bwMode="auto">
        <a:xfrm>
          <a:off x="2971800" y="1638300"/>
          <a:ext cx="12668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57150</xdr:colOff>
      <xdr:row>6</xdr:row>
      <xdr:rowOff>104775</xdr:rowOff>
    </xdr:from>
    <xdr:to>
      <xdr:col>6</xdr:col>
      <xdr:colOff>57150</xdr:colOff>
      <xdr:row>7</xdr:row>
      <xdr:rowOff>152400</xdr:rowOff>
    </xdr:to>
    <xdr:sp macro="" textlink="">
      <xdr:nvSpPr>
        <xdr:cNvPr id="59682" name="Laternenlast">
          <a:extLst>
            <a:ext uri="{FF2B5EF4-FFF2-40B4-BE49-F238E27FC236}">
              <a16:creationId xmlns:a16="http://schemas.microsoft.com/office/drawing/2014/main" id="{00000000-0008-0000-4500-000022E90000}"/>
            </a:ext>
          </a:extLst>
        </xdr:cNvPr>
        <xdr:cNvSpPr txBox="1">
          <a:spLocks noChangeArrowheads="1"/>
        </xdr:cNvSpPr>
      </xdr:nvSpPr>
      <xdr:spPr bwMode="auto">
        <a:xfrm>
          <a:off x="2333625" y="1133475"/>
          <a:ext cx="14668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1KN/mm</a:t>
          </a:r>
          <a:endParaRPr lang="en-US"/>
        </a:p>
      </xdr:txBody>
    </xdr:sp>
    <xdr:clientData/>
  </xdr:twoCellAnchor>
  <xdr:twoCellAnchor>
    <xdr:from>
      <xdr:col>4</xdr:col>
      <xdr:colOff>561975</xdr:colOff>
      <xdr:row>12</xdr:row>
      <xdr:rowOff>9525</xdr:rowOff>
    </xdr:from>
    <xdr:to>
      <xdr:col>5</xdr:col>
      <xdr:colOff>695325</xdr:colOff>
      <xdr:row>13</xdr:row>
      <xdr:rowOff>9525</xdr:rowOff>
    </xdr:to>
    <xdr:sp macro="" textlink="">
      <xdr:nvSpPr>
        <xdr:cNvPr id="59681" name="Dicke">
          <a:extLst>
            <a:ext uri="{FF2B5EF4-FFF2-40B4-BE49-F238E27FC236}">
              <a16:creationId xmlns:a16="http://schemas.microsoft.com/office/drawing/2014/main" id="{00000000-0008-0000-4500-000021E90000}"/>
            </a:ext>
          </a:extLst>
        </xdr:cNvPr>
        <xdr:cNvSpPr txBox="1">
          <a:spLocks noChangeArrowheads="1"/>
        </xdr:cNvSpPr>
      </xdr:nvSpPr>
      <xdr:spPr bwMode="auto">
        <a:xfrm>
          <a:off x="2838450" y="20669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2</xdr:col>
      <xdr:colOff>400050</xdr:colOff>
      <xdr:row>7</xdr:row>
      <xdr:rowOff>104775</xdr:rowOff>
    </xdr:from>
    <xdr:to>
      <xdr:col>5</xdr:col>
      <xdr:colOff>219075</xdr:colOff>
      <xdr:row>8</xdr:row>
      <xdr:rowOff>123825</xdr:rowOff>
    </xdr:to>
    <xdr:sp macro="" textlink="">
      <xdr:nvSpPr>
        <xdr:cNvPr id="59863" name="Mantellänge">
          <a:extLst>
            <a:ext uri="{FF2B5EF4-FFF2-40B4-BE49-F238E27FC236}">
              <a16:creationId xmlns:a16="http://schemas.microsoft.com/office/drawing/2014/main" id="{00000000-0008-0000-4500-0000D7E90000}"/>
            </a:ext>
          </a:extLst>
        </xdr:cNvPr>
        <xdr:cNvSpPr txBox="1">
          <a:spLocks noChangeArrowheads="1"/>
        </xdr:cNvSpPr>
      </xdr:nvSpPr>
      <xdr:spPr bwMode="auto">
        <a:xfrm>
          <a:off x="1209675" y="1304925"/>
          <a:ext cx="2019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3</xdr:col>
      <xdr:colOff>666750</xdr:colOff>
      <xdr:row>4</xdr:row>
      <xdr:rowOff>47625</xdr:rowOff>
    </xdr:from>
    <xdr:to>
      <xdr:col>5</xdr:col>
      <xdr:colOff>495300</xdr:colOff>
      <xdr:row>5</xdr:row>
      <xdr:rowOff>85725</xdr:rowOff>
    </xdr:to>
    <xdr:sp macro="" textlink="">
      <xdr:nvSpPr>
        <xdr:cNvPr id="59865" name="Stelle1">
          <a:extLst>
            <a:ext uri="{FF2B5EF4-FFF2-40B4-BE49-F238E27FC236}">
              <a16:creationId xmlns:a16="http://schemas.microsoft.com/office/drawing/2014/main" id="{00000000-0008-0000-4500-0000D9E90000}"/>
            </a:ext>
          </a:extLst>
        </xdr:cNvPr>
        <xdr:cNvSpPr txBox="1">
          <a:spLocks noChangeArrowheads="1"/>
        </xdr:cNvSpPr>
      </xdr:nvSpPr>
      <xdr:spPr bwMode="auto">
        <a:xfrm>
          <a:off x="2209800" y="733425"/>
          <a:ext cx="12954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11</xdr:col>
      <xdr:colOff>200025</xdr:colOff>
      <xdr:row>12</xdr:row>
      <xdr:rowOff>47625</xdr:rowOff>
    </xdr:from>
    <xdr:to>
      <xdr:col>11</xdr:col>
      <xdr:colOff>723900</xdr:colOff>
      <xdr:row>13</xdr:row>
      <xdr:rowOff>47625</xdr:rowOff>
    </xdr:to>
    <xdr:sp macro="" textlink="">
      <xdr:nvSpPr>
        <xdr:cNvPr id="59460" name="y_Meridiankraft">
          <a:extLst>
            <a:ext uri="{FF2B5EF4-FFF2-40B4-BE49-F238E27FC236}">
              <a16:creationId xmlns:a16="http://schemas.microsoft.com/office/drawing/2014/main" id="{00000000-0008-0000-4500-000044E80000}"/>
            </a:ext>
          </a:extLst>
        </xdr:cNvPr>
        <xdr:cNvSpPr txBox="1">
          <a:spLocks noChangeArrowheads="1"/>
        </xdr:cNvSpPr>
      </xdr:nvSpPr>
      <xdr:spPr bwMode="auto">
        <a:xfrm>
          <a:off x="7067550" y="2105025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723900</xdr:colOff>
      <xdr:row>20</xdr:row>
      <xdr:rowOff>47625</xdr:rowOff>
    </xdr:to>
    <xdr:sp macro="" textlink="">
      <xdr:nvSpPr>
        <xdr:cNvPr id="59902" name="Meridiankraft">
          <a:extLst>
            <a:ext uri="{FF2B5EF4-FFF2-40B4-BE49-F238E27FC236}">
              <a16:creationId xmlns:a16="http://schemas.microsoft.com/office/drawing/2014/main" id="{00000000-0008-0000-4500-0000FEE9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514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9903" name="Aufweitung">
          <a:extLst>
            <a:ext uri="{FF2B5EF4-FFF2-40B4-BE49-F238E27FC236}">
              <a16:creationId xmlns:a16="http://schemas.microsoft.com/office/drawing/2014/main" id="{00000000-0008-0000-4500-0000FFE9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9904" name="Stelle2">
          <a:extLst>
            <a:ext uri="{FF2B5EF4-FFF2-40B4-BE49-F238E27FC236}">
              <a16:creationId xmlns:a16="http://schemas.microsoft.com/office/drawing/2014/main" id="{00000000-0008-0000-4500-000000EA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9905" name="Ringkraft">
          <a:extLst>
            <a:ext uri="{FF2B5EF4-FFF2-40B4-BE49-F238E27FC236}">
              <a16:creationId xmlns:a16="http://schemas.microsoft.com/office/drawing/2014/main" id="{00000000-0008-0000-4500-000001EA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59906" name="Button 514" hidden="1">
              <a:extLst>
                <a:ext uri="{63B3BB69-23CF-44E3-9099-C40C66FF867C}">
                  <a14:compatExt spid="_x0000_s59906"/>
                </a:ext>
                <a:ext uri="{FF2B5EF4-FFF2-40B4-BE49-F238E27FC236}">
                  <a16:creationId xmlns:a16="http://schemas.microsoft.com/office/drawing/2014/main" id="{00000000-0008-0000-4500-000002E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59907" name="Button 515" hidden="1">
              <a:extLst>
                <a:ext uri="{63B3BB69-23CF-44E3-9099-C40C66FF867C}">
                  <a14:compatExt spid="_x0000_s59907"/>
                </a:ext>
                <a:ext uri="{FF2B5EF4-FFF2-40B4-BE49-F238E27FC236}">
                  <a16:creationId xmlns:a16="http://schemas.microsoft.com/office/drawing/2014/main" id="{00000000-0008-0000-4500-000003E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59908" name="Button 516" hidden="1">
              <a:extLst>
                <a:ext uri="{63B3BB69-23CF-44E3-9099-C40C66FF867C}">
                  <a14:compatExt spid="_x0000_s59908"/>
                </a:ext>
                <a:ext uri="{FF2B5EF4-FFF2-40B4-BE49-F238E27FC236}">
                  <a16:creationId xmlns:a16="http://schemas.microsoft.com/office/drawing/2014/main" id="{00000000-0008-0000-4500-000004E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59909" name="Button 517" hidden="1">
              <a:extLst>
                <a:ext uri="{63B3BB69-23CF-44E3-9099-C40C66FF867C}">
                  <a14:compatExt spid="_x0000_s59909"/>
                </a:ext>
                <a:ext uri="{FF2B5EF4-FFF2-40B4-BE49-F238E27FC236}">
                  <a16:creationId xmlns:a16="http://schemas.microsoft.com/office/drawing/2014/main" id="{00000000-0008-0000-4500-000005E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0.93156</cdr:x>
      <cdr:y>0.89842</cdr:y>
    </cdr:from>
    <cdr:to>
      <cdr:x>1</cdr:x>
      <cdr:y>0.97369</cdr:y>
    </cdr:to>
    <cdr:sp macro="" textlink="">
      <cdr:nvSpPr>
        <cdr:cNvPr id="60417" name="Text 1">
          <a:extLst xmlns:a="http://schemas.openxmlformats.org/drawingml/2006/main">
            <a:ext uri="{FF2B5EF4-FFF2-40B4-BE49-F238E27FC236}">
              <a16:creationId xmlns:a16="http://schemas.microsoft.com/office/drawing/2014/main" id="{8EE46BE4-441D-4D42-8742-F9FD699ECA0D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83333" y="1706107"/>
          <a:ext cx="152553" cy="142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  <a:endParaRPr lang="en-US"/>
        </a:p>
      </cdr:txBody>
    </cdr:sp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3</xdr:row>
      <xdr:rowOff>114300</xdr:rowOff>
    </xdr:from>
    <xdr:to>
      <xdr:col>6</xdr:col>
      <xdr:colOff>723900</xdr:colOff>
      <xdr:row>4</xdr:row>
      <xdr:rowOff>114300</xdr:rowOff>
    </xdr:to>
    <xdr:sp macro="" textlink="">
      <xdr:nvSpPr>
        <xdr:cNvPr id="61791" name="Laternenlast">
          <a:extLst>
            <a:ext uri="{FF2B5EF4-FFF2-40B4-BE49-F238E27FC236}">
              <a16:creationId xmlns:a16="http://schemas.microsoft.com/office/drawing/2014/main" id="{00000000-0008-0000-4600-00005FF10000}"/>
            </a:ext>
          </a:extLst>
        </xdr:cNvPr>
        <xdr:cNvSpPr txBox="1">
          <a:spLocks noChangeArrowheads="1"/>
        </xdr:cNvSpPr>
      </xdr:nvSpPr>
      <xdr:spPr bwMode="auto">
        <a:xfrm>
          <a:off x="2438400" y="619125"/>
          <a:ext cx="2028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5KN/m</a:t>
          </a:r>
          <a:endParaRPr lang="en-US"/>
        </a:p>
      </xdr:txBody>
    </xdr:sp>
    <xdr:clientData/>
  </xdr:twoCellAnchor>
  <xdr:twoCellAnchor>
    <xdr:from>
      <xdr:col>5</xdr:col>
      <xdr:colOff>209550</xdr:colOff>
      <xdr:row>10</xdr:row>
      <xdr:rowOff>152400</xdr:rowOff>
    </xdr:from>
    <xdr:to>
      <xdr:col>6</xdr:col>
      <xdr:colOff>638175</xdr:colOff>
      <xdr:row>12</xdr:row>
      <xdr:rowOff>9525</xdr:rowOff>
    </xdr:to>
    <xdr:sp macro="" textlink="">
      <xdr:nvSpPr>
        <xdr:cNvPr id="61792" name="Dicke">
          <a:extLst>
            <a:ext uri="{FF2B5EF4-FFF2-40B4-BE49-F238E27FC236}">
              <a16:creationId xmlns:a16="http://schemas.microsoft.com/office/drawing/2014/main" id="{00000000-0008-0000-4600-000060F10000}"/>
            </a:ext>
          </a:extLst>
        </xdr:cNvPr>
        <xdr:cNvSpPr txBox="1">
          <a:spLocks noChangeArrowheads="1"/>
        </xdr:cNvSpPr>
      </xdr:nvSpPr>
      <xdr:spPr bwMode="auto">
        <a:xfrm>
          <a:off x="3219450" y="1857375"/>
          <a:ext cx="11620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0,1m</a:t>
          </a:r>
          <a:endParaRPr lang="en-US"/>
        </a:p>
      </xdr:txBody>
    </xdr:sp>
    <xdr:clientData/>
  </xdr:twoCellAnchor>
  <xdr:twoCellAnchor>
    <xdr:from>
      <xdr:col>2</xdr:col>
      <xdr:colOff>9525</xdr:colOff>
      <xdr:row>5</xdr:row>
      <xdr:rowOff>9525</xdr:rowOff>
    </xdr:from>
    <xdr:to>
      <xdr:col>3</xdr:col>
      <xdr:colOff>342900</xdr:colOff>
      <xdr:row>13</xdr:row>
      <xdr:rowOff>0</xdr:rowOff>
    </xdr:to>
    <xdr:sp macro="" textlink="">
      <xdr:nvSpPr>
        <xdr:cNvPr id="62050" name="Arc 353">
          <a:extLst>
            <a:ext uri="{FF2B5EF4-FFF2-40B4-BE49-F238E27FC236}">
              <a16:creationId xmlns:a16="http://schemas.microsoft.com/office/drawing/2014/main" id="{00000000-0008-0000-4600-000062F20000}"/>
            </a:ext>
          </a:extLst>
        </xdr:cNvPr>
        <xdr:cNvSpPr>
          <a:spLocks/>
        </xdr:cNvSpPr>
      </xdr:nvSpPr>
      <xdr:spPr bwMode="auto">
        <a:xfrm flipH="1">
          <a:off x="819150" y="857250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342900</xdr:colOff>
      <xdr:row>5</xdr:row>
      <xdr:rowOff>9525</xdr:rowOff>
    </xdr:from>
    <xdr:to>
      <xdr:col>4</xdr:col>
      <xdr:colOff>695325</xdr:colOff>
      <xdr:row>13</xdr:row>
      <xdr:rowOff>0</xdr:rowOff>
    </xdr:to>
    <xdr:sp macro="" textlink="">
      <xdr:nvSpPr>
        <xdr:cNvPr id="62051" name="Arc 354">
          <a:extLst>
            <a:ext uri="{FF2B5EF4-FFF2-40B4-BE49-F238E27FC236}">
              <a16:creationId xmlns:a16="http://schemas.microsoft.com/office/drawing/2014/main" id="{00000000-0008-0000-4600-000063F20000}"/>
            </a:ext>
          </a:extLst>
        </xdr:cNvPr>
        <xdr:cNvSpPr>
          <a:spLocks/>
        </xdr:cNvSpPr>
      </xdr:nvSpPr>
      <xdr:spPr bwMode="auto">
        <a:xfrm>
          <a:off x="1885950" y="857250"/>
          <a:ext cx="1085850" cy="1362075"/>
        </a:xfrm>
        <a:custGeom>
          <a:avLst/>
          <a:gdLst>
            <a:gd name="T0" fmla="*/ 0 w 21600"/>
            <a:gd name="T1" fmla="*/ 0 h 21600"/>
            <a:gd name="T2" fmla="*/ 54586584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695325</xdr:colOff>
      <xdr:row>5</xdr:row>
      <xdr:rowOff>9525</xdr:rowOff>
    </xdr:from>
    <xdr:to>
      <xdr:col>4</xdr:col>
      <xdr:colOff>0</xdr:colOff>
      <xdr:row>13</xdr:row>
      <xdr:rowOff>9525</xdr:rowOff>
    </xdr:to>
    <xdr:sp macro="" textlink="">
      <xdr:nvSpPr>
        <xdr:cNvPr id="62052" name="Zeichnung 355">
          <a:extLst>
            <a:ext uri="{FF2B5EF4-FFF2-40B4-BE49-F238E27FC236}">
              <a16:creationId xmlns:a16="http://schemas.microsoft.com/office/drawing/2014/main" id="{00000000-0008-0000-4600-000064F20000}"/>
            </a:ext>
          </a:extLst>
        </xdr:cNvPr>
        <xdr:cNvSpPr>
          <a:spLocks/>
        </xdr:cNvSpPr>
      </xdr:nvSpPr>
      <xdr:spPr bwMode="auto">
        <a:xfrm>
          <a:off x="1504950" y="857250"/>
          <a:ext cx="771525" cy="1371600"/>
        </a:xfrm>
        <a:custGeom>
          <a:avLst/>
          <a:gdLst>
            <a:gd name="T0" fmla="*/ 17970496 w 16384"/>
            <a:gd name="T1" fmla="*/ 114824619 h 16384"/>
            <a:gd name="T2" fmla="*/ 0 w 16384"/>
            <a:gd name="T3" fmla="*/ 0 h 16384"/>
            <a:gd name="T4" fmla="*/ 36331227 w 16384"/>
            <a:gd name="T5" fmla="*/ 0 h 16384"/>
            <a:gd name="T6" fmla="*/ 17970496 w 16384"/>
            <a:gd name="T7" fmla="*/ 114824619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342900</xdr:colOff>
      <xdr:row>4</xdr:row>
      <xdr:rowOff>104775</xdr:rowOff>
    </xdr:from>
    <xdr:to>
      <xdr:col>3</xdr:col>
      <xdr:colOff>342900</xdr:colOff>
      <xdr:row>13</xdr:row>
      <xdr:rowOff>57150</xdr:rowOff>
    </xdr:to>
    <xdr:sp macro="" textlink="">
      <xdr:nvSpPr>
        <xdr:cNvPr id="62053" name="Line 356">
          <a:extLst>
            <a:ext uri="{FF2B5EF4-FFF2-40B4-BE49-F238E27FC236}">
              <a16:creationId xmlns:a16="http://schemas.microsoft.com/office/drawing/2014/main" id="{00000000-0008-0000-4600-000065F20000}"/>
            </a:ext>
          </a:extLst>
        </xdr:cNvPr>
        <xdr:cNvSpPr>
          <a:spLocks noChangeShapeType="1"/>
        </xdr:cNvSpPr>
      </xdr:nvSpPr>
      <xdr:spPr bwMode="auto">
        <a:xfrm>
          <a:off x="1885950" y="781050"/>
          <a:ext cx="0" cy="14954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5</xdr:row>
      <xdr:rowOff>85725</xdr:rowOff>
    </xdr:from>
    <xdr:to>
      <xdr:col>3</xdr:col>
      <xdr:colOff>342900</xdr:colOff>
      <xdr:row>13</xdr:row>
      <xdr:rowOff>9525</xdr:rowOff>
    </xdr:to>
    <xdr:sp macro="" textlink="">
      <xdr:nvSpPr>
        <xdr:cNvPr id="62054" name="Line 357">
          <a:extLst>
            <a:ext uri="{FF2B5EF4-FFF2-40B4-BE49-F238E27FC236}">
              <a16:creationId xmlns:a16="http://schemas.microsoft.com/office/drawing/2014/main" id="{00000000-0008-0000-4600-000066F20000}"/>
            </a:ext>
          </a:extLst>
        </xdr:cNvPr>
        <xdr:cNvSpPr>
          <a:spLocks noChangeShapeType="1"/>
        </xdr:cNvSpPr>
      </xdr:nvSpPr>
      <xdr:spPr bwMode="auto">
        <a:xfrm>
          <a:off x="1514475" y="933450"/>
          <a:ext cx="371475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13</xdr:row>
      <xdr:rowOff>0</xdr:rowOff>
    </xdr:from>
    <xdr:to>
      <xdr:col>4</xdr:col>
      <xdr:colOff>704850</xdr:colOff>
      <xdr:row>13</xdr:row>
      <xdr:rowOff>0</xdr:rowOff>
    </xdr:to>
    <xdr:sp macro="" textlink="">
      <xdr:nvSpPr>
        <xdr:cNvPr id="62055" name="Line 358">
          <a:extLst>
            <a:ext uri="{FF2B5EF4-FFF2-40B4-BE49-F238E27FC236}">
              <a16:creationId xmlns:a16="http://schemas.microsoft.com/office/drawing/2014/main" id="{00000000-0008-0000-4600-000067F20000}"/>
            </a:ext>
          </a:extLst>
        </xdr:cNvPr>
        <xdr:cNvSpPr>
          <a:spLocks noChangeShapeType="1"/>
        </xdr:cNvSpPr>
      </xdr:nvSpPr>
      <xdr:spPr bwMode="auto">
        <a:xfrm>
          <a:off x="838200" y="2219325"/>
          <a:ext cx="2143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12</xdr:row>
      <xdr:rowOff>152400</xdr:rowOff>
    </xdr:from>
    <xdr:to>
      <xdr:col>5</xdr:col>
      <xdr:colOff>66675</xdr:colOff>
      <xdr:row>14</xdr:row>
      <xdr:rowOff>76200</xdr:rowOff>
    </xdr:to>
    <xdr:grpSp>
      <xdr:nvGrpSpPr>
        <xdr:cNvPr id="62056" name="Group 359">
          <a:extLst>
            <a:ext uri="{FF2B5EF4-FFF2-40B4-BE49-F238E27FC236}">
              <a16:creationId xmlns:a16="http://schemas.microsoft.com/office/drawing/2014/main" id="{00000000-0008-0000-4600-000068F20000}"/>
            </a:ext>
          </a:extLst>
        </xdr:cNvPr>
        <xdr:cNvGrpSpPr>
          <a:grpSpLocks/>
        </xdr:cNvGrpSpPr>
      </xdr:nvGrpSpPr>
      <xdr:grpSpPr bwMode="auto">
        <a:xfrm>
          <a:off x="2838450" y="2200275"/>
          <a:ext cx="238125" cy="266700"/>
          <a:chOff x="7660000" y="5660000"/>
          <a:chExt cx="640000" cy="680000"/>
        </a:xfrm>
      </xdr:grpSpPr>
      <xdr:sp macro="" textlink="">
        <xdr:nvSpPr>
          <xdr:cNvPr id="62102" name="Line 360">
            <a:extLst>
              <a:ext uri="{FF2B5EF4-FFF2-40B4-BE49-F238E27FC236}">
                <a16:creationId xmlns:a16="http://schemas.microsoft.com/office/drawing/2014/main" id="{00000000-0008-0000-4600-000096F20000}"/>
              </a:ext>
            </a:extLst>
          </xdr:cNvPr>
          <xdr:cNvSpPr>
            <a:spLocks noChangeShapeType="1"/>
          </xdr:cNvSpPr>
        </xdr:nvSpPr>
        <xdr:spPr bwMode="auto">
          <a:xfrm>
            <a:off x="8020000" y="5740000"/>
            <a:ext cx="200000" cy="5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3" name="Line 361">
            <a:extLst>
              <a:ext uri="{FF2B5EF4-FFF2-40B4-BE49-F238E27FC236}">
                <a16:creationId xmlns:a16="http://schemas.microsoft.com/office/drawing/2014/main" id="{00000000-0008-0000-4600-000097F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740000" y="5740000"/>
            <a:ext cx="280000" cy="5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4" name="Line 362">
            <a:extLst>
              <a:ext uri="{FF2B5EF4-FFF2-40B4-BE49-F238E27FC236}">
                <a16:creationId xmlns:a16="http://schemas.microsoft.com/office/drawing/2014/main" id="{00000000-0008-0000-4600-000098F20000}"/>
              </a:ext>
            </a:extLst>
          </xdr:cNvPr>
          <xdr:cNvSpPr>
            <a:spLocks noChangeShapeType="1"/>
          </xdr:cNvSpPr>
        </xdr:nvSpPr>
        <xdr:spPr bwMode="auto">
          <a:xfrm>
            <a:off x="7740000" y="6280000"/>
            <a:ext cx="48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5" name="Line 363">
            <a:extLst>
              <a:ext uri="{FF2B5EF4-FFF2-40B4-BE49-F238E27FC236}">
                <a16:creationId xmlns:a16="http://schemas.microsoft.com/office/drawing/2014/main" id="{00000000-0008-0000-4600-000099F20000}"/>
              </a:ext>
            </a:extLst>
          </xdr:cNvPr>
          <xdr:cNvSpPr>
            <a:spLocks noChangeShapeType="1"/>
          </xdr:cNvSpPr>
        </xdr:nvSpPr>
        <xdr:spPr bwMode="auto">
          <a:xfrm>
            <a:off x="7660000" y="6340000"/>
            <a:ext cx="64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6" name="Oval 364">
            <a:extLst>
              <a:ext uri="{FF2B5EF4-FFF2-40B4-BE49-F238E27FC236}">
                <a16:creationId xmlns:a16="http://schemas.microsoft.com/office/drawing/2014/main" id="{00000000-0008-0000-4600-00009AF20000}"/>
              </a:ext>
            </a:extLst>
          </xdr:cNvPr>
          <xdr:cNvSpPr>
            <a:spLocks noChangeArrowheads="1"/>
          </xdr:cNvSpPr>
        </xdr:nvSpPr>
        <xdr:spPr bwMode="auto">
          <a:xfrm>
            <a:off x="7860000" y="5660000"/>
            <a:ext cx="180000" cy="16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342900</xdr:colOff>
      <xdr:row>12</xdr:row>
      <xdr:rowOff>152400</xdr:rowOff>
    </xdr:from>
    <xdr:to>
      <xdr:col>2</xdr:col>
      <xdr:colOff>142875</xdr:colOff>
      <xdr:row>14</xdr:row>
      <xdr:rowOff>76200</xdr:rowOff>
    </xdr:to>
    <xdr:grpSp>
      <xdr:nvGrpSpPr>
        <xdr:cNvPr id="62057" name="Group 365">
          <a:extLst>
            <a:ext uri="{FF2B5EF4-FFF2-40B4-BE49-F238E27FC236}">
              <a16:creationId xmlns:a16="http://schemas.microsoft.com/office/drawing/2014/main" id="{00000000-0008-0000-4600-000069F20000}"/>
            </a:ext>
          </a:extLst>
        </xdr:cNvPr>
        <xdr:cNvGrpSpPr>
          <a:grpSpLocks/>
        </xdr:cNvGrpSpPr>
      </xdr:nvGrpSpPr>
      <xdr:grpSpPr bwMode="auto">
        <a:xfrm>
          <a:off x="714375" y="2200275"/>
          <a:ext cx="238125" cy="266700"/>
          <a:chOff x="1920000" y="5660000"/>
          <a:chExt cx="640000" cy="680000"/>
        </a:xfrm>
      </xdr:grpSpPr>
      <xdr:sp macro="" textlink="">
        <xdr:nvSpPr>
          <xdr:cNvPr id="62097" name="Line 366">
            <a:extLst>
              <a:ext uri="{FF2B5EF4-FFF2-40B4-BE49-F238E27FC236}">
                <a16:creationId xmlns:a16="http://schemas.microsoft.com/office/drawing/2014/main" id="{00000000-0008-0000-4600-000091F20000}"/>
              </a:ext>
            </a:extLst>
          </xdr:cNvPr>
          <xdr:cNvSpPr>
            <a:spLocks noChangeShapeType="1"/>
          </xdr:cNvSpPr>
        </xdr:nvSpPr>
        <xdr:spPr bwMode="auto">
          <a:xfrm>
            <a:off x="2260000" y="5740000"/>
            <a:ext cx="200000" cy="5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098" name="Line 367">
            <a:extLst>
              <a:ext uri="{FF2B5EF4-FFF2-40B4-BE49-F238E27FC236}">
                <a16:creationId xmlns:a16="http://schemas.microsoft.com/office/drawing/2014/main" id="{00000000-0008-0000-4600-000092F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940000" y="5740000"/>
            <a:ext cx="320000" cy="5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099" name="Line 368">
            <a:extLst>
              <a:ext uri="{FF2B5EF4-FFF2-40B4-BE49-F238E27FC236}">
                <a16:creationId xmlns:a16="http://schemas.microsoft.com/office/drawing/2014/main" id="{00000000-0008-0000-4600-000093F20000}"/>
              </a:ext>
            </a:extLst>
          </xdr:cNvPr>
          <xdr:cNvSpPr>
            <a:spLocks noChangeShapeType="1"/>
          </xdr:cNvSpPr>
        </xdr:nvSpPr>
        <xdr:spPr bwMode="auto">
          <a:xfrm>
            <a:off x="1940000" y="6280000"/>
            <a:ext cx="52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0" name="Line 369">
            <a:extLst>
              <a:ext uri="{FF2B5EF4-FFF2-40B4-BE49-F238E27FC236}">
                <a16:creationId xmlns:a16="http://schemas.microsoft.com/office/drawing/2014/main" id="{00000000-0008-0000-4600-000094F20000}"/>
              </a:ext>
            </a:extLst>
          </xdr:cNvPr>
          <xdr:cNvSpPr>
            <a:spLocks noChangeShapeType="1"/>
          </xdr:cNvSpPr>
        </xdr:nvSpPr>
        <xdr:spPr bwMode="auto">
          <a:xfrm>
            <a:off x="1920000" y="6340000"/>
            <a:ext cx="64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1" name="Oval 370">
            <a:extLst>
              <a:ext uri="{FF2B5EF4-FFF2-40B4-BE49-F238E27FC236}">
                <a16:creationId xmlns:a16="http://schemas.microsoft.com/office/drawing/2014/main" id="{00000000-0008-0000-4600-000095F20000}"/>
              </a:ext>
            </a:extLst>
          </xdr:cNvPr>
          <xdr:cNvSpPr>
            <a:spLocks noChangeArrowheads="1"/>
          </xdr:cNvSpPr>
        </xdr:nvSpPr>
        <xdr:spPr bwMode="auto">
          <a:xfrm>
            <a:off x="2100000" y="5660000"/>
            <a:ext cx="180000" cy="16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66675</xdr:colOff>
      <xdr:row>10</xdr:row>
      <xdr:rowOff>66675</xdr:rowOff>
    </xdr:from>
    <xdr:to>
      <xdr:col>3</xdr:col>
      <xdr:colOff>342900</xdr:colOff>
      <xdr:row>13</xdr:row>
      <xdr:rowOff>0</xdr:rowOff>
    </xdr:to>
    <xdr:sp macro="" textlink="">
      <xdr:nvSpPr>
        <xdr:cNvPr id="62058" name="Line 371">
          <a:extLst>
            <a:ext uri="{FF2B5EF4-FFF2-40B4-BE49-F238E27FC236}">
              <a16:creationId xmlns:a16="http://schemas.microsoft.com/office/drawing/2014/main" id="{00000000-0008-0000-4600-00006AF20000}"/>
            </a:ext>
          </a:extLst>
        </xdr:cNvPr>
        <xdr:cNvSpPr>
          <a:spLocks noChangeShapeType="1"/>
        </xdr:cNvSpPr>
      </xdr:nvSpPr>
      <xdr:spPr bwMode="auto">
        <a:xfrm>
          <a:off x="876300" y="1771650"/>
          <a:ext cx="1009650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6</xdr:row>
      <xdr:rowOff>114300</xdr:rowOff>
    </xdr:from>
    <xdr:to>
      <xdr:col>3</xdr:col>
      <xdr:colOff>342900</xdr:colOff>
      <xdr:row>7</xdr:row>
      <xdr:rowOff>47625</xdr:rowOff>
    </xdr:to>
    <xdr:sp macro="" textlink="">
      <xdr:nvSpPr>
        <xdr:cNvPr id="62059" name="Arc 372">
          <a:extLst>
            <a:ext uri="{FF2B5EF4-FFF2-40B4-BE49-F238E27FC236}">
              <a16:creationId xmlns:a16="http://schemas.microsoft.com/office/drawing/2014/main" id="{00000000-0008-0000-4600-00006BF20000}"/>
            </a:ext>
          </a:extLst>
        </xdr:cNvPr>
        <xdr:cNvSpPr>
          <a:spLocks/>
        </xdr:cNvSpPr>
      </xdr:nvSpPr>
      <xdr:spPr bwMode="auto">
        <a:xfrm flipH="1">
          <a:off x="1609725" y="1133475"/>
          <a:ext cx="276225" cy="104775"/>
        </a:xfrm>
        <a:custGeom>
          <a:avLst/>
          <a:gdLst>
            <a:gd name="T0" fmla="*/ 0 w 21600"/>
            <a:gd name="T1" fmla="*/ 0 h 21600"/>
            <a:gd name="T2" fmla="*/ 3532419 w 21600"/>
            <a:gd name="T3" fmla="*/ 508232 h 21600"/>
            <a:gd name="T4" fmla="*/ 0 w 21600"/>
            <a:gd name="T5" fmla="*/ 508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533400</xdr:colOff>
      <xdr:row>8</xdr:row>
      <xdr:rowOff>57150</xdr:rowOff>
    </xdr:from>
    <xdr:to>
      <xdr:col>3</xdr:col>
      <xdr:colOff>342900</xdr:colOff>
      <xdr:row>11</xdr:row>
      <xdr:rowOff>104775</xdr:rowOff>
    </xdr:to>
    <xdr:sp macro="" textlink="">
      <xdr:nvSpPr>
        <xdr:cNvPr id="62060" name="Arc 373">
          <a:extLst>
            <a:ext uri="{FF2B5EF4-FFF2-40B4-BE49-F238E27FC236}">
              <a16:creationId xmlns:a16="http://schemas.microsoft.com/office/drawing/2014/main" id="{00000000-0008-0000-4600-00006CF20000}"/>
            </a:ext>
          </a:extLst>
        </xdr:cNvPr>
        <xdr:cNvSpPr>
          <a:spLocks/>
        </xdr:cNvSpPr>
      </xdr:nvSpPr>
      <xdr:spPr bwMode="auto">
        <a:xfrm flipH="1">
          <a:off x="1343025" y="1419225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lg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28575</xdr:colOff>
      <xdr:row>10</xdr:row>
      <xdr:rowOff>19050</xdr:rowOff>
    </xdr:from>
    <xdr:to>
      <xdr:col>3</xdr:col>
      <xdr:colOff>342900</xdr:colOff>
      <xdr:row>13</xdr:row>
      <xdr:rowOff>0</xdr:rowOff>
    </xdr:to>
    <xdr:sp macro="" textlink="">
      <xdr:nvSpPr>
        <xdr:cNvPr id="62061" name="Arc 374">
          <a:extLst>
            <a:ext uri="{FF2B5EF4-FFF2-40B4-BE49-F238E27FC236}">
              <a16:creationId xmlns:a16="http://schemas.microsoft.com/office/drawing/2014/main" id="{00000000-0008-0000-4600-00006DF20000}"/>
            </a:ext>
          </a:extLst>
        </xdr:cNvPr>
        <xdr:cNvSpPr>
          <a:spLocks/>
        </xdr:cNvSpPr>
      </xdr:nvSpPr>
      <xdr:spPr bwMode="auto">
        <a:xfrm flipH="1">
          <a:off x="1571625" y="1724025"/>
          <a:ext cx="314325" cy="495300"/>
        </a:xfrm>
        <a:custGeom>
          <a:avLst/>
          <a:gdLst>
            <a:gd name="T0" fmla="*/ 0 w 21600"/>
            <a:gd name="T1" fmla="*/ 0 h 21600"/>
            <a:gd name="T2" fmla="*/ 4574084 w 21600"/>
            <a:gd name="T3" fmla="*/ 11357504 h 21600"/>
            <a:gd name="T4" fmla="*/ 0 w 21600"/>
            <a:gd name="T5" fmla="*/ 113575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28575</xdr:colOff>
      <xdr:row>12</xdr:row>
      <xdr:rowOff>57150</xdr:rowOff>
    </xdr:from>
    <xdr:to>
      <xdr:col>3</xdr:col>
      <xdr:colOff>28575</xdr:colOff>
      <xdr:row>13</xdr:row>
      <xdr:rowOff>0</xdr:rowOff>
    </xdr:to>
    <xdr:sp macro="" textlink="">
      <xdr:nvSpPr>
        <xdr:cNvPr id="62062" name="Line 375">
          <a:extLst>
            <a:ext uri="{FF2B5EF4-FFF2-40B4-BE49-F238E27FC236}">
              <a16:creationId xmlns:a16="http://schemas.microsoft.com/office/drawing/2014/main" id="{00000000-0008-0000-4600-00006EF20000}"/>
            </a:ext>
          </a:extLst>
        </xdr:cNvPr>
        <xdr:cNvSpPr>
          <a:spLocks noChangeShapeType="1"/>
        </xdr:cNvSpPr>
      </xdr:nvSpPr>
      <xdr:spPr bwMode="auto">
        <a:xfrm flipH="1">
          <a:off x="1571625" y="2105025"/>
          <a:ext cx="0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5</xdr:row>
      <xdr:rowOff>38100</xdr:rowOff>
    </xdr:from>
    <xdr:to>
      <xdr:col>3</xdr:col>
      <xdr:colOff>371475</xdr:colOff>
      <xdr:row>6</xdr:row>
      <xdr:rowOff>66675</xdr:rowOff>
    </xdr:to>
    <xdr:sp macro="" textlink="">
      <xdr:nvSpPr>
        <xdr:cNvPr id="61817" name="Text 377">
          <a:extLst>
            <a:ext uri="{FF2B5EF4-FFF2-40B4-BE49-F238E27FC236}">
              <a16:creationId xmlns:a16="http://schemas.microsoft.com/office/drawing/2014/main" id="{00000000-0008-0000-4600-000079F10000}"/>
            </a:ext>
          </a:extLst>
        </xdr:cNvPr>
        <xdr:cNvSpPr txBox="1">
          <a:spLocks noChangeArrowheads="1"/>
        </xdr:cNvSpPr>
      </xdr:nvSpPr>
      <xdr:spPr bwMode="auto">
        <a:xfrm>
          <a:off x="1685925" y="885825"/>
          <a:ext cx="2286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</a:t>
          </a:r>
          <a:endParaRPr lang="en-US"/>
        </a:p>
      </xdr:txBody>
    </xdr:sp>
    <xdr:clientData/>
  </xdr:twoCellAnchor>
  <xdr:twoCellAnchor>
    <xdr:from>
      <xdr:col>3</xdr:col>
      <xdr:colOff>133350</xdr:colOff>
      <xdr:row>8</xdr:row>
      <xdr:rowOff>123825</xdr:rowOff>
    </xdr:from>
    <xdr:to>
      <xdr:col>3</xdr:col>
      <xdr:colOff>342900</xdr:colOff>
      <xdr:row>9</xdr:row>
      <xdr:rowOff>152400</xdr:rowOff>
    </xdr:to>
    <xdr:sp macro="" textlink="">
      <xdr:nvSpPr>
        <xdr:cNvPr id="61818" name="Text 378">
          <a:extLst>
            <a:ext uri="{FF2B5EF4-FFF2-40B4-BE49-F238E27FC236}">
              <a16:creationId xmlns:a16="http://schemas.microsoft.com/office/drawing/2014/main" id="{00000000-0008-0000-4600-00007AF10000}"/>
            </a:ext>
          </a:extLst>
        </xdr:cNvPr>
        <xdr:cNvSpPr txBox="1">
          <a:spLocks noChangeArrowheads="1"/>
        </xdr:cNvSpPr>
      </xdr:nvSpPr>
      <xdr:spPr bwMode="auto">
        <a:xfrm>
          <a:off x="1676400" y="1485900"/>
          <a:ext cx="2095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4</xdr:col>
      <xdr:colOff>504825</xdr:colOff>
      <xdr:row>11</xdr:row>
      <xdr:rowOff>152400</xdr:rowOff>
    </xdr:from>
    <xdr:to>
      <xdr:col>4</xdr:col>
      <xdr:colOff>676275</xdr:colOff>
      <xdr:row>11</xdr:row>
      <xdr:rowOff>152400</xdr:rowOff>
    </xdr:to>
    <xdr:sp macro="" textlink="">
      <xdr:nvSpPr>
        <xdr:cNvPr id="62065" name="Line 379">
          <a:extLst>
            <a:ext uri="{FF2B5EF4-FFF2-40B4-BE49-F238E27FC236}">
              <a16:creationId xmlns:a16="http://schemas.microsoft.com/office/drawing/2014/main" id="{00000000-0008-0000-4600-000071F20000}"/>
            </a:ext>
          </a:extLst>
        </xdr:cNvPr>
        <xdr:cNvSpPr>
          <a:spLocks noChangeShapeType="1"/>
        </xdr:cNvSpPr>
      </xdr:nvSpPr>
      <xdr:spPr bwMode="auto">
        <a:xfrm>
          <a:off x="2781300" y="2028825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11</xdr:row>
      <xdr:rowOff>152400</xdr:rowOff>
    </xdr:from>
    <xdr:to>
      <xdr:col>5</xdr:col>
      <xdr:colOff>371475</xdr:colOff>
      <xdr:row>11</xdr:row>
      <xdr:rowOff>152400</xdr:rowOff>
    </xdr:to>
    <xdr:sp macro="" textlink="">
      <xdr:nvSpPr>
        <xdr:cNvPr id="62066" name="Line 380">
          <a:extLst>
            <a:ext uri="{FF2B5EF4-FFF2-40B4-BE49-F238E27FC236}">
              <a16:creationId xmlns:a16="http://schemas.microsoft.com/office/drawing/2014/main" id="{00000000-0008-0000-4600-000072F20000}"/>
            </a:ext>
          </a:extLst>
        </xdr:cNvPr>
        <xdr:cNvSpPr>
          <a:spLocks noChangeShapeType="1"/>
        </xdr:cNvSpPr>
      </xdr:nvSpPr>
      <xdr:spPr bwMode="auto">
        <a:xfrm flipH="1">
          <a:off x="2971800" y="2028825"/>
          <a:ext cx="4095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7</xdr:row>
      <xdr:rowOff>19050</xdr:rowOff>
    </xdr:from>
    <xdr:to>
      <xdr:col>3</xdr:col>
      <xdr:colOff>323850</xdr:colOff>
      <xdr:row>8</xdr:row>
      <xdr:rowOff>47625</xdr:rowOff>
    </xdr:to>
    <xdr:sp macro="" textlink="">
      <xdr:nvSpPr>
        <xdr:cNvPr id="61821" name="Text 381">
          <a:extLst>
            <a:ext uri="{FF2B5EF4-FFF2-40B4-BE49-F238E27FC236}">
              <a16:creationId xmlns:a16="http://schemas.microsoft.com/office/drawing/2014/main" id="{00000000-0008-0000-4600-00007DF10000}"/>
            </a:ext>
          </a:extLst>
        </xdr:cNvPr>
        <xdr:cNvSpPr txBox="1">
          <a:spLocks noChangeArrowheads="1"/>
        </xdr:cNvSpPr>
      </xdr:nvSpPr>
      <xdr:spPr bwMode="auto">
        <a:xfrm>
          <a:off x="1704975" y="1209675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342900</xdr:colOff>
      <xdr:row>5</xdr:row>
      <xdr:rowOff>76200</xdr:rowOff>
    </xdr:from>
    <xdr:to>
      <xdr:col>3</xdr:col>
      <xdr:colOff>704850</xdr:colOff>
      <xdr:row>13</xdr:row>
      <xdr:rowOff>0</xdr:rowOff>
    </xdr:to>
    <xdr:sp macro="" textlink="">
      <xdr:nvSpPr>
        <xdr:cNvPr id="62068" name="Line 382">
          <a:extLst>
            <a:ext uri="{FF2B5EF4-FFF2-40B4-BE49-F238E27FC236}">
              <a16:creationId xmlns:a16="http://schemas.microsoft.com/office/drawing/2014/main" id="{00000000-0008-0000-4600-000074F20000}"/>
            </a:ext>
          </a:extLst>
        </xdr:cNvPr>
        <xdr:cNvSpPr>
          <a:spLocks noChangeShapeType="1"/>
        </xdr:cNvSpPr>
      </xdr:nvSpPr>
      <xdr:spPr bwMode="auto">
        <a:xfrm flipV="1">
          <a:off x="1885950" y="923925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704850</xdr:colOff>
      <xdr:row>3</xdr:row>
      <xdr:rowOff>104775</xdr:rowOff>
    </xdr:from>
    <xdr:to>
      <xdr:col>3</xdr:col>
      <xdr:colOff>704850</xdr:colOff>
      <xdr:row>5</xdr:row>
      <xdr:rowOff>85725</xdr:rowOff>
    </xdr:to>
    <xdr:sp macro="" textlink="">
      <xdr:nvSpPr>
        <xdr:cNvPr id="62069" name="Line 387">
          <a:extLst>
            <a:ext uri="{FF2B5EF4-FFF2-40B4-BE49-F238E27FC236}">
              <a16:creationId xmlns:a16="http://schemas.microsoft.com/office/drawing/2014/main" id="{00000000-0008-0000-4600-000075F20000}"/>
            </a:ext>
          </a:extLst>
        </xdr:cNvPr>
        <xdr:cNvSpPr>
          <a:spLocks noChangeShapeType="1"/>
        </xdr:cNvSpPr>
      </xdr:nvSpPr>
      <xdr:spPr bwMode="auto">
        <a:xfrm>
          <a:off x="2247900" y="609600"/>
          <a:ext cx="0" cy="3238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3</xdr:row>
      <xdr:rowOff>114300</xdr:rowOff>
    </xdr:from>
    <xdr:to>
      <xdr:col>2</xdr:col>
      <xdr:colOff>704850</xdr:colOff>
      <xdr:row>5</xdr:row>
      <xdr:rowOff>104775</xdr:rowOff>
    </xdr:to>
    <xdr:sp macro="" textlink="">
      <xdr:nvSpPr>
        <xdr:cNvPr id="62070" name="Line 388">
          <a:extLst>
            <a:ext uri="{FF2B5EF4-FFF2-40B4-BE49-F238E27FC236}">
              <a16:creationId xmlns:a16="http://schemas.microsoft.com/office/drawing/2014/main" id="{00000000-0008-0000-4600-000076F20000}"/>
            </a:ext>
          </a:extLst>
        </xdr:cNvPr>
        <xdr:cNvSpPr>
          <a:spLocks noChangeShapeType="1"/>
        </xdr:cNvSpPr>
      </xdr:nvSpPr>
      <xdr:spPr bwMode="auto">
        <a:xfrm>
          <a:off x="1514475" y="619125"/>
          <a:ext cx="0" cy="3333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10</xdr:row>
      <xdr:rowOff>152400</xdr:rowOff>
    </xdr:from>
    <xdr:to>
      <xdr:col>5</xdr:col>
      <xdr:colOff>209550</xdr:colOff>
      <xdr:row>11</xdr:row>
      <xdr:rowOff>152400</xdr:rowOff>
    </xdr:to>
    <xdr:sp macro="" textlink="">
      <xdr:nvSpPr>
        <xdr:cNvPr id="61829" name="Text 389">
          <a:extLst>
            <a:ext uri="{FF2B5EF4-FFF2-40B4-BE49-F238E27FC236}">
              <a16:creationId xmlns:a16="http://schemas.microsoft.com/office/drawing/2014/main" id="{00000000-0008-0000-4600-000085F10000}"/>
            </a:ext>
          </a:extLst>
        </xdr:cNvPr>
        <xdr:cNvSpPr txBox="1">
          <a:spLocks noChangeArrowheads="1"/>
        </xdr:cNvSpPr>
      </xdr:nvSpPr>
      <xdr:spPr bwMode="auto">
        <a:xfrm>
          <a:off x="3105150" y="1857375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38100</xdr:colOff>
      <xdr:row>11</xdr:row>
      <xdr:rowOff>152400</xdr:rowOff>
    </xdr:from>
    <xdr:to>
      <xdr:col>2</xdr:col>
      <xdr:colOff>200025</xdr:colOff>
      <xdr:row>12</xdr:row>
      <xdr:rowOff>114300</xdr:rowOff>
    </xdr:to>
    <xdr:sp macro="" textlink="">
      <xdr:nvSpPr>
        <xdr:cNvPr id="61830" name="Text 390">
          <a:extLst>
            <a:ext uri="{FF2B5EF4-FFF2-40B4-BE49-F238E27FC236}">
              <a16:creationId xmlns:a16="http://schemas.microsoft.com/office/drawing/2014/main" id="{00000000-0008-0000-4600-000086F10000}"/>
            </a:ext>
          </a:extLst>
        </xdr:cNvPr>
        <xdr:cNvSpPr txBox="1">
          <a:spLocks noChangeArrowheads="1"/>
        </xdr:cNvSpPr>
      </xdr:nvSpPr>
      <xdr:spPr bwMode="auto">
        <a:xfrm>
          <a:off x="847725" y="2028825"/>
          <a:ext cx="1619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4</xdr:col>
      <xdr:colOff>28575</xdr:colOff>
      <xdr:row>3</xdr:row>
      <xdr:rowOff>114300</xdr:rowOff>
    </xdr:from>
    <xdr:to>
      <xdr:col>4</xdr:col>
      <xdr:colOff>161925</xdr:colOff>
      <xdr:row>4</xdr:row>
      <xdr:rowOff>114300</xdr:rowOff>
    </xdr:to>
    <xdr:sp macro="" textlink="">
      <xdr:nvSpPr>
        <xdr:cNvPr id="61833" name="Text 393">
          <a:extLst>
            <a:ext uri="{FF2B5EF4-FFF2-40B4-BE49-F238E27FC236}">
              <a16:creationId xmlns:a16="http://schemas.microsoft.com/office/drawing/2014/main" id="{00000000-0008-0000-4600-000089F10000}"/>
            </a:ext>
          </a:extLst>
        </xdr:cNvPr>
        <xdr:cNvSpPr txBox="1">
          <a:spLocks noChangeArrowheads="1"/>
        </xdr:cNvSpPr>
      </xdr:nvSpPr>
      <xdr:spPr bwMode="auto">
        <a:xfrm>
          <a:off x="2305050" y="619125"/>
          <a:ext cx="133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3</xdr:col>
      <xdr:colOff>66675</xdr:colOff>
      <xdr:row>6</xdr:row>
      <xdr:rowOff>152400</xdr:rowOff>
    </xdr:from>
    <xdr:to>
      <xdr:col>3</xdr:col>
      <xdr:colOff>133350</xdr:colOff>
      <xdr:row>7</xdr:row>
      <xdr:rowOff>38100</xdr:rowOff>
    </xdr:to>
    <xdr:sp macro="" textlink="">
      <xdr:nvSpPr>
        <xdr:cNvPr id="62074" name="Line 396">
          <a:extLst>
            <a:ext uri="{FF2B5EF4-FFF2-40B4-BE49-F238E27FC236}">
              <a16:creationId xmlns:a16="http://schemas.microsoft.com/office/drawing/2014/main" id="{00000000-0008-0000-4600-00007AF20000}"/>
            </a:ext>
          </a:extLst>
        </xdr:cNvPr>
        <xdr:cNvSpPr>
          <a:spLocks noChangeShapeType="1"/>
        </xdr:cNvSpPr>
      </xdr:nvSpPr>
      <xdr:spPr bwMode="auto">
        <a:xfrm flipH="1">
          <a:off x="1609725" y="1171575"/>
          <a:ext cx="666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323850</xdr:colOff>
      <xdr:row>5</xdr:row>
      <xdr:rowOff>85725</xdr:rowOff>
    </xdr:from>
    <xdr:to>
      <xdr:col>4</xdr:col>
      <xdr:colOff>104775</xdr:colOff>
      <xdr:row>6</xdr:row>
      <xdr:rowOff>66675</xdr:rowOff>
    </xdr:to>
    <xdr:sp macro="" textlink="">
      <xdr:nvSpPr>
        <xdr:cNvPr id="61823" name="phio">
          <a:extLst>
            <a:ext uri="{FF2B5EF4-FFF2-40B4-BE49-F238E27FC236}">
              <a16:creationId xmlns:a16="http://schemas.microsoft.com/office/drawing/2014/main" id="{00000000-0008-0000-4600-00007FF10000}"/>
            </a:ext>
          </a:extLst>
        </xdr:cNvPr>
        <xdr:cNvSpPr txBox="1">
          <a:spLocks noChangeArrowheads="1"/>
        </xdr:cNvSpPr>
      </xdr:nvSpPr>
      <xdr:spPr bwMode="auto">
        <a:xfrm>
          <a:off x="1866900" y="933450"/>
          <a:ext cx="5143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30°</a:t>
          </a:r>
          <a:endParaRPr lang="en-US"/>
        </a:p>
      </xdr:txBody>
    </xdr:sp>
    <xdr:clientData/>
  </xdr:twoCellAnchor>
  <xdr:twoCellAnchor>
    <xdr:from>
      <xdr:col>3</xdr:col>
      <xdr:colOff>323850</xdr:colOff>
      <xdr:row>7</xdr:row>
      <xdr:rowOff>47625</xdr:rowOff>
    </xdr:from>
    <xdr:to>
      <xdr:col>4</xdr:col>
      <xdr:colOff>104775</xdr:colOff>
      <xdr:row>8</xdr:row>
      <xdr:rowOff>19050</xdr:rowOff>
    </xdr:to>
    <xdr:sp macro="" textlink="">
      <xdr:nvSpPr>
        <xdr:cNvPr id="61824" name="phi">
          <a:extLst>
            <a:ext uri="{FF2B5EF4-FFF2-40B4-BE49-F238E27FC236}">
              <a16:creationId xmlns:a16="http://schemas.microsoft.com/office/drawing/2014/main" id="{00000000-0008-0000-4600-000080F10000}"/>
            </a:ext>
          </a:extLst>
        </xdr:cNvPr>
        <xdr:cNvSpPr txBox="1">
          <a:spLocks noChangeArrowheads="1"/>
        </xdr:cNvSpPr>
      </xdr:nvSpPr>
      <xdr:spPr bwMode="auto">
        <a:xfrm>
          <a:off x="1866900" y="12382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30°</a:t>
          </a:r>
          <a:endParaRPr lang="en-US"/>
        </a:p>
      </xdr:txBody>
    </xdr:sp>
    <xdr:clientData/>
  </xdr:twoCellAnchor>
  <xdr:twoCellAnchor>
    <xdr:from>
      <xdr:col>3</xdr:col>
      <xdr:colOff>323850</xdr:colOff>
      <xdr:row>9</xdr:row>
      <xdr:rowOff>0</xdr:rowOff>
    </xdr:from>
    <xdr:to>
      <xdr:col>4</xdr:col>
      <xdr:colOff>28575</xdr:colOff>
      <xdr:row>9</xdr:row>
      <xdr:rowOff>152400</xdr:rowOff>
    </xdr:to>
    <xdr:sp macro="" textlink="">
      <xdr:nvSpPr>
        <xdr:cNvPr id="61825" name="phiu">
          <a:extLst>
            <a:ext uri="{FF2B5EF4-FFF2-40B4-BE49-F238E27FC236}">
              <a16:creationId xmlns:a16="http://schemas.microsoft.com/office/drawing/2014/main" id="{00000000-0008-0000-4600-000081F10000}"/>
            </a:ext>
          </a:extLst>
        </xdr:cNvPr>
        <xdr:cNvSpPr txBox="1">
          <a:spLocks noChangeArrowheads="1"/>
        </xdr:cNvSpPr>
      </xdr:nvSpPr>
      <xdr:spPr bwMode="auto">
        <a:xfrm>
          <a:off x="1866900" y="1533525"/>
          <a:ext cx="4381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2</xdr:col>
      <xdr:colOff>171450</xdr:colOff>
      <xdr:row>11</xdr:row>
      <xdr:rowOff>152400</xdr:rowOff>
    </xdr:from>
    <xdr:to>
      <xdr:col>3</xdr:col>
      <xdr:colOff>438150</xdr:colOff>
      <xdr:row>12</xdr:row>
      <xdr:rowOff>152400</xdr:rowOff>
    </xdr:to>
    <xdr:sp macro="" textlink="">
      <xdr:nvSpPr>
        <xdr:cNvPr id="61826" name="Radius">
          <a:extLst>
            <a:ext uri="{FF2B5EF4-FFF2-40B4-BE49-F238E27FC236}">
              <a16:creationId xmlns:a16="http://schemas.microsoft.com/office/drawing/2014/main" id="{00000000-0008-0000-4600-000082F10000}"/>
            </a:ext>
          </a:extLst>
        </xdr:cNvPr>
        <xdr:cNvSpPr txBox="1">
          <a:spLocks noChangeArrowheads="1"/>
        </xdr:cNvSpPr>
      </xdr:nvSpPr>
      <xdr:spPr bwMode="auto">
        <a:xfrm>
          <a:off x="981075" y="2028825"/>
          <a:ext cx="10001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20m</a:t>
          </a:r>
          <a:endParaRPr lang="en-US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62079" name="Group 414">
          <a:extLst>
            <a:ext uri="{FF2B5EF4-FFF2-40B4-BE49-F238E27FC236}">
              <a16:creationId xmlns:a16="http://schemas.microsoft.com/office/drawing/2014/main" id="{00000000-0008-0000-4600-00007FF20000}"/>
            </a:ext>
          </a:extLst>
        </xdr:cNvPr>
        <xdr:cNvGrpSpPr>
          <a:grpSpLocks/>
        </xdr:cNvGrpSpPr>
      </xdr:nvGrpSpPr>
      <xdr:grpSpPr bwMode="auto">
        <a:xfrm>
          <a:off x="4476750" y="4105275"/>
          <a:ext cx="2219325" cy="1885950"/>
          <a:chOff x="49" y="187"/>
          <a:chExt cx="18600" cy="20086"/>
        </a:xfrm>
      </xdr:grpSpPr>
      <xdr:graphicFrame macro="">
        <xdr:nvGraphicFramePr>
          <xdr:cNvPr id="62094" name="Diagramm 54">
            <a:extLst>
              <a:ext uri="{FF2B5EF4-FFF2-40B4-BE49-F238E27FC236}">
                <a16:creationId xmlns:a16="http://schemas.microsoft.com/office/drawing/2014/main" id="{00000000-0008-0000-4600-00008EF20000}"/>
              </a:ext>
            </a:extLst>
          </xdr:cNvPr>
          <xdr:cNvGraphicFramePr>
            <a:graphicFrameLocks/>
          </xdr:cNvGraphicFramePr>
        </xdr:nvGraphicFramePr>
        <xdr:xfrm>
          <a:off x="49" y="187"/>
          <a:ext cx="18600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1846" name="Text 406">
            <a:extLst>
              <a:ext uri="{FF2B5EF4-FFF2-40B4-BE49-F238E27FC236}">
                <a16:creationId xmlns:a16="http://schemas.microsoft.com/office/drawing/2014/main" id="{00000000-0008-0000-4600-000096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35" y="18447"/>
            <a:ext cx="2475" cy="16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  <xdr:sp macro="" textlink="">
        <xdr:nvSpPr>
          <xdr:cNvPr id="61849" name="Text 409">
            <a:extLst>
              <a:ext uri="{FF2B5EF4-FFF2-40B4-BE49-F238E27FC236}">
                <a16:creationId xmlns:a16="http://schemas.microsoft.com/office/drawing/2014/main" id="{00000000-0008-0000-4600-000099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376"/>
            <a:ext cx="1278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2080" name="Group 412">
          <a:extLst>
            <a:ext uri="{FF2B5EF4-FFF2-40B4-BE49-F238E27FC236}">
              <a16:creationId xmlns:a16="http://schemas.microsoft.com/office/drawing/2014/main" id="{00000000-0008-0000-4600-000080F20000}"/>
            </a:ext>
          </a:extLst>
        </xdr:cNvPr>
        <xdr:cNvGrpSpPr>
          <a:grpSpLocks/>
        </xdr:cNvGrpSpPr>
      </xdr:nvGrpSpPr>
      <xdr:grpSpPr bwMode="auto">
        <a:xfrm>
          <a:off x="6867525" y="2047875"/>
          <a:ext cx="2200275" cy="1885950"/>
          <a:chOff x="-315" y="93"/>
          <a:chExt cx="19899" cy="20086"/>
        </a:xfrm>
      </xdr:grpSpPr>
      <xdr:graphicFrame macro="">
        <xdr:nvGraphicFramePr>
          <xdr:cNvPr id="62091" name="Diagramm 52">
            <a:extLst>
              <a:ext uri="{FF2B5EF4-FFF2-40B4-BE49-F238E27FC236}">
                <a16:creationId xmlns:a16="http://schemas.microsoft.com/office/drawing/2014/main" id="{00000000-0008-0000-4600-00008BF20000}"/>
              </a:ext>
            </a:extLst>
          </xdr:cNvPr>
          <xdr:cNvGraphicFramePr>
            <a:graphicFrameLocks/>
          </xdr:cNvGraphicFramePr>
        </xdr:nvGraphicFramePr>
        <xdr:xfrm>
          <a:off x="-315" y="93"/>
          <a:ext cx="19899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1847" name="Text 407">
            <a:extLst>
              <a:ext uri="{FF2B5EF4-FFF2-40B4-BE49-F238E27FC236}">
                <a16:creationId xmlns:a16="http://schemas.microsoft.com/office/drawing/2014/main" id="{00000000-0008-0000-4600-000097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296"/>
            <a:ext cx="1551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61850" name="Text 410">
            <a:extLst>
              <a:ext uri="{FF2B5EF4-FFF2-40B4-BE49-F238E27FC236}">
                <a16:creationId xmlns:a16="http://schemas.microsoft.com/office/drawing/2014/main" id="{00000000-0008-0000-4600-00009A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655" y="18150"/>
            <a:ext cx="2584" cy="18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62081" name="Group 413">
          <a:extLst>
            <a:ext uri="{FF2B5EF4-FFF2-40B4-BE49-F238E27FC236}">
              <a16:creationId xmlns:a16="http://schemas.microsoft.com/office/drawing/2014/main" id="{00000000-0008-0000-4600-000081F20000}"/>
            </a:ext>
          </a:extLst>
        </xdr:cNvPr>
        <xdr:cNvGrpSpPr>
          <a:grpSpLocks/>
        </xdr:cNvGrpSpPr>
      </xdr:nvGrpSpPr>
      <xdr:grpSpPr bwMode="auto">
        <a:xfrm>
          <a:off x="4476750" y="2047875"/>
          <a:ext cx="2219325" cy="1885950"/>
          <a:chOff x="49" y="93"/>
          <a:chExt cx="18600" cy="20086"/>
        </a:xfrm>
      </xdr:grpSpPr>
      <xdr:graphicFrame macro="">
        <xdr:nvGraphicFramePr>
          <xdr:cNvPr id="62088" name="Diagramm 53">
            <a:extLst>
              <a:ext uri="{FF2B5EF4-FFF2-40B4-BE49-F238E27FC236}">
                <a16:creationId xmlns:a16="http://schemas.microsoft.com/office/drawing/2014/main" id="{00000000-0008-0000-4600-000088F20000}"/>
              </a:ext>
            </a:extLst>
          </xdr:cNvPr>
          <xdr:cNvGraphicFramePr>
            <a:graphicFrameLocks/>
          </xdr:cNvGraphicFramePr>
        </xdr:nvGraphicFramePr>
        <xdr:xfrm>
          <a:off x="49" y="93"/>
          <a:ext cx="18600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61848" name="Text 408">
            <a:extLst>
              <a:ext uri="{FF2B5EF4-FFF2-40B4-BE49-F238E27FC236}">
                <a16:creationId xmlns:a16="http://schemas.microsoft.com/office/drawing/2014/main" id="{00000000-0008-0000-4600-000098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84"/>
            <a:ext cx="1307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61851" name="Text 411">
            <a:extLst>
              <a:ext uri="{FF2B5EF4-FFF2-40B4-BE49-F238E27FC236}">
                <a16:creationId xmlns:a16="http://schemas.microsoft.com/office/drawing/2014/main" id="{00000000-0008-0000-4600-00009B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855" y="18150"/>
            <a:ext cx="2315" cy="18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190500</xdr:colOff>
      <xdr:row>12</xdr:row>
      <xdr:rowOff>47625</xdr:rowOff>
    </xdr:from>
    <xdr:to>
      <xdr:col>8</xdr:col>
      <xdr:colOff>495300</xdr:colOff>
      <xdr:row>13</xdr:row>
      <xdr:rowOff>47625</xdr:rowOff>
    </xdr:to>
    <xdr:sp macro="" textlink="">
      <xdr:nvSpPr>
        <xdr:cNvPr id="61509" name="y_Ringkraft">
          <a:extLst>
            <a:ext uri="{FF2B5EF4-FFF2-40B4-BE49-F238E27FC236}">
              <a16:creationId xmlns:a16="http://schemas.microsoft.com/office/drawing/2014/main" id="{00000000-0008-0000-4600-000045F00000}"/>
            </a:ext>
          </a:extLst>
        </xdr:cNvPr>
        <xdr:cNvSpPr txBox="1">
          <a:spLocks noChangeArrowheads="1"/>
        </xdr:cNvSpPr>
      </xdr:nvSpPr>
      <xdr:spPr bwMode="auto">
        <a:xfrm>
          <a:off x="4667250" y="2095500"/>
          <a:ext cx="6667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11</xdr:col>
      <xdr:colOff>228600</xdr:colOff>
      <xdr:row>12</xdr:row>
      <xdr:rowOff>47625</xdr:rowOff>
    </xdr:from>
    <xdr:to>
      <xdr:col>12</xdr:col>
      <xdr:colOff>28575</xdr:colOff>
      <xdr:row>13</xdr:row>
      <xdr:rowOff>47625</xdr:rowOff>
    </xdr:to>
    <xdr:sp macro="" textlink="">
      <xdr:nvSpPr>
        <xdr:cNvPr id="61508" name="y_Meridiankraft">
          <a:extLst>
            <a:ext uri="{FF2B5EF4-FFF2-40B4-BE49-F238E27FC236}">
              <a16:creationId xmlns:a16="http://schemas.microsoft.com/office/drawing/2014/main" id="{00000000-0008-0000-4600-000044F00000}"/>
            </a:ext>
          </a:extLst>
        </xdr:cNvPr>
        <xdr:cNvSpPr txBox="1">
          <a:spLocks noChangeArrowheads="1"/>
        </xdr:cNvSpPr>
      </xdr:nvSpPr>
      <xdr:spPr bwMode="auto">
        <a:xfrm>
          <a:off x="7096125" y="209550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38100</xdr:rowOff>
    </xdr:from>
    <xdr:to>
      <xdr:col>8</xdr:col>
      <xdr:colOff>304800</xdr:colOff>
      <xdr:row>25</xdr:row>
      <xdr:rowOff>47625</xdr:rowOff>
    </xdr:to>
    <xdr:sp macro="" textlink="">
      <xdr:nvSpPr>
        <xdr:cNvPr id="61510" name="y_Aufweitung">
          <a:extLst>
            <a:ext uri="{FF2B5EF4-FFF2-40B4-BE49-F238E27FC236}">
              <a16:creationId xmlns:a16="http://schemas.microsoft.com/office/drawing/2014/main" id="{00000000-0008-0000-4600-000046F00000}"/>
            </a:ext>
          </a:extLst>
        </xdr:cNvPr>
        <xdr:cNvSpPr txBox="1">
          <a:spLocks noChangeArrowheads="1"/>
        </xdr:cNvSpPr>
      </xdr:nvSpPr>
      <xdr:spPr bwMode="auto">
        <a:xfrm>
          <a:off x="4695825" y="4143375"/>
          <a:ext cx="4476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61856" name="Meridiankraft">
          <a:extLst>
            <a:ext uri="{FF2B5EF4-FFF2-40B4-BE49-F238E27FC236}">
              <a16:creationId xmlns:a16="http://schemas.microsoft.com/office/drawing/2014/main" id="{00000000-0008-0000-4600-0000A0F10000}"/>
            </a:ext>
          </a:extLst>
        </xdr:cNvPr>
        <xdr:cNvSpPr txBox="1">
          <a:spLocks noChangeArrowheads="1"/>
        </xdr:cNvSpPr>
      </xdr:nvSpPr>
      <xdr:spPr bwMode="auto">
        <a:xfrm>
          <a:off x="1038225" y="3228975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61857" name="Ringkraft">
          <a:extLst>
            <a:ext uri="{FF2B5EF4-FFF2-40B4-BE49-F238E27FC236}">
              <a16:creationId xmlns:a16="http://schemas.microsoft.com/office/drawing/2014/main" id="{00000000-0008-0000-4600-0000A1F10000}"/>
            </a:ext>
          </a:extLst>
        </xdr:cNvPr>
        <xdr:cNvSpPr txBox="1">
          <a:spLocks noChangeArrowheads="1"/>
        </xdr:cNvSpPr>
      </xdr:nvSpPr>
      <xdr:spPr bwMode="auto">
        <a:xfrm>
          <a:off x="1752600" y="3248025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61858" name="Aufweitung">
          <a:extLst>
            <a:ext uri="{FF2B5EF4-FFF2-40B4-BE49-F238E27FC236}">
              <a16:creationId xmlns:a16="http://schemas.microsoft.com/office/drawing/2014/main" id="{00000000-0008-0000-4600-0000A2F10000}"/>
            </a:ext>
          </a:extLst>
        </xdr:cNvPr>
        <xdr:cNvSpPr txBox="1">
          <a:spLocks noChangeArrowheads="1"/>
        </xdr:cNvSpPr>
      </xdr:nvSpPr>
      <xdr:spPr bwMode="auto">
        <a:xfrm>
          <a:off x="2609850" y="3228975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15</xdr:row>
          <xdr:rowOff>152400</xdr:rowOff>
        </xdr:from>
        <xdr:to>
          <xdr:col>3</xdr:col>
          <xdr:colOff>76200</xdr:colOff>
          <xdr:row>17</xdr:row>
          <xdr:rowOff>0</xdr:rowOff>
        </xdr:to>
        <xdr:sp macro="" textlink="">
          <xdr:nvSpPr>
            <xdr:cNvPr id="61859" name="Button 419" hidden="1">
              <a:extLst>
                <a:ext uri="{63B3BB69-23CF-44E3-9099-C40C66FF867C}">
                  <a14:compatExt spid="_x0000_s61859"/>
                </a:ext>
                <a:ext uri="{FF2B5EF4-FFF2-40B4-BE49-F238E27FC236}">
                  <a16:creationId xmlns:a16="http://schemas.microsoft.com/office/drawing/2014/main" id="{00000000-0008-0000-4600-0000A3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220980</xdr:colOff>
          <xdr:row>15</xdr:row>
          <xdr:rowOff>152400</xdr:rowOff>
        </xdr:from>
        <xdr:to>
          <xdr:col>5</xdr:col>
          <xdr:colOff>426720</xdr:colOff>
          <xdr:row>17</xdr:row>
          <xdr:rowOff>0</xdr:rowOff>
        </xdr:to>
        <xdr:sp macro="" textlink="">
          <xdr:nvSpPr>
            <xdr:cNvPr id="61860" name="Button 420" hidden="1">
              <a:extLst>
                <a:ext uri="{63B3BB69-23CF-44E3-9099-C40C66FF867C}">
                  <a14:compatExt spid="_x0000_s61860"/>
                </a:ext>
                <a:ext uri="{FF2B5EF4-FFF2-40B4-BE49-F238E27FC236}">
                  <a16:creationId xmlns:a16="http://schemas.microsoft.com/office/drawing/2014/main" id="{00000000-0008-0000-4600-0000A4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190500</xdr:colOff>
          <xdr:row>17</xdr:row>
          <xdr:rowOff>0</xdr:rowOff>
        </xdr:to>
        <xdr:sp macro="" textlink="">
          <xdr:nvSpPr>
            <xdr:cNvPr id="61861" name="Button 421" hidden="1">
              <a:extLst>
                <a:ext uri="{63B3BB69-23CF-44E3-9099-C40C66FF867C}">
                  <a14:compatExt spid="_x0000_s61861"/>
                </a:ext>
                <a:ext uri="{FF2B5EF4-FFF2-40B4-BE49-F238E27FC236}">
                  <a16:creationId xmlns:a16="http://schemas.microsoft.com/office/drawing/2014/main" id="{00000000-0008-0000-4600-0000A5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61863" name="Button 423" hidden="1">
              <a:extLst>
                <a:ext uri="{63B3BB69-23CF-44E3-9099-C40C66FF867C}">
                  <a14:compatExt spid="_x0000_s61863"/>
                </a:ext>
                <a:ext uri="{FF2B5EF4-FFF2-40B4-BE49-F238E27FC236}">
                  <a16:creationId xmlns:a16="http://schemas.microsoft.com/office/drawing/2014/main" id="{00000000-0008-0000-4600-0000A7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0.85766</cdr:x>
      <cdr:y>0.31504</cdr:y>
    </cdr:from>
    <cdr:to>
      <cdr:x>1</cdr:x>
      <cdr:y>0.41049</cdr:y>
    </cdr:to>
    <cdr:sp macro="" textlink="">
      <cdr:nvSpPr>
        <cdr:cNvPr id="62465" name="Text 1">
          <a:extLst xmlns:a="http://schemas.openxmlformats.org/drawingml/2006/main">
            <a:ext uri="{FF2B5EF4-FFF2-40B4-BE49-F238E27FC236}">
              <a16:creationId xmlns:a16="http://schemas.microsoft.com/office/drawing/2014/main" id="{63DBA4F4-C9F8-4F9A-AE59-DDC867C74C2F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4293" y="600319"/>
          <a:ext cx="314539" cy="1809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0.87763</cdr:x>
      <cdr:y>0.60882</cdr:y>
    </cdr:from>
    <cdr:to>
      <cdr:x>0.98979</cdr:x>
      <cdr:y>0.71125</cdr:y>
    </cdr:to>
    <cdr:sp macro="" textlink="">
      <cdr:nvSpPr>
        <cdr:cNvPr id="63489" name="Text 1">
          <a:extLst xmlns:a="http://schemas.openxmlformats.org/drawingml/2006/main">
            <a:ext uri="{FF2B5EF4-FFF2-40B4-BE49-F238E27FC236}">
              <a16:creationId xmlns:a16="http://schemas.microsoft.com/office/drawing/2014/main" id="{C5B359E0-9D83-4166-A728-82CAA6EFAAF4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47749" y="1148196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66675</xdr:colOff>
      <xdr:row>8</xdr:row>
      <xdr:rowOff>47625</xdr:rowOff>
    </xdr:from>
    <xdr:to>
      <xdr:col>7</xdr:col>
      <xdr:colOff>9525</xdr:colOff>
      <xdr:row>9</xdr:row>
      <xdr:rowOff>76200</xdr:rowOff>
    </xdr:to>
    <xdr:sp macro="" textlink="">
      <xdr:nvSpPr>
        <xdr:cNvPr id="64805" name="Zylinderhöhe">
          <a:extLst>
            <a:ext uri="{FF2B5EF4-FFF2-40B4-BE49-F238E27FC236}">
              <a16:creationId xmlns:a16="http://schemas.microsoft.com/office/drawing/2014/main" id="{00000000-0008-0000-4700-000025FD0000}"/>
            </a:ext>
          </a:extLst>
        </xdr:cNvPr>
        <xdr:cNvSpPr txBox="1">
          <a:spLocks noChangeArrowheads="1"/>
        </xdr:cNvSpPr>
      </xdr:nvSpPr>
      <xdr:spPr bwMode="auto">
        <a:xfrm>
          <a:off x="3076575" y="1419225"/>
          <a:ext cx="14097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1000cm</a:t>
          </a:r>
          <a:endParaRPr lang="en-US"/>
        </a:p>
      </xdr:txBody>
    </xdr:sp>
    <xdr:clientData/>
  </xdr:twoCellAnchor>
  <xdr:twoCellAnchor editAs="absolute">
    <xdr:from>
      <xdr:col>2</xdr:col>
      <xdr:colOff>438150</xdr:colOff>
      <xdr:row>3</xdr:row>
      <xdr:rowOff>9525</xdr:rowOff>
    </xdr:from>
    <xdr:to>
      <xdr:col>4</xdr:col>
      <xdr:colOff>428625</xdr:colOff>
      <xdr:row>4</xdr:row>
      <xdr:rowOff>19050</xdr:rowOff>
    </xdr:to>
    <xdr:sp macro="" textlink="">
      <xdr:nvSpPr>
        <xdr:cNvPr id="64950" name="Temp_Änderung">
          <a:extLst>
            <a:ext uri="{FF2B5EF4-FFF2-40B4-BE49-F238E27FC236}">
              <a16:creationId xmlns:a16="http://schemas.microsoft.com/office/drawing/2014/main" id="{00000000-0008-0000-4700-0000B6FD0000}"/>
            </a:ext>
          </a:extLst>
        </xdr:cNvPr>
        <xdr:cNvSpPr txBox="1">
          <a:spLocks noChangeArrowheads="1"/>
        </xdr:cNvSpPr>
      </xdr:nvSpPr>
      <xdr:spPr bwMode="auto">
        <a:xfrm>
          <a:off x="1247775" y="523875"/>
          <a:ext cx="14573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0 K</a:t>
          </a:r>
          <a:endParaRPr lang="en-US"/>
        </a:p>
      </xdr:txBody>
    </xdr:sp>
    <xdr:clientData/>
  </xdr:twoCellAnchor>
  <xdr:twoCellAnchor editAs="absolute">
    <xdr:from>
      <xdr:col>5</xdr:col>
      <xdr:colOff>161925</xdr:colOff>
      <xdr:row>6</xdr:row>
      <xdr:rowOff>95250</xdr:rowOff>
    </xdr:from>
    <xdr:to>
      <xdr:col>7</xdr:col>
      <xdr:colOff>133350</xdr:colOff>
      <xdr:row>7</xdr:row>
      <xdr:rowOff>123825</xdr:rowOff>
    </xdr:to>
    <xdr:sp macro="" textlink="">
      <xdr:nvSpPr>
        <xdr:cNvPr id="64993" name="Stelle">
          <a:extLst>
            <a:ext uri="{FF2B5EF4-FFF2-40B4-BE49-F238E27FC236}">
              <a16:creationId xmlns:a16="http://schemas.microsoft.com/office/drawing/2014/main" id="{00000000-0008-0000-4700-0000E1FD0000}"/>
            </a:ext>
          </a:extLst>
        </xdr:cNvPr>
        <xdr:cNvSpPr txBox="1">
          <a:spLocks noChangeArrowheads="1"/>
        </xdr:cNvSpPr>
      </xdr:nvSpPr>
      <xdr:spPr bwMode="auto">
        <a:xfrm>
          <a:off x="3171825" y="1123950"/>
          <a:ext cx="1438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0cm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24</xdr:row>
      <xdr:rowOff>9525</xdr:rowOff>
    </xdr:from>
    <xdr:to>
      <xdr:col>10</xdr:col>
      <xdr:colOff>542925</xdr:colOff>
      <xdr:row>35</xdr:row>
      <xdr:rowOff>0</xdr:rowOff>
    </xdr:to>
    <xdr:grpSp>
      <xdr:nvGrpSpPr>
        <xdr:cNvPr id="65318" name="Group 577">
          <a:extLst>
            <a:ext uri="{FF2B5EF4-FFF2-40B4-BE49-F238E27FC236}">
              <a16:creationId xmlns:a16="http://schemas.microsoft.com/office/drawing/2014/main" id="{00000000-0008-0000-4700-000026FF0000}"/>
            </a:ext>
          </a:extLst>
        </xdr:cNvPr>
        <xdr:cNvGrpSpPr>
          <a:grpSpLocks/>
        </xdr:cNvGrpSpPr>
      </xdr:nvGrpSpPr>
      <xdr:grpSpPr bwMode="auto">
        <a:xfrm>
          <a:off x="4476750" y="4124325"/>
          <a:ext cx="2200275" cy="1876425"/>
          <a:chOff x="49" y="-644"/>
          <a:chExt cx="18414" cy="20967"/>
        </a:xfrm>
      </xdr:grpSpPr>
      <xdr:graphicFrame macro="">
        <xdr:nvGraphicFramePr>
          <xdr:cNvPr id="65369" name="Diagramm 54">
            <a:extLst>
              <a:ext uri="{FF2B5EF4-FFF2-40B4-BE49-F238E27FC236}">
                <a16:creationId xmlns:a16="http://schemas.microsoft.com/office/drawing/2014/main" id="{00000000-0008-0000-4700-000059FF0000}"/>
              </a:ext>
            </a:extLst>
          </xdr:cNvPr>
          <xdr:cNvGraphicFramePr>
            <a:graphicFrameLocks/>
          </xdr:cNvGraphicFramePr>
        </xdr:nvGraphicFramePr>
        <xdr:xfrm>
          <a:off x="49" y="-644"/>
          <a:ext cx="18414" cy="209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5000" name="Text 488">
            <a:extLst>
              <a:ext uri="{FF2B5EF4-FFF2-40B4-BE49-F238E27FC236}">
                <a16:creationId xmlns:a16="http://schemas.microsoft.com/office/drawing/2014/main" id="{00000000-0008-0000-4700-0000E8F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274" y="18939"/>
            <a:ext cx="239" cy="117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001" name="Text 489">
            <a:extLst>
              <a:ext uri="{FF2B5EF4-FFF2-40B4-BE49-F238E27FC236}">
                <a16:creationId xmlns:a16="http://schemas.microsoft.com/office/drawing/2014/main" id="{00000000-0008-0000-4700-0000E9F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325"/>
            <a:ext cx="1674" cy="234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65011" name="Text 499">
            <a:extLst>
              <a:ext uri="{FF2B5EF4-FFF2-40B4-BE49-F238E27FC236}">
                <a16:creationId xmlns:a16="http://schemas.microsoft.com/office/drawing/2014/main" id="{00000000-0008-0000-4700-0000F3F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999" y="17769"/>
            <a:ext cx="1275" cy="255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219075</xdr:colOff>
      <xdr:row>24</xdr:row>
      <xdr:rowOff>66675</xdr:rowOff>
    </xdr:from>
    <xdr:to>
      <xdr:col>8</xdr:col>
      <xdr:colOff>371475</xdr:colOff>
      <xdr:row>25</xdr:row>
      <xdr:rowOff>66675</xdr:rowOff>
    </xdr:to>
    <xdr:sp macro="" textlink="">
      <xdr:nvSpPr>
        <xdr:cNvPr id="64582" name="y_Aufweitung">
          <a:extLst>
            <a:ext uri="{FF2B5EF4-FFF2-40B4-BE49-F238E27FC236}">
              <a16:creationId xmlns:a16="http://schemas.microsoft.com/office/drawing/2014/main" id="{00000000-0008-0000-4700-000046FC0000}"/>
            </a:ext>
          </a:extLst>
        </xdr:cNvPr>
        <xdr:cNvSpPr txBox="1">
          <a:spLocks noChangeArrowheads="1"/>
        </xdr:cNvSpPr>
      </xdr:nvSpPr>
      <xdr:spPr bwMode="auto">
        <a:xfrm>
          <a:off x="4695825" y="4181475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133350</xdr:colOff>
      <xdr:row>33</xdr:row>
      <xdr:rowOff>152400</xdr:rowOff>
    </xdr:from>
    <xdr:to>
      <xdr:col>10</xdr:col>
      <xdr:colOff>495300</xdr:colOff>
      <xdr:row>35</xdr:row>
      <xdr:rowOff>9525</xdr:rowOff>
    </xdr:to>
    <xdr:sp macro="" textlink="">
      <xdr:nvSpPr>
        <xdr:cNvPr id="64813" name="x_Aufweitung">
          <a:extLst>
            <a:ext uri="{FF2B5EF4-FFF2-40B4-BE49-F238E27FC236}">
              <a16:creationId xmlns:a16="http://schemas.microsoft.com/office/drawing/2014/main" id="{00000000-0008-0000-4700-00002DFD0000}"/>
            </a:ext>
          </a:extLst>
        </xdr:cNvPr>
        <xdr:cNvSpPr txBox="1">
          <a:spLocks noChangeArrowheads="1"/>
        </xdr:cNvSpPr>
      </xdr:nvSpPr>
      <xdr:spPr bwMode="auto">
        <a:xfrm>
          <a:off x="6267450" y="5810250"/>
          <a:ext cx="3619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704850</xdr:colOff>
      <xdr:row>2</xdr:row>
      <xdr:rowOff>57150</xdr:rowOff>
    </xdr:from>
    <xdr:to>
      <xdr:col>6</xdr:col>
      <xdr:colOff>476250</xdr:colOff>
      <xdr:row>3</xdr:row>
      <xdr:rowOff>85725</xdr:rowOff>
    </xdr:to>
    <xdr:sp macro="" textlink="">
      <xdr:nvSpPr>
        <xdr:cNvPr id="65015" name="Randlast">
          <a:extLst>
            <a:ext uri="{FF2B5EF4-FFF2-40B4-BE49-F238E27FC236}">
              <a16:creationId xmlns:a16="http://schemas.microsoft.com/office/drawing/2014/main" id="{00000000-0008-0000-4700-0000F7FD0000}"/>
            </a:ext>
          </a:extLst>
        </xdr:cNvPr>
        <xdr:cNvSpPr txBox="1">
          <a:spLocks noChangeArrowheads="1"/>
        </xdr:cNvSpPr>
      </xdr:nvSpPr>
      <xdr:spPr bwMode="auto">
        <a:xfrm>
          <a:off x="2981325" y="400050"/>
          <a:ext cx="12382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0KN/cm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5322" name="Group 583">
          <a:extLst>
            <a:ext uri="{FF2B5EF4-FFF2-40B4-BE49-F238E27FC236}">
              <a16:creationId xmlns:a16="http://schemas.microsoft.com/office/drawing/2014/main" id="{00000000-0008-0000-4700-00002AFF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65366" name="Diagramm 578">
            <a:extLst>
              <a:ext uri="{FF2B5EF4-FFF2-40B4-BE49-F238E27FC236}">
                <a16:creationId xmlns:a16="http://schemas.microsoft.com/office/drawing/2014/main" id="{00000000-0008-0000-4700-000056FF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5093" name="Text 581">
            <a:extLst>
              <a:ext uri="{FF2B5EF4-FFF2-40B4-BE49-F238E27FC236}">
                <a16:creationId xmlns:a16="http://schemas.microsoft.com/office/drawing/2014/main" id="{00000000-0008-0000-4700-000045FE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229" y="30"/>
            <a:ext cx="198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094" name="Text 582">
            <a:extLst>
              <a:ext uri="{FF2B5EF4-FFF2-40B4-BE49-F238E27FC236}">
                <a16:creationId xmlns:a16="http://schemas.microsoft.com/office/drawing/2014/main" id="{00000000-0008-0000-4700-000046FE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846" y="17670"/>
            <a:ext cx="137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190500</xdr:colOff>
      <xdr:row>12</xdr:row>
      <xdr:rowOff>38100</xdr:rowOff>
    </xdr:from>
    <xdr:to>
      <xdr:col>12</xdr:col>
      <xdr:colOff>28575</xdr:colOff>
      <xdr:row>13</xdr:row>
      <xdr:rowOff>38100</xdr:rowOff>
    </xdr:to>
    <xdr:sp macro="" textlink="">
      <xdr:nvSpPr>
        <xdr:cNvPr id="65096" name="y_Meridiankraft">
          <a:extLst>
            <a:ext uri="{FF2B5EF4-FFF2-40B4-BE49-F238E27FC236}">
              <a16:creationId xmlns:a16="http://schemas.microsoft.com/office/drawing/2014/main" id="{00000000-0008-0000-4700-000048FE0000}"/>
            </a:ext>
          </a:extLst>
        </xdr:cNvPr>
        <xdr:cNvSpPr txBox="1">
          <a:spLocks noChangeArrowheads="1"/>
        </xdr:cNvSpPr>
      </xdr:nvSpPr>
      <xdr:spPr bwMode="auto">
        <a:xfrm>
          <a:off x="7058025" y="2095500"/>
          <a:ext cx="5715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14</xdr:col>
      <xdr:colOff>28575</xdr:colOff>
      <xdr:row>22</xdr:row>
      <xdr:rowOff>152400</xdr:rowOff>
    </xdr:to>
    <xdr:sp macro="" textlink="">
      <xdr:nvSpPr>
        <xdr:cNvPr id="65097" name="x_Meridiankraft">
          <a:extLst>
            <a:ext uri="{FF2B5EF4-FFF2-40B4-BE49-F238E27FC236}">
              <a16:creationId xmlns:a16="http://schemas.microsoft.com/office/drawing/2014/main" id="{00000000-0008-0000-4700-000049FE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4286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666750</xdr:colOff>
      <xdr:row>8</xdr:row>
      <xdr:rowOff>47625</xdr:rowOff>
    </xdr:from>
    <xdr:to>
      <xdr:col>5</xdr:col>
      <xdr:colOff>66675</xdr:colOff>
      <xdr:row>9</xdr:row>
      <xdr:rowOff>85725</xdr:rowOff>
    </xdr:to>
    <xdr:sp macro="" textlink="">
      <xdr:nvSpPr>
        <xdr:cNvPr id="64910" name="Text 398">
          <a:extLst>
            <a:ext uri="{FF2B5EF4-FFF2-40B4-BE49-F238E27FC236}">
              <a16:creationId xmlns:a16="http://schemas.microsoft.com/office/drawing/2014/main" id="{00000000-0008-0000-4700-00008EFD0000}"/>
            </a:ext>
          </a:extLst>
        </xdr:cNvPr>
        <xdr:cNvSpPr txBox="1">
          <a:spLocks noChangeArrowheads="1"/>
        </xdr:cNvSpPr>
      </xdr:nvSpPr>
      <xdr:spPr bwMode="auto">
        <a:xfrm>
          <a:off x="2943225" y="14192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5</xdr:col>
      <xdr:colOff>38100</xdr:colOff>
      <xdr:row>6</xdr:row>
      <xdr:rowOff>85725</xdr:rowOff>
    </xdr:from>
    <xdr:to>
      <xdr:col>5</xdr:col>
      <xdr:colOff>171450</xdr:colOff>
      <xdr:row>7</xdr:row>
      <xdr:rowOff>114300</xdr:rowOff>
    </xdr:to>
    <xdr:sp macro="" textlink="">
      <xdr:nvSpPr>
        <xdr:cNvPr id="64911" name="Text 399">
          <a:extLst>
            <a:ext uri="{FF2B5EF4-FFF2-40B4-BE49-F238E27FC236}">
              <a16:creationId xmlns:a16="http://schemas.microsoft.com/office/drawing/2014/main" id="{00000000-0008-0000-4700-00008FFD0000}"/>
            </a:ext>
          </a:extLst>
        </xdr:cNvPr>
        <xdr:cNvSpPr txBox="1">
          <a:spLocks noChangeArrowheads="1"/>
        </xdr:cNvSpPr>
      </xdr:nvSpPr>
      <xdr:spPr bwMode="auto">
        <a:xfrm>
          <a:off x="3048000" y="1114425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619125</xdr:colOff>
      <xdr:row>4</xdr:row>
      <xdr:rowOff>47625</xdr:rowOff>
    </xdr:from>
    <xdr:to>
      <xdr:col>4</xdr:col>
      <xdr:colOff>561975</xdr:colOff>
      <xdr:row>14</xdr:row>
      <xdr:rowOff>0</xdr:rowOff>
    </xdr:to>
    <xdr:sp macro="" textlink="">
      <xdr:nvSpPr>
        <xdr:cNvPr id="65327" name="Rectangle 400">
          <a:extLst>
            <a:ext uri="{FF2B5EF4-FFF2-40B4-BE49-F238E27FC236}">
              <a16:creationId xmlns:a16="http://schemas.microsoft.com/office/drawing/2014/main" id="{00000000-0008-0000-4700-00002FFF0000}"/>
            </a:ext>
          </a:extLst>
        </xdr:cNvPr>
        <xdr:cNvSpPr>
          <a:spLocks noChangeArrowheads="1"/>
        </xdr:cNvSpPr>
      </xdr:nvSpPr>
      <xdr:spPr bwMode="auto">
        <a:xfrm>
          <a:off x="1428750" y="733425"/>
          <a:ext cx="1409700" cy="1666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581025</xdr:colOff>
      <xdr:row>3</xdr:row>
      <xdr:rowOff>152400</xdr:rowOff>
    </xdr:from>
    <xdr:to>
      <xdr:col>3</xdr:col>
      <xdr:colOff>581025</xdr:colOff>
      <xdr:row>14</xdr:row>
      <xdr:rowOff>66675</xdr:rowOff>
    </xdr:to>
    <xdr:sp macro="" textlink="">
      <xdr:nvSpPr>
        <xdr:cNvPr id="65328" name="Line 401">
          <a:extLst>
            <a:ext uri="{FF2B5EF4-FFF2-40B4-BE49-F238E27FC236}">
              <a16:creationId xmlns:a16="http://schemas.microsoft.com/office/drawing/2014/main" id="{00000000-0008-0000-4700-000030FF0000}"/>
            </a:ext>
          </a:extLst>
        </xdr:cNvPr>
        <xdr:cNvSpPr>
          <a:spLocks noChangeShapeType="1"/>
        </xdr:cNvSpPr>
      </xdr:nvSpPr>
      <xdr:spPr bwMode="auto">
        <a:xfrm>
          <a:off x="2124075" y="666750"/>
          <a:ext cx="0" cy="1800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581025</xdr:colOff>
      <xdr:row>3</xdr:row>
      <xdr:rowOff>152400</xdr:rowOff>
    </xdr:from>
    <xdr:to>
      <xdr:col>3</xdr:col>
      <xdr:colOff>581025</xdr:colOff>
      <xdr:row>14</xdr:row>
      <xdr:rowOff>66675</xdr:rowOff>
    </xdr:to>
    <xdr:sp macro="" textlink="">
      <xdr:nvSpPr>
        <xdr:cNvPr id="65329" name="Line 402">
          <a:extLst>
            <a:ext uri="{FF2B5EF4-FFF2-40B4-BE49-F238E27FC236}">
              <a16:creationId xmlns:a16="http://schemas.microsoft.com/office/drawing/2014/main" id="{00000000-0008-0000-4700-000031FF0000}"/>
            </a:ext>
          </a:extLst>
        </xdr:cNvPr>
        <xdr:cNvSpPr>
          <a:spLocks noChangeShapeType="1"/>
        </xdr:cNvSpPr>
      </xdr:nvSpPr>
      <xdr:spPr bwMode="auto">
        <a:xfrm>
          <a:off x="2124075" y="666750"/>
          <a:ext cx="0" cy="1800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4</xdr:row>
      <xdr:rowOff>47625</xdr:rowOff>
    </xdr:from>
    <xdr:to>
      <xdr:col>4</xdr:col>
      <xdr:colOff>685800</xdr:colOff>
      <xdr:row>8</xdr:row>
      <xdr:rowOff>28575</xdr:rowOff>
    </xdr:to>
    <xdr:sp macro="" textlink="">
      <xdr:nvSpPr>
        <xdr:cNvPr id="65330" name="Line 423">
          <a:extLst>
            <a:ext uri="{FF2B5EF4-FFF2-40B4-BE49-F238E27FC236}">
              <a16:creationId xmlns:a16="http://schemas.microsoft.com/office/drawing/2014/main" id="{00000000-0008-0000-4700-000032FF0000}"/>
            </a:ext>
          </a:extLst>
        </xdr:cNvPr>
        <xdr:cNvSpPr>
          <a:spLocks noChangeShapeType="1"/>
        </xdr:cNvSpPr>
      </xdr:nvSpPr>
      <xdr:spPr bwMode="auto">
        <a:xfrm flipH="1" flipV="1">
          <a:off x="2962275" y="733425"/>
          <a:ext cx="0" cy="666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9</xdr:row>
      <xdr:rowOff>95250</xdr:rowOff>
    </xdr:from>
    <xdr:to>
      <xdr:col>4</xdr:col>
      <xdr:colOff>685800</xdr:colOff>
      <xdr:row>14</xdr:row>
      <xdr:rowOff>0</xdr:rowOff>
    </xdr:to>
    <xdr:sp macro="" textlink="">
      <xdr:nvSpPr>
        <xdr:cNvPr id="65331" name="Line 424">
          <a:extLst>
            <a:ext uri="{FF2B5EF4-FFF2-40B4-BE49-F238E27FC236}">
              <a16:creationId xmlns:a16="http://schemas.microsoft.com/office/drawing/2014/main" id="{00000000-0008-0000-4700-000033FF0000}"/>
            </a:ext>
          </a:extLst>
        </xdr:cNvPr>
        <xdr:cNvSpPr>
          <a:spLocks noChangeShapeType="1"/>
        </xdr:cNvSpPr>
      </xdr:nvSpPr>
      <xdr:spPr bwMode="auto">
        <a:xfrm>
          <a:off x="2962275" y="1638300"/>
          <a:ext cx="0" cy="762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4</xdr:row>
      <xdr:rowOff>47625</xdr:rowOff>
    </xdr:from>
    <xdr:to>
      <xdr:col>5</xdr:col>
      <xdr:colOff>0</xdr:colOff>
      <xdr:row>4</xdr:row>
      <xdr:rowOff>47625</xdr:rowOff>
    </xdr:to>
    <xdr:sp macro="" textlink="">
      <xdr:nvSpPr>
        <xdr:cNvPr id="65332" name="Line 425">
          <a:extLst>
            <a:ext uri="{FF2B5EF4-FFF2-40B4-BE49-F238E27FC236}">
              <a16:creationId xmlns:a16="http://schemas.microsoft.com/office/drawing/2014/main" id="{00000000-0008-0000-4700-000034FF0000}"/>
            </a:ext>
          </a:extLst>
        </xdr:cNvPr>
        <xdr:cNvSpPr>
          <a:spLocks noChangeShapeType="1"/>
        </xdr:cNvSpPr>
      </xdr:nvSpPr>
      <xdr:spPr bwMode="auto">
        <a:xfrm>
          <a:off x="2838450" y="733425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14</xdr:row>
      <xdr:rowOff>0</xdr:rowOff>
    </xdr:from>
    <xdr:to>
      <xdr:col>5</xdr:col>
      <xdr:colOff>0</xdr:colOff>
      <xdr:row>14</xdr:row>
      <xdr:rowOff>0</xdr:rowOff>
    </xdr:to>
    <xdr:sp macro="" textlink="">
      <xdr:nvSpPr>
        <xdr:cNvPr id="65333" name="Line 426">
          <a:extLst>
            <a:ext uri="{FF2B5EF4-FFF2-40B4-BE49-F238E27FC236}">
              <a16:creationId xmlns:a16="http://schemas.microsoft.com/office/drawing/2014/main" id="{00000000-0008-0000-4700-000035FF0000}"/>
            </a:ext>
          </a:extLst>
        </xdr:cNvPr>
        <xdr:cNvSpPr>
          <a:spLocks noChangeShapeType="1"/>
        </xdr:cNvSpPr>
      </xdr:nvSpPr>
      <xdr:spPr bwMode="auto">
        <a:xfrm>
          <a:off x="2838450" y="240030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114300</xdr:colOff>
      <xdr:row>4</xdr:row>
      <xdr:rowOff>47625</xdr:rowOff>
    </xdr:from>
    <xdr:to>
      <xdr:col>5</xdr:col>
      <xdr:colOff>114300</xdr:colOff>
      <xdr:row>6</xdr:row>
      <xdr:rowOff>47625</xdr:rowOff>
    </xdr:to>
    <xdr:sp macro="" textlink="">
      <xdr:nvSpPr>
        <xdr:cNvPr id="65334" name="Line 428">
          <a:extLst>
            <a:ext uri="{FF2B5EF4-FFF2-40B4-BE49-F238E27FC236}">
              <a16:creationId xmlns:a16="http://schemas.microsoft.com/office/drawing/2014/main" id="{00000000-0008-0000-4700-000036FF0000}"/>
            </a:ext>
          </a:extLst>
        </xdr:cNvPr>
        <xdr:cNvSpPr>
          <a:spLocks noChangeShapeType="1"/>
        </xdr:cNvSpPr>
      </xdr:nvSpPr>
      <xdr:spPr bwMode="auto">
        <a:xfrm>
          <a:off x="3124200" y="733425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4</xdr:row>
      <xdr:rowOff>47625</xdr:rowOff>
    </xdr:from>
    <xdr:to>
      <xdr:col>5</xdr:col>
      <xdr:colOff>161925</xdr:colOff>
      <xdr:row>4</xdr:row>
      <xdr:rowOff>47625</xdr:rowOff>
    </xdr:to>
    <xdr:sp macro="" textlink="">
      <xdr:nvSpPr>
        <xdr:cNvPr id="65335" name="Line 429">
          <a:extLst>
            <a:ext uri="{FF2B5EF4-FFF2-40B4-BE49-F238E27FC236}">
              <a16:creationId xmlns:a16="http://schemas.microsoft.com/office/drawing/2014/main" id="{00000000-0008-0000-4700-000037FF0000}"/>
            </a:ext>
          </a:extLst>
        </xdr:cNvPr>
        <xdr:cNvSpPr>
          <a:spLocks noChangeShapeType="1"/>
        </xdr:cNvSpPr>
      </xdr:nvSpPr>
      <xdr:spPr bwMode="auto">
        <a:xfrm>
          <a:off x="3114675" y="733425"/>
          <a:ext cx="571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619125</xdr:colOff>
      <xdr:row>12</xdr:row>
      <xdr:rowOff>28575</xdr:rowOff>
    </xdr:from>
    <xdr:to>
      <xdr:col>3</xdr:col>
      <xdr:colOff>581025</xdr:colOff>
      <xdr:row>12</xdr:row>
      <xdr:rowOff>28575</xdr:rowOff>
    </xdr:to>
    <xdr:sp macro="" textlink="">
      <xdr:nvSpPr>
        <xdr:cNvPr id="65336" name="Line 430">
          <a:extLst>
            <a:ext uri="{FF2B5EF4-FFF2-40B4-BE49-F238E27FC236}">
              <a16:creationId xmlns:a16="http://schemas.microsoft.com/office/drawing/2014/main" id="{00000000-0008-0000-4700-000038FF0000}"/>
            </a:ext>
          </a:extLst>
        </xdr:cNvPr>
        <xdr:cNvSpPr>
          <a:spLocks noChangeShapeType="1"/>
        </xdr:cNvSpPr>
      </xdr:nvSpPr>
      <xdr:spPr bwMode="auto">
        <a:xfrm>
          <a:off x="1428750" y="2085975"/>
          <a:ext cx="695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419100</xdr:colOff>
      <xdr:row>11</xdr:row>
      <xdr:rowOff>28575</xdr:rowOff>
    </xdr:from>
    <xdr:to>
      <xdr:col>3</xdr:col>
      <xdr:colOff>581025</xdr:colOff>
      <xdr:row>12</xdr:row>
      <xdr:rowOff>28575</xdr:rowOff>
    </xdr:to>
    <xdr:sp macro="" textlink="">
      <xdr:nvSpPr>
        <xdr:cNvPr id="65337" name="Arc 431">
          <a:extLst>
            <a:ext uri="{FF2B5EF4-FFF2-40B4-BE49-F238E27FC236}">
              <a16:creationId xmlns:a16="http://schemas.microsoft.com/office/drawing/2014/main" id="{00000000-0008-0000-4700-000039FF0000}"/>
            </a:ext>
          </a:extLst>
        </xdr:cNvPr>
        <xdr:cNvSpPr>
          <a:spLocks/>
        </xdr:cNvSpPr>
      </xdr:nvSpPr>
      <xdr:spPr bwMode="auto">
        <a:xfrm flipH="1">
          <a:off x="1962150" y="1914525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600075</xdr:colOff>
      <xdr:row>11</xdr:row>
      <xdr:rowOff>19050</xdr:rowOff>
    </xdr:from>
    <xdr:to>
      <xdr:col>4</xdr:col>
      <xdr:colOff>371475</xdr:colOff>
      <xdr:row>12</xdr:row>
      <xdr:rowOff>28575</xdr:rowOff>
    </xdr:to>
    <xdr:sp macro="" textlink="">
      <xdr:nvSpPr>
        <xdr:cNvPr id="64944" name="Text 432">
          <a:extLst>
            <a:ext uri="{FF2B5EF4-FFF2-40B4-BE49-F238E27FC236}">
              <a16:creationId xmlns:a16="http://schemas.microsoft.com/office/drawing/2014/main" id="{00000000-0008-0000-4700-0000B0FD0000}"/>
            </a:ext>
          </a:extLst>
        </xdr:cNvPr>
        <xdr:cNvSpPr txBox="1">
          <a:spLocks noChangeArrowheads="1"/>
        </xdr:cNvSpPr>
      </xdr:nvSpPr>
      <xdr:spPr bwMode="auto">
        <a:xfrm>
          <a:off x="2143125" y="1905000"/>
          <a:ext cx="504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619125</xdr:colOff>
      <xdr:row>10</xdr:row>
      <xdr:rowOff>9525</xdr:rowOff>
    </xdr:from>
    <xdr:to>
      <xdr:col>3</xdr:col>
      <xdr:colOff>123825</xdr:colOff>
      <xdr:row>10</xdr:row>
      <xdr:rowOff>19050</xdr:rowOff>
    </xdr:to>
    <xdr:sp macro="" textlink="">
      <xdr:nvSpPr>
        <xdr:cNvPr id="65339" name="Line 433">
          <a:extLst>
            <a:ext uri="{FF2B5EF4-FFF2-40B4-BE49-F238E27FC236}">
              <a16:creationId xmlns:a16="http://schemas.microsoft.com/office/drawing/2014/main" id="{00000000-0008-0000-4700-00003BFF0000}"/>
            </a:ext>
          </a:extLst>
        </xdr:cNvPr>
        <xdr:cNvSpPr>
          <a:spLocks noChangeShapeType="1"/>
        </xdr:cNvSpPr>
      </xdr:nvSpPr>
      <xdr:spPr bwMode="auto">
        <a:xfrm flipH="1">
          <a:off x="1428750" y="1724025"/>
          <a:ext cx="2381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476250</xdr:colOff>
      <xdr:row>10</xdr:row>
      <xdr:rowOff>9525</xdr:rowOff>
    </xdr:from>
    <xdr:to>
      <xdr:col>2</xdr:col>
      <xdr:colOff>619125</xdr:colOff>
      <xdr:row>10</xdr:row>
      <xdr:rowOff>9525</xdr:rowOff>
    </xdr:to>
    <xdr:sp macro="" textlink="">
      <xdr:nvSpPr>
        <xdr:cNvPr id="65340" name="Line 434">
          <a:extLst>
            <a:ext uri="{FF2B5EF4-FFF2-40B4-BE49-F238E27FC236}">
              <a16:creationId xmlns:a16="http://schemas.microsoft.com/office/drawing/2014/main" id="{00000000-0008-0000-4700-00003CFF0000}"/>
            </a:ext>
          </a:extLst>
        </xdr:cNvPr>
        <xdr:cNvSpPr>
          <a:spLocks noChangeShapeType="1"/>
        </xdr:cNvSpPr>
      </xdr:nvSpPr>
      <xdr:spPr bwMode="auto">
        <a:xfrm>
          <a:off x="1285875" y="1724025"/>
          <a:ext cx="1428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3</xdr:row>
      <xdr:rowOff>9525</xdr:rowOff>
    </xdr:from>
    <xdr:to>
      <xdr:col>2</xdr:col>
      <xdr:colOff>495300</xdr:colOff>
      <xdr:row>4</xdr:row>
      <xdr:rowOff>28575</xdr:rowOff>
    </xdr:to>
    <xdr:sp macro="" textlink="">
      <xdr:nvSpPr>
        <xdr:cNvPr id="64947" name="Text 435">
          <a:extLst>
            <a:ext uri="{FF2B5EF4-FFF2-40B4-BE49-F238E27FC236}">
              <a16:creationId xmlns:a16="http://schemas.microsoft.com/office/drawing/2014/main" id="{00000000-0008-0000-4700-0000B3FD0000}"/>
            </a:ext>
          </a:extLst>
        </xdr:cNvPr>
        <xdr:cNvSpPr txBox="1">
          <a:spLocks noChangeArrowheads="1"/>
        </xdr:cNvSpPr>
      </xdr:nvSpPr>
      <xdr:spPr bwMode="auto">
        <a:xfrm>
          <a:off x="1038225" y="523875"/>
          <a:ext cx="266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Symbol"/>
            </a:rPr>
            <a:t>D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666750</xdr:colOff>
      <xdr:row>12</xdr:row>
      <xdr:rowOff>28575</xdr:rowOff>
    </xdr:from>
    <xdr:to>
      <xdr:col>3</xdr:col>
      <xdr:colOff>66675</xdr:colOff>
      <xdr:row>13</xdr:row>
      <xdr:rowOff>9525</xdr:rowOff>
    </xdr:to>
    <xdr:sp macro="" textlink="">
      <xdr:nvSpPr>
        <xdr:cNvPr id="64948" name="Text 436">
          <a:extLst>
            <a:ext uri="{FF2B5EF4-FFF2-40B4-BE49-F238E27FC236}">
              <a16:creationId xmlns:a16="http://schemas.microsoft.com/office/drawing/2014/main" id="{00000000-0008-0000-4700-0000B4FD0000}"/>
            </a:ext>
          </a:extLst>
        </xdr:cNvPr>
        <xdr:cNvSpPr txBox="1">
          <a:spLocks noChangeArrowheads="1"/>
        </xdr:cNvSpPr>
      </xdr:nvSpPr>
      <xdr:spPr bwMode="auto">
        <a:xfrm>
          <a:off x="1476375" y="2085975"/>
          <a:ext cx="1333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19050</xdr:colOff>
      <xdr:row>8</xdr:row>
      <xdr:rowOff>152400</xdr:rowOff>
    </xdr:from>
    <xdr:to>
      <xdr:col>3</xdr:col>
      <xdr:colOff>114300</xdr:colOff>
      <xdr:row>9</xdr:row>
      <xdr:rowOff>152400</xdr:rowOff>
    </xdr:to>
    <xdr:sp macro="" textlink="">
      <xdr:nvSpPr>
        <xdr:cNvPr id="64949" name="Text 437">
          <a:extLst>
            <a:ext uri="{FF2B5EF4-FFF2-40B4-BE49-F238E27FC236}">
              <a16:creationId xmlns:a16="http://schemas.microsoft.com/office/drawing/2014/main" id="{00000000-0008-0000-4700-0000B5FD0000}"/>
            </a:ext>
          </a:extLst>
        </xdr:cNvPr>
        <xdr:cNvSpPr txBox="1">
          <a:spLocks noChangeArrowheads="1"/>
        </xdr:cNvSpPr>
      </xdr:nvSpPr>
      <xdr:spPr bwMode="auto">
        <a:xfrm>
          <a:off x="1562100" y="1524000"/>
          <a:ext cx="952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238125</xdr:colOff>
      <xdr:row>4</xdr:row>
      <xdr:rowOff>47625</xdr:rowOff>
    </xdr:from>
    <xdr:to>
      <xdr:col>2</xdr:col>
      <xdr:colOff>438150</xdr:colOff>
      <xdr:row>14</xdr:row>
      <xdr:rowOff>0</xdr:rowOff>
    </xdr:to>
    <xdr:sp macro="" textlink="">
      <xdr:nvSpPr>
        <xdr:cNvPr id="65344" name="Rectangle 445">
          <a:extLst>
            <a:ext uri="{FF2B5EF4-FFF2-40B4-BE49-F238E27FC236}">
              <a16:creationId xmlns:a16="http://schemas.microsoft.com/office/drawing/2014/main" id="{00000000-0008-0000-4700-000040FF0000}"/>
            </a:ext>
          </a:extLst>
        </xdr:cNvPr>
        <xdr:cNvSpPr>
          <a:spLocks noChangeArrowheads="1"/>
        </xdr:cNvSpPr>
      </xdr:nvSpPr>
      <xdr:spPr bwMode="auto">
        <a:xfrm>
          <a:off x="1047750" y="733425"/>
          <a:ext cx="200025" cy="1666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638175</xdr:colOff>
      <xdr:row>5</xdr:row>
      <xdr:rowOff>85725</xdr:rowOff>
    </xdr:from>
    <xdr:to>
      <xdr:col>3</xdr:col>
      <xdr:colOff>133350</xdr:colOff>
      <xdr:row>6</xdr:row>
      <xdr:rowOff>123825</xdr:rowOff>
    </xdr:to>
    <xdr:sp macro="" textlink="">
      <xdr:nvSpPr>
        <xdr:cNvPr id="64990" name="Text 478">
          <a:extLst>
            <a:ext uri="{FF2B5EF4-FFF2-40B4-BE49-F238E27FC236}">
              <a16:creationId xmlns:a16="http://schemas.microsoft.com/office/drawing/2014/main" id="{00000000-0008-0000-4700-0000DEFD0000}"/>
            </a:ext>
          </a:extLst>
        </xdr:cNvPr>
        <xdr:cNvSpPr txBox="1">
          <a:spLocks noChangeArrowheads="1"/>
        </xdr:cNvSpPr>
      </xdr:nvSpPr>
      <xdr:spPr bwMode="auto">
        <a:xfrm>
          <a:off x="1447800" y="942975"/>
          <a:ext cx="2286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a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4</xdr:col>
      <xdr:colOff>600075</xdr:colOff>
      <xdr:row>2</xdr:row>
      <xdr:rowOff>66675</xdr:rowOff>
    </xdr:from>
    <xdr:to>
      <xdr:col>5</xdr:col>
      <xdr:colOff>0</xdr:colOff>
      <xdr:row>3</xdr:row>
      <xdr:rowOff>114300</xdr:rowOff>
    </xdr:to>
    <xdr:sp macro="" textlink="">
      <xdr:nvSpPr>
        <xdr:cNvPr id="65016" name="Text 504">
          <a:extLst>
            <a:ext uri="{FF2B5EF4-FFF2-40B4-BE49-F238E27FC236}">
              <a16:creationId xmlns:a16="http://schemas.microsoft.com/office/drawing/2014/main" id="{00000000-0008-0000-4700-0000F8FD0000}"/>
            </a:ext>
          </a:extLst>
        </xdr:cNvPr>
        <xdr:cNvSpPr txBox="1">
          <a:spLocks noChangeArrowheads="1"/>
        </xdr:cNvSpPr>
      </xdr:nvSpPr>
      <xdr:spPr bwMode="auto">
        <a:xfrm>
          <a:off x="2876550" y="409575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600075</xdr:colOff>
      <xdr:row>13</xdr:row>
      <xdr:rowOff>152400</xdr:rowOff>
    </xdr:from>
    <xdr:to>
      <xdr:col>2</xdr:col>
      <xdr:colOff>638175</xdr:colOff>
      <xdr:row>14</xdr:row>
      <xdr:rowOff>19050</xdr:rowOff>
    </xdr:to>
    <xdr:sp macro="" textlink="">
      <xdr:nvSpPr>
        <xdr:cNvPr id="65347" name="Oval 598">
          <a:extLst>
            <a:ext uri="{FF2B5EF4-FFF2-40B4-BE49-F238E27FC236}">
              <a16:creationId xmlns:a16="http://schemas.microsoft.com/office/drawing/2014/main" id="{00000000-0008-0000-4700-000043FF0000}"/>
            </a:ext>
          </a:extLst>
        </xdr:cNvPr>
        <xdr:cNvSpPr>
          <a:spLocks noChangeArrowheads="1"/>
        </xdr:cNvSpPr>
      </xdr:nvSpPr>
      <xdr:spPr bwMode="auto">
        <a:xfrm>
          <a:off x="1409700" y="238125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619125</xdr:colOff>
      <xdr:row>14</xdr:row>
      <xdr:rowOff>0</xdr:rowOff>
    </xdr:from>
    <xdr:to>
      <xdr:col>2</xdr:col>
      <xdr:colOff>723900</xdr:colOff>
      <xdr:row>15</xdr:row>
      <xdr:rowOff>28575</xdr:rowOff>
    </xdr:to>
    <xdr:sp macro="" textlink="">
      <xdr:nvSpPr>
        <xdr:cNvPr id="65348" name="Line 600">
          <a:extLst>
            <a:ext uri="{FF2B5EF4-FFF2-40B4-BE49-F238E27FC236}">
              <a16:creationId xmlns:a16="http://schemas.microsoft.com/office/drawing/2014/main" id="{00000000-0008-0000-4700-000044FF0000}"/>
            </a:ext>
          </a:extLst>
        </xdr:cNvPr>
        <xdr:cNvSpPr>
          <a:spLocks noChangeShapeType="1"/>
        </xdr:cNvSpPr>
      </xdr:nvSpPr>
      <xdr:spPr bwMode="auto">
        <a:xfrm>
          <a:off x="1428750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514350</xdr:colOff>
      <xdr:row>14</xdr:row>
      <xdr:rowOff>0</xdr:rowOff>
    </xdr:from>
    <xdr:to>
      <xdr:col>2</xdr:col>
      <xdr:colOff>619125</xdr:colOff>
      <xdr:row>15</xdr:row>
      <xdr:rowOff>28575</xdr:rowOff>
    </xdr:to>
    <xdr:sp macro="" textlink="">
      <xdr:nvSpPr>
        <xdr:cNvPr id="65349" name="Line 601">
          <a:extLst>
            <a:ext uri="{FF2B5EF4-FFF2-40B4-BE49-F238E27FC236}">
              <a16:creationId xmlns:a16="http://schemas.microsoft.com/office/drawing/2014/main" id="{00000000-0008-0000-4700-000045FF0000}"/>
            </a:ext>
          </a:extLst>
        </xdr:cNvPr>
        <xdr:cNvSpPr>
          <a:spLocks noChangeShapeType="1"/>
        </xdr:cNvSpPr>
      </xdr:nvSpPr>
      <xdr:spPr bwMode="auto">
        <a:xfrm flipH="1">
          <a:off x="1323975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514350</xdr:colOff>
      <xdr:row>15</xdr:row>
      <xdr:rowOff>28575</xdr:rowOff>
    </xdr:from>
    <xdr:to>
      <xdr:col>2</xdr:col>
      <xdr:colOff>723900</xdr:colOff>
      <xdr:row>15</xdr:row>
      <xdr:rowOff>28575</xdr:rowOff>
    </xdr:to>
    <xdr:sp macro="" textlink="">
      <xdr:nvSpPr>
        <xdr:cNvPr id="65350" name="Line 602">
          <a:extLst>
            <a:ext uri="{FF2B5EF4-FFF2-40B4-BE49-F238E27FC236}">
              <a16:creationId xmlns:a16="http://schemas.microsoft.com/office/drawing/2014/main" id="{00000000-0008-0000-4700-000046FF0000}"/>
            </a:ext>
          </a:extLst>
        </xdr:cNvPr>
        <xdr:cNvSpPr>
          <a:spLocks noChangeShapeType="1"/>
        </xdr:cNvSpPr>
      </xdr:nvSpPr>
      <xdr:spPr bwMode="auto">
        <a:xfrm>
          <a:off x="1323975" y="260032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15</xdr:row>
      <xdr:rowOff>47625</xdr:rowOff>
    </xdr:from>
    <xdr:to>
      <xdr:col>3</xdr:col>
      <xdr:colOff>9525</xdr:colOff>
      <xdr:row>15</xdr:row>
      <xdr:rowOff>47625</xdr:rowOff>
    </xdr:to>
    <xdr:sp macro="" textlink="">
      <xdr:nvSpPr>
        <xdr:cNvPr id="65351" name="Line 603">
          <a:extLst>
            <a:ext uri="{FF2B5EF4-FFF2-40B4-BE49-F238E27FC236}">
              <a16:creationId xmlns:a16="http://schemas.microsoft.com/office/drawing/2014/main" id="{00000000-0008-0000-4700-000047FF0000}"/>
            </a:ext>
          </a:extLst>
        </xdr:cNvPr>
        <xdr:cNvSpPr>
          <a:spLocks noChangeShapeType="1"/>
        </xdr:cNvSpPr>
      </xdr:nvSpPr>
      <xdr:spPr bwMode="auto">
        <a:xfrm>
          <a:off x="1304925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619125</xdr:colOff>
      <xdr:row>2</xdr:row>
      <xdr:rowOff>47625</xdr:rowOff>
    </xdr:from>
    <xdr:to>
      <xdr:col>2</xdr:col>
      <xdr:colOff>619125</xdr:colOff>
      <xdr:row>4</xdr:row>
      <xdr:rowOff>47625</xdr:rowOff>
    </xdr:to>
    <xdr:sp macro="" textlink="">
      <xdr:nvSpPr>
        <xdr:cNvPr id="65352" name="Line 604">
          <a:extLst>
            <a:ext uri="{FF2B5EF4-FFF2-40B4-BE49-F238E27FC236}">
              <a16:creationId xmlns:a16="http://schemas.microsoft.com/office/drawing/2014/main" id="{00000000-0008-0000-4700-000048FF0000}"/>
            </a:ext>
          </a:extLst>
        </xdr:cNvPr>
        <xdr:cNvSpPr>
          <a:spLocks noChangeShapeType="1"/>
        </xdr:cNvSpPr>
      </xdr:nvSpPr>
      <xdr:spPr bwMode="auto">
        <a:xfrm flipV="1">
          <a:off x="1428750" y="390525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542925</xdr:colOff>
      <xdr:row>13</xdr:row>
      <xdr:rowOff>152400</xdr:rowOff>
    </xdr:from>
    <xdr:to>
      <xdr:col>4</xdr:col>
      <xdr:colOff>581025</xdr:colOff>
      <xdr:row>14</xdr:row>
      <xdr:rowOff>19050</xdr:rowOff>
    </xdr:to>
    <xdr:sp macro="" textlink="">
      <xdr:nvSpPr>
        <xdr:cNvPr id="65353" name="Oval 606">
          <a:extLst>
            <a:ext uri="{FF2B5EF4-FFF2-40B4-BE49-F238E27FC236}">
              <a16:creationId xmlns:a16="http://schemas.microsoft.com/office/drawing/2014/main" id="{00000000-0008-0000-4700-000049FF0000}"/>
            </a:ext>
          </a:extLst>
        </xdr:cNvPr>
        <xdr:cNvSpPr>
          <a:spLocks noChangeArrowheads="1"/>
        </xdr:cNvSpPr>
      </xdr:nvSpPr>
      <xdr:spPr bwMode="auto">
        <a:xfrm>
          <a:off x="2819400" y="238125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561975</xdr:colOff>
      <xdr:row>14</xdr:row>
      <xdr:rowOff>0</xdr:rowOff>
    </xdr:from>
    <xdr:to>
      <xdr:col>4</xdr:col>
      <xdr:colOff>666750</xdr:colOff>
      <xdr:row>15</xdr:row>
      <xdr:rowOff>28575</xdr:rowOff>
    </xdr:to>
    <xdr:sp macro="" textlink="">
      <xdr:nvSpPr>
        <xdr:cNvPr id="65354" name="Line 608">
          <a:extLst>
            <a:ext uri="{FF2B5EF4-FFF2-40B4-BE49-F238E27FC236}">
              <a16:creationId xmlns:a16="http://schemas.microsoft.com/office/drawing/2014/main" id="{00000000-0008-0000-4700-00004AFF0000}"/>
            </a:ext>
          </a:extLst>
        </xdr:cNvPr>
        <xdr:cNvSpPr>
          <a:spLocks noChangeShapeType="1"/>
        </xdr:cNvSpPr>
      </xdr:nvSpPr>
      <xdr:spPr bwMode="auto">
        <a:xfrm>
          <a:off x="2838450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457200</xdr:colOff>
      <xdr:row>14</xdr:row>
      <xdr:rowOff>0</xdr:rowOff>
    </xdr:from>
    <xdr:to>
      <xdr:col>4</xdr:col>
      <xdr:colOff>561975</xdr:colOff>
      <xdr:row>15</xdr:row>
      <xdr:rowOff>28575</xdr:rowOff>
    </xdr:to>
    <xdr:sp macro="" textlink="">
      <xdr:nvSpPr>
        <xdr:cNvPr id="65355" name="Line 609">
          <a:extLst>
            <a:ext uri="{FF2B5EF4-FFF2-40B4-BE49-F238E27FC236}">
              <a16:creationId xmlns:a16="http://schemas.microsoft.com/office/drawing/2014/main" id="{00000000-0008-0000-4700-00004BFF0000}"/>
            </a:ext>
          </a:extLst>
        </xdr:cNvPr>
        <xdr:cNvSpPr>
          <a:spLocks noChangeShapeType="1"/>
        </xdr:cNvSpPr>
      </xdr:nvSpPr>
      <xdr:spPr bwMode="auto">
        <a:xfrm flipH="1">
          <a:off x="2733675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457200</xdr:colOff>
      <xdr:row>15</xdr:row>
      <xdr:rowOff>28575</xdr:rowOff>
    </xdr:from>
    <xdr:to>
      <xdr:col>4</xdr:col>
      <xdr:colOff>666750</xdr:colOff>
      <xdr:row>15</xdr:row>
      <xdr:rowOff>28575</xdr:rowOff>
    </xdr:to>
    <xdr:sp macro="" textlink="">
      <xdr:nvSpPr>
        <xdr:cNvPr id="65356" name="Line 610">
          <a:extLst>
            <a:ext uri="{FF2B5EF4-FFF2-40B4-BE49-F238E27FC236}">
              <a16:creationId xmlns:a16="http://schemas.microsoft.com/office/drawing/2014/main" id="{00000000-0008-0000-4700-00004CFF0000}"/>
            </a:ext>
          </a:extLst>
        </xdr:cNvPr>
        <xdr:cNvSpPr>
          <a:spLocks noChangeShapeType="1"/>
        </xdr:cNvSpPr>
      </xdr:nvSpPr>
      <xdr:spPr bwMode="auto">
        <a:xfrm>
          <a:off x="2733675" y="260032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428625</xdr:colOff>
      <xdr:row>15</xdr:row>
      <xdr:rowOff>47625</xdr:rowOff>
    </xdr:from>
    <xdr:to>
      <xdr:col>4</xdr:col>
      <xdr:colOff>676275</xdr:colOff>
      <xdr:row>15</xdr:row>
      <xdr:rowOff>47625</xdr:rowOff>
    </xdr:to>
    <xdr:sp macro="" textlink="">
      <xdr:nvSpPr>
        <xdr:cNvPr id="65357" name="Line 611">
          <a:extLst>
            <a:ext uri="{FF2B5EF4-FFF2-40B4-BE49-F238E27FC236}">
              <a16:creationId xmlns:a16="http://schemas.microsoft.com/office/drawing/2014/main" id="{00000000-0008-0000-4700-00004DFF0000}"/>
            </a:ext>
          </a:extLst>
        </xdr:cNvPr>
        <xdr:cNvSpPr>
          <a:spLocks noChangeShapeType="1"/>
        </xdr:cNvSpPr>
      </xdr:nvSpPr>
      <xdr:spPr bwMode="auto">
        <a:xfrm>
          <a:off x="270510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2</xdr:row>
      <xdr:rowOff>47625</xdr:rowOff>
    </xdr:from>
    <xdr:to>
      <xdr:col>4</xdr:col>
      <xdr:colOff>561975</xdr:colOff>
      <xdr:row>4</xdr:row>
      <xdr:rowOff>47625</xdr:rowOff>
    </xdr:to>
    <xdr:sp macro="" textlink="">
      <xdr:nvSpPr>
        <xdr:cNvPr id="65358" name="Line 612">
          <a:extLst>
            <a:ext uri="{FF2B5EF4-FFF2-40B4-BE49-F238E27FC236}">
              <a16:creationId xmlns:a16="http://schemas.microsoft.com/office/drawing/2014/main" id="{00000000-0008-0000-4700-00004EFF0000}"/>
            </a:ext>
          </a:extLst>
        </xdr:cNvPr>
        <xdr:cNvSpPr>
          <a:spLocks noChangeShapeType="1"/>
        </xdr:cNvSpPr>
      </xdr:nvSpPr>
      <xdr:spPr bwMode="auto">
        <a:xfrm flipV="1">
          <a:off x="2838450" y="390525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</xdr:colOff>
      <xdr:row>12</xdr:row>
      <xdr:rowOff>38100</xdr:rowOff>
    </xdr:from>
    <xdr:to>
      <xdr:col>4</xdr:col>
      <xdr:colOff>581025</xdr:colOff>
      <xdr:row>13</xdr:row>
      <xdr:rowOff>76200</xdr:rowOff>
    </xdr:to>
    <xdr:sp macro="" textlink="">
      <xdr:nvSpPr>
        <xdr:cNvPr id="64952" name="Radius">
          <a:extLst>
            <a:ext uri="{FF2B5EF4-FFF2-40B4-BE49-F238E27FC236}">
              <a16:creationId xmlns:a16="http://schemas.microsoft.com/office/drawing/2014/main" id="{00000000-0008-0000-4700-0000B8FD0000}"/>
            </a:ext>
          </a:extLst>
        </xdr:cNvPr>
        <xdr:cNvSpPr txBox="1">
          <a:spLocks noChangeArrowheads="1"/>
        </xdr:cNvSpPr>
      </xdr:nvSpPr>
      <xdr:spPr bwMode="auto">
        <a:xfrm>
          <a:off x="1590675" y="2095500"/>
          <a:ext cx="12668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500cm</a:t>
          </a:r>
          <a:endParaRPr lang="en-US"/>
        </a:p>
      </xdr:txBody>
    </xdr:sp>
    <xdr:clientData/>
  </xdr:twoCellAnchor>
  <xdr:twoCellAnchor>
    <xdr:from>
      <xdr:col>3</xdr:col>
      <xdr:colOff>104775</xdr:colOff>
      <xdr:row>5</xdr:row>
      <xdr:rowOff>114300</xdr:rowOff>
    </xdr:from>
    <xdr:to>
      <xdr:col>5</xdr:col>
      <xdr:colOff>76200</xdr:colOff>
      <xdr:row>6</xdr:row>
      <xdr:rowOff>152400</xdr:rowOff>
    </xdr:to>
    <xdr:sp macro="" textlink="">
      <xdr:nvSpPr>
        <xdr:cNvPr id="64991" name="Koeffizient">
          <a:extLst>
            <a:ext uri="{FF2B5EF4-FFF2-40B4-BE49-F238E27FC236}">
              <a16:creationId xmlns:a16="http://schemas.microsoft.com/office/drawing/2014/main" id="{00000000-0008-0000-4700-0000DFFD0000}"/>
            </a:ext>
          </a:extLst>
        </xdr:cNvPr>
        <xdr:cNvSpPr txBox="1">
          <a:spLocks noChangeArrowheads="1"/>
        </xdr:cNvSpPr>
      </xdr:nvSpPr>
      <xdr:spPr bwMode="auto">
        <a:xfrm>
          <a:off x="1647825" y="971550"/>
          <a:ext cx="14382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0,2016 1/K</a:t>
          </a:r>
          <a:endParaRPr lang="en-US"/>
        </a:p>
      </xdr:txBody>
    </xdr:sp>
    <xdr:clientData/>
  </xdr:twoCellAnchor>
  <xdr:twoCellAnchor>
    <xdr:from>
      <xdr:col>3</xdr:col>
      <xdr:colOff>104775</xdr:colOff>
      <xdr:row>8</xdr:row>
      <xdr:rowOff>152400</xdr:rowOff>
    </xdr:from>
    <xdr:to>
      <xdr:col>4</xdr:col>
      <xdr:colOff>628650</xdr:colOff>
      <xdr:row>10</xdr:row>
      <xdr:rowOff>19050</xdr:rowOff>
    </xdr:to>
    <xdr:sp macro="" textlink="">
      <xdr:nvSpPr>
        <xdr:cNvPr id="65017" name="Dicke">
          <a:extLst>
            <a:ext uri="{FF2B5EF4-FFF2-40B4-BE49-F238E27FC236}">
              <a16:creationId xmlns:a16="http://schemas.microsoft.com/office/drawing/2014/main" id="{00000000-0008-0000-4700-0000F9FD0000}"/>
            </a:ext>
          </a:extLst>
        </xdr:cNvPr>
        <xdr:cNvSpPr txBox="1">
          <a:spLocks noChangeArrowheads="1"/>
        </xdr:cNvSpPr>
      </xdr:nvSpPr>
      <xdr:spPr bwMode="auto">
        <a:xfrm>
          <a:off x="1647825" y="1524000"/>
          <a:ext cx="12573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0,8cm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65126" name="Meridiankraft">
          <a:extLst>
            <a:ext uri="{FF2B5EF4-FFF2-40B4-BE49-F238E27FC236}">
              <a16:creationId xmlns:a16="http://schemas.microsoft.com/office/drawing/2014/main" id="{00000000-0008-0000-4700-000066FE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65127" name="Aufweitung">
          <a:extLst>
            <a:ext uri="{FF2B5EF4-FFF2-40B4-BE49-F238E27FC236}">
              <a16:creationId xmlns:a16="http://schemas.microsoft.com/office/drawing/2014/main" id="{00000000-0008-0000-4700-000067FE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65128" name="Stelle2">
          <a:extLst>
            <a:ext uri="{FF2B5EF4-FFF2-40B4-BE49-F238E27FC236}">
              <a16:creationId xmlns:a16="http://schemas.microsoft.com/office/drawing/2014/main" id="{00000000-0008-0000-4700-000068FE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65129" name="Ringkraft">
          <a:extLst>
            <a:ext uri="{FF2B5EF4-FFF2-40B4-BE49-F238E27FC236}">
              <a16:creationId xmlns:a16="http://schemas.microsoft.com/office/drawing/2014/main" id="{00000000-0008-0000-4700-000069FE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65130" name="Button 618" hidden="1">
              <a:extLst>
                <a:ext uri="{63B3BB69-23CF-44E3-9099-C40C66FF867C}">
                  <a14:compatExt spid="_x0000_s65130"/>
                </a:ext>
                <a:ext uri="{FF2B5EF4-FFF2-40B4-BE49-F238E27FC236}">
                  <a16:creationId xmlns:a16="http://schemas.microsoft.com/office/drawing/2014/main" id="{00000000-0008-0000-4700-00006AF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65131" name="Button 619" hidden="1">
              <a:extLst>
                <a:ext uri="{63B3BB69-23CF-44E3-9099-C40C66FF867C}">
                  <a14:compatExt spid="_x0000_s65131"/>
                </a:ext>
                <a:ext uri="{FF2B5EF4-FFF2-40B4-BE49-F238E27FC236}">
                  <a16:creationId xmlns:a16="http://schemas.microsoft.com/office/drawing/2014/main" id="{00000000-0008-0000-4700-00006BF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65132" name="Button 620" hidden="1">
              <a:extLst>
                <a:ext uri="{63B3BB69-23CF-44E3-9099-C40C66FF867C}">
                  <a14:compatExt spid="_x0000_s65132"/>
                </a:ext>
                <a:ext uri="{FF2B5EF4-FFF2-40B4-BE49-F238E27FC236}">
                  <a16:creationId xmlns:a16="http://schemas.microsoft.com/office/drawing/2014/main" id="{00000000-0008-0000-4700-00006CF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65133" name="Button 621" hidden="1">
              <a:extLst>
                <a:ext uri="{63B3BB69-23CF-44E3-9099-C40C66FF867C}">
                  <a14:compatExt spid="_x0000_s65133"/>
                </a:ext>
                <a:ext uri="{FF2B5EF4-FFF2-40B4-BE49-F238E27FC236}">
                  <a16:creationId xmlns:a16="http://schemas.microsoft.com/office/drawing/2014/main" id="{00000000-0008-0000-4700-00006DF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6223" name="Group 407">
          <a:extLst>
            <a:ext uri="{FF2B5EF4-FFF2-40B4-BE49-F238E27FC236}">
              <a16:creationId xmlns:a16="http://schemas.microsoft.com/office/drawing/2014/main" id="{00000000-0008-0000-4800-0000AF020100}"/>
            </a:ext>
          </a:extLst>
        </xdr:cNvPr>
        <xdr:cNvGrpSpPr>
          <a:grpSpLocks/>
        </xdr:cNvGrpSpPr>
      </xdr:nvGrpSpPr>
      <xdr:grpSpPr bwMode="auto">
        <a:xfrm>
          <a:off x="6877050" y="2057400"/>
          <a:ext cx="2190750" cy="1885950"/>
          <a:chOff x="-336" y="-170"/>
          <a:chExt cx="20720" cy="19844"/>
        </a:xfrm>
      </xdr:grpSpPr>
      <xdr:graphicFrame macro="">
        <xdr:nvGraphicFramePr>
          <xdr:cNvPr id="66286" name="Diagramm 52">
            <a:extLst>
              <a:ext uri="{FF2B5EF4-FFF2-40B4-BE49-F238E27FC236}">
                <a16:creationId xmlns:a16="http://schemas.microsoft.com/office/drawing/2014/main" id="{00000000-0008-0000-4800-0000EE020100}"/>
              </a:ext>
            </a:extLst>
          </xdr:cNvPr>
          <xdr:cNvGraphicFramePr>
            <a:graphicFrameLocks/>
          </xdr:cNvGraphicFramePr>
        </xdr:nvGraphicFramePr>
        <xdr:xfrm>
          <a:off x="-336" y="-170"/>
          <a:ext cx="2072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5933" name="Text 397">
            <a:extLst>
              <a:ext uri="{FF2B5EF4-FFF2-40B4-BE49-F238E27FC236}">
                <a16:creationId xmlns:a16="http://schemas.microsoft.com/office/drawing/2014/main" id="{00000000-0008-0000-4800-00008D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429" y="17670"/>
            <a:ext cx="99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936" name="Text 400">
            <a:extLst>
              <a:ext uri="{FF2B5EF4-FFF2-40B4-BE49-F238E27FC236}">
                <a16:creationId xmlns:a16="http://schemas.microsoft.com/office/drawing/2014/main" id="{00000000-0008-0000-4800-000090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6" y="30"/>
            <a:ext cx="1802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66224" name="Group 405">
          <a:extLst>
            <a:ext uri="{FF2B5EF4-FFF2-40B4-BE49-F238E27FC236}">
              <a16:creationId xmlns:a16="http://schemas.microsoft.com/office/drawing/2014/main" id="{00000000-0008-0000-4800-0000B00201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00275" cy="1885950"/>
          <a:chOff x="49" y="-340"/>
          <a:chExt cx="18414" cy="19844"/>
        </a:xfrm>
      </xdr:grpSpPr>
      <xdr:graphicFrame macro="">
        <xdr:nvGraphicFramePr>
          <xdr:cNvPr id="66283" name="Diagramm 54">
            <a:extLst>
              <a:ext uri="{FF2B5EF4-FFF2-40B4-BE49-F238E27FC236}">
                <a16:creationId xmlns:a16="http://schemas.microsoft.com/office/drawing/2014/main" id="{00000000-0008-0000-4800-0000EB0201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5934" name="Text 398">
            <a:extLst>
              <a:ext uri="{FF2B5EF4-FFF2-40B4-BE49-F238E27FC236}">
                <a16:creationId xmlns:a16="http://schemas.microsoft.com/office/drawing/2014/main" id="{00000000-0008-0000-4800-00008E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00" y="17500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937" name="Text 401">
            <a:extLst>
              <a:ext uri="{FF2B5EF4-FFF2-40B4-BE49-F238E27FC236}">
                <a16:creationId xmlns:a16="http://schemas.microsoft.com/office/drawing/2014/main" id="{00000000-0008-0000-4800-000091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10</xdr:col>
      <xdr:colOff>723900</xdr:colOff>
      <xdr:row>23</xdr:row>
      <xdr:rowOff>152400</xdr:rowOff>
    </xdr:from>
    <xdr:to>
      <xdr:col>14</xdr:col>
      <xdr:colOff>0</xdr:colOff>
      <xdr:row>35</xdr:row>
      <xdr:rowOff>0</xdr:rowOff>
    </xdr:to>
    <xdr:grpSp>
      <xdr:nvGrpSpPr>
        <xdr:cNvPr id="66225" name="Group 406">
          <a:extLst>
            <a:ext uri="{FF2B5EF4-FFF2-40B4-BE49-F238E27FC236}">
              <a16:creationId xmlns:a16="http://schemas.microsoft.com/office/drawing/2014/main" id="{00000000-0008-0000-4800-0000B1020100}"/>
            </a:ext>
          </a:extLst>
        </xdr:cNvPr>
        <xdr:cNvGrpSpPr>
          <a:grpSpLocks/>
        </xdr:cNvGrpSpPr>
      </xdr:nvGrpSpPr>
      <xdr:grpSpPr bwMode="auto">
        <a:xfrm>
          <a:off x="6858000" y="4095750"/>
          <a:ext cx="2209800" cy="1905000"/>
          <a:chOff x="-382" y="-504"/>
          <a:chExt cx="19966" cy="20008"/>
        </a:xfrm>
      </xdr:grpSpPr>
      <xdr:graphicFrame macro="">
        <xdr:nvGraphicFramePr>
          <xdr:cNvPr id="66280" name="Diagramm 403">
            <a:extLst>
              <a:ext uri="{FF2B5EF4-FFF2-40B4-BE49-F238E27FC236}">
                <a16:creationId xmlns:a16="http://schemas.microsoft.com/office/drawing/2014/main" id="{00000000-0008-0000-4800-0000E8020100}"/>
              </a:ext>
            </a:extLst>
          </xdr:cNvPr>
          <xdr:cNvGraphicFramePr>
            <a:graphicFrameLocks/>
          </xdr:cNvGraphicFramePr>
        </xdr:nvGraphicFramePr>
        <xdr:xfrm>
          <a:off x="-382" y="-504"/>
          <a:ext cx="1996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65931" name="Text 395">
            <a:extLst>
              <a:ext uri="{FF2B5EF4-FFF2-40B4-BE49-F238E27FC236}">
                <a16:creationId xmlns:a16="http://schemas.microsoft.com/office/drawing/2014/main" id="{00000000-0008-0000-4800-00008B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65" y="17503"/>
            <a:ext cx="947" cy="20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938" name="Text 402">
            <a:extLst>
              <a:ext uri="{FF2B5EF4-FFF2-40B4-BE49-F238E27FC236}">
                <a16:creationId xmlns:a16="http://schemas.microsoft.com/office/drawing/2014/main" id="{00000000-0008-0000-4800-000092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8" y="-204"/>
            <a:ext cx="3098" cy="21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11</xdr:col>
      <xdr:colOff>228600</xdr:colOff>
      <xdr:row>12</xdr:row>
      <xdr:rowOff>47625</xdr:rowOff>
    </xdr:from>
    <xdr:to>
      <xdr:col>12</xdr:col>
      <xdr:colOff>95250</xdr:colOff>
      <xdr:row>13</xdr:row>
      <xdr:rowOff>47625</xdr:rowOff>
    </xdr:to>
    <xdr:sp macro="" textlink="">
      <xdr:nvSpPr>
        <xdr:cNvPr id="65604" name="y_Meridiankraft">
          <a:extLst>
            <a:ext uri="{FF2B5EF4-FFF2-40B4-BE49-F238E27FC236}">
              <a16:creationId xmlns:a16="http://schemas.microsoft.com/office/drawing/2014/main" id="{00000000-0008-0000-4800-000044000100}"/>
            </a:ext>
          </a:extLst>
        </xdr:cNvPr>
        <xdr:cNvSpPr txBox="1">
          <a:spLocks noChangeArrowheads="1"/>
        </xdr:cNvSpPr>
      </xdr:nvSpPr>
      <xdr:spPr bwMode="auto">
        <a:xfrm>
          <a:off x="7096125" y="2105025"/>
          <a:ext cx="6000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704850</xdr:colOff>
      <xdr:row>23</xdr:row>
      <xdr:rowOff>9525</xdr:rowOff>
    </xdr:to>
    <xdr:sp macro="" textlink="">
      <xdr:nvSpPr>
        <xdr:cNvPr id="65849" name="x_Meridiankraft">
          <a:extLst>
            <a:ext uri="{FF2B5EF4-FFF2-40B4-BE49-F238E27FC236}">
              <a16:creationId xmlns:a16="http://schemas.microsoft.com/office/drawing/2014/main" id="{00000000-0008-0000-4800-0000390101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7</xdr:col>
      <xdr:colOff>190500</xdr:colOff>
      <xdr:row>24</xdr:row>
      <xdr:rowOff>38100</xdr:rowOff>
    </xdr:from>
    <xdr:to>
      <xdr:col>8</xdr:col>
      <xdr:colOff>209550</xdr:colOff>
      <xdr:row>25</xdr:row>
      <xdr:rowOff>57150</xdr:rowOff>
    </xdr:to>
    <xdr:sp macro="" textlink="">
      <xdr:nvSpPr>
        <xdr:cNvPr id="65606" name="y_Aufweitung">
          <a:extLst>
            <a:ext uri="{FF2B5EF4-FFF2-40B4-BE49-F238E27FC236}">
              <a16:creationId xmlns:a16="http://schemas.microsoft.com/office/drawing/2014/main" id="{00000000-0008-0000-4800-000046000100}"/>
            </a:ext>
          </a:extLst>
        </xdr:cNvPr>
        <xdr:cNvSpPr txBox="1">
          <a:spLocks noChangeArrowheads="1"/>
        </xdr:cNvSpPr>
      </xdr:nvSpPr>
      <xdr:spPr bwMode="auto">
        <a:xfrm>
          <a:off x="4667250" y="4152900"/>
          <a:ext cx="3810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95250</xdr:colOff>
      <xdr:row>33</xdr:row>
      <xdr:rowOff>152400</xdr:rowOff>
    </xdr:from>
    <xdr:to>
      <xdr:col>10</xdr:col>
      <xdr:colOff>495300</xdr:colOff>
      <xdr:row>35</xdr:row>
      <xdr:rowOff>0</xdr:rowOff>
    </xdr:to>
    <xdr:sp macro="" textlink="">
      <xdr:nvSpPr>
        <xdr:cNvPr id="65848" name="x_Aufweitung">
          <a:extLst>
            <a:ext uri="{FF2B5EF4-FFF2-40B4-BE49-F238E27FC236}">
              <a16:creationId xmlns:a16="http://schemas.microsoft.com/office/drawing/2014/main" id="{00000000-0008-0000-4800-000038010100}"/>
            </a:ext>
          </a:extLst>
        </xdr:cNvPr>
        <xdr:cNvSpPr txBox="1">
          <a:spLocks noChangeArrowheads="1"/>
        </xdr:cNvSpPr>
      </xdr:nvSpPr>
      <xdr:spPr bwMode="auto">
        <a:xfrm>
          <a:off x="6229350" y="5810250"/>
          <a:ext cx="4000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13</xdr:col>
      <xdr:colOff>304800</xdr:colOff>
      <xdr:row>33</xdr:row>
      <xdr:rowOff>152400</xdr:rowOff>
    </xdr:from>
    <xdr:to>
      <xdr:col>13</xdr:col>
      <xdr:colOff>723900</xdr:colOff>
      <xdr:row>34</xdr:row>
      <xdr:rowOff>152400</xdr:rowOff>
    </xdr:to>
    <xdr:sp macro="" textlink="">
      <xdr:nvSpPr>
        <xdr:cNvPr id="65850" name="x_Verdrehung">
          <a:extLst>
            <a:ext uri="{FF2B5EF4-FFF2-40B4-BE49-F238E27FC236}">
              <a16:creationId xmlns:a16="http://schemas.microsoft.com/office/drawing/2014/main" id="{00000000-0008-0000-4800-00003A010100}"/>
            </a:ext>
          </a:extLst>
        </xdr:cNvPr>
        <xdr:cNvSpPr txBox="1">
          <a:spLocks noChangeArrowheads="1"/>
        </xdr:cNvSpPr>
      </xdr:nvSpPr>
      <xdr:spPr bwMode="auto">
        <a:xfrm>
          <a:off x="8639175" y="5810250"/>
          <a:ext cx="4191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 editAs="absolute">
    <xdr:from>
      <xdr:col>1</xdr:col>
      <xdr:colOff>333375</xdr:colOff>
      <xdr:row>2</xdr:row>
      <xdr:rowOff>104775</xdr:rowOff>
    </xdr:from>
    <xdr:to>
      <xdr:col>3</xdr:col>
      <xdr:colOff>619125</xdr:colOff>
      <xdr:row>3</xdr:row>
      <xdr:rowOff>152400</xdr:rowOff>
    </xdr:to>
    <xdr:sp macro="" textlink="">
      <xdr:nvSpPr>
        <xdr:cNvPr id="65952" name="Temp_Änderung">
          <a:extLst>
            <a:ext uri="{FF2B5EF4-FFF2-40B4-BE49-F238E27FC236}">
              <a16:creationId xmlns:a16="http://schemas.microsoft.com/office/drawing/2014/main" id="{00000000-0008-0000-4800-0000A0010100}"/>
            </a:ext>
          </a:extLst>
        </xdr:cNvPr>
        <xdr:cNvSpPr txBox="1">
          <a:spLocks noChangeArrowheads="1"/>
        </xdr:cNvSpPr>
      </xdr:nvSpPr>
      <xdr:spPr bwMode="auto">
        <a:xfrm>
          <a:off x="704850" y="447675"/>
          <a:ext cx="1457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1 K</a:t>
          </a:r>
          <a:endParaRPr lang="en-US"/>
        </a:p>
      </xdr:txBody>
    </xdr:sp>
    <xdr:clientData/>
  </xdr:twoCellAnchor>
  <xdr:twoCellAnchor editAs="absolute">
    <xdr:from>
      <xdr:col>4</xdr:col>
      <xdr:colOff>666750</xdr:colOff>
      <xdr:row>9</xdr:row>
      <xdr:rowOff>85725</xdr:rowOff>
    </xdr:from>
    <xdr:to>
      <xdr:col>6</xdr:col>
      <xdr:colOff>152400</xdr:colOff>
      <xdr:row>10</xdr:row>
      <xdr:rowOff>152400</xdr:rowOff>
    </xdr:to>
    <xdr:sp macro="" textlink="">
      <xdr:nvSpPr>
        <xdr:cNvPr id="65953" name="Stelle">
          <a:extLst>
            <a:ext uri="{FF2B5EF4-FFF2-40B4-BE49-F238E27FC236}">
              <a16:creationId xmlns:a16="http://schemas.microsoft.com/office/drawing/2014/main" id="{00000000-0008-0000-4800-0000A1010100}"/>
            </a:ext>
          </a:extLst>
        </xdr:cNvPr>
        <xdr:cNvSpPr txBox="1">
          <a:spLocks noChangeArrowheads="1"/>
        </xdr:cNvSpPr>
      </xdr:nvSpPr>
      <xdr:spPr bwMode="auto">
        <a:xfrm>
          <a:off x="2943225" y="1628775"/>
          <a:ext cx="9525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 editAs="absolute">
    <xdr:from>
      <xdr:col>3</xdr:col>
      <xdr:colOff>666750</xdr:colOff>
      <xdr:row>4</xdr:row>
      <xdr:rowOff>47625</xdr:rowOff>
    </xdr:from>
    <xdr:to>
      <xdr:col>5</xdr:col>
      <xdr:colOff>638175</xdr:colOff>
      <xdr:row>5</xdr:row>
      <xdr:rowOff>85725</xdr:rowOff>
    </xdr:to>
    <xdr:sp macro="" textlink="">
      <xdr:nvSpPr>
        <xdr:cNvPr id="65954" name="Stelle1">
          <a:extLst>
            <a:ext uri="{FF2B5EF4-FFF2-40B4-BE49-F238E27FC236}">
              <a16:creationId xmlns:a16="http://schemas.microsoft.com/office/drawing/2014/main" id="{00000000-0008-0000-4800-0000A2010100}"/>
            </a:ext>
          </a:extLst>
        </xdr:cNvPr>
        <xdr:cNvSpPr txBox="1">
          <a:spLocks noChangeArrowheads="1"/>
        </xdr:cNvSpPr>
      </xdr:nvSpPr>
      <xdr:spPr bwMode="auto">
        <a:xfrm>
          <a:off x="2209800" y="733425"/>
          <a:ext cx="14382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0cm</a:t>
          </a:r>
          <a:endParaRPr lang="en-US"/>
        </a:p>
      </xdr:txBody>
    </xdr:sp>
    <xdr:clientData/>
  </xdr:twoCellAnchor>
  <xdr:twoCellAnchor editAs="absolute">
    <xdr:from>
      <xdr:col>4</xdr:col>
      <xdr:colOff>571500</xdr:colOff>
      <xdr:row>7</xdr:row>
      <xdr:rowOff>9525</xdr:rowOff>
    </xdr:from>
    <xdr:to>
      <xdr:col>6</xdr:col>
      <xdr:colOff>47625</xdr:colOff>
      <xdr:row>8</xdr:row>
      <xdr:rowOff>57150</xdr:rowOff>
    </xdr:to>
    <xdr:sp macro="" textlink="">
      <xdr:nvSpPr>
        <xdr:cNvPr id="65995" name="Randlast">
          <a:extLst>
            <a:ext uri="{FF2B5EF4-FFF2-40B4-BE49-F238E27FC236}">
              <a16:creationId xmlns:a16="http://schemas.microsoft.com/office/drawing/2014/main" id="{00000000-0008-0000-4800-0000CB010100}"/>
            </a:ext>
          </a:extLst>
        </xdr:cNvPr>
        <xdr:cNvSpPr txBox="1">
          <a:spLocks noChangeArrowheads="1"/>
        </xdr:cNvSpPr>
      </xdr:nvSpPr>
      <xdr:spPr bwMode="auto">
        <a:xfrm>
          <a:off x="2847975" y="1209675"/>
          <a:ext cx="9429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0KN/cm</a:t>
          </a:r>
          <a:endParaRPr lang="en-US"/>
        </a:p>
      </xdr:txBody>
    </xdr:sp>
    <xdr:clientData/>
  </xdr:twoCellAnchor>
  <xdr:twoCellAnchor>
    <xdr:from>
      <xdr:col>1</xdr:col>
      <xdr:colOff>142875</xdr:colOff>
      <xdr:row>2</xdr:row>
      <xdr:rowOff>104775</xdr:rowOff>
    </xdr:from>
    <xdr:to>
      <xdr:col>1</xdr:col>
      <xdr:colOff>409575</xdr:colOff>
      <xdr:row>3</xdr:row>
      <xdr:rowOff>123825</xdr:rowOff>
    </xdr:to>
    <xdr:sp macro="" textlink="">
      <xdr:nvSpPr>
        <xdr:cNvPr id="65956" name="Text 420">
          <a:extLst>
            <a:ext uri="{FF2B5EF4-FFF2-40B4-BE49-F238E27FC236}">
              <a16:creationId xmlns:a16="http://schemas.microsoft.com/office/drawing/2014/main" id="{00000000-0008-0000-4800-0000A4010100}"/>
            </a:ext>
          </a:extLst>
        </xdr:cNvPr>
        <xdr:cNvSpPr txBox="1">
          <a:spLocks noChangeArrowheads="1"/>
        </xdr:cNvSpPr>
      </xdr:nvSpPr>
      <xdr:spPr bwMode="auto">
        <a:xfrm>
          <a:off x="514350" y="447675"/>
          <a:ext cx="266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Symbol"/>
            </a:rPr>
            <a:t>D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371475</xdr:colOff>
      <xdr:row>7</xdr:row>
      <xdr:rowOff>0</xdr:rowOff>
    </xdr:from>
    <xdr:to>
      <xdr:col>4</xdr:col>
      <xdr:colOff>371475</xdr:colOff>
      <xdr:row>14</xdr:row>
      <xdr:rowOff>0</xdr:rowOff>
    </xdr:to>
    <xdr:sp macro="" textlink="">
      <xdr:nvSpPr>
        <xdr:cNvPr id="66236" name="Zeichnung 421">
          <a:extLst>
            <a:ext uri="{FF2B5EF4-FFF2-40B4-BE49-F238E27FC236}">
              <a16:creationId xmlns:a16="http://schemas.microsoft.com/office/drawing/2014/main" id="{00000000-0008-0000-4800-0000BC020100}"/>
            </a:ext>
          </a:extLst>
        </xdr:cNvPr>
        <xdr:cNvSpPr>
          <a:spLocks/>
        </xdr:cNvSpPr>
      </xdr:nvSpPr>
      <xdr:spPr bwMode="auto">
        <a:xfrm>
          <a:off x="1181100" y="1200150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371475</xdr:colOff>
      <xdr:row>3</xdr:row>
      <xdr:rowOff>104775</xdr:rowOff>
    </xdr:from>
    <xdr:to>
      <xdr:col>3</xdr:col>
      <xdr:colOff>590550</xdr:colOff>
      <xdr:row>7</xdr:row>
      <xdr:rowOff>0</xdr:rowOff>
    </xdr:to>
    <xdr:sp macro="" textlink="">
      <xdr:nvSpPr>
        <xdr:cNvPr id="66237" name="Line 422">
          <a:extLst>
            <a:ext uri="{FF2B5EF4-FFF2-40B4-BE49-F238E27FC236}">
              <a16:creationId xmlns:a16="http://schemas.microsoft.com/office/drawing/2014/main" id="{00000000-0008-0000-4800-0000BD020100}"/>
            </a:ext>
          </a:extLst>
        </xdr:cNvPr>
        <xdr:cNvSpPr>
          <a:spLocks noChangeShapeType="1"/>
        </xdr:cNvSpPr>
      </xdr:nvSpPr>
      <xdr:spPr bwMode="auto">
        <a:xfrm flipH="1" flipV="1">
          <a:off x="1914525" y="619125"/>
          <a:ext cx="219075" cy="5810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3</xdr:row>
      <xdr:rowOff>104775</xdr:rowOff>
    </xdr:from>
    <xdr:to>
      <xdr:col>3</xdr:col>
      <xdr:colOff>371475</xdr:colOff>
      <xdr:row>7</xdr:row>
      <xdr:rowOff>0</xdr:rowOff>
    </xdr:to>
    <xdr:sp macro="" textlink="">
      <xdr:nvSpPr>
        <xdr:cNvPr id="66238" name="Line 423">
          <a:extLst>
            <a:ext uri="{FF2B5EF4-FFF2-40B4-BE49-F238E27FC236}">
              <a16:creationId xmlns:a16="http://schemas.microsoft.com/office/drawing/2014/main" id="{00000000-0008-0000-4800-0000BE020100}"/>
            </a:ext>
          </a:extLst>
        </xdr:cNvPr>
        <xdr:cNvSpPr>
          <a:spLocks noChangeShapeType="1"/>
        </xdr:cNvSpPr>
      </xdr:nvSpPr>
      <xdr:spPr bwMode="auto">
        <a:xfrm flipV="1">
          <a:off x="1704975" y="619125"/>
          <a:ext cx="209550" cy="5810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3</xdr:row>
      <xdr:rowOff>0</xdr:rowOff>
    </xdr:from>
    <xdr:to>
      <xdr:col>3</xdr:col>
      <xdr:colOff>371475</xdr:colOff>
      <xdr:row>14</xdr:row>
      <xdr:rowOff>104775</xdr:rowOff>
    </xdr:to>
    <xdr:sp macro="" textlink="">
      <xdr:nvSpPr>
        <xdr:cNvPr id="66239" name="Line 424">
          <a:extLst>
            <a:ext uri="{FF2B5EF4-FFF2-40B4-BE49-F238E27FC236}">
              <a16:creationId xmlns:a16="http://schemas.microsoft.com/office/drawing/2014/main" id="{00000000-0008-0000-4800-0000BF020100}"/>
            </a:ext>
          </a:extLst>
        </xdr:cNvPr>
        <xdr:cNvSpPr>
          <a:spLocks noChangeShapeType="1"/>
        </xdr:cNvSpPr>
      </xdr:nvSpPr>
      <xdr:spPr bwMode="auto">
        <a:xfrm>
          <a:off x="1914525" y="514350"/>
          <a:ext cx="0" cy="19907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2</xdr:row>
      <xdr:rowOff>123825</xdr:rowOff>
    </xdr:from>
    <xdr:to>
      <xdr:col>3</xdr:col>
      <xdr:colOff>704850</xdr:colOff>
      <xdr:row>3</xdr:row>
      <xdr:rowOff>114300</xdr:rowOff>
    </xdr:to>
    <xdr:sp macro="" textlink="">
      <xdr:nvSpPr>
        <xdr:cNvPr id="66240" name="Line 433">
          <a:extLst>
            <a:ext uri="{FF2B5EF4-FFF2-40B4-BE49-F238E27FC236}">
              <a16:creationId xmlns:a16="http://schemas.microsoft.com/office/drawing/2014/main" id="{00000000-0008-0000-4800-0000C0020100}"/>
            </a:ext>
          </a:extLst>
        </xdr:cNvPr>
        <xdr:cNvSpPr>
          <a:spLocks noChangeShapeType="1"/>
        </xdr:cNvSpPr>
      </xdr:nvSpPr>
      <xdr:spPr bwMode="auto">
        <a:xfrm flipH="1">
          <a:off x="1914525" y="466725"/>
          <a:ext cx="33337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571500</xdr:colOff>
      <xdr:row>3</xdr:row>
      <xdr:rowOff>19050</xdr:rowOff>
    </xdr:from>
    <xdr:to>
      <xdr:col>4</xdr:col>
      <xdr:colOff>95250</xdr:colOff>
      <xdr:row>6</xdr:row>
      <xdr:rowOff>66675</xdr:rowOff>
    </xdr:to>
    <xdr:sp macro="" textlink="">
      <xdr:nvSpPr>
        <xdr:cNvPr id="66241" name="Line 434">
          <a:extLst>
            <a:ext uri="{FF2B5EF4-FFF2-40B4-BE49-F238E27FC236}">
              <a16:creationId xmlns:a16="http://schemas.microsoft.com/office/drawing/2014/main" id="{00000000-0008-0000-4800-0000C1020100}"/>
            </a:ext>
          </a:extLst>
        </xdr:cNvPr>
        <xdr:cNvSpPr>
          <a:spLocks noChangeShapeType="1"/>
        </xdr:cNvSpPr>
      </xdr:nvSpPr>
      <xdr:spPr bwMode="auto">
        <a:xfrm>
          <a:off x="2114550" y="533400"/>
          <a:ext cx="257175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590550</xdr:colOff>
      <xdr:row>6</xdr:row>
      <xdr:rowOff>66675</xdr:rowOff>
    </xdr:from>
    <xdr:to>
      <xdr:col>4</xdr:col>
      <xdr:colOff>95250</xdr:colOff>
      <xdr:row>7</xdr:row>
      <xdr:rowOff>0</xdr:rowOff>
    </xdr:to>
    <xdr:sp macro="" textlink="">
      <xdr:nvSpPr>
        <xdr:cNvPr id="66242" name="Line 435">
          <a:extLst>
            <a:ext uri="{FF2B5EF4-FFF2-40B4-BE49-F238E27FC236}">
              <a16:creationId xmlns:a16="http://schemas.microsoft.com/office/drawing/2014/main" id="{00000000-0008-0000-4800-0000C2020100}"/>
            </a:ext>
          </a:extLst>
        </xdr:cNvPr>
        <xdr:cNvSpPr>
          <a:spLocks noChangeShapeType="1"/>
        </xdr:cNvSpPr>
      </xdr:nvSpPr>
      <xdr:spPr bwMode="auto">
        <a:xfrm flipH="1">
          <a:off x="2133600" y="1095375"/>
          <a:ext cx="238125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2</xdr:row>
      <xdr:rowOff>152400</xdr:rowOff>
    </xdr:from>
    <xdr:to>
      <xdr:col>4</xdr:col>
      <xdr:colOff>504825</xdr:colOff>
      <xdr:row>10</xdr:row>
      <xdr:rowOff>57150</xdr:rowOff>
    </xdr:to>
    <xdr:sp macro="" textlink="">
      <xdr:nvSpPr>
        <xdr:cNvPr id="66243" name="Line 436">
          <a:extLst>
            <a:ext uri="{FF2B5EF4-FFF2-40B4-BE49-F238E27FC236}">
              <a16:creationId xmlns:a16="http://schemas.microsoft.com/office/drawing/2014/main" id="{00000000-0008-0000-4800-0000C3020100}"/>
            </a:ext>
          </a:extLst>
        </xdr:cNvPr>
        <xdr:cNvSpPr>
          <a:spLocks noChangeShapeType="1"/>
        </xdr:cNvSpPr>
      </xdr:nvSpPr>
      <xdr:spPr bwMode="auto">
        <a:xfrm>
          <a:off x="2238375" y="495300"/>
          <a:ext cx="542925" cy="127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2</xdr:row>
      <xdr:rowOff>152400</xdr:rowOff>
    </xdr:from>
    <xdr:to>
      <xdr:col>3</xdr:col>
      <xdr:colOff>104775</xdr:colOff>
      <xdr:row>13</xdr:row>
      <xdr:rowOff>0</xdr:rowOff>
    </xdr:to>
    <xdr:sp macro="" textlink="">
      <xdr:nvSpPr>
        <xdr:cNvPr id="66244" name="Line 437">
          <a:extLst>
            <a:ext uri="{FF2B5EF4-FFF2-40B4-BE49-F238E27FC236}">
              <a16:creationId xmlns:a16="http://schemas.microsoft.com/office/drawing/2014/main" id="{00000000-0008-0000-4800-0000C4020100}"/>
            </a:ext>
          </a:extLst>
        </xdr:cNvPr>
        <xdr:cNvSpPr>
          <a:spLocks noChangeShapeType="1"/>
        </xdr:cNvSpPr>
      </xdr:nvSpPr>
      <xdr:spPr bwMode="auto">
        <a:xfrm flipH="1">
          <a:off x="876300" y="495300"/>
          <a:ext cx="771525" cy="1733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</xdr:colOff>
      <xdr:row>13</xdr:row>
      <xdr:rowOff>0</xdr:rowOff>
    </xdr:from>
    <xdr:to>
      <xdr:col>2</xdr:col>
      <xdr:colOff>361950</xdr:colOff>
      <xdr:row>13</xdr:row>
      <xdr:rowOff>152400</xdr:rowOff>
    </xdr:to>
    <xdr:sp macro="" textlink="">
      <xdr:nvSpPr>
        <xdr:cNvPr id="66245" name="Line 438">
          <a:extLst>
            <a:ext uri="{FF2B5EF4-FFF2-40B4-BE49-F238E27FC236}">
              <a16:creationId xmlns:a16="http://schemas.microsoft.com/office/drawing/2014/main" id="{00000000-0008-0000-4800-0000C5020100}"/>
            </a:ext>
          </a:extLst>
        </xdr:cNvPr>
        <xdr:cNvSpPr>
          <a:spLocks noChangeShapeType="1"/>
        </xdr:cNvSpPr>
      </xdr:nvSpPr>
      <xdr:spPr bwMode="auto">
        <a:xfrm flipH="1" flipV="1">
          <a:off x="866775" y="2228850"/>
          <a:ext cx="3048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2</xdr:row>
      <xdr:rowOff>152400</xdr:rowOff>
    </xdr:from>
    <xdr:to>
      <xdr:col>3</xdr:col>
      <xdr:colOff>371475</xdr:colOff>
      <xdr:row>3</xdr:row>
      <xdr:rowOff>114300</xdr:rowOff>
    </xdr:to>
    <xdr:sp macro="" textlink="">
      <xdr:nvSpPr>
        <xdr:cNvPr id="66246" name="Line 439">
          <a:extLst>
            <a:ext uri="{FF2B5EF4-FFF2-40B4-BE49-F238E27FC236}">
              <a16:creationId xmlns:a16="http://schemas.microsoft.com/office/drawing/2014/main" id="{00000000-0008-0000-4800-0000C6020100}"/>
            </a:ext>
          </a:extLst>
        </xdr:cNvPr>
        <xdr:cNvSpPr>
          <a:spLocks noChangeShapeType="1"/>
        </xdr:cNvSpPr>
      </xdr:nvSpPr>
      <xdr:spPr bwMode="auto">
        <a:xfrm flipH="1" flipV="1">
          <a:off x="1647825" y="495300"/>
          <a:ext cx="26670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438150</xdr:colOff>
      <xdr:row>12</xdr:row>
      <xdr:rowOff>152400</xdr:rowOff>
    </xdr:from>
    <xdr:to>
      <xdr:col>2</xdr:col>
      <xdr:colOff>628650</xdr:colOff>
      <xdr:row>14</xdr:row>
      <xdr:rowOff>0</xdr:rowOff>
    </xdr:to>
    <xdr:sp macro="" textlink="">
      <xdr:nvSpPr>
        <xdr:cNvPr id="66247" name="Arc 440">
          <a:extLst>
            <a:ext uri="{FF2B5EF4-FFF2-40B4-BE49-F238E27FC236}">
              <a16:creationId xmlns:a16="http://schemas.microsoft.com/office/drawing/2014/main" id="{00000000-0008-0000-4800-0000C7020100}"/>
            </a:ext>
          </a:extLst>
        </xdr:cNvPr>
        <xdr:cNvSpPr>
          <a:spLocks/>
        </xdr:cNvSpPr>
      </xdr:nvSpPr>
      <xdr:spPr bwMode="auto">
        <a:xfrm>
          <a:off x="1247775" y="2209800"/>
          <a:ext cx="190500" cy="190500"/>
        </a:xfrm>
        <a:custGeom>
          <a:avLst/>
          <a:gdLst>
            <a:gd name="T0" fmla="*/ 0 w 21600"/>
            <a:gd name="T1" fmla="*/ 0 h 21600"/>
            <a:gd name="T2" fmla="*/ 1680104 w 21600"/>
            <a:gd name="T3" fmla="*/ 1680104 h 21600"/>
            <a:gd name="T4" fmla="*/ 0 w 21600"/>
            <a:gd name="T5" fmla="*/ 16801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571500</xdr:colOff>
      <xdr:row>12</xdr:row>
      <xdr:rowOff>123825</xdr:rowOff>
    </xdr:from>
    <xdr:to>
      <xdr:col>3</xdr:col>
      <xdr:colOff>28575</xdr:colOff>
      <xdr:row>14</xdr:row>
      <xdr:rowOff>0</xdr:rowOff>
    </xdr:to>
    <xdr:sp macro="" textlink="">
      <xdr:nvSpPr>
        <xdr:cNvPr id="65977" name="Text 441">
          <a:extLst>
            <a:ext uri="{FF2B5EF4-FFF2-40B4-BE49-F238E27FC236}">
              <a16:creationId xmlns:a16="http://schemas.microsoft.com/office/drawing/2014/main" id="{00000000-0008-0000-4800-0000B9010100}"/>
            </a:ext>
          </a:extLst>
        </xdr:cNvPr>
        <xdr:cNvSpPr txBox="1">
          <a:spLocks noChangeArrowheads="1"/>
        </xdr:cNvSpPr>
      </xdr:nvSpPr>
      <xdr:spPr bwMode="auto">
        <a:xfrm>
          <a:off x="1381125" y="2181225"/>
          <a:ext cx="190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438150</xdr:colOff>
      <xdr:row>12</xdr:row>
      <xdr:rowOff>19050</xdr:rowOff>
    </xdr:from>
    <xdr:to>
      <xdr:col>4</xdr:col>
      <xdr:colOff>561975</xdr:colOff>
      <xdr:row>13</xdr:row>
      <xdr:rowOff>19050</xdr:rowOff>
    </xdr:to>
    <xdr:sp macro="" textlink="">
      <xdr:nvSpPr>
        <xdr:cNvPr id="65978" name="2">
          <a:extLst>
            <a:ext uri="{FF2B5EF4-FFF2-40B4-BE49-F238E27FC236}">
              <a16:creationId xmlns:a16="http://schemas.microsoft.com/office/drawing/2014/main" id="{00000000-0008-0000-4800-0000BA010100}"/>
            </a:ext>
          </a:extLst>
        </xdr:cNvPr>
        <xdr:cNvSpPr txBox="1">
          <a:spLocks noChangeArrowheads="1"/>
        </xdr:cNvSpPr>
      </xdr:nvSpPr>
      <xdr:spPr bwMode="auto">
        <a:xfrm>
          <a:off x="2714625" y="2076450"/>
          <a:ext cx="123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495300</xdr:colOff>
      <xdr:row>4</xdr:row>
      <xdr:rowOff>19050</xdr:rowOff>
    </xdr:from>
    <xdr:to>
      <xdr:col>3</xdr:col>
      <xdr:colOff>695325</xdr:colOff>
      <xdr:row>5</xdr:row>
      <xdr:rowOff>38100</xdr:rowOff>
    </xdr:to>
    <xdr:sp macro="" textlink="">
      <xdr:nvSpPr>
        <xdr:cNvPr id="65979" name="3">
          <a:extLst>
            <a:ext uri="{FF2B5EF4-FFF2-40B4-BE49-F238E27FC236}">
              <a16:creationId xmlns:a16="http://schemas.microsoft.com/office/drawing/2014/main" id="{00000000-0008-0000-4800-0000BB010100}"/>
            </a:ext>
          </a:extLst>
        </xdr:cNvPr>
        <xdr:cNvSpPr txBox="1">
          <a:spLocks noChangeArrowheads="1"/>
        </xdr:cNvSpPr>
      </xdr:nvSpPr>
      <xdr:spPr bwMode="auto">
        <a:xfrm>
          <a:off x="2038350" y="704850"/>
          <a:ext cx="2000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 sz="1000" b="1" i="0" u="none" strike="noStrike" baseline="0">
            <a:solidFill>
              <a:srgbClr val="008000"/>
            </a:solidFill>
            <a:latin typeface="Arial"/>
            <a:cs typeface="Arial"/>
          </a:endParaRP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4</xdr:col>
      <xdr:colOff>561975</xdr:colOff>
      <xdr:row>9</xdr:row>
      <xdr:rowOff>76200</xdr:rowOff>
    </xdr:from>
    <xdr:to>
      <xdr:col>4</xdr:col>
      <xdr:colOff>695325</xdr:colOff>
      <xdr:row>10</xdr:row>
      <xdr:rowOff>104775</xdr:rowOff>
    </xdr:to>
    <xdr:sp macro="" textlink="">
      <xdr:nvSpPr>
        <xdr:cNvPr id="65980" name="Text 444">
          <a:extLst>
            <a:ext uri="{FF2B5EF4-FFF2-40B4-BE49-F238E27FC236}">
              <a16:creationId xmlns:a16="http://schemas.microsoft.com/office/drawing/2014/main" id="{00000000-0008-0000-4800-0000BC010100}"/>
            </a:ext>
          </a:extLst>
        </xdr:cNvPr>
        <xdr:cNvSpPr txBox="1">
          <a:spLocks noChangeArrowheads="1"/>
        </xdr:cNvSpPr>
      </xdr:nvSpPr>
      <xdr:spPr bwMode="auto">
        <a:xfrm>
          <a:off x="2838450" y="161925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2</xdr:col>
      <xdr:colOff>323850</xdr:colOff>
      <xdr:row>7</xdr:row>
      <xdr:rowOff>85725</xdr:rowOff>
    </xdr:from>
    <xdr:to>
      <xdr:col>2</xdr:col>
      <xdr:colOff>447675</xdr:colOff>
      <xdr:row>8</xdr:row>
      <xdr:rowOff>85725</xdr:rowOff>
    </xdr:to>
    <xdr:sp macro="" textlink="">
      <xdr:nvSpPr>
        <xdr:cNvPr id="65981" name="Text 445">
          <a:extLst>
            <a:ext uri="{FF2B5EF4-FFF2-40B4-BE49-F238E27FC236}">
              <a16:creationId xmlns:a16="http://schemas.microsoft.com/office/drawing/2014/main" id="{00000000-0008-0000-4800-0000BD010100}"/>
            </a:ext>
          </a:extLst>
        </xdr:cNvPr>
        <xdr:cNvSpPr txBox="1">
          <a:spLocks noChangeArrowheads="1"/>
        </xdr:cNvSpPr>
      </xdr:nvSpPr>
      <xdr:spPr bwMode="auto">
        <a:xfrm>
          <a:off x="1133475" y="1285875"/>
          <a:ext cx="123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57150</xdr:colOff>
      <xdr:row>13</xdr:row>
      <xdr:rowOff>0</xdr:rowOff>
    </xdr:from>
    <xdr:to>
      <xdr:col>4</xdr:col>
      <xdr:colOff>285750</xdr:colOff>
      <xdr:row>13</xdr:row>
      <xdr:rowOff>0</xdr:rowOff>
    </xdr:to>
    <xdr:sp macro="" textlink="">
      <xdr:nvSpPr>
        <xdr:cNvPr id="66253" name="Line 446">
          <a:extLst>
            <a:ext uri="{FF2B5EF4-FFF2-40B4-BE49-F238E27FC236}">
              <a16:creationId xmlns:a16="http://schemas.microsoft.com/office/drawing/2014/main" id="{00000000-0008-0000-4800-0000CD020100}"/>
            </a:ext>
          </a:extLst>
        </xdr:cNvPr>
        <xdr:cNvSpPr>
          <a:spLocks noChangeShapeType="1"/>
        </xdr:cNvSpPr>
      </xdr:nvSpPr>
      <xdr:spPr bwMode="auto">
        <a:xfrm>
          <a:off x="2333625" y="2228850"/>
          <a:ext cx="228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13</xdr:row>
      <xdr:rowOff>0</xdr:rowOff>
    </xdr:from>
    <xdr:to>
      <xdr:col>4</xdr:col>
      <xdr:colOff>561975</xdr:colOff>
      <xdr:row>13</xdr:row>
      <xdr:rowOff>0</xdr:rowOff>
    </xdr:to>
    <xdr:sp macro="" textlink="">
      <xdr:nvSpPr>
        <xdr:cNvPr id="66254" name="Line 447">
          <a:extLst>
            <a:ext uri="{FF2B5EF4-FFF2-40B4-BE49-F238E27FC236}">
              <a16:creationId xmlns:a16="http://schemas.microsoft.com/office/drawing/2014/main" id="{00000000-0008-0000-4800-0000CE020100}"/>
            </a:ext>
          </a:extLst>
        </xdr:cNvPr>
        <xdr:cNvSpPr>
          <a:spLocks noChangeShapeType="1"/>
        </xdr:cNvSpPr>
      </xdr:nvSpPr>
      <xdr:spPr bwMode="auto">
        <a:xfrm flipH="1">
          <a:off x="2581275" y="2228850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3</xdr:row>
      <xdr:rowOff>114300</xdr:rowOff>
    </xdr:from>
    <xdr:to>
      <xdr:col>1</xdr:col>
      <xdr:colOff>361950</xdr:colOff>
      <xdr:row>14</xdr:row>
      <xdr:rowOff>0</xdr:rowOff>
    </xdr:to>
    <xdr:grpSp>
      <xdr:nvGrpSpPr>
        <xdr:cNvPr id="66255" name="Group 448">
          <a:extLst>
            <a:ext uri="{FF2B5EF4-FFF2-40B4-BE49-F238E27FC236}">
              <a16:creationId xmlns:a16="http://schemas.microsoft.com/office/drawing/2014/main" id="{00000000-0008-0000-4800-0000CF020100}"/>
            </a:ext>
          </a:extLst>
        </xdr:cNvPr>
        <xdr:cNvGrpSpPr>
          <a:grpSpLocks/>
        </xdr:cNvGrpSpPr>
      </xdr:nvGrpSpPr>
      <xdr:grpSpPr bwMode="auto">
        <a:xfrm>
          <a:off x="523875" y="628650"/>
          <a:ext cx="209550" cy="1771650"/>
          <a:chOff x="1420000" y="1620000"/>
          <a:chExt cx="560000" cy="4540000"/>
        </a:xfrm>
      </xdr:grpSpPr>
      <xdr:sp macro="" textlink="">
        <xdr:nvSpPr>
          <xdr:cNvPr id="66278" name="Rectangle 449">
            <a:extLst>
              <a:ext uri="{FF2B5EF4-FFF2-40B4-BE49-F238E27FC236}">
                <a16:creationId xmlns:a16="http://schemas.microsoft.com/office/drawing/2014/main" id="{00000000-0008-0000-4800-0000E6020100}"/>
              </a:ext>
            </a:extLst>
          </xdr:cNvPr>
          <xdr:cNvSpPr>
            <a:spLocks noChangeArrowheads="1"/>
          </xdr:cNvSpPr>
        </xdr:nvSpPr>
        <xdr:spPr bwMode="auto">
          <a:xfrm>
            <a:off x="1420000" y="3080000"/>
            <a:ext cx="560000" cy="3080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6279" name="Rectangle 450">
            <a:extLst>
              <a:ext uri="{FF2B5EF4-FFF2-40B4-BE49-F238E27FC236}">
                <a16:creationId xmlns:a16="http://schemas.microsoft.com/office/drawing/2014/main" id="{00000000-0008-0000-4800-0000E7020100}"/>
              </a:ext>
            </a:extLst>
          </xdr:cNvPr>
          <xdr:cNvSpPr>
            <a:spLocks noChangeArrowheads="1"/>
          </xdr:cNvSpPr>
        </xdr:nvSpPr>
        <xdr:spPr bwMode="auto">
          <a:xfrm>
            <a:off x="1420000" y="1620000"/>
            <a:ext cx="560000" cy="1460000"/>
          </a:xfrm>
          <a:prstGeom prst="rect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dash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628650</xdr:colOff>
      <xdr:row>10</xdr:row>
      <xdr:rowOff>9525</xdr:rowOff>
    </xdr:from>
    <xdr:to>
      <xdr:col>3</xdr:col>
      <xdr:colOff>104775</xdr:colOff>
      <xdr:row>11</xdr:row>
      <xdr:rowOff>38100</xdr:rowOff>
    </xdr:to>
    <xdr:sp macro="" textlink="">
      <xdr:nvSpPr>
        <xdr:cNvPr id="65987" name="Text 451">
          <a:extLst>
            <a:ext uri="{FF2B5EF4-FFF2-40B4-BE49-F238E27FC236}">
              <a16:creationId xmlns:a16="http://schemas.microsoft.com/office/drawing/2014/main" id="{00000000-0008-0000-4800-0000C3010100}"/>
            </a:ext>
          </a:extLst>
        </xdr:cNvPr>
        <xdr:cNvSpPr txBox="1">
          <a:spLocks noChangeArrowheads="1"/>
        </xdr:cNvSpPr>
      </xdr:nvSpPr>
      <xdr:spPr bwMode="auto">
        <a:xfrm>
          <a:off x="1438275" y="1724025"/>
          <a:ext cx="2095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a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4</xdr:col>
      <xdr:colOff>457200</xdr:colOff>
      <xdr:row>7</xdr:row>
      <xdr:rowOff>19050</xdr:rowOff>
    </xdr:from>
    <xdr:to>
      <xdr:col>4</xdr:col>
      <xdr:colOff>628650</xdr:colOff>
      <xdr:row>8</xdr:row>
      <xdr:rowOff>19050</xdr:rowOff>
    </xdr:to>
    <xdr:sp macro="" textlink="">
      <xdr:nvSpPr>
        <xdr:cNvPr id="65990" name="Text 454">
          <a:extLst>
            <a:ext uri="{FF2B5EF4-FFF2-40B4-BE49-F238E27FC236}">
              <a16:creationId xmlns:a16="http://schemas.microsoft.com/office/drawing/2014/main" id="{00000000-0008-0000-4800-0000C6010100}"/>
            </a:ext>
          </a:extLst>
        </xdr:cNvPr>
        <xdr:cNvSpPr txBox="1">
          <a:spLocks noChangeArrowheads="1"/>
        </xdr:cNvSpPr>
      </xdr:nvSpPr>
      <xdr:spPr bwMode="auto">
        <a:xfrm>
          <a:off x="2733675" y="1219200"/>
          <a:ext cx="171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590550</xdr:colOff>
      <xdr:row>5</xdr:row>
      <xdr:rowOff>104775</xdr:rowOff>
    </xdr:from>
    <xdr:to>
      <xdr:col>4</xdr:col>
      <xdr:colOff>428625</xdr:colOff>
      <xdr:row>7</xdr:row>
      <xdr:rowOff>104775</xdr:rowOff>
    </xdr:to>
    <xdr:sp macro="" textlink="">
      <xdr:nvSpPr>
        <xdr:cNvPr id="66258" name="Zeichnung 455">
          <a:extLst>
            <a:ext uri="{FF2B5EF4-FFF2-40B4-BE49-F238E27FC236}">
              <a16:creationId xmlns:a16="http://schemas.microsoft.com/office/drawing/2014/main" id="{00000000-0008-0000-4800-0000D2020100}"/>
            </a:ext>
          </a:extLst>
        </xdr:cNvPr>
        <xdr:cNvSpPr>
          <a:spLocks/>
        </xdr:cNvSpPr>
      </xdr:nvSpPr>
      <xdr:spPr bwMode="auto">
        <a:xfrm>
          <a:off x="2133600" y="962025"/>
          <a:ext cx="571500" cy="342900"/>
        </a:xfrm>
        <a:custGeom>
          <a:avLst/>
          <a:gdLst>
            <a:gd name="T0" fmla="*/ 0 w 16384"/>
            <a:gd name="T1" fmla="*/ 0 h 16384"/>
            <a:gd name="T2" fmla="*/ 10400574 w 16384"/>
            <a:gd name="T3" fmla="*/ 7176539 h 16384"/>
            <a:gd name="T4" fmla="*/ 19934830 w 16384"/>
            <a:gd name="T5" fmla="*/ 7176539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8548" y="16384"/>
              </a:lnTo>
              <a:lnTo>
                <a:pt x="16384" y="16384"/>
              </a:lnTo>
            </a:path>
          </a:pathLst>
        </a:custGeom>
        <a:noFill/>
        <a:ln w="1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152400</xdr:colOff>
      <xdr:row>5</xdr:row>
      <xdr:rowOff>0</xdr:rowOff>
    </xdr:from>
    <xdr:to>
      <xdr:col>3</xdr:col>
      <xdr:colOff>152400</xdr:colOff>
      <xdr:row>6</xdr:row>
      <xdr:rowOff>152400</xdr:rowOff>
    </xdr:to>
    <xdr:sp macro="" textlink="">
      <xdr:nvSpPr>
        <xdr:cNvPr id="66259" name="Line 460">
          <a:extLst>
            <a:ext uri="{FF2B5EF4-FFF2-40B4-BE49-F238E27FC236}">
              <a16:creationId xmlns:a16="http://schemas.microsoft.com/office/drawing/2014/main" id="{00000000-0008-0000-4800-0000D3020100}"/>
            </a:ext>
          </a:extLst>
        </xdr:cNvPr>
        <xdr:cNvSpPr>
          <a:spLocks noChangeShapeType="1"/>
        </xdr:cNvSpPr>
      </xdr:nvSpPr>
      <xdr:spPr bwMode="auto">
        <a:xfrm flipV="1">
          <a:off x="1695450" y="85725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590550</xdr:colOff>
      <xdr:row>5</xdr:row>
      <xdr:rowOff>9525</xdr:rowOff>
    </xdr:from>
    <xdr:to>
      <xdr:col>3</xdr:col>
      <xdr:colOff>590550</xdr:colOff>
      <xdr:row>6</xdr:row>
      <xdr:rowOff>161925</xdr:rowOff>
    </xdr:to>
    <xdr:sp macro="" textlink="">
      <xdr:nvSpPr>
        <xdr:cNvPr id="66260" name="Line 461">
          <a:extLst>
            <a:ext uri="{FF2B5EF4-FFF2-40B4-BE49-F238E27FC236}">
              <a16:creationId xmlns:a16="http://schemas.microsoft.com/office/drawing/2014/main" id="{00000000-0008-0000-4800-0000D4020100}"/>
            </a:ext>
          </a:extLst>
        </xdr:cNvPr>
        <xdr:cNvSpPr>
          <a:spLocks noChangeShapeType="1"/>
        </xdr:cNvSpPr>
      </xdr:nvSpPr>
      <xdr:spPr bwMode="auto">
        <a:xfrm flipV="1">
          <a:off x="2133600" y="866775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342900</xdr:colOff>
      <xdr:row>13</xdr:row>
      <xdr:rowOff>152400</xdr:rowOff>
    </xdr:from>
    <xdr:to>
      <xdr:col>4</xdr:col>
      <xdr:colOff>571500</xdr:colOff>
      <xdr:row>15</xdr:row>
      <xdr:rowOff>76200</xdr:rowOff>
    </xdr:to>
    <xdr:grpSp>
      <xdr:nvGrpSpPr>
        <xdr:cNvPr id="66261" name="Group 462">
          <a:extLst>
            <a:ext uri="{FF2B5EF4-FFF2-40B4-BE49-F238E27FC236}">
              <a16:creationId xmlns:a16="http://schemas.microsoft.com/office/drawing/2014/main" id="{00000000-0008-0000-4800-0000D5020100}"/>
            </a:ext>
          </a:extLst>
        </xdr:cNvPr>
        <xdr:cNvGrpSpPr>
          <a:grpSpLocks/>
        </xdr:cNvGrpSpPr>
      </xdr:nvGrpSpPr>
      <xdr:grpSpPr bwMode="auto">
        <a:xfrm>
          <a:off x="2619375" y="2381250"/>
          <a:ext cx="228600" cy="266700"/>
          <a:chOff x="7060000" y="6120000"/>
          <a:chExt cx="620000" cy="680000"/>
        </a:xfrm>
      </xdr:grpSpPr>
      <xdr:sp macro="" textlink="">
        <xdr:nvSpPr>
          <xdr:cNvPr id="66275" name="Zeichnung 463">
            <a:extLst>
              <a:ext uri="{FF2B5EF4-FFF2-40B4-BE49-F238E27FC236}">
                <a16:creationId xmlns:a16="http://schemas.microsoft.com/office/drawing/2014/main" id="{00000000-0008-0000-4800-0000E3020100}"/>
              </a:ext>
            </a:extLst>
          </xdr:cNvPr>
          <xdr:cNvSpPr>
            <a:spLocks/>
          </xdr:cNvSpPr>
        </xdr:nvSpPr>
        <xdr:spPr bwMode="auto">
          <a:xfrm>
            <a:off x="7140000" y="6180000"/>
            <a:ext cx="460000" cy="540000"/>
          </a:xfrm>
          <a:custGeom>
            <a:avLst/>
            <a:gdLst>
              <a:gd name="T0" fmla="*/ 744917 w 16384"/>
              <a:gd name="T1" fmla="*/ 17797852 h 16384"/>
              <a:gd name="T2" fmla="*/ 12915039 w 16384"/>
              <a:gd name="T3" fmla="*/ 10031924 h 16384"/>
              <a:gd name="T4" fmla="*/ 0 w 16384"/>
              <a:gd name="T5" fmla="*/ 0 h 16384"/>
              <a:gd name="T6" fmla="*/ 744917 w 16384"/>
              <a:gd name="T7" fmla="*/ 17797852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66276" name="Line 464">
            <a:extLst>
              <a:ext uri="{FF2B5EF4-FFF2-40B4-BE49-F238E27FC236}">
                <a16:creationId xmlns:a16="http://schemas.microsoft.com/office/drawing/2014/main" id="{00000000-0008-0000-4800-0000E402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140000" y="6560000"/>
            <a:ext cx="540000" cy="2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6277" name="Oval 465">
            <a:extLst>
              <a:ext uri="{FF2B5EF4-FFF2-40B4-BE49-F238E27FC236}">
                <a16:creationId xmlns:a16="http://schemas.microsoft.com/office/drawing/2014/main" id="{00000000-0008-0000-4800-0000E5020100}"/>
              </a:ext>
            </a:extLst>
          </xdr:cNvPr>
          <xdr:cNvSpPr>
            <a:spLocks noChangeArrowheads="1"/>
          </xdr:cNvSpPr>
        </xdr:nvSpPr>
        <xdr:spPr bwMode="auto">
          <a:xfrm>
            <a:off x="7060000" y="6120000"/>
            <a:ext cx="100000" cy="12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371475</xdr:colOff>
      <xdr:row>13</xdr:row>
      <xdr:rowOff>152400</xdr:rowOff>
    </xdr:from>
    <xdr:to>
      <xdr:col>2</xdr:col>
      <xdr:colOff>390525</xdr:colOff>
      <xdr:row>15</xdr:row>
      <xdr:rowOff>28575</xdr:rowOff>
    </xdr:to>
    <xdr:sp macro="" textlink="">
      <xdr:nvSpPr>
        <xdr:cNvPr id="66262" name="Line 467">
          <a:extLst>
            <a:ext uri="{FF2B5EF4-FFF2-40B4-BE49-F238E27FC236}">
              <a16:creationId xmlns:a16="http://schemas.microsoft.com/office/drawing/2014/main" id="{00000000-0008-0000-4800-0000D6020100}"/>
            </a:ext>
          </a:extLst>
        </xdr:cNvPr>
        <xdr:cNvSpPr>
          <a:spLocks noChangeShapeType="1"/>
        </xdr:cNvSpPr>
      </xdr:nvSpPr>
      <xdr:spPr bwMode="auto">
        <a:xfrm>
          <a:off x="1181100" y="2381250"/>
          <a:ext cx="19050" cy="219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219075</xdr:colOff>
      <xdr:row>13</xdr:row>
      <xdr:rowOff>152400</xdr:rowOff>
    </xdr:from>
    <xdr:to>
      <xdr:col>2</xdr:col>
      <xdr:colOff>371475</xdr:colOff>
      <xdr:row>14</xdr:row>
      <xdr:rowOff>123825</xdr:rowOff>
    </xdr:to>
    <xdr:sp macro="" textlink="">
      <xdr:nvSpPr>
        <xdr:cNvPr id="66263" name="Line 468">
          <a:extLst>
            <a:ext uri="{FF2B5EF4-FFF2-40B4-BE49-F238E27FC236}">
              <a16:creationId xmlns:a16="http://schemas.microsoft.com/office/drawing/2014/main" id="{00000000-0008-0000-4800-0000D7020100}"/>
            </a:ext>
          </a:extLst>
        </xdr:cNvPr>
        <xdr:cNvSpPr>
          <a:spLocks noChangeShapeType="1"/>
        </xdr:cNvSpPr>
      </xdr:nvSpPr>
      <xdr:spPr bwMode="auto">
        <a:xfrm flipH="1">
          <a:off x="1028700" y="2381250"/>
          <a:ext cx="15240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219075</xdr:colOff>
      <xdr:row>14</xdr:row>
      <xdr:rowOff>123825</xdr:rowOff>
    </xdr:from>
    <xdr:to>
      <xdr:col>2</xdr:col>
      <xdr:colOff>400050</xdr:colOff>
      <xdr:row>15</xdr:row>
      <xdr:rowOff>28575</xdr:rowOff>
    </xdr:to>
    <xdr:sp macro="" textlink="">
      <xdr:nvSpPr>
        <xdr:cNvPr id="66264" name="Line 469">
          <a:extLst>
            <a:ext uri="{FF2B5EF4-FFF2-40B4-BE49-F238E27FC236}">
              <a16:creationId xmlns:a16="http://schemas.microsoft.com/office/drawing/2014/main" id="{00000000-0008-0000-4800-0000D8020100}"/>
            </a:ext>
          </a:extLst>
        </xdr:cNvPr>
        <xdr:cNvSpPr>
          <a:spLocks noChangeShapeType="1"/>
        </xdr:cNvSpPr>
      </xdr:nvSpPr>
      <xdr:spPr bwMode="auto">
        <a:xfrm>
          <a:off x="1028700" y="2524125"/>
          <a:ext cx="18097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180975</xdr:colOff>
      <xdr:row>14</xdr:row>
      <xdr:rowOff>152400</xdr:rowOff>
    </xdr:from>
    <xdr:to>
      <xdr:col>2</xdr:col>
      <xdr:colOff>400050</xdr:colOff>
      <xdr:row>15</xdr:row>
      <xdr:rowOff>47625</xdr:rowOff>
    </xdr:to>
    <xdr:sp macro="" textlink="">
      <xdr:nvSpPr>
        <xdr:cNvPr id="66265" name="Line 470">
          <a:extLst>
            <a:ext uri="{FF2B5EF4-FFF2-40B4-BE49-F238E27FC236}">
              <a16:creationId xmlns:a16="http://schemas.microsoft.com/office/drawing/2014/main" id="{00000000-0008-0000-4800-0000D9020100}"/>
            </a:ext>
          </a:extLst>
        </xdr:cNvPr>
        <xdr:cNvSpPr>
          <a:spLocks noChangeShapeType="1"/>
        </xdr:cNvSpPr>
      </xdr:nvSpPr>
      <xdr:spPr bwMode="auto">
        <a:xfrm>
          <a:off x="990600" y="2552700"/>
          <a:ext cx="219075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13</xdr:row>
      <xdr:rowOff>152400</xdr:rowOff>
    </xdr:from>
    <xdr:to>
      <xdr:col>2</xdr:col>
      <xdr:colOff>400050</xdr:colOff>
      <xdr:row>14</xdr:row>
      <xdr:rowOff>9525</xdr:rowOff>
    </xdr:to>
    <xdr:sp macro="" textlink="">
      <xdr:nvSpPr>
        <xdr:cNvPr id="66266" name="Oval 471">
          <a:extLst>
            <a:ext uri="{FF2B5EF4-FFF2-40B4-BE49-F238E27FC236}">
              <a16:creationId xmlns:a16="http://schemas.microsoft.com/office/drawing/2014/main" id="{00000000-0008-0000-4800-0000DA020100}"/>
            </a:ext>
          </a:extLst>
        </xdr:cNvPr>
        <xdr:cNvSpPr>
          <a:spLocks noChangeArrowheads="1"/>
        </xdr:cNvSpPr>
      </xdr:nvSpPr>
      <xdr:spPr bwMode="auto">
        <a:xfrm>
          <a:off x="1171575" y="2381250"/>
          <a:ext cx="38100" cy="28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428625</xdr:colOff>
      <xdr:row>7</xdr:row>
      <xdr:rowOff>85725</xdr:rowOff>
    </xdr:from>
    <xdr:to>
      <xdr:col>4</xdr:col>
      <xdr:colOff>400050</xdr:colOff>
      <xdr:row>8</xdr:row>
      <xdr:rowOff>104775</xdr:rowOff>
    </xdr:to>
    <xdr:sp macro="" textlink="">
      <xdr:nvSpPr>
        <xdr:cNvPr id="65993" name="Mantellänge">
          <a:extLst>
            <a:ext uri="{FF2B5EF4-FFF2-40B4-BE49-F238E27FC236}">
              <a16:creationId xmlns:a16="http://schemas.microsoft.com/office/drawing/2014/main" id="{00000000-0008-0000-4800-0000C9010100}"/>
            </a:ext>
          </a:extLst>
        </xdr:cNvPr>
        <xdr:cNvSpPr txBox="1">
          <a:spLocks noChangeArrowheads="1"/>
        </xdr:cNvSpPr>
      </xdr:nvSpPr>
      <xdr:spPr bwMode="auto">
        <a:xfrm>
          <a:off x="1238250" y="1285875"/>
          <a:ext cx="14382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695325</xdr:colOff>
      <xdr:row>12</xdr:row>
      <xdr:rowOff>152400</xdr:rowOff>
    </xdr:from>
    <xdr:to>
      <xdr:col>3</xdr:col>
      <xdr:colOff>495300</xdr:colOff>
      <xdr:row>14</xdr:row>
      <xdr:rowOff>9525</xdr:rowOff>
    </xdr:to>
    <xdr:sp macro="" textlink="">
      <xdr:nvSpPr>
        <xdr:cNvPr id="65992" name="Winkel">
          <a:extLst>
            <a:ext uri="{FF2B5EF4-FFF2-40B4-BE49-F238E27FC236}">
              <a16:creationId xmlns:a16="http://schemas.microsoft.com/office/drawing/2014/main" id="{00000000-0008-0000-4800-0000C8010100}"/>
            </a:ext>
          </a:extLst>
        </xdr:cNvPr>
        <xdr:cNvSpPr txBox="1">
          <a:spLocks noChangeArrowheads="1"/>
        </xdr:cNvSpPr>
      </xdr:nvSpPr>
      <xdr:spPr bwMode="auto">
        <a:xfrm>
          <a:off x="1504950" y="2209800"/>
          <a:ext cx="5334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3</xdr:col>
      <xdr:colOff>104775</xdr:colOff>
      <xdr:row>10</xdr:row>
      <xdr:rowOff>38100</xdr:rowOff>
    </xdr:from>
    <xdr:to>
      <xdr:col>5</xdr:col>
      <xdr:colOff>95250</xdr:colOff>
      <xdr:row>11</xdr:row>
      <xdr:rowOff>66675</xdr:rowOff>
    </xdr:to>
    <xdr:sp macro="" textlink="">
      <xdr:nvSpPr>
        <xdr:cNvPr id="65994" name="Koeffizient">
          <a:extLst>
            <a:ext uri="{FF2B5EF4-FFF2-40B4-BE49-F238E27FC236}">
              <a16:creationId xmlns:a16="http://schemas.microsoft.com/office/drawing/2014/main" id="{00000000-0008-0000-4800-0000CA010100}"/>
            </a:ext>
          </a:extLst>
        </xdr:cNvPr>
        <xdr:cNvSpPr txBox="1">
          <a:spLocks noChangeArrowheads="1"/>
        </xdr:cNvSpPr>
      </xdr:nvSpPr>
      <xdr:spPr bwMode="auto">
        <a:xfrm>
          <a:off x="1647825" y="1752600"/>
          <a:ext cx="14573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 1/K</a:t>
          </a:r>
          <a:endParaRPr lang="en-US"/>
        </a:p>
      </xdr:txBody>
    </xdr:sp>
    <xdr:clientData/>
  </xdr:twoCellAnchor>
  <xdr:twoCellAnchor>
    <xdr:from>
      <xdr:col>4</xdr:col>
      <xdr:colOff>533400</xdr:colOff>
      <xdr:row>12</xdr:row>
      <xdr:rowOff>9525</xdr:rowOff>
    </xdr:from>
    <xdr:to>
      <xdr:col>6</xdr:col>
      <xdr:colOff>19050</xdr:colOff>
      <xdr:row>13</xdr:row>
      <xdr:rowOff>57150</xdr:rowOff>
    </xdr:to>
    <xdr:sp macro="" textlink="">
      <xdr:nvSpPr>
        <xdr:cNvPr id="66009" name="Dicke">
          <a:extLst>
            <a:ext uri="{FF2B5EF4-FFF2-40B4-BE49-F238E27FC236}">
              <a16:creationId xmlns:a16="http://schemas.microsoft.com/office/drawing/2014/main" id="{00000000-0008-0000-4800-0000D9010100}"/>
            </a:ext>
          </a:extLst>
        </xdr:cNvPr>
        <xdr:cNvSpPr txBox="1">
          <a:spLocks noChangeArrowheads="1"/>
        </xdr:cNvSpPr>
      </xdr:nvSpPr>
      <xdr:spPr bwMode="auto">
        <a:xfrm>
          <a:off x="2809875" y="2066925"/>
          <a:ext cx="952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66010" name="Meridiankraft">
          <a:extLst>
            <a:ext uri="{FF2B5EF4-FFF2-40B4-BE49-F238E27FC236}">
              <a16:creationId xmlns:a16="http://schemas.microsoft.com/office/drawing/2014/main" id="{00000000-0008-0000-4800-0000DA0101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66011" name="Aufweitung">
          <a:extLst>
            <a:ext uri="{FF2B5EF4-FFF2-40B4-BE49-F238E27FC236}">
              <a16:creationId xmlns:a16="http://schemas.microsoft.com/office/drawing/2014/main" id="{00000000-0008-0000-4800-0000DB0101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66012" name="Stelle2">
          <a:extLst>
            <a:ext uri="{FF2B5EF4-FFF2-40B4-BE49-F238E27FC236}">
              <a16:creationId xmlns:a16="http://schemas.microsoft.com/office/drawing/2014/main" id="{00000000-0008-0000-4800-0000DC0101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66013" name="Ringkraft">
          <a:extLst>
            <a:ext uri="{FF2B5EF4-FFF2-40B4-BE49-F238E27FC236}">
              <a16:creationId xmlns:a16="http://schemas.microsoft.com/office/drawing/2014/main" id="{00000000-0008-0000-4800-0000DD0101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66014" name="Button 478" hidden="1">
              <a:extLst>
                <a:ext uri="{63B3BB69-23CF-44E3-9099-C40C66FF867C}">
                  <a14:compatExt spid="_x0000_s66014"/>
                </a:ext>
                <a:ext uri="{FF2B5EF4-FFF2-40B4-BE49-F238E27FC236}">
                  <a16:creationId xmlns:a16="http://schemas.microsoft.com/office/drawing/2014/main" id="{00000000-0008-0000-4800-0000DE0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66015" name="Button 479" hidden="1">
              <a:extLst>
                <a:ext uri="{63B3BB69-23CF-44E3-9099-C40C66FF867C}">
                  <a14:compatExt spid="_x0000_s66015"/>
                </a:ext>
                <a:ext uri="{FF2B5EF4-FFF2-40B4-BE49-F238E27FC236}">
                  <a16:creationId xmlns:a16="http://schemas.microsoft.com/office/drawing/2014/main" id="{00000000-0008-0000-4800-0000DF0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66016" name="Button 480" hidden="1">
              <a:extLst>
                <a:ext uri="{63B3BB69-23CF-44E3-9099-C40C66FF867C}">
                  <a14:compatExt spid="_x0000_s66016"/>
                </a:ext>
                <a:ext uri="{FF2B5EF4-FFF2-40B4-BE49-F238E27FC236}">
                  <a16:creationId xmlns:a16="http://schemas.microsoft.com/office/drawing/2014/main" id="{00000000-0008-0000-4800-0000E00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66017" name="Button 481" hidden="1">
              <a:extLst>
                <a:ext uri="{63B3BB69-23CF-44E3-9099-C40C66FF867C}">
                  <a14:compatExt spid="_x0000_s66017"/>
                </a:ext>
                <a:ext uri="{FF2B5EF4-FFF2-40B4-BE49-F238E27FC236}">
                  <a16:creationId xmlns:a16="http://schemas.microsoft.com/office/drawing/2014/main" id="{00000000-0008-0000-4800-0000E10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67229" name="Group 414">
          <a:extLst>
            <a:ext uri="{FF2B5EF4-FFF2-40B4-BE49-F238E27FC236}">
              <a16:creationId xmlns:a16="http://schemas.microsoft.com/office/drawing/2014/main" id="{00000000-0008-0000-4900-00009D060100}"/>
            </a:ext>
          </a:extLst>
        </xdr:cNvPr>
        <xdr:cNvGrpSpPr>
          <a:grpSpLocks/>
        </xdr:cNvGrpSpPr>
      </xdr:nvGrpSpPr>
      <xdr:grpSpPr bwMode="auto">
        <a:xfrm>
          <a:off x="4476750" y="4105275"/>
          <a:ext cx="2219325" cy="1885950"/>
          <a:chOff x="49" y="187"/>
          <a:chExt cx="18600" cy="20086"/>
        </a:xfrm>
      </xdr:grpSpPr>
      <xdr:graphicFrame macro="">
        <xdr:nvGraphicFramePr>
          <xdr:cNvPr id="67289" name="Diagramm 54">
            <a:extLst>
              <a:ext uri="{FF2B5EF4-FFF2-40B4-BE49-F238E27FC236}">
                <a16:creationId xmlns:a16="http://schemas.microsoft.com/office/drawing/2014/main" id="{00000000-0008-0000-4900-0000D9060100}"/>
              </a:ext>
            </a:extLst>
          </xdr:cNvPr>
          <xdr:cNvGraphicFramePr>
            <a:graphicFrameLocks/>
          </xdr:cNvGraphicFramePr>
        </xdr:nvGraphicFramePr>
        <xdr:xfrm>
          <a:off x="49" y="187"/>
          <a:ext cx="18600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6966" name="Text 406">
            <a:extLst>
              <a:ext uri="{FF2B5EF4-FFF2-40B4-BE49-F238E27FC236}">
                <a16:creationId xmlns:a16="http://schemas.microsoft.com/office/drawing/2014/main" id="{00000000-0008-0000-4900-000096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35" y="18447"/>
            <a:ext cx="2475" cy="16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  <xdr:sp macro="" textlink="">
        <xdr:nvSpPr>
          <xdr:cNvPr id="66969" name="Text 409">
            <a:extLst>
              <a:ext uri="{FF2B5EF4-FFF2-40B4-BE49-F238E27FC236}">
                <a16:creationId xmlns:a16="http://schemas.microsoft.com/office/drawing/2014/main" id="{00000000-0008-0000-4900-000099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376"/>
            <a:ext cx="1278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7230" name="Group 412">
          <a:extLst>
            <a:ext uri="{FF2B5EF4-FFF2-40B4-BE49-F238E27FC236}">
              <a16:creationId xmlns:a16="http://schemas.microsoft.com/office/drawing/2014/main" id="{00000000-0008-0000-4900-00009E060100}"/>
            </a:ext>
          </a:extLst>
        </xdr:cNvPr>
        <xdr:cNvGrpSpPr>
          <a:grpSpLocks/>
        </xdr:cNvGrpSpPr>
      </xdr:nvGrpSpPr>
      <xdr:grpSpPr bwMode="auto">
        <a:xfrm>
          <a:off x="6867525" y="2047875"/>
          <a:ext cx="2200275" cy="1885950"/>
          <a:chOff x="-315" y="93"/>
          <a:chExt cx="19899" cy="20086"/>
        </a:xfrm>
      </xdr:grpSpPr>
      <xdr:graphicFrame macro="">
        <xdr:nvGraphicFramePr>
          <xdr:cNvPr id="67286" name="Diagramm 52">
            <a:extLst>
              <a:ext uri="{FF2B5EF4-FFF2-40B4-BE49-F238E27FC236}">
                <a16:creationId xmlns:a16="http://schemas.microsoft.com/office/drawing/2014/main" id="{00000000-0008-0000-4900-0000D6060100}"/>
              </a:ext>
            </a:extLst>
          </xdr:cNvPr>
          <xdr:cNvGraphicFramePr>
            <a:graphicFrameLocks/>
          </xdr:cNvGraphicFramePr>
        </xdr:nvGraphicFramePr>
        <xdr:xfrm>
          <a:off x="-315" y="93"/>
          <a:ext cx="19899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6967" name="Text 407">
            <a:extLst>
              <a:ext uri="{FF2B5EF4-FFF2-40B4-BE49-F238E27FC236}">
                <a16:creationId xmlns:a16="http://schemas.microsoft.com/office/drawing/2014/main" id="{00000000-0008-0000-4900-000097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296"/>
            <a:ext cx="1551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66970" name="Text 410">
            <a:extLst>
              <a:ext uri="{FF2B5EF4-FFF2-40B4-BE49-F238E27FC236}">
                <a16:creationId xmlns:a16="http://schemas.microsoft.com/office/drawing/2014/main" id="{00000000-0008-0000-4900-00009A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655" y="18150"/>
            <a:ext cx="2584" cy="18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67231" name="Group 413">
          <a:extLst>
            <a:ext uri="{FF2B5EF4-FFF2-40B4-BE49-F238E27FC236}">
              <a16:creationId xmlns:a16="http://schemas.microsoft.com/office/drawing/2014/main" id="{00000000-0008-0000-4900-00009F060100}"/>
            </a:ext>
          </a:extLst>
        </xdr:cNvPr>
        <xdr:cNvGrpSpPr>
          <a:grpSpLocks/>
        </xdr:cNvGrpSpPr>
      </xdr:nvGrpSpPr>
      <xdr:grpSpPr bwMode="auto">
        <a:xfrm>
          <a:off x="4476750" y="2047875"/>
          <a:ext cx="2219325" cy="1885950"/>
          <a:chOff x="49" y="93"/>
          <a:chExt cx="18600" cy="20086"/>
        </a:xfrm>
      </xdr:grpSpPr>
      <xdr:graphicFrame macro="">
        <xdr:nvGraphicFramePr>
          <xdr:cNvPr id="67283" name="Diagramm 53">
            <a:extLst>
              <a:ext uri="{FF2B5EF4-FFF2-40B4-BE49-F238E27FC236}">
                <a16:creationId xmlns:a16="http://schemas.microsoft.com/office/drawing/2014/main" id="{00000000-0008-0000-4900-0000D3060100}"/>
              </a:ext>
            </a:extLst>
          </xdr:cNvPr>
          <xdr:cNvGraphicFramePr>
            <a:graphicFrameLocks/>
          </xdr:cNvGraphicFramePr>
        </xdr:nvGraphicFramePr>
        <xdr:xfrm>
          <a:off x="49" y="93"/>
          <a:ext cx="18600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66968" name="Text 408">
            <a:extLst>
              <a:ext uri="{FF2B5EF4-FFF2-40B4-BE49-F238E27FC236}">
                <a16:creationId xmlns:a16="http://schemas.microsoft.com/office/drawing/2014/main" id="{00000000-0008-0000-4900-000098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84"/>
            <a:ext cx="1307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66971" name="Text 411">
            <a:extLst>
              <a:ext uri="{FF2B5EF4-FFF2-40B4-BE49-F238E27FC236}">
                <a16:creationId xmlns:a16="http://schemas.microsoft.com/office/drawing/2014/main" id="{00000000-0008-0000-4900-00009B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855" y="18150"/>
            <a:ext cx="2315" cy="18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190500</xdr:colOff>
      <xdr:row>12</xdr:row>
      <xdr:rowOff>47625</xdr:rowOff>
    </xdr:from>
    <xdr:to>
      <xdr:col>8</xdr:col>
      <xdr:colOff>495300</xdr:colOff>
      <xdr:row>13</xdr:row>
      <xdr:rowOff>47625</xdr:rowOff>
    </xdr:to>
    <xdr:sp macro="" textlink="">
      <xdr:nvSpPr>
        <xdr:cNvPr id="66629" name="y_Ringkraft">
          <a:extLst>
            <a:ext uri="{FF2B5EF4-FFF2-40B4-BE49-F238E27FC236}">
              <a16:creationId xmlns:a16="http://schemas.microsoft.com/office/drawing/2014/main" id="{00000000-0008-0000-4900-000045040100}"/>
            </a:ext>
          </a:extLst>
        </xdr:cNvPr>
        <xdr:cNvSpPr txBox="1">
          <a:spLocks noChangeArrowheads="1"/>
        </xdr:cNvSpPr>
      </xdr:nvSpPr>
      <xdr:spPr bwMode="auto">
        <a:xfrm>
          <a:off x="4667250" y="2095500"/>
          <a:ext cx="6667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11</xdr:col>
      <xdr:colOff>228600</xdr:colOff>
      <xdr:row>12</xdr:row>
      <xdr:rowOff>47625</xdr:rowOff>
    </xdr:from>
    <xdr:to>
      <xdr:col>12</xdr:col>
      <xdr:colOff>28575</xdr:colOff>
      <xdr:row>13</xdr:row>
      <xdr:rowOff>47625</xdr:rowOff>
    </xdr:to>
    <xdr:sp macro="" textlink="">
      <xdr:nvSpPr>
        <xdr:cNvPr id="66628" name="y_Meridiankraft">
          <a:extLst>
            <a:ext uri="{FF2B5EF4-FFF2-40B4-BE49-F238E27FC236}">
              <a16:creationId xmlns:a16="http://schemas.microsoft.com/office/drawing/2014/main" id="{00000000-0008-0000-4900-000044040100}"/>
            </a:ext>
          </a:extLst>
        </xdr:cNvPr>
        <xdr:cNvSpPr txBox="1">
          <a:spLocks noChangeArrowheads="1"/>
        </xdr:cNvSpPr>
      </xdr:nvSpPr>
      <xdr:spPr bwMode="auto">
        <a:xfrm>
          <a:off x="7096125" y="209550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38100</xdr:rowOff>
    </xdr:from>
    <xdr:to>
      <xdr:col>8</xdr:col>
      <xdr:colOff>304800</xdr:colOff>
      <xdr:row>25</xdr:row>
      <xdr:rowOff>47625</xdr:rowOff>
    </xdr:to>
    <xdr:sp macro="" textlink="">
      <xdr:nvSpPr>
        <xdr:cNvPr id="66630" name="y_Aufweitung">
          <a:extLst>
            <a:ext uri="{FF2B5EF4-FFF2-40B4-BE49-F238E27FC236}">
              <a16:creationId xmlns:a16="http://schemas.microsoft.com/office/drawing/2014/main" id="{00000000-0008-0000-4900-000046040100}"/>
            </a:ext>
          </a:extLst>
        </xdr:cNvPr>
        <xdr:cNvSpPr txBox="1">
          <a:spLocks noChangeArrowheads="1"/>
        </xdr:cNvSpPr>
      </xdr:nvSpPr>
      <xdr:spPr bwMode="auto">
        <a:xfrm>
          <a:off x="4695825" y="4143375"/>
          <a:ext cx="4476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 editAs="absolute">
    <xdr:from>
      <xdr:col>2</xdr:col>
      <xdr:colOff>47625</xdr:colOff>
      <xdr:row>4</xdr:row>
      <xdr:rowOff>152400</xdr:rowOff>
    </xdr:from>
    <xdr:to>
      <xdr:col>3</xdr:col>
      <xdr:colOff>542925</xdr:colOff>
      <xdr:row>5</xdr:row>
      <xdr:rowOff>152400</xdr:rowOff>
    </xdr:to>
    <xdr:sp macro="" textlink="">
      <xdr:nvSpPr>
        <xdr:cNvPr id="66976" name="Temp_Änderung">
          <a:extLst>
            <a:ext uri="{FF2B5EF4-FFF2-40B4-BE49-F238E27FC236}">
              <a16:creationId xmlns:a16="http://schemas.microsoft.com/office/drawing/2014/main" id="{00000000-0008-0000-4900-0000A0050100}"/>
            </a:ext>
          </a:extLst>
        </xdr:cNvPr>
        <xdr:cNvSpPr txBox="1">
          <a:spLocks noChangeArrowheads="1"/>
        </xdr:cNvSpPr>
      </xdr:nvSpPr>
      <xdr:spPr bwMode="auto">
        <a:xfrm>
          <a:off x="857250" y="828675"/>
          <a:ext cx="1228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40 K</a:t>
          </a:r>
          <a:endParaRPr lang="en-US"/>
        </a:p>
      </xdr:txBody>
    </xdr:sp>
    <xdr:clientData/>
  </xdr:twoCellAnchor>
  <xdr:twoCellAnchor editAs="absolute">
    <xdr:from>
      <xdr:col>4</xdr:col>
      <xdr:colOff>628650</xdr:colOff>
      <xdr:row>7</xdr:row>
      <xdr:rowOff>28575</xdr:rowOff>
    </xdr:from>
    <xdr:to>
      <xdr:col>6</xdr:col>
      <xdr:colOff>180975</xdr:colOff>
      <xdr:row>8</xdr:row>
      <xdr:rowOff>28575</xdr:rowOff>
    </xdr:to>
    <xdr:sp macro="" textlink="">
      <xdr:nvSpPr>
        <xdr:cNvPr id="66977" name="Dicke">
          <a:extLst>
            <a:ext uri="{FF2B5EF4-FFF2-40B4-BE49-F238E27FC236}">
              <a16:creationId xmlns:a16="http://schemas.microsoft.com/office/drawing/2014/main" id="{00000000-0008-0000-4900-0000A1050100}"/>
            </a:ext>
          </a:extLst>
        </xdr:cNvPr>
        <xdr:cNvSpPr txBox="1">
          <a:spLocks noChangeArrowheads="1"/>
        </xdr:cNvSpPr>
      </xdr:nvSpPr>
      <xdr:spPr bwMode="auto">
        <a:xfrm>
          <a:off x="2905125" y="1219200"/>
          <a:ext cx="10191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0,8cm</a:t>
          </a:r>
          <a:endParaRPr lang="en-US"/>
        </a:p>
      </xdr:txBody>
    </xdr:sp>
    <xdr:clientData/>
  </xdr:twoCellAnchor>
  <xdr:twoCellAnchor>
    <xdr:from>
      <xdr:col>2</xdr:col>
      <xdr:colOff>114300</xdr:colOff>
      <xdr:row>6</xdr:row>
      <xdr:rowOff>19050</xdr:rowOff>
    </xdr:from>
    <xdr:to>
      <xdr:col>3</xdr:col>
      <xdr:colOff>447675</xdr:colOff>
      <xdr:row>14</xdr:row>
      <xdr:rowOff>9525</xdr:rowOff>
    </xdr:to>
    <xdr:sp macro="" textlink="">
      <xdr:nvSpPr>
        <xdr:cNvPr id="67237" name="Arc 419">
          <a:extLst>
            <a:ext uri="{FF2B5EF4-FFF2-40B4-BE49-F238E27FC236}">
              <a16:creationId xmlns:a16="http://schemas.microsoft.com/office/drawing/2014/main" id="{00000000-0008-0000-4900-0000A5060100}"/>
            </a:ext>
          </a:extLst>
        </xdr:cNvPr>
        <xdr:cNvSpPr>
          <a:spLocks/>
        </xdr:cNvSpPr>
      </xdr:nvSpPr>
      <xdr:spPr bwMode="auto">
        <a:xfrm flipH="1">
          <a:off x="923925" y="1038225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447675</xdr:colOff>
      <xdr:row>6</xdr:row>
      <xdr:rowOff>19050</xdr:rowOff>
    </xdr:from>
    <xdr:to>
      <xdr:col>5</xdr:col>
      <xdr:colOff>66675</xdr:colOff>
      <xdr:row>14</xdr:row>
      <xdr:rowOff>9525</xdr:rowOff>
    </xdr:to>
    <xdr:sp macro="" textlink="">
      <xdr:nvSpPr>
        <xdr:cNvPr id="67238" name="Arc 420">
          <a:extLst>
            <a:ext uri="{FF2B5EF4-FFF2-40B4-BE49-F238E27FC236}">
              <a16:creationId xmlns:a16="http://schemas.microsoft.com/office/drawing/2014/main" id="{00000000-0008-0000-4900-0000A6060100}"/>
            </a:ext>
          </a:extLst>
        </xdr:cNvPr>
        <xdr:cNvSpPr>
          <a:spLocks/>
        </xdr:cNvSpPr>
      </xdr:nvSpPr>
      <xdr:spPr bwMode="auto">
        <a:xfrm>
          <a:off x="1990725" y="1038225"/>
          <a:ext cx="1085850" cy="1362075"/>
        </a:xfrm>
        <a:custGeom>
          <a:avLst/>
          <a:gdLst>
            <a:gd name="T0" fmla="*/ 0 w 21600"/>
            <a:gd name="T1" fmla="*/ 0 h 21600"/>
            <a:gd name="T2" fmla="*/ 54586584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</xdr:col>
      <xdr:colOff>66675</xdr:colOff>
      <xdr:row>6</xdr:row>
      <xdr:rowOff>19050</xdr:rowOff>
    </xdr:from>
    <xdr:to>
      <xdr:col>4</xdr:col>
      <xdr:colOff>104775</xdr:colOff>
      <xdr:row>14</xdr:row>
      <xdr:rowOff>19050</xdr:rowOff>
    </xdr:to>
    <xdr:sp macro="" textlink="">
      <xdr:nvSpPr>
        <xdr:cNvPr id="67239" name="Zeichnung 421">
          <a:extLst>
            <a:ext uri="{FF2B5EF4-FFF2-40B4-BE49-F238E27FC236}">
              <a16:creationId xmlns:a16="http://schemas.microsoft.com/office/drawing/2014/main" id="{00000000-0008-0000-4900-0000A7060100}"/>
            </a:ext>
          </a:extLst>
        </xdr:cNvPr>
        <xdr:cNvSpPr>
          <a:spLocks/>
        </xdr:cNvSpPr>
      </xdr:nvSpPr>
      <xdr:spPr bwMode="auto">
        <a:xfrm>
          <a:off x="1609725" y="1038225"/>
          <a:ext cx="771525" cy="1371600"/>
        </a:xfrm>
        <a:custGeom>
          <a:avLst/>
          <a:gdLst>
            <a:gd name="T0" fmla="*/ 17970496 w 16384"/>
            <a:gd name="T1" fmla="*/ 114824619 h 16384"/>
            <a:gd name="T2" fmla="*/ 0 w 16384"/>
            <a:gd name="T3" fmla="*/ 0 h 16384"/>
            <a:gd name="T4" fmla="*/ 36331227 w 16384"/>
            <a:gd name="T5" fmla="*/ 0 h 16384"/>
            <a:gd name="T6" fmla="*/ 17970496 w 16384"/>
            <a:gd name="T7" fmla="*/ 114824619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447675</xdr:colOff>
      <xdr:row>5</xdr:row>
      <xdr:rowOff>114300</xdr:rowOff>
    </xdr:from>
    <xdr:to>
      <xdr:col>3</xdr:col>
      <xdr:colOff>447675</xdr:colOff>
      <xdr:row>14</xdr:row>
      <xdr:rowOff>66675</xdr:rowOff>
    </xdr:to>
    <xdr:sp macro="" textlink="">
      <xdr:nvSpPr>
        <xdr:cNvPr id="67240" name="Line 422">
          <a:extLst>
            <a:ext uri="{FF2B5EF4-FFF2-40B4-BE49-F238E27FC236}">
              <a16:creationId xmlns:a16="http://schemas.microsoft.com/office/drawing/2014/main" id="{00000000-0008-0000-4900-0000A8060100}"/>
            </a:ext>
          </a:extLst>
        </xdr:cNvPr>
        <xdr:cNvSpPr>
          <a:spLocks noChangeShapeType="1"/>
        </xdr:cNvSpPr>
      </xdr:nvSpPr>
      <xdr:spPr bwMode="auto">
        <a:xfrm>
          <a:off x="1990725" y="962025"/>
          <a:ext cx="0" cy="14954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6</xdr:row>
      <xdr:rowOff>95250</xdr:rowOff>
    </xdr:from>
    <xdr:to>
      <xdr:col>3</xdr:col>
      <xdr:colOff>447675</xdr:colOff>
      <xdr:row>14</xdr:row>
      <xdr:rowOff>19050</xdr:rowOff>
    </xdr:to>
    <xdr:sp macro="" textlink="">
      <xdr:nvSpPr>
        <xdr:cNvPr id="67241" name="Line 423">
          <a:extLst>
            <a:ext uri="{FF2B5EF4-FFF2-40B4-BE49-F238E27FC236}">
              <a16:creationId xmlns:a16="http://schemas.microsoft.com/office/drawing/2014/main" id="{00000000-0008-0000-4900-0000A9060100}"/>
            </a:ext>
          </a:extLst>
        </xdr:cNvPr>
        <xdr:cNvSpPr>
          <a:spLocks noChangeShapeType="1"/>
        </xdr:cNvSpPr>
      </xdr:nvSpPr>
      <xdr:spPr bwMode="auto">
        <a:xfrm>
          <a:off x="1628775" y="1114425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133350</xdr:colOff>
      <xdr:row>14</xdr:row>
      <xdr:rowOff>9525</xdr:rowOff>
    </xdr:from>
    <xdr:to>
      <xdr:col>5</xdr:col>
      <xdr:colOff>85725</xdr:colOff>
      <xdr:row>14</xdr:row>
      <xdr:rowOff>9525</xdr:rowOff>
    </xdr:to>
    <xdr:sp macro="" textlink="">
      <xdr:nvSpPr>
        <xdr:cNvPr id="67242" name="Line 424">
          <a:extLst>
            <a:ext uri="{FF2B5EF4-FFF2-40B4-BE49-F238E27FC236}">
              <a16:creationId xmlns:a16="http://schemas.microsoft.com/office/drawing/2014/main" id="{00000000-0008-0000-4900-0000AA060100}"/>
            </a:ext>
          </a:extLst>
        </xdr:cNvPr>
        <xdr:cNvSpPr>
          <a:spLocks noChangeShapeType="1"/>
        </xdr:cNvSpPr>
      </xdr:nvSpPr>
      <xdr:spPr bwMode="auto">
        <a:xfrm>
          <a:off x="942975" y="2400300"/>
          <a:ext cx="2152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11</xdr:row>
      <xdr:rowOff>76200</xdr:rowOff>
    </xdr:from>
    <xdr:to>
      <xdr:col>3</xdr:col>
      <xdr:colOff>447675</xdr:colOff>
      <xdr:row>14</xdr:row>
      <xdr:rowOff>9525</xdr:rowOff>
    </xdr:to>
    <xdr:sp macro="" textlink="">
      <xdr:nvSpPr>
        <xdr:cNvPr id="67243" name="Line 425">
          <a:extLst>
            <a:ext uri="{FF2B5EF4-FFF2-40B4-BE49-F238E27FC236}">
              <a16:creationId xmlns:a16="http://schemas.microsoft.com/office/drawing/2014/main" id="{00000000-0008-0000-4900-0000AB060100}"/>
            </a:ext>
          </a:extLst>
        </xdr:cNvPr>
        <xdr:cNvSpPr>
          <a:spLocks noChangeShapeType="1"/>
        </xdr:cNvSpPr>
      </xdr:nvSpPr>
      <xdr:spPr bwMode="auto">
        <a:xfrm>
          <a:off x="981075" y="1952625"/>
          <a:ext cx="1009650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123825</xdr:rowOff>
    </xdr:from>
    <xdr:to>
      <xdr:col>3</xdr:col>
      <xdr:colOff>447675</xdr:colOff>
      <xdr:row>8</xdr:row>
      <xdr:rowOff>47625</xdr:rowOff>
    </xdr:to>
    <xdr:sp macro="" textlink="">
      <xdr:nvSpPr>
        <xdr:cNvPr id="67244" name="Arc 426">
          <a:extLst>
            <a:ext uri="{FF2B5EF4-FFF2-40B4-BE49-F238E27FC236}">
              <a16:creationId xmlns:a16="http://schemas.microsoft.com/office/drawing/2014/main" id="{00000000-0008-0000-4900-0000AC060100}"/>
            </a:ext>
          </a:extLst>
        </xdr:cNvPr>
        <xdr:cNvSpPr>
          <a:spLocks/>
        </xdr:cNvSpPr>
      </xdr:nvSpPr>
      <xdr:spPr bwMode="auto">
        <a:xfrm flipH="1">
          <a:off x="1714500" y="1314450"/>
          <a:ext cx="276225" cy="95250"/>
        </a:xfrm>
        <a:custGeom>
          <a:avLst/>
          <a:gdLst>
            <a:gd name="T0" fmla="*/ 0 w 21600"/>
            <a:gd name="T1" fmla="*/ 0 h 21600"/>
            <a:gd name="T2" fmla="*/ 3532419 w 21600"/>
            <a:gd name="T3" fmla="*/ 420026 h 21600"/>
            <a:gd name="T4" fmla="*/ 0 w 21600"/>
            <a:gd name="T5" fmla="*/ 4200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638175</xdr:colOff>
      <xdr:row>9</xdr:row>
      <xdr:rowOff>57150</xdr:rowOff>
    </xdr:from>
    <xdr:to>
      <xdr:col>3</xdr:col>
      <xdr:colOff>447675</xdr:colOff>
      <xdr:row>12</xdr:row>
      <xdr:rowOff>114300</xdr:rowOff>
    </xdr:to>
    <xdr:sp macro="" textlink="">
      <xdr:nvSpPr>
        <xdr:cNvPr id="67245" name="Arc 427">
          <a:extLst>
            <a:ext uri="{FF2B5EF4-FFF2-40B4-BE49-F238E27FC236}">
              <a16:creationId xmlns:a16="http://schemas.microsoft.com/office/drawing/2014/main" id="{00000000-0008-0000-4900-0000AD060100}"/>
            </a:ext>
          </a:extLst>
        </xdr:cNvPr>
        <xdr:cNvSpPr>
          <a:spLocks/>
        </xdr:cNvSpPr>
      </xdr:nvSpPr>
      <xdr:spPr bwMode="auto">
        <a:xfrm flipH="1">
          <a:off x="1447800" y="1590675"/>
          <a:ext cx="542925" cy="571500"/>
        </a:xfrm>
        <a:custGeom>
          <a:avLst/>
          <a:gdLst>
            <a:gd name="T0" fmla="*/ 0 w 21600"/>
            <a:gd name="T1" fmla="*/ 0 h 21600"/>
            <a:gd name="T2" fmla="*/ 13646646 w 21600"/>
            <a:gd name="T3" fmla="*/ 15120938 h 21600"/>
            <a:gd name="T4" fmla="*/ 0 w 21600"/>
            <a:gd name="T5" fmla="*/ 15120938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133350</xdr:colOff>
      <xdr:row>11</xdr:row>
      <xdr:rowOff>28575</xdr:rowOff>
    </xdr:from>
    <xdr:to>
      <xdr:col>3</xdr:col>
      <xdr:colOff>447675</xdr:colOff>
      <xdr:row>14</xdr:row>
      <xdr:rowOff>9525</xdr:rowOff>
    </xdr:to>
    <xdr:sp macro="" textlink="">
      <xdr:nvSpPr>
        <xdr:cNvPr id="67246" name="Arc 428">
          <a:extLst>
            <a:ext uri="{FF2B5EF4-FFF2-40B4-BE49-F238E27FC236}">
              <a16:creationId xmlns:a16="http://schemas.microsoft.com/office/drawing/2014/main" id="{00000000-0008-0000-4900-0000AE060100}"/>
            </a:ext>
          </a:extLst>
        </xdr:cNvPr>
        <xdr:cNvSpPr>
          <a:spLocks/>
        </xdr:cNvSpPr>
      </xdr:nvSpPr>
      <xdr:spPr bwMode="auto">
        <a:xfrm flipH="1">
          <a:off x="1676400" y="1905000"/>
          <a:ext cx="314325" cy="495300"/>
        </a:xfrm>
        <a:custGeom>
          <a:avLst/>
          <a:gdLst>
            <a:gd name="T0" fmla="*/ 0 w 21600"/>
            <a:gd name="T1" fmla="*/ 0 h 21600"/>
            <a:gd name="T2" fmla="*/ 4574084 w 21600"/>
            <a:gd name="T3" fmla="*/ 11357504 h 21600"/>
            <a:gd name="T4" fmla="*/ 0 w 21600"/>
            <a:gd name="T5" fmla="*/ 113575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133350</xdr:colOff>
      <xdr:row>13</xdr:row>
      <xdr:rowOff>66675</xdr:rowOff>
    </xdr:from>
    <xdr:to>
      <xdr:col>3</xdr:col>
      <xdr:colOff>133350</xdr:colOff>
      <xdr:row>14</xdr:row>
      <xdr:rowOff>9525</xdr:rowOff>
    </xdr:to>
    <xdr:sp macro="" textlink="">
      <xdr:nvSpPr>
        <xdr:cNvPr id="67247" name="Line 429">
          <a:extLst>
            <a:ext uri="{FF2B5EF4-FFF2-40B4-BE49-F238E27FC236}">
              <a16:creationId xmlns:a16="http://schemas.microsoft.com/office/drawing/2014/main" id="{00000000-0008-0000-4900-0000AF060100}"/>
            </a:ext>
          </a:extLst>
        </xdr:cNvPr>
        <xdr:cNvSpPr>
          <a:spLocks noChangeShapeType="1"/>
        </xdr:cNvSpPr>
      </xdr:nvSpPr>
      <xdr:spPr bwMode="auto">
        <a:xfrm flipH="1">
          <a:off x="1676400" y="2286000"/>
          <a:ext cx="0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638175</xdr:colOff>
      <xdr:row>12</xdr:row>
      <xdr:rowOff>47625</xdr:rowOff>
    </xdr:from>
    <xdr:to>
      <xdr:col>2</xdr:col>
      <xdr:colOff>666750</xdr:colOff>
      <xdr:row>12</xdr:row>
      <xdr:rowOff>104775</xdr:rowOff>
    </xdr:to>
    <xdr:sp macro="" textlink="">
      <xdr:nvSpPr>
        <xdr:cNvPr id="67248" name="Line 430">
          <a:extLst>
            <a:ext uri="{FF2B5EF4-FFF2-40B4-BE49-F238E27FC236}">
              <a16:creationId xmlns:a16="http://schemas.microsoft.com/office/drawing/2014/main" id="{00000000-0008-0000-4900-0000B0060100}"/>
            </a:ext>
          </a:extLst>
        </xdr:cNvPr>
        <xdr:cNvSpPr>
          <a:spLocks noChangeShapeType="1"/>
        </xdr:cNvSpPr>
      </xdr:nvSpPr>
      <xdr:spPr bwMode="auto">
        <a:xfrm flipH="1">
          <a:off x="1447800" y="2095500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247650</xdr:colOff>
      <xdr:row>6</xdr:row>
      <xdr:rowOff>47625</xdr:rowOff>
    </xdr:from>
    <xdr:to>
      <xdr:col>3</xdr:col>
      <xdr:colOff>485775</xdr:colOff>
      <xdr:row>7</xdr:row>
      <xdr:rowOff>76200</xdr:rowOff>
    </xdr:to>
    <xdr:sp macro="" textlink="">
      <xdr:nvSpPr>
        <xdr:cNvPr id="66991" name="Text 431">
          <a:extLst>
            <a:ext uri="{FF2B5EF4-FFF2-40B4-BE49-F238E27FC236}">
              <a16:creationId xmlns:a16="http://schemas.microsoft.com/office/drawing/2014/main" id="{00000000-0008-0000-4900-0000AF050100}"/>
            </a:ext>
          </a:extLst>
        </xdr:cNvPr>
        <xdr:cNvSpPr txBox="1">
          <a:spLocks noChangeArrowheads="1"/>
        </xdr:cNvSpPr>
      </xdr:nvSpPr>
      <xdr:spPr bwMode="auto">
        <a:xfrm>
          <a:off x="1790700" y="1066800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</a:t>
          </a:r>
          <a:endParaRPr lang="en-US"/>
        </a:p>
      </xdr:txBody>
    </xdr:sp>
    <xdr:clientData/>
  </xdr:twoCellAnchor>
  <xdr:twoCellAnchor>
    <xdr:from>
      <xdr:col>4</xdr:col>
      <xdr:colOff>238125</xdr:colOff>
      <xdr:row>8</xdr:row>
      <xdr:rowOff>9525</xdr:rowOff>
    </xdr:from>
    <xdr:to>
      <xdr:col>4</xdr:col>
      <xdr:colOff>409575</xdr:colOff>
      <xdr:row>8</xdr:row>
      <xdr:rowOff>9525</xdr:rowOff>
    </xdr:to>
    <xdr:sp macro="" textlink="">
      <xdr:nvSpPr>
        <xdr:cNvPr id="67250" name="Line 433">
          <a:extLst>
            <a:ext uri="{FF2B5EF4-FFF2-40B4-BE49-F238E27FC236}">
              <a16:creationId xmlns:a16="http://schemas.microsoft.com/office/drawing/2014/main" id="{00000000-0008-0000-4900-0000B2060100}"/>
            </a:ext>
          </a:extLst>
        </xdr:cNvPr>
        <xdr:cNvSpPr>
          <a:spLocks noChangeShapeType="1"/>
        </xdr:cNvSpPr>
      </xdr:nvSpPr>
      <xdr:spPr bwMode="auto">
        <a:xfrm>
          <a:off x="2514600" y="137160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419100</xdr:colOff>
      <xdr:row>8</xdr:row>
      <xdr:rowOff>9525</xdr:rowOff>
    </xdr:from>
    <xdr:to>
      <xdr:col>4</xdr:col>
      <xdr:colOff>657225</xdr:colOff>
      <xdr:row>8</xdr:row>
      <xdr:rowOff>9525</xdr:rowOff>
    </xdr:to>
    <xdr:sp macro="" textlink="">
      <xdr:nvSpPr>
        <xdr:cNvPr id="67251" name="Line 434">
          <a:extLst>
            <a:ext uri="{FF2B5EF4-FFF2-40B4-BE49-F238E27FC236}">
              <a16:creationId xmlns:a16="http://schemas.microsoft.com/office/drawing/2014/main" id="{00000000-0008-0000-4900-0000B3060100}"/>
            </a:ext>
          </a:extLst>
        </xdr:cNvPr>
        <xdr:cNvSpPr>
          <a:spLocks noChangeShapeType="1"/>
        </xdr:cNvSpPr>
      </xdr:nvSpPr>
      <xdr:spPr bwMode="auto">
        <a:xfrm flipH="1">
          <a:off x="2695575" y="1371600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266700</xdr:colOff>
      <xdr:row>8</xdr:row>
      <xdr:rowOff>38100</xdr:rowOff>
    </xdr:from>
    <xdr:to>
      <xdr:col>3</xdr:col>
      <xdr:colOff>428625</xdr:colOff>
      <xdr:row>9</xdr:row>
      <xdr:rowOff>47625</xdr:rowOff>
    </xdr:to>
    <xdr:sp macro="" textlink="">
      <xdr:nvSpPr>
        <xdr:cNvPr id="66995" name="Text 435">
          <a:extLst>
            <a:ext uri="{FF2B5EF4-FFF2-40B4-BE49-F238E27FC236}">
              <a16:creationId xmlns:a16="http://schemas.microsoft.com/office/drawing/2014/main" id="{00000000-0008-0000-4900-0000B3050100}"/>
            </a:ext>
          </a:extLst>
        </xdr:cNvPr>
        <xdr:cNvSpPr txBox="1">
          <a:spLocks noChangeArrowheads="1"/>
        </xdr:cNvSpPr>
      </xdr:nvSpPr>
      <xdr:spPr bwMode="auto">
        <a:xfrm>
          <a:off x="1809750" y="1400175"/>
          <a:ext cx="1619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447675</xdr:colOff>
      <xdr:row>6</xdr:row>
      <xdr:rowOff>85725</xdr:rowOff>
    </xdr:from>
    <xdr:to>
      <xdr:col>4</xdr:col>
      <xdr:colOff>85725</xdr:colOff>
      <xdr:row>14</xdr:row>
      <xdr:rowOff>9525</xdr:rowOff>
    </xdr:to>
    <xdr:sp macro="" textlink="">
      <xdr:nvSpPr>
        <xdr:cNvPr id="67253" name="Line 436">
          <a:extLst>
            <a:ext uri="{FF2B5EF4-FFF2-40B4-BE49-F238E27FC236}">
              <a16:creationId xmlns:a16="http://schemas.microsoft.com/office/drawing/2014/main" id="{00000000-0008-0000-4900-0000B5060100}"/>
            </a:ext>
          </a:extLst>
        </xdr:cNvPr>
        <xdr:cNvSpPr>
          <a:spLocks noChangeShapeType="1"/>
        </xdr:cNvSpPr>
      </xdr:nvSpPr>
      <xdr:spPr bwMode="auto">
        <a:xfrm flipV="1">
          <a:off x="1990725" y="1104900"/>
          <a:ext cx="371475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552450</xdr:colOff>
      <xdr:row>7</xdr:row>
      <xdr:rowOff>28575</xdr:rowOff>
    </xdr:from>
    <xdr:to>
      <xdr:col>4</xdr:col>
      <xdr:colOff>666750</xdr:colOff>
      <xdr:row>8</xdr:row>
      <xdr:rowOff>19050</xdr:rowOff>
    </xdr:to>
    <xdr:sp macro="" textlink="">
      <xdr:nvSpPr>
        <xdr:cNvPr id="66997" name="Text 437">
          <a:extLst>
            <a:ext uri="{FF2B5EF4-FFF2-40B4-BE49-F238E27FC236}">
              <a16:creationId xmlns:a16="http://schemas.microsoft.com/office/drawing/2014/main" id="{00000000-0008-0000-4900-0000B5050100}"/>
            </a:ext>
          </a:extLst>
        </xdr:cNvPr>
        <xdr:cNvSpPr txBox="1">
          <a:spLocks noChangeArrowheads="1"/>
        </xdr:cNvSpPr>
      </xdr:nvSpPr>
      <xdr:spPr bwMode="auto">
        <a:xfrm>
          <a:off x="2828925" y="1219200"/>
          <a:ext cx="1143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152400</xdr:colOff>
      <xdr:row>12</xdr:row>
      <xdr:rowOff>152400</xdr:rowOff>
    </xdr:from>
    <xdr:to>
      <xdr:col>2</xdr:col>
      <xdr:colOff>304800</xdr:colOff>
      <xdr:row>13</xdr:row>
      <xdr:rowOff>123825</xdr:rowOff>
    </xdr:to>
    <xdr:sp macro="" textlink="">
      <xdr:nvSpPr>
        <xdr:cNvPr id="66998" name="Text 438">
          <a:extLst>
            <a:ext uri="{FF2B5EF4-FFF2-40B4-BE49-F238E27FC236}">
              <a16:creationId xmlns:a16="http://schemas.microsoft.com/office/drawing/2014/main" id="{00000000-0008-0000-4900-0000B6050100}"/>
            </a:ext>
          </a:extLst>
        </xdr:cNvPr>
        <xdr:cNvSpPr txBox="1">
          <a:spLocks noChangeArrowheads="1"/>
        </xdr:cNvSpPr>
      </xdr:nvSpPr>
      <xdr:spPr bwMode="auto">
        <a:xfrm>
          <a:off x="962025" y="2200275"/>
          <a:ext cx="1524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1</xdr:col>
      <xdr:colOff>285750</xdr:colOff>
      <xdr:row>4</xdr:row>
      <xdr:rowOff>152400</xdr:rowOff>
    </xdr:from>
    <xdr:to>
      <xdr:col>2</xdr:col>
      <xdr:colOff>104775</xdr:colOff>
      <xdr:row>5</xdr:row>
      <xdr:rowOff>152400</xdr:rowOff>
    </xdr:to>
    <xdr:sp macro="" textlink="">
      <xdr:nvSpPr>
        <xdr:cNvPr id="66999" name="Text 439">
          <a:extLst>
            <a:ext uri="{FF2B5EF4-FFF2-40B4-BE49-F238E27FC236}">
              <a16:creationId xmlns:a16="http://schemas.microsoft.com/office/drawing/2014/main" id="{00000000-0008-0000-4900-0000B7050100}"/>
            </a:ext>
          </a:extLst>
        </xdr:cNvPr>
        <xdr:cNvSpPr txBox="1">
          <a:spLocks noChangeArrowheads="1"/>
        </xdr:cNvSpPr>
      </xdr:nvSpPr>
      <xdr:spPr bwMode="auto">
        <a:xfrm>
          <a:off x="657225" y="828675"/>
          <a:ext cx="2571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Symbol"/>
            </a:rPr>
            <a:t>D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1</xdr:col>
      <xdr:colOff>276225</xdr:colOff>
      <xdr:row>6</xdr:row>
      <xdr:rowOff>95250</xdr:rowOff>
    </xdr:from>
    <xdr:to>
      <xdr:col>2</xdr:col>
      <xdr:colOff>9525</xdr:colOff>
      <xdr:row>14</xdr:row>
      <xdr:rowOff>9525</xdr:rowOff>
    </xdr:to>
    <xdr:sp macro="" textlink="">
      <xdr:nvSpPr>
        <xdr:cNvPr id="67257" name="Rectangle 440">
          <a:extLst>
            <a:ext uri="{FF2B5EF4-FFF2-40B4-BE49-F238E27FC236}">
              <a16:creationId xmlns:a16="http://schemas.microsoft.com/office/drawing/2014/main" id="{00000000-0008-0000-4900-0000B9060100}"/>
            </a:ext>
          </a:extLst>
        </xdr:cNvPr>
        <xdr:cNvSpPr>
          <a:spLocks noChangeArrowheads="1"/>
        </xdr:cNvSpPr>
      </xdr:nvSpPr>
      <xdr:spPr bwMode="auto">
        <a:xfrm>
          <a:off x="647700" y="1114425"/>
          <a:ext cx="171450" cy="1285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581025</xdr:colOff>
      <xdr:row>12</xdr:row>
      <xdr:rowOff>152400</xdr:rowOff>
    </xdr:from>
    <xdr:to>
      <xdr:col>4</xdr:col>
      <xdr:colOff>66675</xdr:colOff>
      <xdr:row>14</xdr:row>
      <xdr:rowOff>28575</xdr:rowOff>
    </xdr:to>
    <xdr:sp macro="" textlink="">
      <xdr:nvSpPr>
        <xdr:cNvPr id="67001" name="Text 441">
          <a:extLst>
            <a:ext uri="{FF2B5EF4-FFF2-40B4-BE49-F238E27FC236}">
              <a16:creationId xmlns:a16="http://schemas.microsoft.com/office/drawing/2014/main" id="{00000000-0008-0000-4900-0000B9050100}"/>
            </a:ext>
          </a:extLst>
        </xdr:cNvPr>
        <xdr:cNvSpPr txBox="1">
          <a:spLocks noChangeArrowheads="1"/>
        </xdr:cNvSpPr>
      </xdr:nvSpPr>
      <xdr:spPr bwMode="auto">
        <a:xfrm>
          <a:off x="2124075" y="2200275"/>
          <a:ext cx="2190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a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171450</xdr:colOff>
      <xdr:row>7</xdr:row>
      <xdr:rowOff>152400</xdr:rowOff>
    </xdr:from>
    <xdr:to>
      <xdr:col>3</xdr:col>
      <xdr:colOff>266700</xdr:colOff>
      <xdr:row>8</xdr:row>
      <xdr:rowOff>47625</xdr:rowOff>
    </xdr:to>
    <xdr:sp macro="" textlink="">
      <xdr:nvSpPr>
        <xdr:cNvPr id="67259" name="Line 442">
          <a:extLst>
            <a:ext uri="{FF2B5EF4-FFF2-40B4-BE49-F238E27FC236}">
              <a16:creationId xmlns:a16="http://schemas.microsoft.com/office/drawing/2014/main" id="{00000000-0008-0000-4900-0000BB060100}"/>
            </a:ext>
          </a:extLst>
        </xdr:cNvPr>
        <xdr:cNvSpPr>
          <a:spLocks noChangeShapeType="1"/>
        </xdr:cNvSpPr>
      </xdr:nvSpPr>
      <xdr:spPr bwMode="auto">
        <a:xfrm flipH="1">
          <a:off x="1714500" y="1343025"/>
          <a:ext cx="95250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14</xdr:row>
      <xdr:rowOff>0</xdr:rowOff>
    </xdr:from>
    <xdr:to>
      <xdr:col>2</xdr:col>
      <xdr:colOff>142875</xdr:colOff>
      <xdr:row>14</xdr:row>
      <xdr:rowOff>47625</xdr:rowOff>
    </xdr:to>
    <xdr:sp macro="" textlink="">
      <xdr:nvSpPr>
        <xdr:cNvPr id="67260" name="Oval 444">
          <a:extLst>
            <a:ext uri="{FF2B5EF4-FFF2-40B4-BE49-F238E27FC236}">
              <a16:creationId xmlns:a16="http://schemas.microsoft.com/office/drawing/2014/main" id="{00000000-0008-0000-4900-0000BC060100}"/>
            </a:ext>
          </a:extLst>
        </xdr:cNvPr>
        <xdr:cNvSpPr>
          <a:spLocks noChangeArrowheads="1"/>
        </xdr:cNvSpPr>
      </xdr:nvSpPr>
      <xdr:spPr bwMode="auto">
        <a:xfrm>
          <a:off x="904875" y="2390775"/>
          <a:ext cx="47625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114300</xdr:colOff>
      <xdr:row>14</xdr:row>
      <xdr:rowOff>19050</xdr:rowOff>
    </xdr:from>
    <xdr:to>
      <xdr:col>2</xdr:col>
      <xdr:colOff>219075</xdr:colOff>
      <xdr:row>15</xdr:row>
      <xdr:rowOff>47625</xdr:rowOff>
    </xdr:to>
    <xdr:sp macro="" textlink="">
      <xdr:nvSpPr>
        <xdr:cNvPr id="67261" name="Line 446">
          <a:extLst>
            <a:ext uri="{FF2B5EF4-FFF2-40B4-BE49-F238E27FC236}">
              <a16:creationId xmlns:a16="http://schemas.microsoft.com/office/drawing/2014/main" id="{00000000-0008-0000-4900-0000BD060100}"/>
            </a:ext>
          </a:extLst>
        </xdr:cNvPr>
        <xdr:cNvSpPr>
          <a:spLocks noChangeShapeType="1"/>
        </xdr:cNvSpPr>
      </xdr:nvSpPr>
      <xdr:spPr bwMode="auto">
        <a:xfrm>
          <a:off x="923925" y="2409825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</xdr:colOff>
      <xdr:row>14</xdr:row>
      <xdr:rowOff>19050</xdr:rowOff>
    </xdr:from>
    <xdr:to>
      <xdr:col>2</xdr:col>
      <xdr:colOff>114300</xdr:colOff>
      <xdr:row>15</xdr:row>
      <xdr:rowOff>47625</xdr:rowOff>
    </xdr:to>
    <xdr:sp macro="" textlink="">
      <xdr:nvSpPr>
        <xdr:cNvPr id="67262" name="Line 447">
          <a:extLst>
            <a:ext uri="{FF2B5EF4-FFF2-40B4-BE49-F238E27FC236}">
              <a16:creationId xmlns:a16="http://schemas.microsoft.com/office/drawing/2014/main" id="{00000000-0008-0000-4900-0000BE060100}"/>
            </a:ext>
          </a:extLst>
        </xdr:cNvPr>
        <xdr:cNvSpPr>
          <a:spLocks noChangeShapeType="1"/>
        </xdr:cNvSpPr>
      </xdr:nvSpPr>
      <xdr:spPr bwMode="auto">
        <a:xfrm flipH="1">
          <a:off x="828675" y="2409825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</xdr:colOff>
      <xdr:row>15</xdr:row>
      <xdr:rowOff>47625</xdr:rowOff>
    </xdr:from>
    <xdr:to>
      <xdr:col>2</xdr:col>
      <xdr:colOff>219075</xdr:colOff>
      <xdr:row>15</xdr:row>
      <xdr:rowOff>47625</xdr:rowOff>
    </xdr:to>
    <xdr:sp macro="" textlink="">
      <xdr:nvSpPr>
        <xdr:cNvPr id="67263" name="Line 448">
          <a:extLst>
            <a:ext uri="{FF2B5EF4-FFF2-40B4-BE49-F238E27FC236}">
              <a16:creationId xmlns:a16="http://schemas.microsoft.com/office/drawing/2014/main" id="{00000000-0008-0000-4900-0000BF060100}"/>
            </a:ext>
          </a:extLst>
        </xdr:cNvPr>
        <xdr:cNvSpPr>
          <a:spLocks noChangeShapeType="1"/>
        </xdr:cNvSpPr>
      </xdr:nvSpPr>
      <xdr:spPr bwMode="auto">
        <a:xfrm>
          <a:off x="828675" y="2609850"/>
          <a:ext cx="2000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428625</xdr:colOff>
      <xdr:row>15</xdr:row>
      <xdr:rowOff>66675</xdr:rowOff>
    </xdr:from>
    <xdr:to>
      <xdr:col>2</xdr:col>
      <xdr:colOff>238125</xdr:colOff>
      <xdr:row>15</xdr:row>
      <xdr:rowOff>66675</xdr:rowOff>
    </xdr:to>
    <xdr:sp macro="" textlink="">
      <xdr:nvSpPr>
        <xdr:cNvPr id="67264" name="Line 449">
          <a:extLst>
            <a:ext uri="{FF2B5EF4-FFF2-40B4-BE49-F238E27FC236}">
              <a16:creationId xmlns:a16="http://schemas.microsoft.com/office/drawing/2014/main" id="{00000000-0008-0000-4900-0000C0060100}"/>
            </a:ext>
          </a:extLst>
        </xdr:cNvPr>
        <xdr:cNvSpPr>
          <a:spLocks noChangeShapeType="1"/>
        </xdr:cNvSpPr>
      </xdr:nvSpPr>
      <xdr:spPr bwMode="auto">
        <a:xfrm>
          <a:off x="800100" y="26289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38100</xdr:colOff>
      <xdr:row>13</xdr:row>
      <xdr:rowOff>152400</xdr:rowOff>
    </xdr:from>
    <xdr:to>
      <xdr:col>5</xdr:col>
      <xdr:colOff>76200</xdr:colOff>
      <xdr:row>14</xdr:row>
      <xdr:rowOff>38100</xdr:rowOff>
    </xdr:to>
    <xdr:sp macro="" textlink="">
      <xdr:nvSpPr>
        <xdr:cNvPr id="67265" name="Oval 451">
          <a:extLst>
            <a:ext uri="{FF2B5EF4-FFF2-40B4-BE49-F238E27FC236}">
              <a16:creationId xmlns:a16="http://schemas.microsoft.com/office/drawing/2014/main" id="{00000000-0008-0000-4900-0000C1060100}"/>
            </a:ext>
          </a:extLst>
        </xdr:cNvPr>
        <xdr:cNvSpPr>
          <a:spLocks noChangeArrowheads="1"/>
        </xdr:cNvSpPr>
      </xdr:nvSpPr>
      <xdr:spPr bwMode="auto">
        <a:xfrm>
          <a:off x="3048000" y="2371725"/>
          <a:ext cx="3810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5</xdr:col>
      <xdr:colOff>57150</xdr:colOff>
      <xdr:row>14</xdr:row>
      <xdr:rowOff>9525</xdr:rowOff>
    </xdr:from>
    <xdr:to>
      <xdr:col>5</xdr:col>
      <xdr:colOff>161925</xdr:colOff>
      <xdr:row>15</xdr:row>
      <xdr:rowOff>47625</xdr:rowOff>
    </xdr:to>
    <xdr:sp macro="" textlink="">
      <xdr:nvSpPr>
        <xdr:cNvPr id="67266" name="Line 453">
          <a:extLst>
            <a:ext uri="{FF2B5EF4-FFF2-40B4-BE49-F238E27FC236}">
              <a16:creationId xmlns:a16="http://schemas.microsoft.com/office/drawing/2014/main" id="{00000000-0008-0000-4900-0000C2060100}"/>
            </a:ext>
          </a:extLst>
        </xdr:cNvPr>
        <xdr:cNvSpPr>
          <a:spLocks noChangeShapeType="1"/>
        </xdr:cNvSpPr>
      </xdr:nvSpPr>
      <xdr:spPr bwMode="auto">
        <a:xfrm>
          <a:off x="3067050" y="2400300"/>
          <a:ext cx="104775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14</xdr:row>
      <xdr:rowOff>9525</xdr:rowOff>
    </xdr:from>
    <xdr:to>
      <xdr:col>5</xdr:col>
      <xdr:colOff>57150</xdr:colOff>
      <xdr:row>15</xdr:row>
      <xdr:rowOff>47625</xdr:rowOff>
    </xdr:to>
    <xdr:sp macro="" textlink="">
      <xdr:nvSpPr>
        <xdr:cNvPr id="67267" name="Line 454">
          <a:extLst>
            <a:ext uri="{FF2B5EF4-FFF2-40B4-BE49-F238E27FC236}">
              <a16:creationId xmlns:a16="http://schemas.microsoft.com/office/drawing/2014/main" id="{00000000-0008-0000-4900-0000C3060100}"/>
            </a:ext>
          </a:extLst>
        </xdr:cNvPr>
        <xdr:cNvSpPr>
          <a:spLocks noChangeShapeType="1"/>
        </xdr:cNvSpPr>
      </xdr:nvSpPr>
      <xdr:spPr bwMode="auto">
        <a:xfrm flipH="1">
          <a:off x="2962275" y="2400300"/>
          <a:ext cx="104775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15</xdr:row>
      <xdr:rowOff>47625</xdr:rowOff>
    </xdr:from>
    <xdr:to>
      <xdr:col>5</xdr:col>
      <xdr:colOff>161925</xdr:colOff>
      <xdr:row>15</xdr:row>
      <xdr:rowOff>47625</xdr:rowOff>
    </xdr:to>
    <xdr:sp macro="" textlink="">
      <xdr:nvSpPr>
        <xdr:cNvPr id="67268" name="Line 455">
          <a:extLst>
            <a:ext uri="{FF2B5EF4-FFF2-40B4-BE49-F238E27FC236}">
              <a16:creationId xmlns:a16="http://schemas.microsoft.com/office/drawing/2014/main" id="{00000000-0008-0000-4900-0000C4060100}"/>
            </a:ext>
          </a:extLst>
        </xdr:cNvPr>
        <xdr:cNvSpPr>
          <a:spLocks noChangeShapeType="1"/>
        </xdr:cNvSpPr>
      </xdr:nvSpPr>
      <xdr:spPr bwMode="auto">
        <a:xfrm>
          <a:off x="2962275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666750</xdr:colOff>
      <xdr:row>15</xdr:row>
      <xdr:rowOff>57150</xdr:rowOff>
    </xdr:from>
    <xdr:to>
      <xdr:col>5</xdr:col>
      <xdr:colOff>180975</xdr:colOff>
      <xdr:row>15</xdr:row>
      <xdr:rowOff>57150</xdr:rowOff>
    </xdr:to>
    <xdr:sp macro="" textlink="">
      <xdr:nvSpPr>
        <xdr:cNvPr id="67269" name="Line 456">
          <a:extLst>
            <a:ext uri="{FF2B5EF4-FFF2-40B4-BE49-F238E27FC236}">
              <a16:creationId xmlns:a16="http://schemas.microsoft.com/office/drawing/2014/main" id="{00000000-0008-0000-4900-0000C5060100}"/>
            </a:ext>
          </a:extLst>
        </xdr:cNvPr>
        <xdr:cNvSpPr>
          <a:spLocks noChangeShapeType="1"/>
        </xdr:cNvSpPr>
      </xdr:nvSpPr>
      <xdr:spPr bwMode="auto">
        <a:xfrm>
          <a:off x="2943225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4</xdr:row>
      <xdr:rowOff>104775</xdr:rowOff>
    </xdr:from>
    <xdr:to>
      <xdr:col>3</xdr:col>
      <xdr:colOff>95250</xdr:colOff>
      <xdr:row>6</xdr:row>
      <xdr:rowOff>85725</xdr:rowOff>
    </xdr:to>
    <xdr:sp macro="" textlink="">
      <xdr:nvSpPr>
        <xdr:cNvPr id="67270" name="Line 457">
          <a:extLst>
            <a:ext uri="{FF2B5EF4-FFF2-40B4-BE49-F238E27FC236}">
              <a16:creationId xmlns:a16="http://schemas.microsoft.com/office/drawing/2014/main" id="{00000000-0008-0000-4900-0000C6060100}"/>
            </a:ext>
          </a:extLst>
        </xdr:cNvPr>
        <xdr:cNvSpPr>
          <a:spLocks noChangeShapeType="1"/>
        </xdr:cNvSpPr>
      </xdr:nvSpPr>
      <xdr:spPr bwMode="auto">
        <a:xfrm flipV="1">
          <a:off x="1638300" y="78105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3</xdr:row>
      <xdr:rowOff>152400</xdr:rowOff>
    </xdr:from>
    <xdr:to>
      <xdr:col>3</xdr:col>
      <xdr:colOff>238125</xdr:colOff>
      <xdr:row>4</xdr:row>
      <xdr:rowOff>152400</xdr:rowOff>
    </xdr:to>
    <xdr:sp macro="" textlink="">
      <xdr:nvSpPr>
        <xdr:cNvPr id="67018" name="Text 458">
          <a:extLst>
            <a:ext uri="{FF2B5EF4-FFF2-40B4-BE49-F238E27FC236}">
              <a16:creationId xmlns:a16="http://schemas.microsoft.com/office/drawing/2014/main" id="{00000000-0008-0000-4900-0000CA050100}"/>
            </a:ext>
          </a:extLst>
        </xdr:cNvPr>
        <xdr:cNvSpPr txBox="1">
          <a:spLocks noChangeArrowheads="1"/>
        </xdr:cNvSpPr>
      </xdr:nvSpPr>
      <xdr:spPr bwMode="auto">
        <a:xfrm>
          <a:off x="1647825" y="657225"/>
          <a:ext cx="133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4</xdr:col>
      <xdr:colOff>76200</xdr:colOff>
      <xdr:row>4</xdr:row>
      <xdr:rowOff>114300</xdr:rowOff>
    </xdr:from>
    <xdr:to>
      <xdr:col>4</xdr:col>
      <xdr:colOff>76200</xdr:colOff>
      <xdr:row>6</xdr:row>
      <xdr:rowOff>104775</xdr:rowOff>
    </xdr:to>
    <xdr:sp macro="" textlink="">
      <xdr:nvSpPr>
        <xdr:cNvPr id="67272" name="Line 459">
          <a:extLst>
            <a:ext uri="{FF2B5EF4-FFF2-40B4-BE49-F238E27FC236}">
              <a16:creationId xmlns:a16="http://schemas.microsoft.com/office/drawing/2014/main" id="{00000000-0008-0000-4900-0000C8060100}"/>
            </a:ext>
          </a:extLst>
        </xdr:cNvPr>
        <xdr:cNvSpPr>
          <a:spLocks noChangeShapeType="1"/>
        </xdr:cNvSpPr>
      </xdr:nvSpPr>
      <xdr:spPr bwMode="auto">
        <a:xfrm flipV="1">
          <a:off x="2352675" y="790575"/>
          <a:ext cx="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</xdr:colOff>
      <xdr:row>13</xdr:row>
      <xdr:rowOff>0</xdr:rowOff>
    </xdr:from>
    <xdr:to>
      <xdr:col>5</xdr:col>
      <xdr:colOff>619125</xdr:colOff>
      <xdr:row>14</xdr:row>
      <xdr:rowOff>28575</xdr:rowOff>
    </xdr:to>
    <xdr:sp macro="" textlink="">
      <xdr:nvSpPr>
        <xdr:cNvPr id="67020" name="Koeffizient">
          <a:extLst>
            <a:ext uri="{FF2B5EF4-FFF2-40B4-BE49-F238E27FC236}">
              <a16:creationId xmlns:a16="http://schemas.microsoft.com/office/drawing/2014/main" id="{00000000-0008-0000-4900-0000CC050100}"/>
            </a:ext>
          </a:extLst>
        </xdr:cNvPr>
        <xdr:cNvSpPr txBox="1">
          <a:spLocks noChangeArrowheads="1"/>
        </xdr:cNvSpPr>
      </xdr:nvSpPr>
      <xdr:spPr bwMode="auto">
        <a:xfrm>
          <a:off x="2314575" y="2219325"/>
          <a:ext cx="1314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0,2016 1/K</a:t>
          </a:r>
          <a:endParaRPr lang="en-US"/>
        </a:p>
      </xdr:txBody>
    </xdr:sp>
    <xdr:clientData/>
  </xdr:twoCellAnchor>
  <xdr:twoCellAnchor>
    <xdr:from>
      <xdr:col>2</xdr:col>
      <xdr:colOff>285750</xdr:colOff>
      <xdr:row>12</xdr:row>
      <xdr:rowOff>152400</xdr:rowOff>
    </xdr:from>
    <xdr:to>
      <xdr:col>3</xdr:col>
      <xdr:colOff>561975</xdr:colOff>
      <xdr:row>13</xdr:row>
      <xdr:rowOff>152400</xdr:rowOff>
    </xdr:to>
    <xdr:sp macro="" textlink="">
      <xdr:nvSpPr>
        <xdr:cNvPr id="67022" name="Radius">
          <a:extLst>
            <a:ext uri="{FF2B5EF4-FFF2-40B4-BE49-F238E27FC236}">
              <a16:creationId xmlns:a16="http://schemas.microsoft.com/office/drawing/2014/main" id="{00000000-0008-0000-4900-0000CE050100}"/>
            </a:ext>
          </a:extLst>
        </xdr:cNvPr>
        <xdr:cNvSpPr txBox="1">
          <a:spLocks noChangeArrowheads="1"/>
        </xdr:cNvSpPr>
      </xdr:nvSpPr>
      <xdr:spPr bwMode="auto">
        <a:xfrm>
          <a:off x="1095375" y="2200275"/>
          <a:ext cx="10096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500cm</a:t>
          </a:r>
          <a:endParaRPr lang="en-US"/>
        </a:p>
      </xdr:txBody>
    </xdr:sp>
    <xdr:clientData/>
  </xdr:twoCellAnchor>
  <xdr:twoCellAnchor>
    <xdr:from>
      <xdr:col>3</xdr:col>
      <xdr:colOff>428625</xdr:colOff>
      <xdr:row>6</xdr:row>
      <xdr:rowOff>95250</xdr:rowOff>
    </xdr:from>
    <xdr:to>
      <xdr:col>4</xdr:col>
      <xdr:colOff>190500</xdr:colOff>
      <xdr:row>7</xdr:row>
      <xdr:rowOff>76200</xdr:rowOff>
    </xdr:to>
    <xdr:sp macro="" textlink="">
      <xdr:nvSpPr>
        <xdr:cNvPr id="67023" name="phio">
          <a:extLst>
            <a:ext uri="{FF2B5EF4-FFF2-40B4-BE49-F238E27FC236}">
              <a16:creationId xmlns:a16="http://schemas.microsoft.com/office/drawing/2014/main" id="{00000000-0008-0000-4900-0000CF050100}"/>
            </a:ext>
          </a:extLst>
        </xdr:cNvPr>
        <xdr:cNvSpPr txBox="1">
          <a:spLocks noChangeArrowheads="1"/>
        </xdr:cNvSpPr>
      </xdr:nvSpPr>
      <xdr:spPr bwMode="auto">
        <a:xfrm>
          <a:off x="1971675" y="1114425"/>
          <a:ext cx="495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0°</a:t>
          </a:r>
          <a:endParaRPr lang="en-US"/>
        </a:p>
      </xdr:txBody>
    </xdr:sp>
    <xdr:clientData/>
  </xdr:twoCellAnchor>
  <xdr:twoCellAnchor>
    <xdr:from>
      <xdr:col>3</xdr:col>
      <xdr:colOff>390525</xdr:colOff>
      <xdr:row>8</xdr:row>
      <xdr:rowOff>57150</xdr:rowOff>
    </xdr:from>
    <xdr:to>
      <xdr:col>4</xdr:col>
      <xdr:colOff>57150</xdr:colOff>
      <xdr:row>9</xdr:row>
      <xdr:rowOff>47625</xdr:rowOff>
    </xdr:to>
    <xdr:sp macro="" textlink="">
      <xdr:nvSpPr>
        <xdr:cNvPr id="67024" name="phi">
          <a:extLst>
            <a:ext uri="{FF2B5EF4-FFF2-40B4-BE49-F238E27FC236}">
              <a16:creationId xmlns:a16="http://schemas.microsoft.com/office/drawing/2014/main" id="{00000000-0008-0000-4900-0000D0050100}"/>
            </a:ext>
          </a:extLst>
        </xdr:cNvPr>
        <xdr:cNvSpPr txBox="1">
          <a:spLocks noChangeArrowheads="1"/>
        </xdr:cNvSpPr>
      </xdr:nvSpPr>
      <xdr:spPr bwMode="auto">
        <a:xfrm>
          <a:off x="1933575" y="1419225"/>
          <a:ext cx="4000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3</xdr:col>
      <xdr:colOff>209550</xdr:colOff>
      <xdr:row>3</xdr:row>
      <xdr:rowOff>152400</xdr:rowOff>
    </xdr:from>
    <xdr:to>
      <xdr:col>5</xdr:col>
      <xdr:colOff>247650</xdr:colOff>
      <xdr:row>4</xdr:row>
      <xdr:rowOff>152400</xdr:rowOff>
    </xdr:to>
    <xdr:sp macro="" textlink="">
      <xdr:nvSpPr>
        <xdr:cNvPr id="67025" name="Randlast">
          <a:extLst>
            <a:ext uri="{FF2B5EF4-FFF2-40B4-BE49-F238E27FC236}">
              <a16:creationId xmlns:a16="http://schemas.microsoft.com/office/drawing/2014/main" id="{00000000-0008-0000-4900-0000D1050100}"/>
            </a:ext>
          </a:extLst>
        </xdr:cNvPr>
        <xdr:cNvSpPr txBox="1">
          <a:spLocks noChangeArrowheads="1"/>
        </xdr:cNvSpPr>
      </xdr:nvSpPr>
      <xdr:spPr bwMode="auto">
        <a:xfrm>
          <a:off x="1752600" y="657225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0KN/cm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67026" name="Meridiankraft">
          <a:extLst>
            <a:ext uri="{FF2B5EF4-FFF2-40B4-BE49-F238E27FC236}">
              <a16:creationId xmlns:a16="http://schemas.microsoft.com/office/drawing/2014/main" id="{00000000-0008-0000-4900-0000D2050100}"/>
            </a:ext>
          </a:extLst>
        </xdr:cNvPr>
        <xdr:cNvSpPr txBox="1">
          <a:spLocks noChangeArrowheads="1"/>
        </xdr:cNvSpPr>
      </xdr:nvSpPr>
      <xdr:spPr bwMode="auto">
        <a:xfrm>
          <a:off x="1038225" y="3228975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67027" name="Ringkraft">
          <a:extLst>
            <a:ext uri="{FF2B5EF4-FFF2-40B4-BE49-F238E27FC236}">
              <a16:creationId xmlns:a16="http://schemas.microsoft.com/office/drawing/2014/main" id="{00000000-0008-0000-4900-0000D3050100}"/>
            </a:ext>
          </a:extLst>
        </xdr:cNvPr>
        <xdr:cNvSpPr txBox="1">
          <a:spLocks noChangeArrowheads="1"/>
        </xdr:cNvSpPr>
      </xdr:nvSpPr>
      <xdr:spPr bwMode="auto">
        <a:xfrm>
          <a:off x="1752600" y="3248025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67028" name="Aufweitung">
          <a:extLst>
            <a:ext uri="{FF2B5EF4-FFF2-40B4-BE49-F238E27FC236}">
              <a16:creationId xmlns:a16="http://schemas.microsoft.com/office/drawing/2014/main" id="{00000000-0008-0000-4900-0000D4050100}"/>
            </a:ext>
          </a:extLst>
        </xdr:cNvPr>
        <xdr:cNvSpPr txBox="1">
          <a:spLocks noChangeArrowheads="1"/>
        </xdr:cNvSpPr>
      </xdr:nvSpPr>
      <xdr:spPr bwMode="auto">
        <a:xfrm>
          <a:off x="2609850" y="3228975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15</xdr:row>
          <xdr:rowOff>152400</xdr:rowOff>
        </xdr:from>
        <xdr:to>
          <xdr:col>3</xdr:col>
          <xdr:colOff>76200</xdr:colOff>
          <xdr:row>17</xdr:row>
          <xdr:rowOff>7620</xdr:rowOff>
        </xdr:to>
        <xdr:sp macro="" textlink="">
          <xdr:nvSpPr>
            <xdr:cNvPr id="67029" name="Button 469" hidden="1">
              <a:extLst>
                <a:ext uri="{63B3BB69-23CF-44E3-9099-C40C66FF867C}">
                  <a14:compatExt spid="_x0000_s67029"/>
                </a:ext>
                <a:ext uri="{FF2B5EF4-FFF2-40B4-BE49-F238E27FC236}">
                  <a16:creationId xmlns:a16="http://schemas.microsoft.com/office/drawing/2014/main" id="{00000000-0008-0000-4900-0000D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15</xdr:row>
          <xdr:rowOff>152400</xdr:rowOff>
        </xdr:from>
        <xdr:to>
          <xdr:col>5</xdr:col>
          <xdr:colOff>426720</xdr:colOff>
          <xdr:row>17</xdr:row>
          <xdr:rowOff>7620</xdr:rowOff>
        </xdr:to>
        <xdr:sp macro="" textlink="">
          <xdr:nvSpPr>
            <xdr:cNvPr id="67030" name="Button 470" hidden="1">
              <a:extLst>
                <a:ext uri="{63B3BB69-23CF-44E3-9099-C40C66FF867C}">
                  <a14:compatExt spid="_x0000_s67030"/>
                </a:ext>
                <a:ext uri="{FF2B5EF4-FFF2-40B4-BE49-F238E27FC236}">
                  <a16:creationId xmlns:a16="http://schemas.microsoft.com/office/drawing/2014/main" id="{00000000-0008-0000-4900-0000D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190500</xdr:colOff>
          <xdr:row>17</xdr:row>
          <xdr:rowOff>7620</xdr:rowOff>
        </xdr:to>
        <xdr:sp macro="" textlink="">
          <xdr:nvSpPr>
            <xdr:cNvPr id="67031" name="Button 471" hidden="1">
              <a:extLst>
                <a:ext uri="{63B3BB69-23CF-44E3-9099-C40C66FF867C}">
                  <a14:compatExt spid="_x0000_s67031"/>
                </a:ext>
                <a:ext uri="{FF2B5EF4-FFF2-40B4-BE49-F238E27FC236}">
                  <a16:creationId xmlns:a16="http://schemas.microsoft.com/office/drawing/2014/main" id="{00000000-0008-0000-4900-0000D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</xdr:row>
          <xdr:rowOff>152400</xdr:rowOff>
        </xdr:from>
        <xdr:to>
          <xdr:col>11</xdr:col>
          <xdr:colOff>335280</xdr:colOff>
          <xdr:row>6</xdr:row>
          <xdr:rowOff>7620</xdr:rowOff>
        </xdr:to>
        <xdr:sp macro="" textlink="">
          <xdr:nvSpPr>
            <xdr:cNvPr id="67032" name="Button 472" hidden="1">
              <a:extLst>
                <a:ext uri="{63B3BB69-23CF-44E3-9099-C40C66FF867C}">
                  <a14:compatExt spid="_x0000_s67032"/>
                </a:ext>
                <a:ext uri="{FF2B5EF4-FFF2-40B4-BE49-F238E27FC236}">
                  <a16:creationId xmlns:a16="http://schemas.microsoft.com/office/drawing/2014/main" id="{00000000-0008-0000-4900-0000D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428625</xdr:colOff>
      <xdr:row>10</xdr:row>
      <xdr:rowOff>28575</xdr:rowOff>
    </xdr:from>
    <xdr:to>
      <xdr:col>4</xdr:col>
      <xdr:colOff>95250</xdr:colOff>
      <xdr:row>11</xdr:row>
      <xdr:rowOff>19050</xdr:rowOff>
    </xdr:to>
    <xdr:sp macro="" textlink="">
      <xdr:nvSpPr>
        <xdr:cNvPr id="67021" name="phiu">
          <a:extLst>
            <a:ext uri="{FF2B5EF4-FFF2-40B4-BE49-F238E27FC236}">
              <a16:creationId xmlns:a16="http://schemas.microsoft.com/office/drawing/2014/main" id="{00000000-0008-0000-4900-0000CD050100}"/>
            </a:ext>
          </a:extLst>
        </xdr:cNvPr>
        <xdr:cNvSpPr txBox="1">
          <a:spLocks noChangeArrowheads="1"/>
        </xdr:cNvSpPr>
      </xdr:nvSpPr>
      <xdr:spPr bwMode="auto">
        <a:xfrm>
          <a:off x="1971675" y="1733550"/>
          <a:ext cx="4000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3</xdr:col>
      <xdr:colOff>238125</xdr:colOff>
      <xdr:row>9</xdr:row>
      <xdr:rowOff>152400</xdr:rowOff>
    </xdr:from>
    <xdr:to>
      <xdr:col>3</xdr:col>
      <xdr:colOff>447675</xdr:colOff>
      <xdr:row>11</xdr:row>
      <xdr:rowOff>0</xdr:rowOff>
    </xdr:to>
    <xdr:sp macro="" textlink="">
      <xdr:nvSpPr>
        <xdr:cNvPr id="66992" name="Text 432">
          <a:extLst>
            <a:ext uri="{FF2B5EF4-FFF2-40B4-BE49-F238E27FC236}">
              <a16:creationId xmlns:a16="http://schemas.microsoft.com/office/drawing/2014/main" id="{00000000-0008-0000-4900-0000B0050100}"/>
            </a:ext>
          </a:extLst>
        </xdr:cNvPr>
        <xdr:cNvSpPr txBox="1">
          <a:spLocks noChangeArrowheads="1"/>
        </xdr:cNvSpPr>
      </xdr:nvSpPr>
      <xdr:spPr bwMode="auto">
        <a:xfrm>
          <a:off x="1781175" y="1685925"/>
          <a:ext cx="2095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0.85766</cdr:x>
      <cdr:y>0.34115</cdr:y>
    </cdr:from>
    <cdr:to>
      <cdr:x>1</cdr:x>
      <cdr:y>0.4366</cdr:y>
    </cdr:to>
    <cdr:sp macro="" textlink="">
      <cdr:nvSpPr>
        <cdr:cNvPr id="67585" name="Text 1">
          <a:extLst xmlns:a="http://schemas.openxmlformats.org/drawingml/2006/main">
            <a:ext uri="{FF2B5EF4-FFF2-40B4-BE49-F238E27FC236}">
              <a16:creationId xmlns:a16="http://schemas.microsoft.com/office/drawing/2014/main" id="{2918B818-0056-4F37-B867-EEACCF671B86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4293" y="649825"/>
          <a:ext cx="314539" cy="1809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0.87763</cdr:x>
      <cdr:y>0.42789</cdr:y>
    </cdr:from>
    <cdr:to>
      <cdr:x>0.98979</cdr:x>
      <cdr:y>0.53032</cdr:y>
    </cdr:to>
    <cdr:sp macro="" textlink="">
      <cdr:nvSpPr>
        <cdr:cNvPr id="68609" name="Text 1">
          <a:extLst xmlns:a="http://schemas.openxmlformats.org/drawingml/2006/main">
            <a:ext uri="{FF2B5EF4-FFF2-40B4-BE49-F238E27FC236}">
              <a16:creationId xmlns:a16="http://schemas.microsoft.com/office/drawing/2014/main" id="{6376D235-170F-4930-A1AE-698A146A70E7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47749" y="806971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4</xdr:row>
      <xdr:rowOff>228600</xdr:rowOff>
    </xdr:from>
    <xdr:to>
      <xdr:col>4</xdr:col>
      <xdr:colOff>409575</xdr:colOff>
      <xdr:row>6</xdr:row>
      <xdr:rowOff>28575</xdr:rowOff>
    </xdr:to>
    <xdr:sp macro="" textlink="">
      <xdr:nvSpPr>
        <xdr:cNvPr id="69650" name="randtyp_o">
          <a:extLst>
            <a:ext uri="{FF2B5EF4-FFF2-40B4-BE49-F238E27FC236}">
              <a16:creationId xmlns:a16="http://schemas.microsoft.com/office/drawing/2014/main" id="{00000000-0008-0000-4A00-000012100100}"/>
            </a:ext>
          </a:extLst>
        </xdr:cNvPr>
        <xdr:cNvSpPr txBox="1">
          <a:spLocks noChangeArrowheads="1"/>
        </xdr:cNvSpPr>
      </xdr:nvSpPr>
      <xdr:spPr bwMode="auto">
        <a:xfrm>
          <a:off x="2057400" y="904875"/>
          <a:ext cx="15335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1000" b="1" i="0" u="none" strike="noStrike" baseline="0">
              <a:solidFill>
                <a:srgbClr val="3333CC"/>
              </a:solidFill>
              <a:latin typeface="Arial"/>
              <a:cs typeface="Arial"/>
            </a:rPr>
            <a:t>Kugelschale</a:t>
          </a:r>
        </a:p>
      </xdr:txBody>
    </xdr:sp>
    <xdr:clientData/>
  </xdr:twoCellAnchor>
  <xdr:twoCellAnchor>
    <xdr:from>
      <xdr:col>6</xdr:col>
      <xdr:colOff>57150</xdr:colOff>
      <xdr:row>4</xdr:row>
      <xdr:rowOff>228600</xdr:rowOff>
    </xdr:from>
    <xdr:to>
      <xdr:col>7</xdr:col>
      <xdr:colOff>400050</xdr:colOff>
      <xdr:row>6</xdr:row>
      <xdr:rowOff>9525</xdr:rowOff>
    </xdr:to>
    <xdr:sp macro="" textlink="">
      <xdr:nvSpPr>
        <xdr:cNvPr id="69688" name="randtyp_u">
          <a:extLst>
            <a:ext uri="{FF2B5EF4-FFF2-40B4-BE49-F238E27FC236}">
              <a16:creationId xmlns:a16="http://schemas.microsoft.com/office/drawing/2014/main" id="{00000000-0008-0000-4A00-000038100100}"/>
            </a:ext>
          </a:extLst>
        </xdr:cNvPr>
        <xdr:cNvSpPr txBox="1">
          <a:spLocks noChangeArrowheads="1"/>
        </xdr:cNvSpPr>
      </xdr:nvSpPr>
      <xdr:spPr bwMode="auto">
        <a:xfrm>
          <a:off x="4924425" y="904875"/>
          <a:ext cx="1533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1000" b="1" i="0" u="none" strike="noStrike" baseline="0">
              <a:solidFill>
                <a:srgbClr val="3333CC"/>
              </a:solidFill>
              <a:latin typeface="Arial"/>
              <a:cs typeface="Arial"/>
            </a:rPr>
            <a:t>Zylinderschale</a:t>
          </a:r>
        </a:p>
      </xdr:txBody>
    </xdr:sp>
    <xdr:clientData/>
  </xdr:twoCellAnchor>
  <xdr:twoCellAnchor>
    <xdr:from>
      <xdr:col>5</xdr:col>
      <xdr:colOff>457200</xdr:colOff>
      <xdr:row>85</xdr:row>
      <xdr:rowOff>133350</xdr:rowOff>
    </xdr:from>
    <xdr:to>
      <xdr:col>5</xdr:col>
      <xdr:colOff>504825</xdr:colOff>
      <xdr:row>87</xdr:row>
      <xdr:rowOff>190500</xdr:rowOff>
    </xdr:to>
    <xdr:sp macro="" textlink="">
      <xdr:nvSpPr>
        <xdr:cNvPr id="69816" name="Zeichnung 59">
          <a:extLst>
            <a:ext uri="{FF2B5EF4-FFF2-40B4-BE49-F238E27FC236}">
              <a16:creationId xmlns:a16="http://schemas.microsoft.com/office/drawing/2014/main" id="{00000000-0008-0000-4A00-0000B8100100}"/>
            </a:ext>
          </a:extLst>
        </xdr:cNvPr>
        <xdr:cNvSpPr>
          <a:spLocks/>
        </xdr:cNvSpPr>
      </xdr:nvSpPr>
      <xdr:spPr bwMode="auto">
        <a:xfrm>
          <a:off x="4486275" y="14725650"/>
          <a:ext cx="47625" cy="419100"/>
        </a:xfrm>
        <a:custGeom>
          <a:avLst/>
          <a:gdLst>
            <a:gd name="T0" fmla="*/ 2517 w 16384"/>
            <a:gd name="T1" fmla="*/ 0 h 16384"/>
            <a:gd name="T2" fmla="*/ 138436 w 16384"/>
            <a:gd name="T3" fmla="*/ 0 h 16384"/>
            <a:gd name="T4" fmla="*/ 138436 w 16384"/>
            <a:gd name="T5" fmla="*/ 10720508 h 16384"/>
            <a:gd name="T6" fmla="*/ 0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304800</xdr:colOff>
      <xdr:row>85</xdr:row>
      <xdr:rowOff>133350</xdr:rowOff>
    </xdr:from>
    <xdr:to>
      <xdr:col>4</xdr:col>
      <xdr:colOff>352425</xdr:colOff>
      <xdr:row>87</xdr:row>
      <xdr:rowOff>190500</xdr:rowOff>
    </xdr:to>
    <xdr:sp macro="" textlink="">
      <xdr:nvSpPr>
        <xdr:cNvPr id="69817" name="Zeichnung 60">
          <a:extLst>
            <a:ext uri="{FF2B5EF4-FFF2-40B4-BE49-F238E27FC236}">
              <a16:creationId xmlns:a16="http://schemas.microsoft.com/office/drawing/2014/main" id="{00000000-0008-0000-4A00-0000B9100100}"/>
            </a:ext>
          </a:extLst>
        </xdr:cNvPr>
        <xdr:cNvSpPr>
          <a:spLocks/>
        </xdr:cNvSpPr>
      </xdr:nvSpPr>
      <xdr:spPr bwMode="auto">
        <a:xfrm>
          <a:off x="3486150" y="14725650"/>
          <a:ext cx="47625" cy="419100"/>
        </a:xfrm>
        <a:custGeom>
          <a:avLst/>
          <a:gdLst>
            <a:gd name="T0" fmla="*/ 135919 w 16384"/>
            <a:gd name="T1" fmla="*/ 0 h 16384"/>
            <a:gd name="T2" fmla="*/ 0 w 16384"/>
            <a:gd name="T3" fmla="*/ 0 h 16384"/>
            <a:gd name="T4" fmla="*/ 0 w 16384"/>
            <a:gd name="T5" fmla="*/ 10720508 h 16384"/>
            <a:gd name="T6" fmla="*/ 138436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0</xdr:colOff>
      <xdr:row>85</xdr:row>
      <xdr:rowOff>133350</xdr:rowOff>
    </xdr:from>
    <xdr:to>
      <xdr:col>2</xdr:col>
      <xdr:colOff>66675</xdr:colOff>
      <xdr:row>87</xdr:row>
      <xdr:rowOff>190500</xdr:rowOff>
    </xdr:to>
    <xdr:sp macro="" textlink="">
      <xdr:nvSpPr>
        <xdr:cNvPr id="69818" name="Zeichnung 61">
          <a:extLst>
            <a:ext uri="{FF2B5EF4-FFF2-40B4-BE49-F238E27FC236}">
              <a16:creationId xmlns:a16="http://schemas.microsoft.com/office/drawing/2014/main" id="{00000000-0008-0000-4A00-0000BA100100}"/>
            </a:ext>
          </a:extLst>
        </xdr:cNvPr>
        <xdr:cNvSpPr>
          <a:spLocks/>
        </xdr:cNvSpPr>
      </xdr:nvSpPr>
      <xdr:spPr bwMode="auto">
        <a:xfrm>
          <a:off x="1257300" y="14725650"/>
          <a:ext cx="66675" cy="419100"/>
        </a:xfrm>
        <a:custGeom>
          <a:avLst/>
          <a:gdLst>
            <a:gd name="T0" fmla="*/ 266399 w 16384"/>
            <a:gd name="T1" fmla="*/ 0 h 16384"/>
            <a:gd name="T2" fmla="*/ 0 w 16384"/>
            <a:gd name="T3" fmla="*/ 0 h 16384"/>
            <a:gd name="T4" fmla="*/ 0 w 16384"/>
            <a:gd name="T5" fmla="*/ 10720508 h 16384"/>
            <a:gd name="T6" fmla="*/ 271335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819150</xdr:colOff>
      <xdr:row>85</xdr:row>
      <xdr:rowOff>133350</xdr:rowOff>
    </xdr:from>
    <xdr:to>
      <xdr:col>3</xdr:col>
      <xdr:colOff>904875</xdr:colOff>
      <xdr:row>87</xdr:row>
      <xdr:rowOff>190500</xdr:rowOff>
    </xdr:to>
    <xdr:sp macro="" textlink="">
      <xdr:nvSpPr>
        <xdr:cNvPr id="69819" name="Zeichnung 63">
          <a:extLst>
            <a:ext uri="{FF2B5EF4-FFF2-40B4-BE49-F238E27FC236}">
              <a16:creationId xmlns:a16="http://schemas.microsoft.com/office/drawing/2014/main" id="{00000000-0008-0000-4A00-0000BB100100}"/>
            </a:ext>
          </a:extLst>
        </xdr:cNvPr>
        <xdr:cNvSpPr>
          <a:spLocks/>
        </xdr:cNvSpPr>
      </xdr:nvSpPr>
      <xdr:spPr bwMode="auto">
        <a:xfrm>
          <a:off x="2819400" y="14725650"/>
          <a:ext cx="85725" cy="419100"/>
        </a:xfrm>
        <a:custGeom>
          <a:avLst/>
          <a:gdLst>
            <a:gd name="T0" fmla="*/ 8157 w 16384"/>
            <a:gd name="T1" fmla="*/ 0 h 16384"/>
            <a:gd name="T2" fmla="*/ 448534 w 16384"/>
            <a:gd name="T3" fmla="*/ 0 h 16384"/>
            <a:gd name="T4" fmla="*/ 448534 w 16384"/>
            <a:gd name="T5" fmla="*/ 10720508 h 16384"/>
            <a:gd name="T6" fmla="*/ 0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523875</xdr:colOff>
      <xdr:row>85</xdr:row>
      <xdr:rowOff>133350</xdr:rowOff>
    </xdr:from>
    <xdr:to>
      <xdr:col>4</xdr:col>
      <xdr:colOff>581025</xdr:colOff>
      <xdr:row>87</xdr:row>
      <xdr:rowOff>190500</xdr:rowOff>
    </xdr:to>
    <xdr:sp macro="" textlink="">
      <xdr:nvSpPr>
        <xdr:cNvPr id="69820" name="Zeichnung 64">
          <a:extLst>
            <a:ext uri="{FF2B5EF4-FFF2-40B4-BE49-F238E27FC236}">
              <a16:creationId xmlns:a16="http://schemas.microsoft.com/office/drawing/2014/main" id="{00000000-0008-0000-4A00-0000BC100100}"/>
            </a:ext>
          </a:extLst>
        </xdr:cNvPr>
        <xdr:cNvSpPr>
          <a:spLocks/>
        </xdr:cNvSpPr>
      </xdr:nvSpPr>
      <xdr:spPr bwMode="auto">
        <a:xfrm>
          <a:off x="3705225" y="14725650"/>
          <a:ext cx="57150" cy="419100"/>
        </a:xfrm>
        <a:custGeom>
          <a:avLst/>
          <a:gdLst>
            <a:gd name="T0" fmla="*/ 3624 w 16384"/>
            <a:gd name="T1" fmla="*/ 0 h 16384"/>
            <a:gd name="T2" fmla="*/ 199348 w 16384"/>
            <a:gd name="T3" fmla="*/ 0 h 16384"/>
            <a:gd name="T4" fmla="*/ 199348 w 16384"/>
            <a:gd name="T5" fmla="*/ 10720508 h 16384"/>
            <a:gd name="T6" fmla="*/ 0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5</xdr:col>
      <xdr:colOff>104775</xdr:colOff>
      <xdr:row>85</xdr:row>
      <xdr:rowOff>133350</xdr:rowOff>
    </xdr:from>
    <xdr:to>
      <xdr:col>5</xdr:col>
      <xdr:colOff>152400</xdr:colOff>
      <xdr:row>87</xdr:row>
      <xdr:rowOff>190500</xdr:rowOff>
    </xdr:to>
    <xdr:sp macro="" textlink="">
      <xdr:nvSpPr>
        <xdr:cNvPr id="69821" name="Zeichnung 65">
          <a:extLst>
            <a:ext uri="{FF2B5EF4-FFF2-40B4-BE49-F238E27FC236}">
              <a16:creationId xmlns:a16="http://schemas.microsoft.com/office/drawing/2014/main" id="{00000000-0008-0000-4A00-0000BD100100}"/>
            </a:ext>
          </a:extLst>
        </xdr:cNvPr>
        <xdr:cNvSpPr>
          <a:spLocks/>
        </xdr:cNvSpPr>
      </xdr:nvSpPr>
      <xdr:spPr bwMode="auto">
        <a:xfrm>
          <a:off x="4133850" y="14725650"/>
          <a:ext cx="47625" cy="419100"/>
        </a:xfrm>
        <a:custGeom>
          <a:avLst/>
          <a:gdLst>
            <a:gd name="T0" fmla="*/ 135919 w 16384"/>
            <a:gd name="T1" fmla="*/ 0 h 16384"/>
            <a:gd name="T2" fmla="*/ 0 w 16384"/>
            <a:gd name="T3" fmla="*/ 0 h 16384"/>
            <a:gd name="T4" fmla="*/ 0 w 16384"/>
            <a:gd name="T5" fmla="*/ 10720508 h 16384"/>
            <a:gd name="T6" fmla="*/ 138436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628650</xdr:colOff>
      <xdr:row>86</xdr:row>
      <xdr:rowOff>104775</xdr:rowOff>
    </xdr:from>
    <xdr:to>
      <xdr:col>4</xdr:col>
      <xdr:colOff>781050</xdr:colOff>
      <xdr:row>87</xdr:row>
      <xdr:rowOff>76200</xdr:rowOff>
    </xdr:to>
    <xdr:sp macro="" textlink="">
      <xdr:nvSpPr>
        <xdr:cNvPr id="69698" name="Text 66">
          <a:extLst>
            <a:ext uri="{FF2B5EF4-FFF2-40B4-BE49-F238E27FC236}">
              <a16:creationId xmlns:a16="http://schemas.microsoft.com/office/drawing/2014/main" id="{00000000-0008-0000-4A00-000042100100}"/>
            </a:ext>
          </a:extLst>
        </xdr:cNvPr>
        <xdr:cNvSpPr txBox="1">
          <a:spLocks noChangeArrowheads="1"/>
        </xdr:cNvSpPr>
      </xdr:nvSpPr>
      <xdr:spPr bwMode="auto">
        <a:xfrm>
          <a:off x="3810000" y="14859000"/>
          <a:ext cx="152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=</a:t>
          </a:r>
          <a:endParaRPr lang="en-US"/>
        </a:p>
      </xdr:txBody>
    </xdr:sp>
    <xdr:clientData/>
  </xdr:twoCellAnchor>
  <xdr:twoCellAnchor>
    <xdr:from>
      <xdr:col>4</xdr:col>
      <xdr:colOff>38100</xdr:colOff>
      <xdr:row>86</xdr:row>
      <xdr:rowOff>104775</xdr:rowOff>
    </xdr:from>
    <xdr:to>
      <xdr:col>4</xdr:col>
      <xdr:colOff>209550</xdr:colOff>
      <xdr:row>87</xdr:row>
      <xdr:rowOff>142875</xdr:rowOff>
    </xdr:to>
    <xdr:sp macro="" textlink="">
      <xdr:nvSpPr>
        <xdr:cNvPr id="69699" name="Text 67">
          <a:extLst>
            <a:ext uri="{FF2B5EF4-FFF2-40B4-BE49-F238E27FC236}">
              <a16:creationId xmlns:a16="http://schemas.microsoft.com/office/drawing/2014/main" id="{00000000-0008-0000-4A00-000043100100}"/>
            </a:ext>
          </a:extLst>
        </xdr:cNvPr>
        <xdr:cNvSpPr txBox="1">
          <a:spLocks noChangeArrowheads="1"/>
        </xdr:cNvSpPr>
      </xdr:nvSpPr>
      <xdr:spPr bwMode="auto">
        <a:xfrm>
          <a:off x="3219450" y="14859000"/>
          <a:ext cx="1714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x</a:t>
          </a:r>
          <a:endParaRPr lang="en-US"/>
        </a:p>
      </xdr:txBody>
    </xdr:sp>
    <xdr:clientData/>
  </xdr:twoCellAnchor>
  <xdr:twoCellAnchor>
    <xdr:from>
      <xdr:col>4</xdr:col>
      <xdr:colOff>752475</xdr:colOff>
      <xdr:row>86</xdr:row>
      <xdr:rowOff>38100</xdr:rowOff>
    </xdr:from>
    <xdr:to>
      <xdr:col>5</xdr:col>
      <xdr:colOff>104775</xdr:colOff>
      <xdr:row>87</xdr:row>
      <xdr:rowOff>76200</xdr:rowOff>
    </xdr:to>
    <xdr:sp macro="" textlink="">
      <xdr:nvSpPr>
        <xdr:cNvPr id="69700" name="Text 68">
          <a:extLst>
            <a:ext uri="{FF2B5EF4-FFF2-40B4-BE49-F238E27FC236}">
              <a16:creationId xmlns:a16="http://schemas.microsoft.com/office/drawing/2014/main" id="{00000000-0008-0000-4A00-000044100100}"/>
            </a:ext>
          </a:extLst>
        </xdr:cNvPr>
        <xdr:cNvSpPr txBox="1">
          <a:spLocks noChangeArrowheads="1"/>
        </xdr:cNvSpPr>
      </xdr:nvSpPr>
      <xdr:spPr bwMode="auto">
        <a:xfrm>
          <a:off x="3933825" y="14792325"/>
          <a:ext cx="2000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_</a:t>
          </a:r>
          <a:endParaRPr lang="en-US"/>
        </a:p>
      </xdr:txBody>
    </xdr:sp>
    <xdr:clientData/>
  </xdr:twoCellAnchor>
  <xdr:twoCellAnchor>
    <xdr:from>
      <xdr:col>4</xdr:col>
      <xdr:colOff>285750</xdr:colOff>
      <xdr:row>91</xdr:row>
      <xdr:rowOff>142875</xdr:rowOff>
    </xdr:from>
    <xdr:to>
      <xdr:col>4</xdr:col>
      <xdr:colOff>323850</xdr:colOff>
      <xdr:row>93</xdr:row>
      <xdr:rowOff>171450</xdr:rowOff>
    </xdr:to>
    <xdr:sp macro="" textlink="">
      <xdr:nvSpPr>
        <xdr:cNvPr id="69825" name="Zeichnung 69">
          <a:extLst>
            <a:ext uri="{FF2B5EF4-FFF2-40B4-BE49-F238E27FC236}">
              <a16:creationId xmlns:a16="http://schemas.microsoft.com/office/drawing/2014/main" id="{00000000-0008-0000-4A00-0000C1100100}"/>
            </a:ext>
          </a:extLst>
        </xdr:cNvPr>
        <xdr:cNvSpPr>
          <a:spLocks/>
        </xdr:cNvSpPr>
      </xdr:nvSpPr>
      <xdr:spPr bwMode="auto">
        <a:xfrm>
          <a:off x="3467100" y="15782925"/>
          <a:ext cx="38100" cy="390525"/>
        </a:xfrm>
        <a:custGeom>
          <a:avLst/>
          <a:gdLst>
            <a:gd name="T0" fmla="*/ 86988 w 16384"/>
            <a:gd name="T1" fmla="*/ 0 h 16384"/>
            <a:gd name="T2" fmla="*/ 0 w 16384"/>
            <a:gd name="T3" fmla="*/ 0 h 16384"/>
            <a:gd name="T4" fmla="*/ 0 w 16384"/>
            <a:gd name="T5" fmla="*/ 9308458 h 16384"/>
            <a:gd name="T6" fmla="*/ 88599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495300</xdr:colOff>
      <xdr:row>91</xdr:row>
      <xdr:rowOff>142875</xdr:rowOff>
    </xdr:from>
    <xdr:to>
      <xdr:col>4</xdr:col>
      <xdr:colOff>533400</xdr:colOff>
      <xdr:row>93</xdr:row>
      <xdr:rowOff>171450</xdr:rowOff>
    </xdr:to>
    <xdr:sp macro="" textlink="">
      <xdr:nvSpPr>
        <xdr:cNvPr id="69826" name="Zeichnung 70">
          <a:extLst>
            <a:ext uri="{FF2B5EF4-FFF2-40B4-BE49-F238E27FC236}">
              <a16:creationId xmlns:a16="http://schemas.microsoft.com/office/drawing/2014/main" id="{00000000-0008-0000-4A00-0000C2100100}"/>
            </a:ext>
          </a:extLst>
        </xdr:cNvPr>
        <xdr:cNvSpPr>
          <a:spLocks/>
        </xdr:cNvSpPr>
      </xdr:nvSpPr>
      <xdr:spPr bwMode="auto">
        <a:xfrm>
          <a:off x="3676650" y="15782925"/>
          <a:ext cx="38100" cy="390525"/>
        </a:xfrm>
        <a:custGeom>
          <a:avLst/>
          <a:gdLst>
            <a:gd name="T0" fmla="*/ 1612 w 16384"/>
            <a:gd name="T1" fmla="*/ 0 h 16384"/>
            <a:gd name="T2" fmla="*/ 88599 w 16384"/>
            <a:gd name="T3" fmla="*/ 0 h 16384"/>
            <a:gd name="T4" fmla="*/ 88599 w 16384"/>
            <a:gd name="T5" fmla="*/ 9308458 h 16384"/>
            <a:gd name="T6" fmla="*/ 0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590550</xdr:colOff>
      <xdr:row>92</xdr:row>
      <xdr:rowOff>85725</xdr:rowOff>
    </xdr:from>
    <xdr:to>
      <xdr:col>4</xdr:col>
      <xdr:colOff>723900</xdr:colOff>
      <xdr:row>93</xdr:row>
      <xdr:rowOff>47625</xdr:rowOff>
    </xdr:to>
    <xdr:sp macro="" textlink="">
      <xdr:nvSpPr>
        <xdr:cNvPr id="69703" name="Text 71">
          <a:extLst>
            <a:ext uri="{FF2B5EF4-FFF2-40B4-BE49-F238E27FC236}">
              <a16:creationId xmlns:a16="http://schemas.microsoft.com/office/drawing/2014/main" id="{00000000-0008-0000-4A00-000047100100}"/>
            </a:ext>
          </a:extLst>
        </xdr:cNvPr>
        <xdr:cNvSpPr txBox="1">
          <a:spLocks noChangeArrowheads="1"/>
        </xdr:cNvSpPr>
      </xdr:nvSpPr>
      <xdr:spPr bwMode="auto">
        <a:xfrm>
          <a:off x="3771900" y="15887700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=</a:t>
          </a:r>
          <a:endParaRPr lang="en-US"/>
        </a:p>
      </xdr:txBody>
    </xdr:sp>
    <xdr:clientData/>
  </xdr:twoCellAnchor>
  <xdr:twoCellAnchor>
    <xdr:from>
      <xdr:col>4</xdr:col>
      <xdr:colOff>85725</xdr:colOff>
      <xdr:row>92</xdr:row>
      <xdr:rowOff>85725</xdr:rowOff>
    </xdr:from>
    <xdr:to>
      <xdr:col>4</xdr:col>
      <xdr:colOff>285750</xdr:colOff>
      <xdr:row>93</xdr:row>
      <xdr:rowOff>95250</xdr:rowOff>
    </xdr:to>
    <xdr:sp macro="" textlink="">
      <xdr:nvSpPr>
        <xdr:cNvPr id="69704" name="Text 72">
          <a:extLst>
            <a:ext uri="{FF2B5EF4-FFF2-40B4-BE49-F238E27FC236}">
              <a16:creationId xmlns:a16="http://schemas.microsoft.com/office/drawing/2014/main" id="{00000000-0008-0000-4A00-000048100100}"/>
            </a:ext>
          </a:extLst>
        </xdr:cNvPr>
        <xdr:cNvSpPr txBox="1">
          <a:spLocks noChangeArrowheads="1"/>
        </xdr:cNvSpPr>
      </xdr:nvSpPr>
      <xdr:spPr bwMode="auto">
        <a:xfrm>
          <a:off x="3267075" y="15887700"/>
          <a:ext cx="2000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x</a:t>
          </a:r>
          <a:endParaRPr lang="en-US"/>
        </a:p>
      </xdr:txBody>
    </xdr:sp>
    <xdr:clientData/>
  </xdr:twoCellAnchor>
  <xdr:twoCellAnchor>
    <xdr:from>
      <xdr:col>2</xdr:col>
      <xdr:colOff>0</xdr:colOff>
      <xdr:row>91</xdr:row>
      <xdr:rowOff>142875</xdr:rowOff>
    </xdr:from>
    <xdr:to>
      <xdr:col>2</xdr:col>
      <xdr:colOff>38100</xdr:colOff>
      <xdr:row>93</xdr:row>
      <xdr:rowOff>171450</xdr:rowOff>
    </xdr:to>
    <xdr:sp macro="" textlink="">
      <xdr:nvSpPr>
        <xdr:cNvPr id="69829" name="Zeichnung 74">
          <a:extLst>
            <a:ext uri="{FF2B5EF4-FFF2-40B4-BE49-F238E27FC236}">
              <a16:creationId xmlns:a16="http://schemas.microsoft.com/office/drawing/2014/main" id="{00000000-0008-0000-4A00-0000C5100100}"/>
            </a:ext>
          </a:extLst>
        </xdr:cNvPr>
        <xdr:cNvSpPr>
          <a:spLocks/>
        </xdr:cNvSpPr>
      </xdr:nvSpPr>
      <xdr:spPr bwMode="auto">
        <a:xfrm>
          <a:off x="1257300" y="15782925"/>
          <a:ext cx="38100" cy="390525"/>
        </a:xfrm>
        <a:custGeom>
          <a:avLst/>
          <a:gdLst>
            <a:gd name="T0" fmla="*/ 86988 w 16384"/>
            <a:gd name="T1" fmla="*/ 0 h 16384"/>
            <a:gd name="T2" fmla="*/ 0 w 16384"/>
            <a:gd name="T3" fmla="*/ 0 h 16384"/>
            <a:gd name="T4" fmla="*/ 0 w 16384"/>
            <a:gd name="T5" fmla="*/ 9308458 h 16384"/>
            <a:gd name="T6" fmla="*/ 88599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5</xdr:col>
      <xdr:colOff>19050</xdr:colOff>
      <xdr:row>91</xdr:row>
      <xdr:rowOff>142875</xdr:rowOff>
    </xdr:from>
    <xdr:to>
      <xdr:col>5</xdr:col>
      <xdr:colOff>57150</xdr:colOff>
      <xdr:row>93</xdr:row>
      <xdr:rowOff>171450</xdr:rowOff>
    </xdr:to>
    <xdr:sp macro="" textlink="">
      <xdr:nvSpPr>
        <xdr:cNvPr id="69830" name="Zeichnung 75">
          <a:extLst>
            <a:ext uri="{FF2B5EF4-FFF2-40B4-BE49-F238E27FC236}">
              <a16:creationId xmlns:a16="http://schemas.microsoft.com/office/drawing/2014/main" id="{00000000-0008-0000-4A00-0000C6100100}"/>
            </a:ext>
          </a:extLst>
        </xdr:cNvPr>
        <xdr:cNvSpPr>
          <a:spLocks/>
        </xdr:cNvSpPr>
      </xdr:nvSpPr>
      <xdr:spPr bwMode="auto">
        <a:xfrm>
          <a:off x="4048125" y="15782925"/>
          <a:ext cx="38100" cy="390525"/>
        </a:xfrm>
        <a:custGeom>
          <a:avLst/>
          <a:gdLst>
            <a:gd name="T0" fmla="*/ 86988 w 16384"/>
            <a:gd name="T1" fmla="*/ 0 h 16384"/>
            <a:gd name="T2" fmla="*/ 0 w 16384"/>
            <a:gd name="T3" fmla="*/ 0 h 16384"/>
            <a:gd name="T4" fmla="*/ 0 w 16384"/>
            <a:gd name="T5" fmla="*/ 9308458 h 16384"/>
            <a:gd name="T6" fmla="*/ 88599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904875</xdr:colOff>
      <xdr:row>91</xdr:row>
      <xdr:rowOff>142875</xdr:rowOff>
    </xdr:from>
    <xdr:to>
      <xdr:col>3</xdr:col>
      <xdr:colOff>942975</xdr:colOff>
      <xdr:row>93</xdr:row>
      <xdr:rowOff>171450</xdr:rowOff>
    </xdr:to>
    <xdr:sp macro="" textlink="">
      <xdr:nvSpPr>
        <xdr:cNvPr id="69831" name="Zeichnung 76">
          <a:extLst>
            <a:ext uri="{FF2B5EF4-FFF2-40B4-BE49-F238E27FC236}">
              <a16:creationId xmlns:a16="http://schemas.microsoft.com/office/drawing/2014/main" id="{00000000-0008-0000-4A00-0000C7100100}"/>
            </a:ext>
          </a:extLst>
        </xdr:cNvPr>
        <xdr:cNvSpPr>
          <a:spLocks/>
        </xdr:cNvSpPr>
      </xdr:nvSpPr>
      <xdr:spPr bwMode="auto">
        <a:xfrm>
          <a:off x="2905125" y="15782925"/>
          <a:ext cx="38100" cy="390525"/>
        </a:xfrm>
        <a:custGeom>
          <a:avLst/>
          <a:gdLst>
            <a:gd name="T0" fmla="*/ 1612 w 16384"/>
            <a:gd name="T1" fmla="*/ 0 h 16384"/>
            <a:gd name="T2" fmla="*/ 88599 w 16384"/>
            <a:gd name="T3" fmla="*/ 0 h 16384"/>
            <a:gd name="T4" fmla="*/ 88599 w 16384"/>
            <a:gd name="T5" fmla="*/ 9308458 h 16384"/>
            <a:gd name="T6" fmla="*/ 0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6</xdr:col>
      <xdr:colOff>66675</xdr:colOff>
      <xdr:row>91</xdr:row>
      <xdr:rowOff>142875</xdr:rowOff>
    </xdr:from>
    <xdr:to>
      <xdr:col>6</xdr:col>
      <xdr:colOff>114300</xdr:colOff>
      <xdr:row>93</xdr:row>
      <xdr:rowOff>171450</xdr:rowOff>
    </xdr:to>
    <xdr:sp macro="" textlink="">
      <xdr:nvSpPr>
        <xdr:cNvPr id="69832" name="Zeichnung 77">
          <a:extLst>
            <a:ext uri="{FF2B5EF4-FFF2-40B4-BE49-F238E27FC236}">
              <a16:creationId xmlns:a16="http://schemas.microsoft.com/office/drawing/2014/main" id="{00000000-0008-0000-4A00-0000C8100100}"/>
            </a:ext>
          </a:extLst>
        </xdr:cNvPr>
        <xdr:cNvSpPr>
          <a:spLocks/>
        </xdr:cNvSpPr>
      </xdr:nvSpPr>
      <xdr:spPr bwMode="auto">
        <a:xfrm>
          <a:off x="4933950" y="15782925"/>
          <a:ext cx="47625" cy="390525"/>
        </a:xfrm>
        <a:custGeom>
          <a:avLst/>
          <a:gdLst>
            <a:gd name="T0" fmla="*/ 2517 w 16384"/>
            <a:gd name="T1" fmla="*/ 0 h 16384"/>
            <a:gd name="T2" fmla="*/ 138436 w 16384"/>
            <a:gd name="T3" fmla="*/ 0 h 16384"/>
            <a:gd name="T4" fmla="*/ 138436 w 16384"/>
            <a:gd name="T5" fmla="*/ 9308458 h 16384"/>
            <a:gd name="T6" fmla="*/ 0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98</xdr:row>
          <xdr:rowOff>190500</xdr:rowOff>
        </xdr:from>
        <xdr:to>
          <xdr:col>2</xdr:col>
          <xdr:colOff>708660</xdr:colOff>
          <xdr:row>100</xdr:row>
          <xdr:rowOff>38100</xdr:rowOff>
        </xdr:to>
        <xdr:sp macro="" textlink="">
          <xdr:nvSpPr>
            <xdr:cNvPr id="69712" name="Button 80" hidden="1">
              <a:extLst>
                <a:ext uri="{63B3BB69-23CF-44E3-9099-C40C66FF867C}">
                  <a14:compatExt spid="_x0000_s69712"/>
                </a:ext>
                <a:ext uri="{FF2B5EF4-FFF2-40B4-BE49-F238E27FC236}">
                  <a16:creationId xmlns:a16="http://schemas.microsoft.com/office/drawing/2014/main" id="{00000000-0008-0000-4A00-00005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96</xdr:row>
          <xdr:rowOff>7620</xdr:rowOff>
        </xdr:from>
        <xdr:to>
          <xdr:col>2</xdr:col>
          <xdr:colOff>708660</xdr:colOff>
          <xdr:row>97</xdr:row>
          <xdr:rowOff>45720</xdr:rowOff>
        </xdr:to>
        <xdr:sp macro="" textlink="">
          <xdr:nvSpPr>
            <xdr:cNvPr id="69714" name="Button 82" hidden="1">
              <a:extLst>
                <a:ext uri="{63B3BB69-23CF-44E3-9099-C40C66FF867C}">
                  <a14:compatExt spid="_x0000_s69714"/>
                </a:ext>
                <a:ext uri="{FF2B5EF4-FFF2-40B4-BE49-F238E27FC236}">
                  <a16:creationId xmlns:a16="http://schemas.microsoft.com/office/drawing/2014/main" id="{00000000-0008-0000-4A00-00005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oberen Rand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97</xdr:row>
          <xdr:rowOff>121920</xdr:rowOff>
        </xdr:from>
        <xdr:to>
          <xdr:col>2</xdr:col>
          <xdr:colOff>708660</xdr:colOff>
          <xdr:row>98</xdr:row>
          <xdr:rowOff>121920</xdr:rowOff>
        </xdr:to>
        <xdr:sp macro="" textlink="">
          <xdr:nvSpPr>
            <xdr:cNvPr id="69716" name="Button 84" hidden="1">
              <a:extLst>
                <a:ext uri="{63B3BB69-23CF-44E3-9099-C40C66FF867C}">
                  <a14:compatExt spid="_x0000_s69716"/>
                </a:ext>
                <a:ext uri="{FF2B5EF4-FFF2-40B4-BE49-F238E27FC236}">
                  <a16:creationId xmlns:a16="http://schemas.microsoft.com/office/drawing/2014/main" id="{00000000-0008-0000-4A00-00005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unteren Rand</a:t>
              </a:r>
            </a:p>
          </xdr:txBody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4</xdr:row>
      <xdr:rowOff>0</xdr:rowOff>
    </xdr:from>
    <xdr:to>
      <xdr:col>7</xdr:col>
      <xdr:colOff>9525</xdr:colOff>
      <xdr:row>14</xdr:row>
      <xdr:rowOff>0</xdr:rowOff>
    </xdr:to>
    <xdr:grpSp>
      <xdr:nvGrpSpPr>
        <xdr:cNvPr id="70952" name="Group 125">
          <a:extLst>
            <a:ext uri="{FF2B5EF4-FFF2-40B4-BE49-F238E27FC236}">
              <a16:creationId xmlns:a16="http://schemas.microsoft.com/office/drawing/2014/main" id="{00000000-0008-0000-4C00-000028150100}"/>
            </a:ext>
          </a:extLst>
        </xdr:cNvPr>
        <xdr:cNvGrpSpPr>
          <a:grpSpLocks/>
        </xdr:cNvGrpSpPr>
      </xdr:nvGrpSpPr>
      <xdr:grpSpPr bwMode="auto">
        <a:xfrm>
          <a:off x="3873500" y="698500"/>
          <a:ext cx="1558925" cy="1981200"/>
          <a:chOff x="-386" y="-467301"/>
          <a:chExt cx="19019" cy="20020"/>
        </a:xfrm>
      </xdr:grpSpPr>
      <xdr:sp macro="" textlink="">
        <xdr:nvSpPr>
          <xdr:cNvPr id="70979" name="Rectangle 43">
            <a:extLst>
              <a:ext uri="{FF2B5EF4-FFF2-40B4-BE49-F238E27FC236}">
                <a16:creationId xmlns:a16="http://schemas.microsoft.com/office/drawing/2014/main" id="{00000000-0008-0000-4C00-000043150100}"/>
              </a:ext>
            </a:extLst>
          </xdr:cNvPr>
          <xdr:cNvSpPr>
            <a:spLocks noChangeArrowheads="1"/>
          </xdr:cNvSpPr>
        </xdr:nvSpPr>
        <xdr:spPr bwMode="auto">
          <a:xfrm>
            <a:off x="-386" y="-467301"/>
            <a:ext cx="19019" cy="2002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0980" name="Line 45">
            <a:extLst>
              <a:ext uri="{FF2B5EF4-FFF2-40B4-BE49-F238E27FC236}">
                <a16:creationId xmlns:a16="http://schemas.microsoft.com/office/drawing/2014/main" id="{00000000-0008-0000-4C00-000044150100}"/>
              </a:ext>
            </a:extLst>
          </xdr:cNvPr>
          <xdr:cNvSpPr>
            <a:spLocks noChangeShapeType="1"/>
          </xdr:cNvSpPr>
        </xdr:nvSpPr>
        <xdr:spPr bwMode="auto">
          <a:xfrm>
            <a:off x="5620" y="-460063"/>
            <a:ext cx="0" cy="7546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1" name="Line 46">
            <a:extLst>
              <a:ext uri="{FF2B5EF4-FFF2-40B4-BE49-F238E27FC236}">
                <a16:creationId xmlns:a16="http://schemas.microsoft.com/office/drawing/2014/main" id="{00000000-0008-0000-4C00-00004515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529" y="-452748"/>
            <a:ext cx="0" cy="4312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2" name="Line 47">
            <a:extLst>
              <a:ext uri="{FF2B5EF4-FFF2-40B4-BE49-F238E27FC236}">
                <a16:creationId xmlns:a16="http://schemas.microsoft.com/office/drawing/2014/main" id="{00000000-0008-0000-4C00-00004615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66" y="-460140"/>
            <a:ext cx="4914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3" name="Line 48">
            <a:extLst>
              <a:ext uri="{FF2B5EF4-FFF2-40B4-BE49-F238E27FC236}">
                <a16:creationId xmlns:a16="http://schemas.microsoft.com/office/drawing/2014/main" id="{00000000-0008-0000-4C00-000047150100}"/>
              </a:ext>
            </a:extLst>
          </xdr:cNvPr>
          <xdr:cNvSpPr>
            <a:spLocks noChangeShapeType="1"/>
          </xdr:cNvSpPr>
        </xdr:nvSpPr>
        <xdr:spPr bwMode="auto">
          <a:xfrm>
            <a:off x="5620" y="-458523"/>
            <a:ext cx="9464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4" name="Line 49">
            <a:extLst>
              <a:ext uri="{FF2B5EF4-FFF2-40B4-BE49-F238E27FC236}">
                <a16:creationId xmlns:a16="http://schemas.microsoft.com/office/drawing/2014/main" id="{00000000-0008-0000-4C00-00004815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4993" y="-461372"/>
            <a:ext cx="0" cy="13013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5" name="Arc 51">
            <a:extLst>
              <a:ext uri="{FF2B5EF4-FFF2-40B4-BE49-F238E27FC236}">
                <a16:creationId xmlns:a16="http://schemas.microsoft.com/office/drawing/2014/main" id="{00000000-0008-0000-4C00-000049150100}"/>
              </a:ext>
            </a:extLst>
          </xdr:cNvPr>
          <xdr:cNvSpPr>
            <a:spLocks/>
          </xdr:cNvSpPr>
        </xdr:nvSpPr>
        <xdr:spPr bwMode="auto">
          <a:xfrm>
            <a:off x="3982" y="-462065"/>
            <a:ext cx="4641" cy="1155"/>
          </a:xfrm>
          <a:custGeom>
            <a:avLst/>
            <a:gdLst>
              <a:gd name="T0" fmla="*/ 0 w 21600"/>
              <a:gd name="T1" fmla="*/ 0 h 21600"/>
              <a:gd name="T2" fmla="*/ 997 w 21600"/>
              <a:gd name="T3" fmla="*/ 62 h 21600"/>
              <a:gd name="T4" fmla="*/ 0 w 21600"/>
              <a:gd name="T5" fmla="*/ 62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0986" name="Line 52">
            <a:extLst>
              <a:ext uri="{FF2B5EF4-FFF2-40B4-BE49-F238E27FC236}">
                <a16:creationId xmlns:a16="http://schemas.microsoft.com/office/drawing/2014/main" id="{00000000-0008-0000-4C00-00004A15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527" y="-462065"/>
            <a:ext cx="1274" cy="77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709" name="Text 53">
            <a:extLst>
              <a:ext uri="{FF2B5EF4-FFF2-40B4-BE49-F238E27FC236}">
                <a16:creationId xmlns:a16="http://schemas.microsoft.com/office/drawing/2014/main" id="{00000000-0008-0000-4C00-000035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81" y="-463414"/>
            <a:ext cx="1984" cy="16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0710" name="Text 54">
            <a:extLst>
              <a:ext uri="{FF2B5EF4-FFF2-40B4-BE49-F238E27FC236}">
                <a16:creationId xmlns:a16="http://schemas.microsoft.com/office/drawing/2014/main" id="{00000000-0008-0000-4C00-000036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932" y="-462053"/>
            <a:ext cx="2100" cy="16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0711" name="Text 55">
            <a:extLst>
              <a:ext uri="{FF2B5EF4-FFF2-40B4-BE49-F238E27FC236}">
                <a16:creationId xmlns:a16="http://schemas.microsoft.com/office/drawing/2014/main" id="{00000000-0008-0000-4C00-000037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64" y="-458749"/>
            <a:ext cx="2450" cy="204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0712" name="Text 56">
            <a:extLst>
              <a:ext uri="{FF2B5EF4-FFF2-40B4-BE49-F238E27FC236}">
                <a16:creationId xmlns:a16="http://schemas.microsoft.com/office/drawing/2014/main" id="{00000000-0008-0000-4C00-000038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882" y="-459818"/>
            <a:ext cx="1634" cy="16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70991" name="Arc 57">
            <a:extLst>
              <a:ext uri="{FF2B5EF4-FFF2-40B4-BE49-F238E27FC236}">
                <a16:creationId xmlns:a16="http://schemas.microsoft.com/office/drawing/2014/main" id="{00000000-0008-0000-4C00-00004F150100}"/>
              </a:ext>
            </a:extLst>
          </xdr:cNvPr>
          <xdr:cNvSpPr>
            <a:spLocks/>
          </xdr:cNvSpPr>
        </xdr:nvSpPr>
        <xdr:spPr bwMode="auto">
          <a:xfrm flipH="1">
            <a:off x="12718" y="-460063"/>
            <a:ext cx="2184" cy="1617"/>
          </a:xfrm>
          <a:custGeom>
            <a:avLst/>
            <a:gdLst>
              <a:gd name="T0" fmla="*/ 0 w 21600"/>
              <a:gd name="T1" fmla="*/ 0 h 21600"/>
              <a:gd name="T2" fmla="*/ 221 w 21600"/>
              <a:gd name="T3" fmla="*/ 121 h 21600"/>
              <a:gd name="T4" fmla="*/ 0 w 21600"/>
              <a:gd name="T5" fmla="*/ 12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0714" name="Text 58">
            <a:extLst>
              <a:ext uri="{FF2B5EF4-FFF2-40B4-BE49-F238E27FC236}">
                <a16:creationId xmlns:a16="http://schemas.microsoft.com/office/drawing/2014/main" id="{00000000-0008-0000-4C00-00003A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133" y="-460109"/>
            <a:ext cx="1867" cy="16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endParaRPr lang="en-US"/>
          </a:p>
        </xdr:txBody>
      </xdr:sp>
      <xdr:sp macro="" textlink="">
        <xdr:nvSpPr>
          <xdr:cNvPr id="70993" name="Line 60">
            <a:extLst>
              <a:ext uri="{FF2B5EF4-FFF2-40B4-BE49-F238E27FC236}">
                <a16:creationId xmlns:a16="http://schemas.microsoft.com/office/drawing/2014/main" id="{00000000-0008-0000-4C00-000051150100}"/>
              </a:ext>
            </a:extLst>
          </xdr:cNvPr>
          <xdr:cNvSpPr>
            <a:spLocks noChangeShapeType="1"/>
          </xdr:cNvSpPr>
        </xdr:nvSpPr>
        <xdr:spPr bwMode="auto">
          <a:xfrm>
            <a:off x="3527" y="-460140"/>
            <a:ext cx="0" cy="2541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94" name="Line 61">
            <a:extLst>
              <a:ext uri="{FF2B5EF4-FFF2-40B4-BE49-F238E27FC236}">
                <a16:creationId xmlns:a16="http://schemas.microsoft.com/office/drawing/2014/main" id="{00000000-0008-0000-4C00-000052150100}"/>
              </a:ext>
            </a:extLst>
          </xdr:cNvPr>
          <xdr:cNvSpPr>
            <a:spLocks noChangeShapeType="1"/>
          </xdr:cNvSpPr>
        </xdr:nvSpPr>
        <xdr:spPr bwMode="auto">
          <a:xfrm>
            <a:off x="2617" y="-460140"/>
            <a:ext cx="2730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718" name="Text 62">
            <a:extLst>
              <a:ext uri="{FF2B5EF4-FFF2-40B4-BE49-F238E27FC236}">
                <a16:creationId xmlns:a16="http://schemas.microsoft.com/office/drawing/2014/main" id="{00000000-0008-0000-4C00-00003E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81" y="-466232"/>
            <a:ext cx="12485" cy="1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"oberer Rand"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419100</xdr:colOff>
          <xdr:row>5</xdr:row>
          <xdr:rowOff>190500</xdr:rowOff>
        </xdr:to>
        <xdr:sp macro="" textlink="">
          <xdr:nvSpPr>
            <xdr:cNvPr id="70741" name="Button 85" hidden="1">
              <a:extLst>
                <a:ext uri="{63B3BB69-23CF-44E3-9099-C40C66FF867C}">
                  <a14:compatExt spid="_x0000_s70741"/>
                </a:ext>
                <a:ext uri="{FF2B5EF4-FFF2-40B4-BE49-F238E27FC236}">
                  <a16:creationId xmlns:a16="http://schemas.microsoft.com/office/drawing/2014/main" id="{00000000-0008-0000-4C00-00005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16</xdr:row>
      <xdr:rowOff>133350</xdr:rowOff>
    </xdr:from>
    <xdr:to>
      <xdr:col>18</xdr:col>
      <xdr:colOff>390525</xdr:colOff>
      <xdr:row>18</xdr:row>
      <xdr:rowOff>57150</xdr:rowOff>
    </xdr:to>
    <xdr:grpSp>
      <xdr:nvGrpSpPr>
        <xdr:cNvPr id="70953" name="Group 124">
          <a:extLst>
            <a:ext uri="{FF2B5EF4-FFF2-40B4-BE49-F238E27FC236}">
              <a16:creationId xmlns:a16="http://schemas.microsoft.com/office/drawing/2014/main" id="{00000000-0008-0000-4C00-000029150100}"/>
            </a:ext>
          </a:extLst>
        </xdr:cNvPr>
        <xdr:cNvGrpSpPr>
          <a:grpSpLocks/>
        </xdr:cNvGrpSpPr>
      </xdr:nvGrpSpPr>
      <xdr:grpSpPr bwMode="auto">
        <a:xfrm>
          <a:off x="993775" y="3143250"/>
          <a:ext cx="13468350" cy="292100"/>
          <a:chOff x="-855" y="-105104"/>
          <a:chExt cx="19899" cy="418"/>
        </a:xfrm>
      </xdr:grpSpPr>
      <xdr:sp macro="" textlink="">
        <xdr:nvSpPr>
          <xdr:cNvPr id="70743" name="Text 87">
            <a:extLst>
              <a:ext uri="{FF2B5EF4-FFF2-40B4-BE49-F238E27FC236}">
                <a16:creationId xmlns:a16="http://schemas.microsoft.com/office/drawing/2014/main" id="{00000000-0008-0000-4C00-000057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82" y="-105020"/>
            <a:ext cx="226" cy="25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0744" name="Text 88">
            <a:extLst>
              <a:ext uri="{FF2B5EF4-FFF2-40B4-BE49-F238E27FC236}">
                <a16:creationId xmlns:a16="http://schemas.microsoft.com/office/drawing/2014/main" id="{00000000-0008-0000-4C00-000058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13" y="-105048"/>
            <a:ext cx="523" cy="3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sR</a:t>
            </a:r>
            <a:endParaRPr lang="en-US"/>
          </a:p>
        </xdr:txBody>
      </xdr:sp>
      <xdr:sp macro="" textlink="">
        <xdr:nvSpPr>
          <xdr:cNvPr id="70747" name="Text 91">
            <a:extLst>
              <a:ext uri="{FF2B5EF4-FFF2-40B4-BE49-F238E27FC236}">
                <a16:creationId xmlns:a16="http://schemas.microsoft.com/office/drawing/2014/main" id="{00000000-0008-0000-4C00-00005B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855" y="-105062"/>
            <a:ext cx="367" cy="2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0756" name="Text 100">
            <a:extLst>
              <a:ext uri="{FF2B5EF4-FFF2-40B4-BE49-F238E27FC236}">
                <a16:creationId xmlns:a16="http://schemas.microsoft.com/office/drawing/2014/main" id="{00000000-0008-0000-4C00-000064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332" y="-105062"/>
            <a:ext cx="466" cy="2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0762" name="Text 106">
            <a:extLst>
              <a:ext uri="{FF2B5EF4-FFF2-40B4-BE49-F238E27FC236}">
                <a16:creationId xmlns:a16="http://schemas.microsoft.com/office/drawing/2014/main" id="{00000000-0008-0000-4C00-00006A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14" y="-105048"/>
            <a:ext cx="523" cy="2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sM</a:t>
            </a:r>
            <a:endParaRPr lang="en-US"/>
          </a:p>
        </xdr:txBody>
      </xdr:sp>
      <xdr:sp macro="" textlink="">
        <xdr:nvSpPr>
          <xdr:cNvPr id="70763" name="Text 107">
            <a:extLst>
              <a:ext uri="{FF2B5EF4-FFF2-40B4-BE49-F238E27FC236}">
                <a16:creationId xmlns:a16="http://schemas.microsoft.com/office/drawing/2014/main" id="{00000000-0008-0000-4C00-00006B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158" y="-105062"/>
            <a:ext cx="282" cy="29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0764" name="Text 108">
            <a:extLst>
              <a:ext uri="{FF2B5EF4-FFF2-40B4-BE49-F238E27FC236}">
                <a16:creationId xmlns:a16="http://schemas.microsoft.com/office/drawing/2014/main" id="{00000000-0008-0000-4C00-00006C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02" y="-105048"/>
            <a:ext cx="523" cy="2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0765" name="Text 109">
            <a:extLst>
              <a:ext uri="{FF2B5EF4-FFF2-40B4-BE49-F238E27FC236}">
                <a16:creationId xmlns:a16="http://schemas.microsoft.com/office/drawing/2014/main" id="{00000000-0008-0000-4C00-00006D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404" y="-105104"/>
            <a:ext cx="523" cy="30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0766" name="Text 110">
            <a:extLst>
              <a:ext uri="{FF2B5EF4-FFF2-40B4-BE49-F238E27FC236}">
                <a16:creationId xmlns:a16="http://schemas.microsoft.com/office/drawing/2014/main" id="{00000000-0008-0000-4C00-00006E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590" y="-105048"/>
            <a:ext cx="381" cy="2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0767" name="Text 111">
            <a:extLst>
              <a:ext uri="{FF2B5EF4-FFF2-40B4-BE49-F238E27FC236}">
                <a16:creationId xmlns:a16="http://schemas.microsoft.com/office/drawing/2014/main" id="{00000000-0008-0000-4C00-00006F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420" y="-105076"/>
            <a:ext cx="424" cy="30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0768" name="Text 112">
            <a:extLst>
              <a:ext uri="{FF2B5EF4-FFF2-40B4-BE49-F238E27FC236}">
                <a16:creationId xmlns:a16="http://schemas.microsoft.com/office/drawing/2014/main" id="{00000000-0008-0000-4C00-000070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677" y="-105020"/>
            <a:ext cx="367" cy="23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0769" name="Text 113">
            <a:extLst>
              <a:ext uri="{FF2B5EF4-FFF2-40B4-BE49-F238E27FC236}">
                <a16:creationId xmlns:a16="http://schemas.microsoft.com/office/drawing/2014/main" id="{00000000-0008-0000-4C00-000071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91" y="-105062"/>
            <a:ext cx="339" cy="29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0770" name="Text 114">
            <a:extLst>
              <a:ext uri="{FF2B5EF4-FFF2-40B4-BE49-F238E27FC236}">
                <a16:creationId xmlns:a16="http://schemas.microsoft.com/office/drawing/2014/main" id="{00000000-0008-0000-4C00-000072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934" y="-105048"/>
            <a:ext cx="353" cy="2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34</xdr:row>
      <xdr:rowOff>0</xdr:rowOff>
    </xdr:from>
    <xdr:to>
      <xdr:col>7</xdr:col>
      <xdr:colOff>0</xdr:colOff>
      <xdr:row>52</xdr:row>
      <xdr:rowOff>47625</xdr:rowOff>
    </xdr:to>
    <xdr:grpSp>
      <xdr:nvGrpSpPr>
        <xdr:cNvPr id="70954" name="Group 161">
          <a:extLst>
            <a:ext uri="{FF2B5EF4-FFF2-40B4-BE49-F238E27FC236}">
              <a16:creationId xmlns:a16="http://schemas.microsoft.com/office/drawing/2014/main" id="{00000000-0008-0000-4C00-00002A150100}"/>
            </a:ext>
          </a:extLst>
        </xdr:cNvPr>
        <xdr:cNvGrpSpPr>
          <a:grpSpLocks/>
        </xdr:cNvGrpSpPr>
      </xdr:nvGrpSpPr>
      <xdr:grpSpPr bwMode="auto">
        <a:xfrm>
          <a:off x="774700" y="6019800"/>
          <a:ext cx="4648200" cy="3019425"/>
          <a:chOff x="104" y="796"/>
          <a:chExt cx="624" cy="402"/>
        </a:xfrm>
      </xdr:grpSpPr>
      <xdr:graphicFrame macro="">
        <xdr:nvGraphicFramePr>
          <xdr:cNvPr id="70963" name="Diagramm 79">
            <a:extLst>
              <a:ext uri="{FF2B5EF4-FFF2-40B4-BE49-F238E27FC236}">
                <a16:creationId xmlns:a16="http://schemas.microsoft.com/office/drawing/2014/main" id="{00000000-0008-0000-4C00-000033150100}"/>
              </a:ext>
            </a:extLst>
          </xdr:cNvPr>
          <xdr:cNvGraphicFramePr>
            <a:graphicFrameLocks/>
          </xdr:cNvGraphicFramePr>
        </xdr:nvGraphicFramePr>
        <xdr:xfrm>
          <a:off x="104" y="796"/>
          <a:ext cx="624" cy="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0724" name="Text 68">
            <a:extLst>
              <a:ext uri="{FF2B5EF4-FFF2-40B4-BE49-F238E27FC236}">
                <a16:creationId xmlns:a16="http://schemas.microsoft.com/office/drawing/2014/main" id="{00000000-0008-0000-4C00-000044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0" y="802"/>
            <a:ext cx="91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0772" name="Text 116">
            <a:extLst>
              <a:ext uri="{FF2B5EF4-FFF2-40B4-BE49-F238E27FC236}">
                <a16:creationId xmlns:a16="http://schemas.microsoft.com/office/drawing/2014/main" id="{00000000-0008-0000-4C00-000074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2" y="1170"/>
            <a:ext cx="24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28575</xdr:rowOff>
    </xdr:to>
    <xdr:grpSp>
      <xdr:nvGrpSpPr>
        <xdr:cNvPr id="70955" name="Group 163">
          <a:extLst>
            <a:ext uri="{FF2B5EF4-FFF2-40B4-BE49-F238E27FC236}">
              <a16:creationId xmlns:a16="http://schemas.microsoft.com/office/drawing/2014/main" id="{00000000-0008-0000-4C00-00002B150100}"/>
            </a:ext>
          </a:extLst>
        </xdr:cNvPr>
        <xdr:cNvGrpSpPr>
          <a:grpSpLocks/>
        </xdr:cNvGrpSpPr>
      </xdr:nvGrpSpPr>
      <xdr:grpSpPr bwMode="auto">
        <a:xfrm>
          <a:off x="774700" y="9321800"/>
          <a:ext cx="4648200" cy="3000375"/>
          <a:chOff x="104" y="1236"/>
          <a:chExt cx="624" cy="400"/>
        </a:xfrm>
      </xdr:grpSpPr>
      <xdr:graphicFrame macro="">
        <xdr:nvGraphicFramePr>
          <xdr:cNvPr id="70960" name="Diagramm 83">
            <a:extLst>
              <a:ext uri="{FF2B5EF4-FFF2-40B4-BE49-F238E27FC236}">
                <a16:creationId xmlns:a16="http://schemas.microsoft.com/office/drawing/2014/main" id="{00000000-0008-0000-4C00-000030150100}"/>
              </a:ext>
            </a:extLst>
          </xdr:cNvPr>
          <xdr:cNvGraphicFramePr>
            <a:graphicFrameLocks/>
          </xdr:cNvGraphicFramePr>
        </xdr:nvGraphicFramePr>
        <xdr:xfrm>
          <a:off x="104" y="123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0725" name="Text 69">
            <a:extLst>
              <a:ext uri="{FF2B5EF4-FFF2-40B4-BE49-F238E27FC236}">
                <a16:creationId xmlns:a16="http://schemas.microsoft.com/office/drawing/2014/main" id="{00000000-0008-0000-4C00-000045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3" y="1242"/>
            <a:ext cx="80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0773" name="Text 117">
            <a:extLst>
              <a:ext uri="{FF2B5EF4-FFF2-40B4-BE49-F238E27FC236}">
                <a16:creationId xmlns:a16="http://schemas.microsoft.com/office/drawing/2014/main" id="{00000000-0008-0000-4C00-000075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0" y="1606"/>
            <a:ext cx="24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0</xdr:rowOff>
    </xdr:from>
    <xdr:to>
      <xdr:col>14</xdr:col>
      <xdr:colOff>0</xdr:colOff>
      <xdr:row>52</xdr:row>
      <xdr:rowOff>19050</xdr:rowOff>
    </xdr:to>
    <xdr:grpSp>
      <xdr:nvGrpSpPr>
        <xdr:cNvPr id="70956" name="Group 162">
          <a:extLst>
            <a:ext uri="{FF2B5EF4-FFF2-40B4-BE49-F238E27FC236}">
              <a16:creationId xmlns:a16="http://schemas.microsoft.com/office/drawing/2014/main" id="{00000000-0008-0000-4C00-00002C150100}"/>
            </a:ext>
          </a:extLst>
        </xdr:cNvPr>
        <xdr:cNvGrpSpPr>
          <a:grpSpLocks/>
        </xdr:cNvGrpSpPr>
      </xdr:nvGrpSpPr>
      <xdr:grpSpPr bwMode="auto">
        <a:xfrm>
          <a:off x="6197600" y="6019800"/>
          <a:ext cx="4648200" cy="2990850"/>
          <a:chOff x="832" y="796"/>
          <a:chExt cx="624" cy="398"/>
        </a:xfrm>
      </xdr:grpSpPr>
      <xdr:graphicFrame macro="">
        <xdr:nvGraphicFramePr>
          <xdr:cNvPr id="70957" name="Diagramm 81">
            <a:extLst>
              <a:ext uri="{FF2B5EF4-FFF2-40B4-BE49-F238E27FC236}">
                <a16:creationId xmlns:a16="http://schemas.microsoft.com/office/drawing/2014/main" id="{00000000-0008-0000-4C00-00002D150100}"/>
              </a:ext>
            </a:extLst>
          </xdr:cNvPr>
          <xdr:cNvGraphicFramePr>
            <a:graphicFrameLocks/>
          </xdr:cNvGraphicFramePr>
        </xdr:nvGraphicFramePr>
        <xdr:xfrm>
          <a:off x="832" y="79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0727" name="Text 71">
            <a:extLst>
              <a:ext uri="{FF2B5EF4-FFF2-40B4-BE49-F238E27FC236}">
                <a16:creationId xmlns:a16="http://schemas.microsoft.com/office/drawing/2014/main" id="{00000000-0008-0000-4C00-000047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0" y="804"/>
            <a:ext cx="81" cy="3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0774" name="Text 118">
            <a:extLst>
              <a:ext uri="{FF2B5EF4-FFF2-40B4-BE49-F238E27FC236}">
                <a16:creationId xmlns:a16="http://schemas.microsoft.com/office/drawing/2014/main" id="{00000000-0008-0000-4C00-000076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3" y="1166"/>
            <a:ext cx="23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7620</xdr:rowOff>
        </xdr:from>
        <xdr:to>
          <xdr:col>9</xdr:col>
          <xdr:colOff>419100</xdr:colOff>
          <xdr:row>10</xdr:row>
          <xdr:rowOff>0</xdr:rowOff>
        </xdr:to>
        <xdr:sp macro="" textlink="">
          <xdr:nvSpPr>
            <xdr:cNvPr id="70779" name="Button 123" hidden="1">
              <a:extLst>
                <a:ext uri="{63B3BB69-23CF-44E3-9099-C40C66FF867C}">
                  <a14:compatExt spid="_x0000_s70779"/>
                </a:ext>
                <a:ext uri="{FF2B5EF4-FFF2-40B4-BE49-F238E27FC236}">
                  <a16:creationId xmlns:a16="http://schemas.microsoft.com/office/drawing/2014/main" id="{00000000-0008-0000-4C00-00007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7620</xdr:rowOff>
        </xdr:from>
        <xdr:to>
          <xdr:col>9</xdr:col>
          <xdr:colOff>419100</xdr:colOff>
          <xdr:row>8</xdr:row>
          <xdr:rowOff>0</xdr:rowOff>
        </xdr:to>
        <xdr:sp macro="" textlink="">
          <xdr:nvSpPr>
            <xdr:cNvPr id="70782" name="Button 126" hidden="1">
              <a:extLst>
                <a:ext uri="{63B3BB69-23CF-44E3-9099-C40C66FF867C}">
                  <a14:compatExt spid="_x0000_s70782"/>
                </a:ext>
                <a:ext uri="{FF2B5EF4-FFF2-40B4-BE49-F238E27FC236}">
                  <a16:creationId xmlns:a16="http://schemas.microsoft.com/office/drawing/2014/main" id="{00000000-0008-0000-4C00-00007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unteren Rand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4</xdr:row>
      <xdr:rowOff>9525</xdr:rowOff>
    </xdr:from>
    <xdr:to>
      <xdr:col>7</xdr:col>
      <xdr:colOff>0</xdr:colOff>
      <xdr:row>13</xdr:row>
      <xdr:rowOff>190500</xdr:rowOff>
    </xdr:to>
    <xdr:grpSp>
      <xdr:nvGrpSpPr>
        <xdr:cNvPr id="72270" name="Group 385">
          <a:extLst>
            <a:ext uri="{FF2B5EF4-FFF2-40B4-BE49-F238E27FC236}">
              <a16:creationId xmlns:a16="http://schemas.microsoft.com/office/drawing/2014/main" id="{00000000-0008-0000-4D00-00004E1A0100}"/>
            </a:ext>
          </a:extLst>
        </xdr:cNvPr>
        <xdr:cNvGrpSpPr>
          <a:grpSpLocks/>
        </xdr:cNvGrpSpPr>
      </xdr:nvGrpSpPr>
      <xdr:grpSpPr bwMode="auto">
        <a:xfrm>
          <a:off x="3683000" y="708025"/>
          <a:ext cx="1473200" cy="1958975"/>
          <a:chOff x="-5" y="-486720"/>
          <a:chExt cx="19998" cy="20640"/>
        </a:xfrm>
      </xdr:grpSpPr>
      <xdr:sp macro="" textlink="">
        <xdr:nvSpPr>
          <xdr:cNvPr id="72298" name="Rectangle 75">
            <a:extLst>
              <a:ext uri="{FF2B5EF4-FFF2-40B4-BE49-F238E27FC236}">
                <a16:creationId xmlns:a16="http://schemas.microsoft.com/office/drawing/2014/main" id="{00000000-0008-0000-4D00-00006A1A0100}"/>
              </a:ext>
            </a:extLst>
          </xdr:cNvPr>
          <xdr:cNvSpPr>
            <a:spLocks noChangeArrowheads="1"/>
          </xdr:cNvSpPr>
        </xdr:nvSpPr>
        <xdr:spPr bwMode="auto">
          <a:xfrm>
            <a:off x="-5" y="-486720"/>
            <a:ext cx="19998" cy="2064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1757" name="Text 77">
            <a:extLst>
              <a:ext uri="{FF2B5EF4-FFF2-40B4-BE49-F238E27FC236}">
                <a16:creationId xmlns:a16="http://schemas.microsoft.com/office/drawing/2014/main" id="{00000000-0008-0000-4D00-00004D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71" y="-486214"/>
            <a:ext cx="13375" cy="18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"oberer Rand"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300" name="Line 78">
            <a:extLst>
              <a:ext uri="{FF2B5EF4-FFF2-40B4-BE49-F238E27FC236}">
                <a16:creationId xmlns:a16="http://schemas.microsoft.com/office/drawing/2014/main" id="{00000000-0008-0000-4D00-00006C1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540" y="-478560"/>
            <a:ext cx="3636" cy="664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1" name="Line 79">
            <a:extLst>
              <a:ext uri="{FF2B5EF4-FFF2-40B4-BE49-F238E27FC236}">
                <a16:creationId xmlns:a16="http://schemas.microsoft.com/office/drawing/2014/main" id="{00000000-0008-0000-4D00-00006D1A0100}"/>
              </a:ext>
            </a:extLst>
          </xdr:cNvPr>
          <xdr:cNvSpPr>
            <a:spLocks noChangeShapeType="1"/>
          </xdr:cNvSpPr>
        </xdr:nvSpPr>
        <xdr:spPr bwMode="auto">
          <a:xfrm>
            <a:off x="17569" y="-481040"/>
            <a:ext cx="0" cy="146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2" name="Line 80">
            <a:extLst>
              <a:ext uri="{FF2B5EF4-FFF2-40B4-BE49-F238E27FC236}">
                <a16:creationId xmlns:a16="http://schemas.microsoft.com/office/drawing/2014/main" id="{00000000-0008-0000-4D00-00006E1A0100}"/>
              </a:ext>
            </a:extLst>
          </xdr:cNvPr>
          <xdr:cNvSpPr>
            <a:spLocks noChangeShapeType="1"/>
          </xdr:cNvSpPr>
        </xdr:nvSpPr>
        <xdr:spPr bwMode="auto">
          <a:xfrm>
            <a:off x="7873" y="-478560"/>
            <a:ext cx="9696" cy="2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3" name="Line 81">
            <a:extLst>
              <a:ext uri="{FF2B5EF4-FFF2-40B4-BE49-F238E27FC236}">
                <a16:creationId xmlns:a16="http://schemas.microsoft.com/office/drawing/2014/main" id="{00000000-0008-0000-4D00-00006F1A0100}"/>
              </a:ext>
            </a:extLst>
          </xdr:cNvPr>
          <xdr:cNvSpPr>
            <a:spLocks noChangeShapeType="1"/>
          </xdr:cNvSpPr>
        </xdr:nvSpPr>
        <xdr:spPr bwMode="auto">
          <a:xfrm>
            <a:off x="5449" y="-473520"/>
            <a:ext cx="1212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4" name="Line 82">
            <a:extLst>
              <a:ext uri="{FF2B5EF4-FFF2-40B4-BE49-F238E27FC236}">
                <a16:creationId xmlns:a16="http://schemas.microsoft.com/office/drawing/2014/main" id="{00000000-0008-0000-4D00-000070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419" y="-471920"/>
            <a:ext cx="2121" cy="36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5" name="Line 83">
            <a:extLst>
              <a:ext uri="{FF2B5EF4-FFF2-40B4-BE49-F238E27FC236}">
                <a16:creationId xmlns:a16="http://schemas.microsoft.com/office/drawing/2014/main" id="{00000000-0008-0000-4D00-0000711A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540" y="-479280"/>
            <a:ext cx="3636" cy="96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6" name="Line 84">
            <a:extLst>
              <a:ext uri="{FF2B5EF4-FFF2-40B4-BE49-F238E27FC236}">
                <a16:creationId xmlns:a16="http://schemas.microsoft.com/office/drawing/2014/main" id="{00000000-0008-0000-4D00-0000721A0100}"/>
              </a:ext>
            </a:extLst>
          </xdr:cNvPr>
          <xdr:cNvSpPr>
            <a:spLocks noChangeShapeType="1"/>
          </xdr:cNvSpPr>
        </xdr:nvSpPr>
        <xdr:spPr bwMode="auto">
          <a:xfrm>
            <a:off x="2318" y="-473360"/>
            <a:ext cx="2323" cy="8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7" name="Line 85">
            <a:extLst>
              <a:ext uri="{FF2B5EF4-FFF2-40B4-BE49-F238E27FC236}">
                <a16:creationId xmlns:a16="http://schemas.microsoft.com/office/drawing/2014/main" id="{00000000-0008-0000-4D00-000073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419" y="-475600"/>
            <a:ext cx="1515" cy="24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8" name="Arc 86">
            <a:extLst>
              <a:ext uri="{FF2B5EF4-FFF2-40B4-BE49-F238E27FC236}">
                <a16:creationId xmlns:a16="http://schemas.microsoft.com/office/drawing/2014/main" id="{00000000-0008-0000-4D00-0000741A0100}"/>
              </a:ext>
            </a:extLst>
          </xdr:cNvPr>
          <xdr:cNvSpPr>
            <a:spLocks/>
          </xdr:cNvSpPr>
        </xdr:nvSpPr>
        <xdr:spPr bwMode="auto">
          <a:xfrm flipH="1">
            <a:off x="14539" y="-478560"/>
            <a:ext cx="3131" cy="1440"/>
          </a:xfrm>
          <a:custGeom>
            <a:avLst/>
            <a:gdLst>
              <a:gd name="T0" fmla="*/ 0 w 21600"/>
              <a:gd name="T1" fmla="*/ 0 h 21600"/>
              <a:gd name="T2" fmla="*/ 454 w 21600"/>
              <a:gd name="T3" fmla="*/ 96 h 21600"/>
              <a:gd name="T4" fmla="*/ 0 w 21600"/>
              <a:gd name="T5" fmla="*/ 96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2309" name="Line 87">
            <a:extLst>
              <a:ext uri="{FF2B5EF4-FFF2-40B4-BE49-F238E27FC236}">
                <a16:creationId xmlns:a16="http://schemas.microsoft.com/office/drawing/2014/main" id="{00000000-0008-0000-4D00-000075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4539" y="-477760"/>
            <a:ext cx="808" cy="8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10" name="Line 88">
            <a:extLst>
              <a:ext uri="{FF2B5EF4-FFF2-40B4-BE49-F238E27FC236}">
                <a16:creationId xmlns:a16="http://schemas.microsoft.com/office/drawing/2014/main" id="{00000000-0008-0000-4D00-0000761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8479" y="-478560"/>
            <a:ext cx="4747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1769" name="Text 89">
            <a:extLst>
              <a:ext uri="{FF2B5EF4-FFF2-40B4-BE49-F238E27FC236}">
                <a16:creationId xmlns:a16="http://schemas.microsoft.com/office/drawing/2014/main" id="{00000000-0008-0000-4D00-000059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994" y="-481864"/>
            <a:ext cx="2078" cy="16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1770" name="Text 90">
            <a:extLst>
              <a:ext uri="{FF2B5EF4-FFF2-40B4-BE49-F238E27FC236}">
                <a16:creationId xmlns:a16="http://schemas.microsoft.com/office/drawing/2014/main" id="{00000000-0008-0000-4D00-00005A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70" y="-480245"/>
            <a:ext cx="2078" cy="17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2313" name="Line 91">
            <a:extLst>
              <a:ext uri="{FF2B5EF4-FFF2-40B4-BE49-F238E27FC236}">
                <a16:creationId xmlns:a16="http://schemas.microsoft.com/office/drawing/2014/main" id="{00000000-0008-0000-4D00-000079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136" y="-479200"/>
            <a:ext cx="909" cy="2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1772" name="Text 92">
            <a:extLst>
              <a:ext uri="{FF2B5EF4-FFF2-40B4-BE49-F238E27FC236}">
                <a16:creationId xmlns:a16="http://schemas.microsoft.com/office/drawing/2014/main" id="{00000000-0008-0000-4D00-00005C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73" y="-479233"/>
            <a:ext cx="2727" cy="20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1773" name="Text 93">
            <a:extLst>
              <a:ext uri="{FF2B5EF4-FFF2-40B4-BE49-F238E27FC236}">
                <a16:creationId xmlns:a16="http://schemas.microsoft.com/office/drawing/2014/main" id="{00000000-0008-0000-4D00-00005D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085" y="-478120"/>
            <a:ext cx="1558" cy="19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71774" name="Text 94">
            <a:extLst>
              <a:ext uri="{FF2B5EF4-FFF2-40B4-BE49-F238E27FC236}">
                <a16:creationId xmlns:a16="http://schemas.microsoft.com/office/drawing/2014/main" id="{00000000-0008-0000-4D00-00005E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097" y="-478626"/>
            <a:ext cx="2208" cy="19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endParaRPr lang="en-US"/>
          </a:p>
        </xdr:txBody>
      </xdr:sp>
      <xdr:sp macro="" textlink="">
        <xdr:nvSpPr>
          <xdr:cNvPr id="71775" name="Text 95">
            <a:extLst>
              <a:ext uri="{FF2B5EF4-FFF2-40B4-BE49-F238E27FC236}">
                <a16:creationId xmlns:a16="http://schemas.microsoft.com/office/drawing/2014/main" id="{00000000-0008-0000-4D00-00005F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994" y="-475287"/>
            <a:ext cx="3896" cy="17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r(s)</a:t>
            </a:r>
            <a:endParaRPr lang="en-US"/>
          </a:p>
        </xdr:txBody>
      </xdr:sp>
      <xdr:sp macro="" textlink="">
        <xdr:nvSpPr>
          <xdr:cNvPr id="71776" name="Text 96">
            <a:extLst>
              <a:ext uri="{FF2B5EF4-FFF2-40B4-BE49-F238E27FC236}">
                <a16:creationId xmlns:a16="http://schemas.microsoft.com/office/drawing/2014/main" id="{00000000-0008-0000-4D00-000060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73" y="-476198"/>
            <a:ext cx="1428" cy="17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1777" name="Text 97">
            <a:extLst>
              <a:ext uri="{FF2B5EF4-FFF2-40B4-BE49-F238E27FC236}">
                <a16:creationId xmlns:a16="http://schemas.microsoft.com/office/drawing/2014/main" id="{00000000-0008-0000-4D00-000061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761" y="-482673"/>
            <a:ext cx="2597" cy="24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o</a:t>
            </a:r>
            <a:endParaRPr lang="en-US"/>
          </a:p>
        </xdr:txBody>
      </xdr:sp>
      <xdr:grpSp>
        <xdr:nvGrpSpPr>
          <xdr:cNvPr id="72320" name="Group 98">
            <a:extLst>
              <a:ext uri="{FF2B5EF4-FFF2-40B4-BE49-F238E27FC236}">
                <a16:creationId xmlns:a16="http://schemas.microsoft.com/office/drawing/2014/main" id="{00000000-0008-0000-4D00-0000801A0100}"/>
              </a:ext>
            </a:extLst>
          </xdr:cNvPr>
          <xdr:cNvGrpSpPr>
            <a:grpSpLocks/>
          </xdr:cNvGrpSpPr>
        </xdr:nvGrpSpPr>
        <xdr:grpSpPr bwMode="auto">
          <a:xfrm>
            <a:off x="7267" y="-480240"/>
            <a:ext cx="5151" cy="960"/>
            <a:chOff x="11340000" y="3480000"/>
            <a:chExt cx="1020000" cy="240000"/>
          </a:xfrm>
        </xdr:grpSpPr>
        <xdr:sp macro="" textlink="">
          <xdr:nvSpPr>
            <xdr:cNvPr id="72322" name="Arc 99">
              <a:extLst>
                <a:ext uri="{FF2B5EF4-FFF2-40B4-BE49-F238E27FC236}">
                  <a16:creationId xmlns:a16="http://schemas.microsoft.com/office/drawing/2014/main" id="{00000000-0008-0000-4D00-0000821A0100}"/>
                </a:ext>
              </a:extLst>
            </xdr:cNvPr>
            <xdr:cNvSpPr>
              <a:spLocks/>
            </xdr:cNvSpPr>
          </xdr:nvSpPr>
          <xdr:spPr bwMode="auto">
            <a:xfrm>
              <a:off x="11460000" y="3480000"/>
              <a:ext cx="900000" cy="240000"/>
            </a:xfrm>
            <a:custGeom>
              <a:avLst/>
              <a:gdLst>
                <a:gd name="T0" fmla="*/ 0 w 21600"/>
                <a:gd name="T1" fmla="*/ 0 h 21600"/>
                <a:gd name="T2" fmla="*/ 37500000 w 21600"/>
                <a:gd name="T3" fmla="*/ 2666667 h 21600"/>
                <a:gd name="T4" fmla="*/ 0 w 21600"/>
                <a:gd name="T5" fmla="*/ 2666667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1714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72323" name="Line 100">
              <a:extLst>
                <a:ext uri="{FF2B5EF4-FFF2-40B4-BE49-F238E27FC236}">
                  <a16:creationId xmlns:a16="http://schemas.microsoft.com/office/drawing/2014/main" id="{00000000-0008-0000-4D00-0000831A01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1340000" y="3480000"/>
              <a:ext cx="280000" cy="20000"/>
            </a:xfrm>
            <a:prstGeom prst="line">
              <a:avLst/>
            </a:prstGeom>
            <a:noFill/>
            <a:ln w="1714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 type="triangle" w="sm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72321" name="Line 101">
            <a:extLst>
              <a:ext uri="{FF2B5EF4-FFF2-40B4-BE49-F238E27FC236}">
                <a16:creationId xmlns:a16="http://schemas.microsoft.com/office/drawing/2014/main" id="{00000000-0008-0000-4D00-000081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045" y="-481840"/>
            <a:ext cx="1313" cy="25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0</xdr:col>
      <xdr:colOff>723900</xdr:colOff>
      <xdr:row>34</xdr:row>
      <xdr:rowOff>0</xdr:rowOff>
    </xdr:from>
    <xdr:to>
      <xdr:col>6</xdr:col>
      <xdr:colOff>723900</xdr:colOff>
      <xdr:row>52</xdr:row>
      <xdr:rowOff>9525</xdr:rowOff>
    </xdr:to>
    <xdr:grpSp>
      <xdr:nvGrpSpPr>
        <xdr:cNvPr id="72271" name="Group 426">
          <a:extLst>
            <a:ext uri="{FF2B5EF4-FFF2-40B4-BE49-F238E27FC236}">
              <a16:creationId xmlns:a16="http://schemas.microsoft.com/office/drawing/2014/main" id="{00000000-0008-0000-4D00-00004F1A0100}"/>
            </a:ext>
          </a:extLst>
        </xdr:cNvPr>
        <xdr:cNvGrpSpPr>
          <a:grpSpLocks/>
        </xdr:cNvGrpSpPr>
      </xdr:nvGrpSpPr>
      <xdr:grpSpPr bwMode="auto">
        <a:xfrm>
          <a:off x="723900" y="6019800"/>
          <a:ext cx="4419600" cy="2981325"/>
          <a:chOff x="98" y="795"/>
          <a:chExt cx="594" cy="397"/>
        </a:xfrm>
      </xdr:grpSpPr>
      <xdr:graphicFrame macro="">
        <xdr:nvGraphicFramePr>
          <xdr:cNvPr id="72295" name="Diagramm 111">
            <a:extLst>
              <a:ext uri="{FF2B5EF4-FFF2-40B4-BE49-F238E27FC236}">
                <a16:creationId xmlns:a16="http://schemas.microsoft.com/office/drawing/2014/main" id="{00000000-0008-0000-4D00-0000671A0100}"/>
              </a:ext>
            </a:extLst>
          </xdr:cNvPr>
          <xdr:cNvGraphicFramePr>
            <a:graphicFrameLocks/>
          </xdr:cNvGraphicFramePr>
        </xdr:nvGraphicFramePr>
        <xdr:xfrm>
          <a:off x="98" y="795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1792" name="Text 112">
            <a:extLst>
              <a:ext uri="{FF2B5EF4-FFF2-40B4-BE49-F238E27FC236}">
                <a16:creationId xmlns:a16="http://schemas.microsoft.com/office/drawing/2014/main" id="{00000000-0008-0000-4D00-000070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" y="804"/>
            <a:ext cx="90" cy="3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1838" name="Text 158">
            <a:extLst>
              <a:ext uri="{FF2B5EF4-FFF2-40B4-BE49-F238E27FC236}">
                <a16:creationId xmlns:a16="http://schemas.microsoft.com/office/drawing/2014/main" id="{00000000-0008-0000-4D00-00009E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3" y="1164"/>
            <a:ext cx="35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9525</xdr:rowOff>
    </xdr:from>
    <xdr:to>
      <xdr:col>14</xdr:col>
      <xdr:colOff>0</xdr:colOff>
      <xdr:row>52</xdr:row>
      <xdr:rowOff>9525</xdr:rowOff>
    </xdr:to>
    <xdr:grpSp>
      <xdr:nvGrpSpPr>
        <xdr:cNvPr id="72272" name="Group 427">
          <a:extLst>
            <a:ext uri="{FF2B5EF4-FFF2-40B4-BE49-F238E27FC236}">
              <a16:creationId xmlns:a16="http://schemas.microsoft.com/office/drawing/2014/main" id="{00000000-0008-0000-4D00-0000501A0100}"/>
            </a:ext>
          </a:extLst>
        </xdr:cNvPr>
        <xdr:cNvGrpSpPr>
          <a:grpSpLocks/>
        </xdr:cNvGrpSpPr>
      </xdr:nvGrpSpPr>
      <xdr:grpSpPr bwMode="auto">
        <a:xfrm>
          <a:off x="5892800" y="6029325"/>
          <a:ext cx="4419600" cy="2971800"/>
          <a:chOff x="792" y="796"/>
          <a:chExt cx="594" cy="396"/>
        </a:xfrm>
      </xdr:grpSpPr>
      <xdr:graphicFrame macro="">
        <xdr:nvGraphicFramePr>
          <xdr:cNvPr id="72292" name="Diagramm 114">
            <a:extLst>
              <a:ext uri="{FF2B5EF4-FFF2-40B4-BE49-F238E27FC236}">
                <a16:creationId xmlns:a16="http://schemas.microsoft.com/office/drawing/2014/main" id="{00000000-0008-0000-4D00-0000641A0100}"/>
              </a:ext>
            </a:extLst>
          </xdr:cNvPr>
          <xdr:cNvGraphicFramePr>
            <a:graphicFrameLocks/>
          </xdr:cNvGraphicFramePr>
        </xdr:nvGraphicFramePr>
        <xdr:xfrm>
          <a:off x="792" y="796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1795" name="Text 115">
            <a:extLst>
              <a:ext uri="{FF2B5EF4-FFF2-40B4-BE49-F238E27FC236}">
                <a16:creationId xmlns:a16="http://schemas.microsoft.com/office/drawing/2014/main" id="{00000000-0008-0000-4D00-000073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0" y="800"/>
            <a:ext cx="82" cy="36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1839" name="Text 159">
            <a:extLst>
              <a:ext uri="{FF2B5EF4-FFF2-40B4-BE49-F238E27FC236}">
                <a16:creationId xmlns:a16="http://schemas.microsoft.com/office/drawing/2014/main" id="{00000000-0008-0000-4D00-00009F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7" y="1164"/>
            <a:ext cx="26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9525</xdr:rowOff>
    </xdr:to>
    <xdr:grpSp>
      <xdr:nvGrpSpPr>
        <xdr:cNvPr id="72273" name="Group 425">
          <a:extLst>
            <a:ext uri="{FF2B5EF4-FFF2-40B4-BE49-F238E27FC236}">
              <a16:creationId xmlns:a16="http://schemas.microsoft.com/office/drawing/2014/main" id="{00000000-0008-0000-4D00-0000511A0100}"/>
            </a:ext>
          </a:extLst>
        </xdr:cNvPr>
        <xdr:cNvGrpSpPr>
          <a:grpSpLocks/>
        </xdr:cNvGrpSpPr>
      </xdr:nvGrpSpPr>
      <xdr:grpSpPr bwMode="auto">
        <a:xfrm>
          <a:off x="736600" y="9321800"/>
          <a:ext cx="4419600" cy="2981325"/>
          <a:chOff x="99" y="1235"/>
          <a:chExt cx="594" cy="397"/>
        </a:xfrm>
      </xdr:grpSpPr>
      <xdr:graphicFrame macro="">
        <xdr:nvGraphicFramePr>
          <xdr:cNvPr id="72289" name="Diagramm 119">
            <a:extLst>
              <a:ext uri="{FF2B5EF4-FFF2-40B4-BE49-F238E27FC236}">
                <a16:creationId xmlns:a16="http://schemas.microsoft.com/office/drawing/2014/main" id="{00000000-0008-0000-4D00-0000611A0100}"/>
              </a:ext>
            </a:extLst>
          </xdr:cNvPr>
          <xdr:cNvGraphicFramePr>
            <a:graphicFrameLocks/>
          </xdr:cNvGraphicFramePr>
        </xdr:nvGraphicFramePr>
        <xdr:xfrm>
          <a:off x="99" y="1235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1788" name="Text 108">
            <a:extLst>
              <a:ext uri="{FF2B5EF4-FFF2-40B4-BE49-F238E27FC236}">
                <a16:creationId xmlns:a16="http://schemas.microsoft.com/office/drawing/2014/main" id="{00000000-0008-0000-4D00-00006C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" y="1240"/>
            <a:ext cx="62" cy="3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1840" name="Text 160">
            <a:extLst>
              <a:ext uri="{FF2B5EF4-FFF2-40B4-BE49-F238E27FC236}">
                <a16:creationId xmlns:a16="http://schemas.microsoft.com/office/drawing/2014/main" id="{00000000-0008-0000-4D00-0000A0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9" y="1604"/>
            <a:ext cx="33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9</xdr:col>
          <xdr:colOff>426720</xdr:colOff>
          <xdr:row>9</xdr:row>
          <xdr:rowOff>190500</xdr:rowOff>
        </xdr:to>
        <xdr:sp macro="" textlink="">
          <xdr:nvSpPr>
            <xdr:cNvPr id="72064" name="Button 384" hidden="1">
              <a:extLst>
                <a:ext uri="{63B3BB69-23CF-44E3-9099-C40C66FF867C}">
                  <a14:compatExt spid="_x0000_s72064"/>
                </a:ext>
                <a:ext uri="{FF2B5EF4-FFF2-40B4-BE49-F238E27FC236}">
                  <a16:creationId xmlns:a16="http://schemas.microsoft.com/office/drawing/2014/main" id="{00000000-0008-0000-4D00-0000801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9</xdr:col>
          <xdr:colOff>426720</xdr:colOff>
          <xdr:row>7</xdr:row>
          <xdr:rowOff>190500</xdr:rowOff>
        </xdr:to>
        <xdr:sp macro="" textlink="">
          <xdr:nvSpPr>
            <xdr:cNvPr id="72067" name="Button 387" hidden="1">
              <a:extLst>
                <a:ext uri="{63B3BB69-23CF-44E3-9099-C40C66FF867C}">
                  <a14:compatExt spid="_x0000_s72067"/>
                </a:ext>
                <a:ext uri="{FF2B5EF4-FFF2-40B4-BE49-F238E27FC236}">
                  <a16:creationId xmlns:a16="http://schemas.microsoft.com/office/drawing/2014/main" id="{00000000-0008-0000-4D00-0000831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unteren Rand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7620</xdr:rowOff>
        </xdr:from>
        <xdr:to>
          <xdr:col>9</xdr:col>
          <xdr:colOff>426720</xdr:colOff>
          <xdr:row>6</xdr:row>
          <xdr:rowOff>0</xdr:rowOff>
        </xdr:to>
        <xdr:sp macro="" textlink="">
          <xdr:nvSpPr>
            <xdr:cNvPr id="72068" name="Button 388" hidden="1">
              <a:extLst>
                <a:ext uri="{63B3BB69-23CF-44E3-9099-C40C66FF867C}">
                  <a14:compatExt spid="_x0000_s72068"/>
                </a:ext>
                <a:ext uri="{FF2B5EF4-FFF2-40B4-BE49-F238E27FC236}">
                  <a16:creationId xmlns:a16="http://schemas.microsoft.com/office/drawing/2014/main" id="{00000000-0008-0000-4D00-0000841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228600</xdr:colOff>
      <xdr:row>16</xdr:row>
      <xdr:rowOff>142875</xdr:rowOff>
    </xdr:from>
    <xdr:to>
      <xdr:col>23</xdr:col>
      <xdr:colOff>361950</xdr:colOff>
      <xdr:row>18</xdr:row>
      <xdr:rowOff>38100</xdr:rowOff>
    </xdr:to>
    <xdr:grpSp>
      <xdr:nvGrpSpPr>
        <xdr:cNvPr id="72274" name="Group 390">
          <a:extLst>
            <a:ext uri="{FF2B5EF4-FFF2-40B4-BE49-F238E27FC236}">
              <a16:creationId xmlns:a16="http://schemas.microsoft.com/office/drawing/2014/main" id="{00000000-0008-0000-4D00-0000521A0100}"/>
            </a:ext>
          </a:extLst>
        </xdr:cNvPr>
        <xdr:cNvGrpSpPr>
          <a:grpSpLocks/>
        </xdr:cNvGrpSpPr>
      </xdr:nvGrpSpPr>
      <xdr:grpSpPr bwMode="auto">
        <a:xfrm>
          <a:off x="965200" y="3152775"/>
          <a:ext cx="16541750" cy="263525"/>
          <a:chOff x="-625" y="-2411230"/>
          <a:chExt cx="20016" cy="7854"/>
        </a:xfrm>
      </xdr:grpSpPr>
      <xdr:sp macro="" textlink="">
        <xdr:nvSpPr>
          <xdr:cNvPr id="71821" name="Text 141">
            <a:extLst>
              <a:ext uri="{FF2B5EF4-FFF2-40B4-BE49-F238E27FC236}">
                <a16:creationId xmlns:a16="http://schemas.microsoft.com/office/drawing/2014/main" id="{00000000-0008-0000-4D00-00008D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651" y="-2410357"/>
            <a:ext cx="208" cy="52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1823" name="Text 143">
            <a:extLst>
              <a:ext uri="{FF2B5EF4-FFF2-40B4-BE49-F238E27FC236}">
                <a16:creationId xmlns:a16="http://schemas.microsoft.com/office/drawing/2014/main" id="{00000000-0008-0000-4D00-00008F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25" y="-2411230"/>
            <a:ext cx="289" cy="58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1824" name="Text 144">
            <a:extLst>
              <a:ext uri="{FF2B5EF4-FFF2-40B4-BE49-F238E27FC236}">
                <a16:creationId xmlns:a16="http://schemas.microsoft.com/office/drawing/2014/main" id="{00000000-0008-0000-4D00-000090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831" y="-2410648"/>
            <a:ext cx="359" cy="58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1827" name="Text 147">
            <a:extLst>
              <a:ext uri="{FF2B5EF4-FFF2-40B4-BE49-F238E27FC236}">
                <a16:creationId xmlns:a16="http://schemas.microsoft.com/office/drawing/2014/main" id="{00000000-0008-0000-4D00-000093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41" y="-2411230"/>
            <a:ext cx="428" cy="66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1828" name="Text 148">
            <a:extLst>
              <a:ext uri="{FF2B5EF4-FFF2-40B4-BE49-F238E27FC236}">
                <a16:creationId xmlns:a16="http://schemas.microsoft.com/office/drawing/2014/main" id="{00000000-0008-0000-4D00-000094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943" y="-2411230"/>
            <a:ext cx="370" cy="785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1829" name="Text 149">
            <a:extLst>
              <a:ext uri="{FF2B5EF4-FFF2-40B4-BE49-F238E27FC236}">
                <a16:creationId xmlns:a16="http://schemas.microsoft.com/office/drawing/2014/main" id="{00000000-0008-0000-4D00-000095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834" y="-2410648"/>
            <a:ext cx="289" cy="58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1830" name="Text 150">
            <a:extLst>
              <a:ext uri="{FF2B5EF4-FFF2-40B4-BE49-F238E27FC236}">
                <a16:creationId xmlns:a16="http://schemas.microsoft.com/office/drawing/2014/main" id="{00000000-0008-0000-4D00-000096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99" y="-2410939"/>
            <a:ext cx="347" cy="66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1832" name="Text 152">
            <a:extLst>
              <a:ext uri="{FF2B5EF4-FFF2-40B4-BE49-F238E27FC236}">
                <a16:creationId xmlns:a16="http://schemas.microsoft.com/office/drawing/2014/main" id="{00000000-0008-0000-4D00-000098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75" y="-2409776"/>
            <a:ext cx="255" cy="52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1833" name="Text 153">
            <a:extLst>
              <a:ext uri="{FF2B5EF4-FFF2-40B4-BE49-F238E27FC236}">
                <a16:creationId xmlns:a16="http://schemas.microsoft.com/office/drawing/2014/main" id="{00000000-0008-0000-4D00-000099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690" y="-2411230"/>
            <a:ext cx="278" cy="64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1834" name="Text 154">
            <a:extLst>
              <a:ext uri="{FF2B5EF4-FFF2-40B4-BE49-F238E27FC236}">
                <a16:creationId xmlns:a16="http://schemas.microsoft.com/office/drawing/2014/main" id="{00000000-0008-0000-4D00-00009A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697" y="-2410357"/>
            <a:ext cx="312" cy="58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1846" name="Text 166">
            <a:extLst>
              <a:ext uri="{FF2B5EF4-FFF2-40B4-BE49-F238E27FC236}">
                <a16:creationId xmlns:a16="http://schemas.microsoft.com/office/drawing/2014/main" id="{00000000-0008-0000-4D00-0000A6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345" y="-2411230"/>
            <a:ext cx="301" cy="66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sR</a:t>
            </a:r>
            <a:endParaRPr lang="en-US"/>
          </a:p>
        </xdr:txBody>
      </xdr:sp>
      <xdr:sp macro="" textlink="">
        <xdr:nvSpPr>
          <xdr:cNvPr id="71847" name="Text 167">
            <a:extLst>
              <a:ext uri="{FF2B5EF4-FFF2-40B4-BE49-F238E27FC236}">
                <a16:creationId xmlns:a16="http://schemas.microsoft.com/office/drawing/2014/main" id="{00000000-0008-0000-4D00-0000A7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48" y="-2411230"/>
            <a:ext cx="324" cy="610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sM</a:t>
            </a:r>
            <a:endParaRPr lang="en-US"/>
          </a:p>
        </xdr:txBody>
      </xdr:sp>
      <xdr:sp macro="" textlink="">
        <xdr:nvSpPr>
          <xdr:cNvPr id="71848" name="Text 168">
            <a:extLst>
              <a:ext uri="{FF2B5EF4-FFF2-40B4-BE49-F238E27FC236}">
                <a16:creationId xmlns:a16="http://schemas.microsoft.com/office/drawing/2014/main" id="{00000000-0008-0000-4D00-0000A8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62" y="-2411230"/>
            <a:ext cx="301" cy="66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2069" name="Text 389">
            <a:extLst>
              <a:ext uri="{FF2B5EF4-FFF2-40B4-BE49-F238E27FC236}">
                <a16:creationId xmlns:a16="http://schemas.microsoft.com/office/drawing/2014/main" id="{00000000-0008-0000-4D00-00008519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998" y="-2410357"/>
            <a:ext cx="393" cy="52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 (s)</a:t>
            </a:r>
            <a:endParaRPr lang="en-US"/>
          </a:p>
        </xdr:txBody>
      </xdr:sp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34</xdr:row>
      <xdr:rowOff>0</xdr:rowOff>
    </xdr:from>
    <xdr:to>
      <xdr:col>6</xdr:col>
      <xdr:colOff>762000</xdr:colOff>
      <xdr:row>52</xdr:row>
      <xdr:rowOff>19050</xdr:rowOff>
    </xdr:to>
    <xdr:grpSp>
      <xdr:nvGrpSpPr>
        <xdr:cNvPr id="73059" name="Group 175">
          <a:extLst>
            <a:ext uri="{FF2B5EF4-FFF2-40B4-BE49-F238E27FC236}">
              <a16:creationId xmlns:a16="http://schemas.microsoft.com/office/drawing/2014/main" id="{00000000-0008-0000-4E00-0000631D0100}"/>
            </a:ext>
          </a:extLst>
        </xdr:cNvPr>
        <xdr:cNvGrpSpPr>
          <a:grpSpLocks/>
        </xdr:cNvGrpSpPr>
      </xdr:nvGrpSpPr>
      <xdr:grpSpPr bwMode="auto">
        <a:xfrm>
          <a:off x="762000" y="5924550"/>
          <a:ext cx="4629150" cy="2933700"/>
          <a:chOff x="103" y="796"/>
          <a:chExt cx="624" cy="398"/>
        </a:xfrm>
      </xdr:grpSpPr>
      <xdr:graphicFrame macro="">
        <xdr:nvGraphicFramePr>
          <xdr:cNvPr id="73115" name="Diagramm 85">
            <a:extLst>
              <a:ext uri="{FF2B5EF4-FFF2-40B4-BE49-F238E27FC236}">
                <a16:creationId xmlns:a16="http://schemas.microsoft.com/office/drawing/2014/main" id="{00000000-0008-0000-4E00-00009B1D0100}"/>
              </a:ext>
            </a:extLst>
          </xdr:cNvPr>
          <xdr:cNvGraphicFramePr>
            <a:graphicFrameLocks/>
          </xdr:cNvGraphicFramePr>
        </xdr:nvGraphicFramePr>
        <xdr:xfrm>
          <a:off x="103" y="79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2785" name="Text 81">
            <a:extLst>
              <a:ext uri="{FF2B5EF4-FFF2-40B4-BE49-F238E27FC236}">
                <a16:creationId xmlns:a16="http://schemas.microsoft.com/office/drawing/2014/main" id="{00000000-0008-0000-4E00-000051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1" y="802"/>
            <a:ext cx="103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2811" name="Text 107">
            <a:extLst>
              <a:ext uri="{FF2B5EF4-FFF2-40B4-BE49-F238E27FC236}">
                <a16:creationId xmlns:a16="http://schemas.microsoft.com/office/drawing/2014/main" id="{00000000-0008-0000-4E00-00006B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1" y="1166"/>
            <a:ext cx="27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0</xdr:rowOff>
    </xdr:from>
    <xdr:to>
      <xdr:col>14</xdr:col>
      <xdr:colOff>0</xdr:colOff>
      <xdr:row>52</xdr:row>
      <xdr:rowOff>19050</xdr:rowOff>
    </xdr:to>
    <xdr:grpSp>
      <xdr:nvGrpSpPr>
        <xdr:cNvPr id="73060" name="Group 176">
          <a:extLst>
            <a:ext uri="{FF2B5EF4-FFF2-40B4-BE49-F238E27FC236}">
              <a16:creationId xmlns:a16="http://schemas.microsoft.com/office/drawing/2014/main" id="{00000000-0008-0000-4E00-0000641D0100}"/>
            </a:ext>
          </a:extLst>
        </xdr:cNvPr>
        <xdr:cNvGrpSpPr>
          <a:grpSpLocks/>
        </xdr:cNvGrpSpPr>
      </xdr:nvGrpSpPr>
      <xdr:grpSpPr bwMode="auto">
        <a:xfrm>
          <a:off x="6172200" y="5924550"/>
          <a:ext cx="4629150" cy="2933700"/>
          <a:chOff x="832" y="796"/>
          <a:chExt cx="624" cy="398"/>
        </a:xfrm>
      </xdr:grpSpPr>
      <xdr:graphicFrame macro="">
        <xdr:nvGraphicFramePr>
          <xdr:cNvPr id="73112" name="Diagramm 87">
            <a:extLst>
              <a:ext uri="{FF2B5EF4-FFF2-40B4-BE49-F238E27FC236}">
                <a16:creationId xmlns:a16="http://schemas.microsoft.com/office/drawing/2014/main" id="{00000000-0008-0000-4E00-0000981D0100}"/>
              </a:ext>
            </a:extLst>
          </xdr:cNvPr>
          <xdr:cNvGraphicFramePr>
            <a:graphicFrameLocks/>
          </xdr:cNvGraphicFramePr>
        </xdr:nvGraphicFramePr>
        <xdr:xfrm>
          <a:off x="832" y="79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2786" name="Text 82">
            <a:extLst>
              <a:ext uri="{FF2B5EF4-FFF2-40B4-BE49-F238E27FC236}">
                <a16:creationId xmlns:a16="http://schemas.microsoft.com/office/drawing/2014/main" id="{00000000-0008-0000-4E00-000052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1" y="806"/>
            <a:ext cx="74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Symbol"/>
                <a:cs typeface="Aria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2812" name="Text 108">
            <a:extLst>
              <a:ext uri="{FF2B5EF4-FFF2-40B4-BE49-F238E27FC236}">
                <a16:creationId xmlns:a16="http://schemas.microsoft.com/office/drawing/2014/main" id="{00000000-0008-0000-4E00-00006C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98" y="1166"/>
            <a:ext cx="26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28575</xdr:rowOff>
    </xdr:to>
    <xdr:grpSp>
      <xdr:nvGrpSpPr>
        <xdr:cNvPr id="73061" name="Group 177">
          <a:extLst>
            <a:ext uri="{FF2B5EF4-FFF2-40B4-BE49-F238E27FC236}">
              <a16:creationId xmlns:a16="http://schemas.microsoft.com/office/drawing/2014/main" id="{00000000-0008-0000-4E00-0000651D0100}"/>
            </a:ext>
          </a:extLst>
        </xdr:cNvPr>
        <xdr:cNvGrpSpPr>
          <a:grpSpLocks/>
        </xdr:cNvGrpSpPr>
      </xdr:nvGrpSpPr>
      <xdr:grpSpPr bwMode="auto">
        <a:xfrm>
          <a:off x="771525" y="9163050"/>
          <a:ext cx="4629150" cy="2943225"/>
          <a:chOff x="104" y="1236"/>
          <a:chExt cx="624" cy="400"/>
        </a:xfrm>
      </xdr:grpSpPr>
      <xdr:graphicFrame macro="">
        <xdr:nvGraphicFramePr>
          <xdr:cNvPr id="73109" name="Diagramm 90">
            <a:extLst>
              <a:ext uri="{FF2B5EF4-FFF2-40B4-BE49-F238E27FC236}">
                <a16:creationId xmlns:a16="http://schemas.microsoft.com/office/drawing/2014/main" id="{00000000-0008-0000-4E00-0000951D0100}"/>
              </a:ext>
            </a:extLst>
          </xdr:cNvPr>
          <xdr:cNvGraphicFramePr>
            <a:graphicFrameLocks/>
          </xdr:cNvGraphicFramePr>
        </xdr:nvGraphicFramePr>
        <xdr:xfrm>
          <a:off x="104" y="123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2793" name="Text 89">
            <a:extLst>
              <a:ext uri="{FF2B5EF4-FFF2-40B4-BE49-F238E27FC236}">
                <a16:creationId xmlns:a16="http://schemas.microsoft.com/office/drawing/2014/main" id="{00000000-0008-0000-4E00-000059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3" y="1246"/>
            <a:ext cx="74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2813" name="Text 109">
            <a:extLst>
              <a:ext uri="{FF2B5EF4-FFF2-40B4-BE49-F238E27FC236}">
                <a16:creationId xmlns:a16="http://schemas.microsoft.com/office/drawing/2014/main" id="{00000000-0008-0000-4E00-00006D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2" y="1606"/>
            <a:ext cx="27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1</xdr:col>
      <xdr:colOff>247650</xdr:colOff>
      <xdr:row>16</xdr:row>
      <xdr:rowOff>133350</xdr:rowOff>
    </xdr:from>
    <xdr:to>
      <xdr:col>19</xdr:col>
      <xdr:colOff>438150</xdr:colOff>
      <xdr:row>18</xdr:row>
      <xdr:rowOff>38100</xdr:rowOff>
    </xdr:to>
    <xdr:grpSp>
      <xdr:nvGrpSpPr>
        <xdr:cNvPr id="73062" name="Group 133">
          <a:extLst>
            <a:ext uri="{FF2B5EF4-FFF2-40B4-BE49-F238E27FC236}">
              <a16:creationId xmlns:a16="http://schemas.microsoft.com/office/drawing/2014/main" id="{00000000-0008-0000-4E00-0000661D0100}"/>
            </a:ext>
          </a:extLst>
        </xdr:cNvPr>
        <xdr:cNvGrpSpPr>
          <a:grpSpLocks/>
        </xdr:cNvGrpSpPr>
      </xdr:nvGrpSpPr>
      <xdr:grpSpPr bwMode="auto">
        <a:xfrm>
          <a:off x="1019175" y="3105150"/>
          <a:ext cx="14211300" cy="266700"/>
          <a:chOff x="-694" y="-107101"/>
          <a:chExt cx="21076" cy="385"/>
        </a:xfrm>
      </xdr:grpSpPr>
      <xdr:sp macro="" textlink="">
        <xdr:nvSpPr>
          <xdr:cNvPr id="72797" name="Text 93">
            <a:extLst>
              <a:ext uri="{FF2B5EF4-FFF2-40B4-BE49-F238E27FC236}">
                <a16:creationId xmlns:a16="http://schemas.microsoft.com/office/drawing/2014/main" id="{00000000-0008-0000-4E00-00005D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04" y="-107019"/>
            <a:ext cx="226" cy="2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2801" name="Text 97">
            <a:extLst>
              <a:ext uri="{FF2B5EF4-FFF2-40B4-BE49-F238E27FC236}">
                <a16:creationId xmlns:a16="http://schemas.microsoft.com/office/drawing/2014/main" id="{00000000-0008-0000-4E00-000061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610" y="-107074"/>
            <a:ext cx="396" cy="30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2802" name="Text 98">
            <a:extLst>
              <a:ext uri="{FF2B5EF4-FFF2-40B4-BE49-F238E27FC236}">
                <a16:creationId xmlns:a16="http://schemas.microsoft.com/office/drawing/2014/main" id="{00000000-0008-0000-4E00-000062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768" y="-107101"/>
            <a:ext cx="410" cy="38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3" name="Text 99">
            <a:extLst>
              <a:ext uri="{FF2B5EF4-FFF2-40B4-BE49-F238E27FC236}">
                <a16:creationId xmlns:a16="http://schemas.microsoft.com/office/drawing/2014/main" id="{00000000-0008-0000-4E00-000063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898" y="-107074"/>
            <a:ext cx="396" cy="28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4" name="Text 100">
            <a:extLst>
              <a:ext uri="{FF2B5EF4-FFF2-40B4-BE49-F238E27FC236}">
                <a16:creationId xmlns:a16="http://schemas.microsoft.com/office/drawing/2014/main" id="{00000000-0008-0000-4E00-000064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43" y="-107074"/>
            <a:ext cx="579" cy="3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5" name="Text 101">
            <a:extLst>
              <a:ext uri="{FF2B5EF4-FFF2-40B4-BE49-F238E27FC236}">
                <a16:creationId xmlns:a16="http://schemas.microsoft.com/office/drawing/2014/main" id="{00000000-0008-0000-4E00-000065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673" y="-107060"/>
            <a:ext cx="537" cy="3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</a:p>
          <a:p>
            <a:pPr algn="l" rtl="0">
              <a:defRPr sz="1000"/>
            </a:pPr>
            <a:endPara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6" name="Text 102">
            <a:extLst>
              <a:ext uri="{FF2B5EF4-FFF2-40B4-BE49-F238E27FC236}">
                <a16:creationId xmlns:a16="http://schemas.microsoft.com/office/drawing/2014/main" id="{00000000-0008-0000-4E00-000066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831" y="-107060"/>
            <a:ext cx="551" cy="3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7" name="Text 103">
            <a:extLst>
              <a:ext uri="{FF2B5EF4-FFF2-40B4-BE49-F238E27FC236}">
                <a16:creationId xmlns:a16="http://schemas.microsoft.com/office/drawing/2014/main" id="{00000000-0008-0000-4E00-000067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94" y="-107101"/>
            <a:ext cx="367" cy="28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2809" name="Text 105">
            <a:extLst>
              <a:ext uri="{FF2B5EF4-FFF2-40B4-BE49-F238E27FC236}">
                <a16:creationId xmlns:a16="http://schemas.microsoft.com/office/drawing/2014/main" id="{00000000-0008-0000-4E00-000069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243" y="-107046"/>
            <a:ext cx="381" cy="26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2810" name="Text 106">
            <a:extLst>
              <a:ext uri="{FF2B5EF4-FFF2-40B4-BE49-F238E27FC236}">
                <a16:creationId xmlns:a16="http://schemas.microsoft.com/office/drawing/2014/main" id="{00000000-0008-0000-4E00-00006A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972" y="-107046"/>
            <a:ext cx="396" cy="30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2817" name="Text 113">
            <a:extLst>
              <a:ext uri="{FF2B5EF4-FFF2-40B4-BE49-F238E27FC236}">
                <a16:creationId xmlns:a16="http://schemas.microsoft.com/office/drawing/2014/main" id="{00000000-0008-0000-4E00-000071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177" y="-107101"/>
            <a:ext cx="494" cy="3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2818" name="Text 114">
            <a:extLst>
              <a:ext uri="{FF2B5EF4-FFF2-40B4-BE49-F238E27FC236}">
                <a16:creationId xmlns:a16="http://schemas.microsoft.com/office/drawing/2014/main" id="{00000000-0008-0000-4E00-000072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279" y="-107101"/>
            <a:ext cx="438" cy="3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2819" name="Text 115">
            <a:extLst>
              <a:ext uri="{FF2B5EF4-FFF2-40B4-BE49-F238E27FC236}">
                <a16:creationId xmlns:a16="http://schemas.microsoft.com/office/drawing/2014/main" id="{00000000-0008-0000-4E00-000073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23" y="-107060"/>
            <a:ext cx="381" cy="3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457200</xdr:colOff>
          <xdr:row>5</xdr:row>
          <xdr:rowOff>190500</xdr:rowOff>
        </xdr:to>
        <xdr:sp macro="" textlink="">
          <xdr:nvSpPr>
            <xdr:cNvPr id="72838" name="Button 134" hidden="1">
              <a:extLst>
                <a:ext uri="{63B3BB69-23CF-44E3-9099-C40C66FF867C}">
                  <a14:compatExt spid="_x0000_s72838"/>
                </a:ext>
                <a:ext uri="{FF2B5EF4-FFF2-40B4-BE49-F238E27FC236}">
                  <a16:creationId xmlns:a16="http://schemas.microsoft.com/office/drawing/2014/main" id="{00000000-0008-0000-4E00-00008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457200</xdr:colOff>
          <xdr:row>9</xdr:row>
          <xdr:rowOff>190500</xdr:rowOff>
        </xdr:to>
        <xdr:sp macro="" textlink="">
          <xdr:nvSpPr>
            <xdr:cNvPr id="72839" name="Button 135" hidden="1">
              <a:extLst>
                <a:ext uri="{63B3BB69-23CF-44E3-9099-C40C66FF867C}">
                  <a14:compatExt spid="_x0000_s72839"/>
                </a:ext>
                <a:ext uri="{FF2B5EF4-FFF2-40B4-BE49-F238E27FC236}">
                  <a16:creationId xmlns:a16="http://schemas.microsoft.com/office/drawing/2014/main" id="{00000000-0008-0000-4E00-00008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4</xdr:col>
      <xdr:colOff>762000</xdr:colOff>
      <xdr:row>4</xdr:row>
      <xdr:rowOff>9525</xdr:rowOff>
    </xdr:from>
    <xdr:to>
      <xdr:col>7</xdr:col>
      <xdr:colOff>762000</xdr:colOff>
      <xdr:row>14</xdr:row>
      <xdr:rowOff>0</xdr:rowOff>
    </xdr:to>
    <xdr:grpSp>
      <xdr:nvGrpSpPr>
        <xdr:cNvPr id="73063" name="Group 138">
          <a:extLst>
            <a:ext uri="{FF2B5EF4-FFF2-40B4-BE49-F238E27FC236}">
              <a16:creationId xmlns:a16="http://schemas.microsoft.com/office/drawing/2014/main" id="{00000000-0008-0000-4E00-0000671D0100}"/>
            </a:ext>
          </a:extLst>
        </xdr:cNvPr>
        <xdr:cNvGrpSpPr>
          <a:grpSpLocks/>
        </xdr:cNvGrpSpPr>
      </xdr:nvGrpSpPr>
      <xdr:grpSpPr bwMode="auto">
        <a:xfrm>
          <a:off x="3848100" y="695325"/>
          <a:ext cx="2314575" cy="1952625"/>
          <a:chOff x="-117" y="-486720"/>
          <a:chExt cx="19968" cy="20720"/>
        </a:xfrm>
      </xdr:grpSpPr>
      <xdr:sp macro="" textlink="">
        <xdr:nvSpPr>
          <xdr:cNvPr id="73064" name="Rectangle 40">
            <a:extLst>
              <a:ext uri="{FF2B5EF4-FFF2-40B4-BE49-F238E27FC236}">
                <a16:creationId xmlns:a16="http://schemas.microsoft.com/office/drawing/2014/main" id="{00000000-0008-0000-4E00-0000681D0100}"/>
              </a:ext>
            </a:extLst>
          </xdr:cNvPr>
          <xdr:cNvSpPr>
            <a:spLocks noChangeArrowheads="1"/>
          </xdr:cNvSpPr>
        </xdr:nvSpPr>
        <xdr:spPr bwMode="auto">
          <a:xfrm>
            <a:off x="-117" y="-486720"/>
            <a:ext cx="19968" cy="2072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2746" name="Text 42">
            <a:extLst>
              <a:ext uri="{FF2B5EF4-FFF2-40B4-BE49-F238E27FC236}">
                <a16:creationId xmlns:a16="http://schemas.microsoft.com/office/drawing/2014/main" id="{00000000-0008-0000-4E00-00002A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742" y="-483486"/>
            <a:ext cx="1315" cy="18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3066" name="Line 44">
            <a:extLst>
              <a:ext uri="{FF2B5EF4-FFF2-40B4-BE49-F238E27FC236}">
                <a16:creationId xmlns:a16="http://schemas.microsoft.com/office/drawing/2014/main" id="{00000000-0008-0000-4E00-00006A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627" y="-482080"/>
            <a:ext cx="2240" cy="12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749" name="Text 45">
            <a:extLst>
              <a:ext uri="{FF2B5EF4-FFF2-40B4-BE49-F238E27FC236}">
                <a16:creationId xmlns:a16="http://schemas.microsoft.com/office/drawing/2014/main" id="{00000000-0008-0000-4E00-00002D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10" y="-482071"/>
            <a:ext cx="1643" cy="20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2750" name="Text 46">
            <a:extLst>
              <a:ext uri="{FF2B5EF4-FFF2-40B4-BE49-F238E27FC236}">
                <a16:creationId xmlns:a16="http://schemas.microsoft.com/office/drawing/2014/main" id="{00000000-0008-0000-4E00-00002E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43" y="-476714"/>
            <a:ext cx="1315" cy="18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grpSp>
        <xdr:nvGrpSpPr>
          <xdr:cNvPr id="73069" name="Group 47">
            <a:extLst>
              <a:ext uri="{FF2B5EF4-FFF2-40B4-BE49-F238E27FC236}">
                <a16:creationId xmlns:a16="http://schemas.microsoft.com/office/drawing/2014/main" id="{00000000-0008-0000-4E00-00006D1D0100}"/>
              </a:ext>
            </a:extLst>
          </xdr:cNvPr>
          <xdr:cNvGrpSpPr>
            <a:grpSpLocks/>
          </xdr:cNvGrpSpPr>
        </xdr:nvGrpSpPr>
        <xdr:grpSpPr bwMode="auto">
          <a:xfrm>
            <a:off x="1227" y="-481920"/>
            <a:ext cx="14976" cy="15040"/>
            <a:chOff x="10800000" y="3060000"/>
            <a:chExt cx="4680000" cy="3760000"/>
          </a:xfrm>
        </xdr:grpSpPr>
        <xdr:sp macro="" textlink="">
          <xdr:nvSpPr>
            <xdr:cNvPr id="73089" name="Arc 48">
              <a:extLst>
                <a:ext uri="{FF2B5EF4-FFF2-40B4-BE49-F238E27FC236}">
                  <a16:creationId xmlns:a16="http://schemas.microsoft.com/office/drawing/2014/main" id="{00000000-0008-0000-4E00-0000811D0100}"/>
                </a:ext>
              </a:extLst>
            </xdr:cNvPr>
            <xdr:cNvSpPr>
              <a:spLocks/>
            </xdr:cNvSpPr>
          </xdr:nvSpPr>
          <xdr:spPr bwMode="auto">
            <a:xfrm flipH="1">
              <a:off x="11760000" y="3360000"/>
              <a:ext cx="2960000" cy="2660000"/>
            </a:xfrm>
            <a:custGeom>
              <a:avLst/>
              <a:gdLst>
                <a:gd name="T0" fmla="*/ 0 w 21600"/>
                <a:gd name="T1" fmla="*/ 0 h 21600"/>
                <a:gd name="T2" fmla="*/ 405629630 w 21600"/>
                <a:gd name="T3" fmla="*/ 327574074 h 21600"/>
                <a:gd name="T4" fmla="*/ 0 w 21600"/>
                <a:gd name="T5" fmla="*/ 327574074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17145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73090" name="Rectangle 49">
              <a:extLst>
                <a:ext uri="{FF2B5EF4-FFF2-40B4-BE49-F238E27FC236}">
                  <a16:creationId xmlns:a16="http://schemas.microsoft.com/office/drawing/2014/main" id="{00000000-0008-0000-4E00-0000821D01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1060000" y="4760000"/>
              <a:ext cx="1820000" cy="1540000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1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73091" name="Line 50">
              <a:extLst>
                <a:ext uri="{FF2B5EF4-FFF2-40B4-BE49-F238E27FC236}">
                  <a16:creationId xmlns:a16="http://schemas.microsoft.com/office/drawing/2014/main" id="{00000000-0008-0000-4E00-0000831D01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800000" y="3480000"/>
              <a:ext cx="2880000" cy="116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3092" name="Rectangle 51">
              <a:extLst>
                <a:ext uri="{FF2B5EF4-FFF2-40B4-BE49-F238E27FC236}">
                  <a16:creationId xmlns:a16="http://schemas.microsoft.com/office/drawing/2014/main" id="{00000000-0008-0000-4E00-0000841D01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680000" y="3120000"/>
              <a:ext cx="1800000" cy="3700000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1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73093" name="Line 52">
              <a:extLst>
                <a:ext uri="{FF2B5EF4-FFF2-40B4-BE49-F238E27FC236}">
                  <a16:creationId xmlns:a16="http://schemas.microsoft.com/office/drawing/2014/main" id="{00000000-0008-0000-4E00-0000851D01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4720000" y="3060000"/>
              <a:ext cx="0" cy="2960000"/>
            </a:xfrm>
            <a:prstGeom prst="line">
              <a:avLst/>
            </a:prstGeom>
            <a:noFill/>
            <a:ln w="1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lgDash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3094" name="Line 53">
              <a:extLst>
                <a:ext uri="{FF2B5EF4-FFF2-40B4-BE49-F238E27FC236}">
                  <a16:creationId xmlns:a16="http://schemas.microsoft.com/office/drawing/2014/main" id="{00000000-0008-0000-4E00-0000861D01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13680000" y="3480000"/>
              <a:ext cx="1040000" cy="246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3095" name="Line 54">
              <a:extLst>
                <a:ext uri="{FF2B5EF4-FFF2-40B4-BE49-F238E27FC236}">
                  <a16:creationId xmlns:a16="http://schemas.microsoft.com/office/drawing/2014/main" id="{00000000-0008-0000-4E00-0000871D01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12360000" y="4460000"/>
              <a:ext cx="2360000" cy="156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73070" name="Line 55">
            <a:extLst>
              <a:ext uri="{FF2B5EF4-FFF2-40B4-BE49-F238E27FC236}">
                <a16:creationId xmlns:a16="http://schemas.microsoft.com/office/drawing/2014/main" id="{00000000-0008-0000-4E00-00006E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39" y="-474880"/>
            <a:ext cx="448" cy="8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1" name="Line 56">
            <a:extLst>
              <a:ext uri="{FF2B5EF4-FFF2-40B4-BE49-F238E27FC236}">
                <a16:creationId xmlns:a16="http://schemas.microsoft.com/office/drawing/2014/main" id="{00000000-0008-0000-4E00-00006F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555" y="-473760"/>
            <a:ext cx="320" cy="8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2" name="Line 57">
            <a:extLst>
              <a:ext uri="{FF2B5EF4-FFF2-40B4-BE49-F238E27FC236}">
                <a16:creationId xmlns:a16="http://schemas.microsoft.com/office/drawing/2014/main" id="{00000000-0008-0000-4E00-000070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299" y="-472560"/>
            <a:ext cx="256" cy="9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3" name="Arc 58">
            <a:extLst>
              <a:ext uri="{FF2B5EF4-FFF2-40B4-BE49-F238E27FC236}">
                <a16:creationId xmlns:a16="http://schemas.microsoft.com/office/drawing/2014/main" id="{00000000-0008-0000-4E00-0000711D0100}"/>
              </a:ext>
            </a:extLst>
          </xdr:cNvPr>
          <xdr:cNvSpPr>
            <a:spLocks/>
          </xdr:cNvSpPr>
        </xdr:nvSpPr>
        <xdr:spPr bwMode="auto">
          <a:xfrm flipH="1">
            <a:off x="11531" y="-474240"/>
            <a:ext cx="2240" cy="2080"/>
          </a:xfrm>
          <a:custGeom>
            <a:avLst/>
            <a:gdLst>
              <a:gd name="T0" fmla="*/ 0 w 21600"/>
              <a:gd name="T1" fmla="*/ 0 h 21600"/>
              <a:gd name="T2" fmla="*/ 232 w 21600"/>
              <a:gd name="T3" fmla="*/ 200 h 21600"/>
              <a:gd name="T4" fmla="*/ 0 w 21600"/>
              <a:gd name="T5" fmla="*/ 20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074" name="Arc 59">
            <a:extLst>
              <a:ext uri="{FF2B5EF4-FFF2-40B4-BE49-F238E27FC236}">
                <a16:creationId xmlns:a16="http://schemas.microsoft.com/office/drawing/2014/main" id="{00000000-0008-0000-4E00-0000721D0100}"/>
              </a:ext>
            </a:extLst>
          </xdr:cNvPr>
          <xdr:cNvSpPr>
            <a:spLocks/>
          </xdr:cNvSpPr>
        </xdr:nvSpPr>
        <xdr:spPr bwMode="auto">
          <a:xfrm flipH="1">
            <a:off x="9739" y="-475680"/>
            <a:ext cx="2304" cy="2160"/>
          </a:xfrm>
          <a:custGeom>
            <a:avLst/>
            <a:gdLst>
              <a:gd name="T0" fmla="*/ 0 w 21600"/>
              <a:gd name="T1" fmla="*/ 0 h 21600"/>
              <a:gd name="T2" fmla="*/ 246 w 21600"/>
              <a:gd name="T3" fmla="*/ 216 h 21600"/>
              <a:gd name="T4" fmla="*/ 0 w 21600"/>
              <a:gd name="T5" fmla="*/ 216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075" name="Line 60">
            <a:extLst>
              <a:ext uri="{FF2B5EF4-FFF2-40B4-BE49-F238E27FC236}">
                <a16:creationId xmlns:a16="http://schemas.microsoft.com/office/drawing/2014/main" id="{00000000-0008-0000-4E00-000073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1403" y="-473040"/>
            <a:ext cx="640" cy="8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6" name="Line 61">
            <a:extLst>
              <a:ext uri="{FF2B5EF4-FFF2-40B4-BE49-F238E27FC236}">
                <a16:creationId xmlns:a16="http://schemas.microsoft.com/office/drawing/2014/main" id="{00000000-0008-0000-4E00-000074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739" y="-474480"/>
            <a:ext cx="256" cy="9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7" name="Arc 62">
            <a:extLst>
              <a:ext uri="{FF2B5EF4-FFF2-40B4-BE49-F238E27FC236}">
                <a16:creationId xmlns:a16="http://schemas.microsoft.com/office/drawing/2014/main" id="{00000000-0008-0000-4E00-0000751D0100}"/>
              </a:ext>
            </a:extLst>
          </xdr:cNvPr>
          <xdr:cNvSpPr>
            <a:spLocks/>
          </xdr:cNvSpPr>
        </xdr:nvSpPr>
        <xdr:spPr bwMode="auto">
          <a:xfrm flipH="1">
            <a:off x="13195" y="-472800"/>
            <a:ext cx="576" cy="240"/>
          </a:xfrm>
          <a:custGeom>
            <a:avLst/>
            <a:gdLst>
              <a:gd name="T0" fmla="*/ 0 w 21600"/>
              <a:gd name="T1" fmla="*/ 0 h 21600"/>
              <a:gd name="T2" fmla="*/ 15 w 21600"/>
              <a:gd name="T3" fmla="*/ 3 h 21600"/>
              <a:gd name="T4" fmla="*/ 0 w 21600"/>
              <a:gd name="T5" fmla="*/ 3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078" name="Zeichnung 63">
            <a:extLst>
              <a:ext uri="{FF2B5EF4-FFF2-40B4-BE49-F238E27FC236}">
                <a16:creationId xmlns:a16="http://schemas.microsoft.com/office/drawing/2014/main" id="{00000000-0008-0000-4E00-0000761D0100}"/>
              </a:ext>
            </a:extLst>
          </xdr:cNvPr>
          <xdr:cNvSpPr>
            <a:spLocks/>
          </xdr:cNvSpPr>
        </xdr:nvSpPr>
        <xdr:spPr bwMode="auto">
          <a:xfrm>
            <a:off x="13067" y="-473040"/>
            <a:ext cx="640" cy="480"/>
          </a:xfrm>
          <a:custGeom>
            <a:avLst/>
            <a:gdLst>
              <a:gd name="T0" fmla="*/ 0 w 16384"/>
              <a:gd name="T1" fmla="*/ 14 h 16384"/>
              <a:gd name="T2" fmla="*/ 22 w 16384"/>
              <a:gd name="T3" fmla="*/ 0 h 16384"/>
              <a:gd name="T4" fmla="*/ 25 w 16384"/>
              <a:gd name="T5" fmla="*/ 11 h 16384"/>
              <a:gd name="T6" fmla="*/ 0 w 16384"/>
              <a:gd name="T7" fmla="*/ 14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4479" y="0"/>
                </a:lnTo>
                <a:lnTo>
                  <a:pt x="16384" y="12288"/>
                </a:lnTo>
                <a:lnTo>
                  <a:pt x="0" y="16384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</xdr:spPr>
      </xdr:sp>
      <xdr:sp macro="" textlink="">
        <xdr:nvSpPr>
          <xdr:cNvPr id="72768" name="Text 64">
            <a:extLst>
              <a:ext uri="{FF2B5EF4-FFF2-40B4-BE49-F238E27FC236}">
                <a16:creationId xmlns:a16="http://schemas.microsoft.com/office/drawing/2014/main" id="{00000000-0008-0000-4E00-000040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99" y="-473985"/>
            <a:ext cx="3780" cy="24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=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o</a:t>
            </a:r>
            <a:endParaRPr lang="en-US"/>
          </a:p>
        </xdr:txBody>
      </xdr:sp>
      <xdr:sp macro="" textlink="">
        <xdr:nvSpPr>
          <xdr:cNvPr id="72769" name="Text 65">
            <a:extLst>
              <a:ext uri="{FF2B5EF4-FFF2-40B4-BE49-F238E27FC236}">
                <a16:creationId xmlns:a16="http://schemas.microsoft.com/office/drawing/2014/main" id="{00000000-0008-0000-4E00-000041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455" y="-476107"/>
            <a:ext cx="1561" cy="21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72770" name="Text 66">
            <a:extLst>
              <a:ext uri="{FF2B5EF4-FFF2-40B4-BE49-F238E27FC236}">
                <a16:creationId xmlns:a16="http://schemas.microsoft.com/office/drawing/2014/main" id="{00000000-0008-0000-4E00-000042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744" y="-477522"/>
            <a:ext cx="2301" cy="24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Symbol"/>
              </a:rPr>
              <a:t>w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3082" name="Line 67">
            <a:extLst>
              <a:ext uri="{FF2B5EF4-FFF2-40B4-BE49-F238E27FC236}">
                <a16:creationId xmlns:a16="http://schemas.microsoft.com/office/drawing/2014/main" id="{00000000-0008-0000-4E00-00007A1D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9611" y="-482560"/>
            <a:ext cx="832" cy="232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83" name="Line 68">
            <a:extLst>
              <a:ext uri="{FF2B5EF4-FFF2-40B4-BE49-F238E27FC236}">
                <a16:creationId xmlns:a16="http://schemas.microsoft.com/office/drawing/2014/main" id="{00000000-0008-0000-4E00-00007B1D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955" y="-480000"/>
            <a:ext cx="3648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84" name="Arc 69">
            <a:extLst>
              <a:ext uri="{FF2B5EF4-FFF2-40B4-BE49-F238E27FC236}">
                <a16:creationId xmlns:a16="http://schemas.microsoft.com/office/drawing/2014/main" id="{00000000-0008-0000-4E00-00007C1D0100}"/>
              </a:ext>
            </a:extLst>
          </xdr:cNvPr>
          <xdr:cNvSpPr>
            <a:spLocks/>
          </xdr:cNvSpPr>
        </xdr:nvSpPr>
        <xdr:spPr bwMode="auto">
          <a:xfrm>
            <a:off x="13451" y="-482800"/>
            <a:ext cx="2752" cy="3200"/>
          </a:xfrm>
          <a:custGeom>
            <a:avLst/>
            <a:gdLst>
              <a:gd name="T0" fmla="*/ 0 w 21600"/>
              <a:gd name="T1" fmla="*/ 0 h 21600"/>
              <a:gd name="T2" fmla="*/ 351 w 21600"/>
              <a:gd name="T3" fmla="*/ 474 h 21600"/>
              <a:gd name="T4" fmla="*/ 0 w 21600"/>
              <a:gd name="T5" fmla="*/ 474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085" name="Line 70">
            <a:extLst>
              <a:ext uri="{FF2B5EF4-FFF2-40B4-BE49-F238E27FC236}">
                <a16:creationId xmlns:a16="http://schemas.microsoft.com/office/drawing/2014/main" id="{00000000-0008-0000-4E00-00007D1D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2939" y="-483040"/>
            <a:ext cx="1344" cy="32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775" name="Text 71">
            <a:extLst>
              <a:ext uri="{FF2B5EF4-FFF2-40B4-BE49-F238E27FC236}">
                <a16:creationId xmlns:a16="http://schemas.microsoft.com/office/drawing/2014/main" id="{00000000-0008-0000-4E00-000047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045" y="-482071"/>
            <a:ext cx="1233" cy="18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2776" name="Text 72">
            <a:extLst>
              <a:ext uri="{FF2B5EF4-FFF2-40B4-BE49-F238E27FC236}">
                <a16:creationId xmlns:a16="http://schemas.microsoft.com/office/drawing/2014/main" id="{00000000-0008-0000-4E00-000048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78" y="-486215"/>
            <a:ext cx="9039" cy="18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"oberer Rand"</a:t>
            </a:r>
            <a:endParaRPr lang="en-US"/>
          </a:p>
        </xdr:txBody>
      </xdr:sp>
      <xdr:sp macro="" textlink="">
        <xdr:nvSpPr>
          <xdr:cNvPr id="72840" name="Text 136">
            <a:extLst>
              <a:ext uri="{FF2B5EF4-FFF2-40B4-BE49-F238E27FC236}">
                <a16:creationId xmlns:a16="http://schemas.microsoft.com/office/drawing/2014/main" id="{00000000-0008-0000-4E00-000088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99" y="-469841"/>
            <a:ext cx="7971" cy="25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Dj 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=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u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-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o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7620</xdr:rowOff>
        </xdr:from>
        <xdr:to>
          <xdr:col>10</xdr:col>
          <xdr:colOff>457200</xdr:colOff>
          <xdr:row>8</xdr:row>
          <xdr:rowOff>0</xdr:rowOff>
        </xdr:to>
        <xdr:sp macro="" textlink="">
          <xdr:nvSpPr>
            <xdr:cNvPr id="72843" name="Button 139" hidden="1">
              <a:extLst>
                <a:ext uri="{63B3BB69-23CF-44E3-9099-C40C66FF867C}">
                  <a14:compatExt spid="_x0000_s72843"/>
                </a:ext>
                <a:ext uri="{FF2B5EF4-FFF2-40B4-BE49-F238E27FC236}">
                  <a16:creationId xmlns:a16="http://schemas.microsoft.com/office/drawing/2014/main" id="{00000000-0008-0000-4E00-00008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unteren Rand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19050</xdr:rowOff>
    </xdr:to>
    <xdr:grpSp>
      <xdr:nvGrpSpPr>
        <xdr:cNvPr id="74024" name="Group 166">
          <a:extLst>
            <a:ext uri="{FF2B5EF4-FFF2-40B4-BE49-F238E27FC236}">
              <a16:creationId xmlns:a16="http://schemas.microsoft.com/office/drawing/2014/main" id="{00000000-0008-0000-4F00-000028210100}"/>
            </a:ext>
          </a:extLst>
        </xdr:cNvPr>
        <xdr:cNvGrpSpPr>
          <a:grpSpLocks/>
        </xdr:cNvGrpSpPr>
      </xdr:nvGrpSpPr>
      <xdr:grpSpPr bwMode="auto">
        <a:xfrm>
          <a:off x="771525" y="9182100"/>
          <a:ext cx="4629150" cy="2933700"/>
          <a:chOff x="104" y="1240"/>
          <a:chExt cx="624" cy="398"/>
        </a:xfrm>
      </xdr:grpSpPr>
      <xdr:graphicFrame macro="">
        <xdr:nvGraphicFramePr>
          <xdr:cNvPr id="74064" name="Diagramm 83">
            <a:extLst>
              <a:ext uri="{FF2B5EF4-FFF2-40B4-BE49-F238E27FC236}">
                <a16:creationId xmlns:a16="http://schemas.microsoft.com/office/drawing/2014/main" id="{00000000-0008-0000-4F00-000050210100}"/>
              </a:ext>
            </a:extLst>
          </xdr:cNvPr>
          <xdr:cNvGraphicFramePr>
            <a:graphicFrameLocks/>
          </xdr:cNvGraphicFramePr>
        </xdr:nvGraphicFramePr>
        <xdr:xfrm>
          <a:off x="104" y="1240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3816" name="Text 88">
            <a:extLst>
              <a:ext uri="{FF2B5EF4-FFF2-40B4-BE49-F238E27FC236}">
                <a16:creationId xmlns:a16="http://schemas.microsoft.com/office/drawing/2014/main" id="{00000000-0008-0000-4F00-000058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0" y="1250"/>
            <a:ext cx="68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3846" name="Text 118">
            <a:extLst>
              <a:ext uri="{FF2B5EF4-FFF2-40B4-BE49-F238E27FC236}">
                <a16:creationId xmlns:a16="http://schemas.microsoft.com/office/drawing/2014/main" id="{00000000-0008-0000-4F00-000076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7" y="1610"/>
            <a:ext cx="27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5</xdr:col>
      <xdr:colOff>0</xdr:colOff>
      <xdr:row>4</xdr:row>
      <xdr:rowOff>9525</xdr:rowOff>
    </xdr:from>
    <xdr:to>
      <xdr:col>7</xdr:col>
      <xdr:colOff>9525</xdr:colOff>
      <xdr:row>13</xdr:row>
      <xdr:rowOff>190500</xdr:rowOff>
    </xdr:to>
    <xdr:grpSp>
      <xdr:nvGrpSpPr>
        <xdr:cNvPr id="74025" name="Group 128">
          <a:extLst>
            <a:ext uri="{FF2B5EF4-FFF2-40B4-BE49-F238E27FC236}">
              <a16:creationId xmlns:a16="http://schemas.microsoft.com/office/drawing/2014/main" id="{00000000-0008-0000-4F00-000029210100}"/>
            </a:ext>
          </a:extLst>
        </xdr:cNvPr>
        <xdr:cNvGrpSpPr>
          <a:grpSpLocks/>
        </xdr:cNvGrpSpPr>
      </xdr:nvGrpSpPr>
      <xdr:grpSpPr bwMode="auto">
        <a:xfrm>
          <a:off x="3857625" y="695325"/>
          <a:ext cx="1552575" cy="1962150"/>
          <a:chOff x="-386" y="-479031"/>
          <a:chExt cx="19019" cy="20698"/>
        </a:xfrm>
      </xdr:grpSpPr>
      <xdr:sp macro="" textlink="">
        <xdr:nvSpPr>
          <xdr:cNvPr id="74048" name="Rectangle 2">
            <a:extLst>
              <a:ext uri="{FF2B5EF4-FFF2-40B4-BE49-F238E27FC236}">
                <a16:creationId xmlns:a16="http://schemas.microsoft.com/office/drawing/2014/main" id="{00000000-0008-0000-4F00-000040210100}"/>
              </a:ext>
            </a:extLst>
          </xdr:cNvPr>
          <xdr:cNvSpPr>
            <a:spLocks noChangeArrowheads="1"/>
          </xdr:cNvSpPr>
        </xdr:nvSpPr>
        <xdr:spPr bwMode="auto">
          <a:xfrm>
            <a:off x="-386" y="-479031"/>
            <a:ext cx="19019" cy="2069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4049" name="Line 3">
            <a:extLst>
              <a:ext uri="{FF2B5EF4-FFF2-40B4-BE49-F238E27FC236}">
                <a16:creationId xmlns:a16="http://schemas.microsoft.com/office/drawing/2014/main" id="{00000000-0008-0000-4F00-000041210100}"/>
              </a:ext>
            </a:extLst>
          </xdr:cNvPr>
          <xdr:cNvSpPr>
            <a:spLocks noChangeShapeType="1"/>
          </xdr:cNvSpPr>
        </xdr:nvSpPr>
        <xdr:spPr bwMode="auto">
          <a:xfrm>
            <a:off x="6348" y="-471447"/>
            <a:ext cx="0" cy="6083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0" name="Line 4">
            <a:extLst>
              <a:ext uri="{FF2B5EF4-FFF2-40B4-BE49-F238E27FC236}">
                <a16:creationId xmlns:a16="http://schemas.microsoft.com/office/drawing/2014/main" id="{00000000-0008-0000-4F00-00004221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48" y="-474449"/>
            <a:ext cx="0" cy="2923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1" name="Line 5">
            <a:extLst>
              <a:ext uri="{FF2B5EF4-FFF2-40B4-BE49-F238E27FC236}">
                <a16:creationId xmlns:a16="http://schemas.microsoft.com/office/drawing/2014/main" id="{00000000-0008-0000-4F00-00004321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525" y="-465364"/>
            <a:ext cx="4823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2" name="Line 6">
            <a:extLst>
              <a:ext uri="{FF2B5EF4-FFF2-40B4-BE49-F238E27FC236}">
                <a16:creationId xmlns:a16="http://schemas.microsoft.com/office/drawing/2014/main" id="{00000000-0008-0000-4F00-00004421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73" y="-467576"/>
            <a:ext cx="0" cy="2212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3" name="Line 7">
            <a:extLst>
              <a:ext uri="{FF2B5EF4-FFF2-40B4-BE49-F238E27FC236}">
                <a16:creationId xmlns:a16="http://schemas.microsoft.com/office/drawing/2014/main" id="{00000000-0008-0000-4F00-000045210100}"/>
              </a:ext>
            </a:extLst>
          </xdr:cNvPr>
          <xdr:cNvSpPr>
            <a:spLocks noChangeShapeType="1"/>
          </xdr:cNvSpPr>
        </xdr:nvSpPr>
        <xdr:spPr bwMode="auto">
          <a:xfrm>
            <a:off x="6348" y="-465364"/>
            <a:ext cx="9464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4" name="Line 8">
            <a:extLst>
              <a:ext uri="{FF2B5EF4-FFF2-40B4-BE49-F238E27FC236}">
                <a16:creationId xmlns:a16="http://schemas.microsoft.com/office/drawing/2014/main" id="{00000000-0008-0000-4F00-00004621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5812" y="-474370"/>
            <a:ext cx="0" cy="10586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5" name="Arc 10">
            <a:extLst>
              <a:ext uri="{FF2B5EF4-FFF2-40B4-BE49-F238E27FC236}">
                <a16:creationId xmlns:a16="http://schemas.microsoft.com/office/drawing/2014/main" id="{00000000-0008-0000-4F00-000047210100}"/>
              </a:ext>
            </a:extLst>
          </xdr:cNvPr>
          <xdr:cNvSpPr>
            <a:spLocks/>
          </xdr:cNvSpPr>
        </xdr:nvSpPr>
        <xdr:spPr bwMode="auto">
          <a:xfrm flipH="1" flipV="1">
            <a:off x="5074" y="-464179"/>
            <a:ext cx="3185" cy="1659"/>
          </a:xfrm>
          <a:custGeom>
            <a:avLst/>
            <a:gdLst>
              <a:gd name="T0" fmla="*/ 0 w 21600"/>
              <a:gd name="T1" fmla="*/ 0 h 21600"/>
              <a:gd name="T2" fmla="*/ 470 w 21600"/>
              <a:gd name="T3" fmla="*/ 127 h 21600"/>
              <a:gd name="T4" fmla="*/ 0 w 21600"/>
              <a:gd name="T5" fmla="*/ 127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4056" name="Line 11">
            <a:extLst>
              <a:ext uri="{FF2B5EF4-FFF2-40B4-BE49-F238E27FC236}">
                <a16:creationId xmlns:a16="http://schemas.microsoft.com/office/drawing/2014/main" id="{00000000-0008-0000-4F00-00004821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801" y="-464495"/>
            <a:ext cx="637" cy="948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740" name="Text 12">
            <a:extLst>
              <a:ext uri="{FF2B5EF4-FFF2-40B4-BE49-F238E27FC236}">
                <a16:creationId xmlns:a16="http://schemas.microsoft.com/office/drawing/2014/main" id="{00000000-0008-0000-4F00-00000C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98" y="-464864"/>
            <a:ext cx="2217" cy="190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3741" name="Text 13">
            <a:extLst>
              <a:ext uri="{FF2B5EF4-FFF2-40B4-BE49-F238E27FC236}">
                <a16:creationId xmlns:a16="http://schemas.microsoft.com/office/drawing/2014/main" id="{00000000-0008-0000-4F00-00000D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14" y="-466974"/>
            <a:ext cx="2100" cy="1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3742" name="Text 14">
            <a:extLst>
              <a:ext uri="{FF2B5EF4-FFF2-40B4-BE49-F238E27FC236}">
                <a16:creationId xmlns:a16="http://schemas.microsoft.com/office/drawing/2014/main" id="{00000000-0008-0000-4F00-00000E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414" y="-469285"/>
            <a:ext cx="2684" cy="201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  <xdr:sp macro="" textlink="">
        <xdr:nvSpPr>
          <xdr:cNvPr id="73743" name="Text 15">
            <a:extLst>
              <a:ext uri="{FF2B5EF4-FFF2-40B4-BE49-F238E27FC236}">
                <a16:creationId xmlns:a16="http://schemas.microsoft.com/office/drawing/2014/main" id="{00000000-0008-0000-4F00-00000F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582" y="-466974"/>
            <a:ext cx="1634" cy="1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74061" name="Arc 16">
            <a:extLst>
              <a:ext uri="{FF2B5EF4-FFF2-40B4-BE49-F238E27FC236}">
                <a16:creationId xmlns:a16="http://schemas.microsoft.com/office/drawing/2014/main" id="{00000000-0008-0000-4F00-00004D210100}"/>
              </a:ext>
            </a:extLst>
          </xdr:cNvPr>
          <xdr:cNvSpPr>
            <a:spLocks/>
          </xdr:cNvSpPr>
        </xdr:nvSpPr>
        <xdr:spPr bwMode="auto">
          <a:xfrm flipH="1">
            <a:off x="13537" y="-466865"/>
            <a:ext cx="2275" cy="1501"/>
          </a:xfrm>
          <a:custGeom>
            <a:avLst/>
            <a:gdLst>
              <a:gd name="T0" fmla="*/ 0 w 21600"/>
              <a:gd name="T1" fmla="*/ 0 h 21600"/>
              <a:gd name="T2" fmla="*/ 240 w 21600"/>
              <a:gd name="T3" fmla="*/ 104 h 21600"/>
              <a:gd name="T4" fmla="*/ 0 w 21600"/>
              <a:gd name="T5" fmla="*/ 104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745" name="Text 17">
            <a:extLst>
              <a:ext uri="{FF2B5EF4-FFF2-40B4-BE49-F238E27FC236}">
                <a16:creationId xmlns:a16="http://schemas.microsoft.com/office/drawing/2014/main" id="{00000000-0008-0000-4F00-000011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49" y="-466873"/>
            <a:ext cx="2100" cy="17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endParaRPr lang="en-US"/>
          </a:p>
        </xdr:txBody>
      </xdr:sp>
      <xdr:sp macro="" textlink="">
        <xdr:nvSpPr>
          <xdr:cNvPr id="73746" name="Text 18">
            <a:extLst>
              <a:ext uri="{FF2B5EF4-FFF2-40B4-BE49-F238E27FC236}">
                <a16:creationId xmlns:a16="http://schemas.microsoft.com/office/drawing/2014/main" id="{00000000-0008-0000-4F00-000012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114" y="-478428"/>
            <a:ext cx="12718" cy="180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"unterer Rand"</a:t>
            </a:r>
            <a:endParaRPr lang="en-US"/>
          </a:p>
        </xdr:txBody>
      </xdr:sp>
    </xdr:grpSp>
    <xdr:clientData/>
  </xdr:twoCellAnchor>
  <xdr:twoCellAnchor>
    <xdr:from>
      <xdr:col>1</xdr:col>
      <xdr:colOff>257175</xdr:colOff>
      <xdr:row>16</xdr:row>
      <xdr:rowOff>133350</xdr:rowOff>
    </xdr:from>
    <xdr:to>
      <xdr:col>18</xdr:col>
      <xdr:colOff>476250</xdr:colOff>
      <xdr:row>18</xdr:row>
      <xdr:rowOff>28575</xdr:rowOff>
    </xdr:to>
    <xdr:grpSp>
      <xdr:nvGrpSpPr>
        <xdr:cNvPr id="74026" name="Group 125">
          <a:extLst>
            <a:ext uri="{FF2B5EF4-FFF2-40B4-BE49-F238E27FC236}">
              <a16:creationId xmlns:a16="http://schemas.microsoft.com/office/drawing/2014/main" id="{00000000-0008-0000-4F00-00002A210100}"/>
            </a:ext>
          </a:extLst>
        </xdr:cNvPr>
        <xdr:cNvGrpSpPr>
          <a:grpSpLocks/>
        </xdr:cNvGrpSpPr>
      </xdr:nvGrpSpPr>
      <xdr:grpSpPr bwMode="auto">
        <a:xfrm>
          <a:off x="1028700" y="3124200"/>
          <a:ext cx="13468350" cy="257175"/>
          <a:chOff x="-800" y="-108159"/>
          <a:chExt cx="19965" cy="340"/>
        </a:xfrm>
      </xdr:grpSpPr>
      <xdr:sp macro="" textlink="">
        <xdr:nvSpPr>
          <xdr:cNvPr id="73830" name="Text 102">
            <a:extLst>
              <a:ext uri="{FF2B5EF4-FFF2-40B4-BE49-F238E27FC236}">
                <a16:creationId xmlns:a16="http://schemas.microsoft.com/office/drawing/2014/main" id="{00000000-0008-0000-4F00-000066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800" y="-108134"/>
            <a:ext cx="409" cy="2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3831" name="Text 103">
            <a:extLst>
              <a:ext uri="{FF2B5EF4-FFF2-40B4-BE49-F238E27FC236}">
                <a16:creationId xmlns:a16="http://schemas.microsoft.com/office/drawing/2014/main" id="{00000000-0008-0000-4F00-000067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64" y="-108096"/>
            <a:ext cx="240" cy="2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3832" name="Text 104">
            <a:extLst>
              <a:ext uri="{FF2B5EF4-FFF2-40B4-BE49-F238E27FC236}">
                <a16:creationId xmlns:a16="http://schemas.microsoft.com/office/drawing/2014/main" id="{00000000-0008-0000-4F00-000068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23" y="-108134"/>
            <a:ext cx="424" cy="2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sR</a:t>
            </a:r>
            <a:endParaRPr lang="en-US"/>
          </a:p>
        </xdr:txBody>
      </xdr:sp>
      <xdr:sp macro="" textlink="">
        <xdr:nvSpPr>
          <xdr:cNvPr id="73833" name="Text 105">
            <a:extLst>
              <a:ext uri="{FF2B5EF4-FFF2-40B4-BE49-F238E27FC236}">
                <a16:creationId xmlns:a16="http://schemas.microsoft.com/office/drawing/2014/main" id="{00000000-0008-0000-4F00-000069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313" y="-108121"/>
            <a:ext cx="480" cy="2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3834" name="Text 106">
            <a:extLst>
              <a:ext uri="{FF2B5EF4-FFF2-40B4-BE49-F238E27FC236}">
                <a16:creationId xmlns:a16="http://schemas.microsoft.com/office/drawing/2014/main" id="{00000000-0008-0000-4F00-00006A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95" y="-108159"/>
            <a:ext cx="537" cy="2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sM</a:t>
            </a:r>
            <a:endParaRPr lang="en-US"/>
          </a:p>
        </xdr:txBody>
      </xdr:sp>
      <xdr:sp macro="" textlink="">
        <xdr:nvSpPr>
          <xdr:cNvPr id="73835" name="Text 107">
            <a:extLst>
              <a:ext uri="{FF2B5EF4-FFF2-40B4-BE49-F238E27FC236}">
                <a16:creationId xmlns:a16="http://schemas.microsoft.com/office/drawing/2014/main" id="{00000000-0008-0000-4F00-00006B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310" y="-108134"/>
            <a:ext cx="282" cy="2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3836" name="Text 108">
            <a:extLst>
              <a:ext uri="{FF2B5EF4-FFF2-40B4-BE49-F238E27FC236}">
                <a16:creationId xmlns:a16="http://schemas.microsoft.com/office/drawing/2014/main" id="{00000000-0008-0000-4F00-00006C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40" y="-108121"/>
            <a:ext cx="565" cy="23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3837" name="Text 109">
            <a:extLst>
              <a:ext uri="{FF2B5EF4-FFF2-40B4-BE49-F238E27FC236}">
                <a16:creationId xmlns:a16="http://schemas.microsoft.com/office/drawing/2014/main" id="{00000000-0008-0000-4F00-00006D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428" y="-108146"/>
            <a:ext cx="537" cy="2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3838" name="Text 110">
            <a:extLst>
              <a:ext uri="{FF2B5EF4-FFF2-40B4-BE49-F238E27FC236}">
                <a16:creationId xmlns:a16="http://schemas.microsoft.com/office/drawing/2014/main" id="{00000000-0008-0000-4F00-00006E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684" y="-108096"/>
            <a:ext cx="381" cy="23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3839" name="Text 111">
            <a:extLst>
              <a:ext uri="{FF2B5EF4-FFF2-40B4-BE49-F238E27FC236}">
                <a16:creationId xmlns:a16="http://schemas.microsoft.com/office/drawing/2014/main" id="{00000000-0008-0000-4F00-00006F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414" y="-108134"/>
            <a:ext cx="438" cy="2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3840" name="Text 112">
            <a:extLst>
              <a:ext uri="{FF2B5EF4-FFF2-40B4-BE49-F238E27FC236}">
                <a16:creationId xmlns:a16="http://schemas.microsoft.com/office/drawing/2014/main" id="{00000000-0008-0000-4F00-000070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798" y="-108083"/>
            <a:ext cx="367" cy="2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3841" name="Text 113">
            <a:extLst>
              <a:ext uri="{FF2B5EF4-FFF2-40B4-BE49-F238E27FC236}">
                <a16:creationId xmlns:a16="http://schemas.microsoft.com/office/drawing/2014/main" id="{00000000-0008-0000-4F00-000071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701" y="-108096"/>
            <a:ext cx="339" cy="27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3842" name="Text 114">
            <a:extLst>
              <a:ext uri="{FF2B5EF4-FFF2-40B4-BE49-F238E27FC236}">
                <a16:creationId xmlns:a16="http://schemas.microsoft.com/office/drawing/2014/main" id="{00000000-0008-0000-4F00-000072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972" y="-108096"/>
            <a:ext cx="353" cy="23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34</xdr:row>
      <xdr:rowOff>0</xdr:rowOff>
    </xdr:from>
    <xdr:to>
      <xdr:col>7</xdr:col>
      <xdr:colOff>0</xdr:colOff>
      <xdr:row>52</xdr:row>
      <xdr:rowOff>19050</xdr:rowOff>
    </xdr:to>
    <xdr:grpSp>
      <xdr:nvGrpSpPr>
        <xdr:cNvPr id="74027" name="Group 131">
          <a:extLst>
            <a:ext uri="{FF2B5EF4-FFF2-40B4-BE49-F238E27FC236}">
              <a16:creationId xmlns:a16="http://schemas.microsoft.com/office/drawing/2014/main" id="{00000000-0008-0000-4F00-00002B210100}"/>
            </a:ext>
          </a:extLst>
        </xdr:cNvPr>
        <xdr:cNvGrpSpPr>
          <a:grpSpLocks/>
        </xdr:cNvGrpSpPr>
      </xdr:nvGrpSpPr>
      <xdr:grpSpPr bwMode="auto">
        <a:xfrm>
          <a:off x="771525" y="5943600"/>
          <a:ext cx="4629150" cy="2933700"/>
          <a:chOff x="-5" y="-24201"/>
          <a:chExt cx="19968" cy="199"/>
        </a:xfrm>
      </xdr:grpSpPr>
      <xdr:graphicFrame macro="">
        <xdr:nvGraphicFramePr>
          <xdr:cNvPr id="74032" name="Diagramm 81">
            <a:extLst>
              <a:ext uri="{FF2B5EF4-FFF2-40B4-BE49-F238E27FC236}">
                <a16:creationId xmlns:a16="http://schemas.microsoft.com/office/drawing/2014/main" id="{00000000-0008-0000-4F00-000030210100}"/>
              </a:ext>
            </a:extLst>
          </xdr:cNvPr>
          <xdr:cNvGraphicFramePr>
            <a:graphicFrameLocks/>
          </xdr:cNvGraphicFramePr>
        </xdr:nvGraphicFramePr>
        <xdr:xfrm>
          <a:off x="-5" y="-24201"/>
          <a:ext cx="19968" cy="1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3813" name="Text 85">
            <a:extLst>
              <a:ext uri="{FF2B5EF4-FFF2-40B4-BE49-F238E27FC236}">
                <a16:creationId xmlns:a16="http://schemas.microsoft.com/office/drawing/2014/main" id="{00000000-0008-0000-4F00-000055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0" y="-24198"/>
            <a:ext cx="2876" cy="17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3844" name="Text 116">
            <a:extLst>
              <a:ext uri="{FF2B5EF4-FFF2-40B4-BE49-F238E27FC236}">
                <a16:creationId xmlns:a16="http://schemas.microsoft.com/office/drawing/2014/main" id="{00000000-0008-0000-4F00-000074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443" y="-24016"/>
            <a:ext cx="740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8</xdr:col>
      <xdr:colOff>9525</xdr:colOff>
      <xdr:row>34</xdr:row>
      <xdr:rowOff>0</xdr:rowOff>
    </xdr:from>
    <xdr:to>
      <xdr:col>14</xdr:col>
      <xdr:colOff>9525</xdr:colOff>
      <xdr:row>52</xdr:row>
      <xdr:rowOff>0</xdr:rowOff>
    </xdr:to>
    <xdr:grpSp>
      <xdr:nvGrpSpPr>
        <xdr:cNvPr id="74028" name="Group 165">
          <a:extLst>
            <a:ext uri="{FF2B5EF4-FFF2-40B4-BE49-F238E27FC236}">
              <a16:creationId xmlns:a16="http://schemas.microsoft.com/office/drawing/2014/main" id="{00000000-0008-0000-4F00-00002C210100}"/>
            </a:ext>
          </a:extLst>
        </xdr:cNvPr>
        <xdr:cNvGrpSpPr>
          <a:grpSpLocks/>
        </xdr:cNvGrpSpPr>
      </xdr:nvGrpSpPr>
      <xdr:grpSpPr bwMode="auto">
        <a:xfrm>
          <a:off x="6181725" y="5943600"/>
          <a:ext cx="4629150" cy="2914650"/>
          <a:chOff x="833" y="800"/>
          <a:chExt cx="624" cy="396"/>
        </a:xfrm>
      </xdr:grpSpPr>
      <xdr:graphicFrame macro="">
        <xdr:nvGraphicFramePr>
          <xdr:cNvPr id="74029" name="Diagramm 82">
            <a:extLst>
              <a:ext uri="{FF2B5EF4-FFF2-40B4-BE49-F238E27FC236}">
                <a16:creationId xmlns:a16="http://schemas.microsoft.com/office/drawing/2014/main" id="{00000000-0008-0000-4F00-00002D210100}"/>
              </a:ext>
            </a:extLst>
          </xdr:cNvPr>
          <xdr:cNvGraphicFramePr>
            <a:graphicFrameLocks/>
          </xdr:cNvGraphicFramePr>
        </xdr:nvGraphicFramePr>
        <xdr:xfrm>
          <a:off x="833" y="800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3821" name="Text 93">
            <a:extLst>
              <a:ext uri="{FF2B5EF4-FFF2-40B4-BE49-F238E27FC236}">
                <a16:creationId xmlns:a16="http://schemas.microsoft.com/office/drawing/2014/main" id="{00000000-0008-0000-4F00-00005D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5" y="810"/>
            <a:ext cx="81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3845" name="Text 117">
            <a:extLst>
              <a:ext uri="{FF2B5EF4-FFF2-40B4-BE49-F238E27FC236}">
                <a16:creationId xmlns:a16="http://schemas.microsoft.com/office/drawing/2014/main" id="{00000000-0008-0000-4F00-000075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11" y="1170"/>
            <a:ext cx="26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5</xdr:row>
          <xdr:rowOff>0</xdr:rowOff>
        </xdr:from>
        <xdr:to>
          <xdr:col>9</xdr:col>
          <xdr:colOff>419100</xdr:colOff>
          <xdr:row>5</xdr:row>
          <xdr:rowOff>213360</xdr:rowOff>
        </xdr:to>
        <xdr:sp macro="" textlink="">
          <xdr:nvSpPr>
            <xdr:cNvPr id="73854" name="Button 126" hidden="1">
              <a:extLst>
                <a:ext uri="{63B3BB69-23CF-44E3-9099-C40C66FF867C}">
                  <a14:compatExt spid="_x0000_s73854"/>
                </a:ext>
                <a:ext uri="{FF2B5EF4-FFF2-40B4-BE49-F238E27FC236}">
                  <a16:creationId xmlns:a16="http://schemas.microsoft.com/office/drawing/2014/main" id="{00000000-0008-0000-4F00-00007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9</xdr:row>
          <xdr:rowOff>0</xdr:rowOff>
        </xdr:from>
        <xdr:to>
          <xdr:col>9</xdr:col>
          <xdr:colOff>419100</xdr:colOff>
          <xdr:row>9</xdr:row>
          <xdr:rowOff>190500</xdr:rowOff>
        </xdr:to>
        <xdr:sp macro="" textlink="">
          <xdr:nvSpPr>
            <xdr:cNvPr id="73855" name="Button 127" hidden="1">
              <a:extLst>
                <a:ext uri="{63B3BB69-23CF-44E3-9099-C40C66FF867C}">
                  <a14:compatExt spid="_x0000_s73855"/>
                </a:ext>
                <a:ext uri="{FF2B5EF4-FFF2-40B4-BE49-F238E27FC236}">
                  <a16:creationId xmlns:a16="http://schemas.microsoft.com/office/drawing/2014/main" id="{00000000-0008-0000-4F00-00007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7</xdr:row>
          <xdr:rowOff>7620</xdr:rowOff>
        </xdr:from>
        <xdr:to>
          <xdr:col>9</xdr:col>
          <xdr:colOff>419100</xdr:colOff>
          <xdr:row>8</xdr:row>
          <xdr:rowOff>0</xdr:rowOff>
        </xdr:to>
        <xdr:sp macro="" textlink="">
          <xdr:nvSpPr>
            <xdr:cNvPr id="73858" name="Button 130" hidden="1">
              <a:extLst>
                <a:ext uri="{63B3BB69-23CF-44E3-9099-C40C66FF867C}">
                  <a14:compatExt spid="_x0000_s73858"/>
                </a:ext>
                <a:ext uri="{FF2B5EF4-FFF2-40B4-BE49-F238E27FC236}">
                  <a16:creationId xmlns:a16="http://schemas.microsoft.com/office/drawing/2014/main" id="{00000000-0008-0000-4F00-00008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oberen Rand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4</xdr:row>
      <xdr:rowOff>0</xdr:rowOff>
    </xdr:from>
    <xdr:to>
      <xdr:col>7</xdr:col>
      <xdr:colOff>0</xdr:colOff>
      <xdr:row>13</xdr:row>
      <xdr:rowOff>190500</xdr:rowOff>
    </xdr:to>
    <xdr:grpSp>
      <xdr:nvGrpSpPr>
        <xdr:cNvPr id="75512" name="Group 556">
          <a:extLst>
            <a:ext uri="{FF2B5EF4-FFF2-40B4-BE49-F238E27FC236}">
              <a16:creationId xmlns:a16="http://schemas.microsoft.com/office/drawing/2014/main" id="{00000000-0008-0000-5000-0000F8260100}"/>
            </a:ext>
          </a:extLst>
        </xdr:cNvPr>
        <xdr:cNvGrpSpPr>
          <a:grpSpLocks/>
        </xdr:cNvGrpSpPr>
      </xdr:nvGrpSpPr>
      <xdr:grpSpPr bwMode="auto">
        <a:xfrm>
          <a:off x="3873500" y="698500"/>
          <a:ext cx="1549400" cy="1968500"/>
          <a:chOff x="-80" y="-467301"/>
          <a:chExt cx="19968" cy="19943"/>
        </a:xfrm>
      </xdr:grpSpPr>
      <xdr:sp macro="" textlink="">
        <xdr:nvSpPr>
          <xdr:cNvPr id="75540" name="Rectangle 52">
            <a:extLst>
              <a:ext uri="{FF2B5EF4-FFF2-40B4-BE49-F238E27FC236}">
                <a16:creationId xmlns:a16="http://schemas.microsoft.com/office/drawing/2014/main" id="{00000000-0008-0000-5000-000014270100}"/>
              </a:ext>
            </a:extLst>
          </xdr:cNvPr>
          <xdr:cNvSpPr>
            <a:spLocks noChangeArrowheads="1"/>
          </xdr:cNvSpPr>
        </xdr:nvSpPr>
        <xdr:spPr bwMode="auto">
          <a:xfrm>
            <a:off x="-80" y="-467301"/>
            <a:ext cx="19968" cy="1994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5541" name="Line 54">
            <a:extLst>
              <a:ext uri="{FF2B5EF4-FFF2-40B4-BE49-F238E27FC236}">
                <a16:creationId xmlns:a16="http://schemas.microsoft.com/office/drawing/2014/main" id="{00000000-0008-0000-5000-00001527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024" y="-457753"/>
            <a:ext cx="2496" cy="4697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2" name="Line 55">
            <a:extLst>
              <a:ext uri="{FF2B5EF4-FFF2-40B4-BE49-F238E27FC236}">
                <a16:creationId xmlns:a16="http://schemas.microsoft.com/office/drawing/2014/main" id="{00000000-0008-0000-5000-000016270100}"/>
              </a:ext>
            </a:extLst>
          </xdr:cNvPr>
          <xdr:cNvSpPr>
            <a:spLocks noChangeShapeType="1"/>
          </xdr:cNvSpPr>
        </xdr:nvSpPr>
        <xdr:spPr bwMode="auto">
          <a:xfrm>
            <a:off x="19312" y="-462373"/>
            <a:ext cx="0" cy="142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3" name="Line 56">
            <a:extLst>
              <a:ext uri="{FF2B5EF4-FFF2-40B4-BE49-F238E27FC236}">
                <a16:creationId xmlns:a16="http://schemas.microsoft.com/office/drawing/2014/main" id="{00000000-0008-0000-5000-000017270100}"/>
              </a:ext>
            </a:extLst>
          </xdr:cNvPr>
          <xdr:cNvSpPr>
            <a:spLocks noChangeShapeType="1"/>
          </xdr:cNvSpPr>
        </xdr:nvSpPr>
        <xdr:spPr bwMode="auto">
          <a:xfrm>
            <a:off x="8944" y="-457214"/>
            <a:ext cx="1036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4" name="Line 57">
            <a:extLst>
              <a:ext uri="{FF2B5EF4-FFF2-40B4-BE49-F238E27FC236}">
                <a16:creationId xmlns:a16="http://schemas.microsoft.com/office/drawing/2014/main" id="{00000000-0008-0000-5000-00001827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328" y="-460910"/>
            <a:ext cx="1824" cy="3234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5" name="Line 58">
            <a:extLst>
              <a:ext uri="{FF2B5EF4-FFF2-40B4-BE49-F238E27FC236}">
                <a16:creationId xmlns:a16="http://schemas.microsoft.com/office/drawing/2014/main" id="{00000000-0008-0000-5000-000019270100}"/>
              </a:ext>
            </a:extLst>
          </xdr:cNvPr>
          <xdr:cNvSpPr>
            <a:spLocks noChangeShapeType="1"/>
          </xdr:cNvSpPr>
        </xdr:nvSpPr>
        <xdr:spPr bwMode="auto">
          <a:xfrm>
            <a:off x="6832" y="-453210"/>
            <a:ext cx="12480" cy="269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6" name="Arc 59">
            <a:extLst>
              <a:ext uri="{FF2B5EF4-FFF2-40B4-BE49-F238E27FC236}">
                <a16:creationId xmlns:a16="http://schemas.microsoft.com/office/drawing/2014/main" id="{00000000-0008-0000-5000-00001A270100}"/>
              </a:ext>
            </a:extLst>
          </xdr:cNvPr>
          <xdr:cNvSpPr>
            <a:spLocks/>
          </xdr:cNvSpPr>
        </xdr:nvSpPr>
        <xdr:spPr bwMode="auto">
          <a:xfrm flipH="1">
            <a:off x="15568" y="-453595"/>
            <a:ext cx="3744" cy="2233"/>
          </a:xfrm>
          <a:custGeom>
            <a:avLst/>
            <a:gdLst>
              <a:gd name="T0" fmla="*/ 0 w 21600"/>
              <a:gd name="T1" fmla="*/ 0 h 21600"/>
              <a:gd name="T2" fmla="*/ 649 w 21600"/>
              <a:gd name="T3" fmla="*/ 231 h 21600"/>
              <a:gd name="T4" fmla="*/ 0 w 21600"/>
              <a:gd name="T5" fmla="*/ 23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5547" name="Line 60">
            <a:extLst>
              <a:ext uri="{FF2B5EF4-FFF2-40B4-BE49-F238E27FC236}">
                <a16:creationId xmlns:a16="http://schemas.microsoft.com/office/drawing/2014/main" id="{00000000-0008-0000-5000-00001B27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5568" y="-452517"/>
            <a:ext cx="576" cy="1232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75548" name="Group 61">
            <a:extLst>
              <a:ext uri="{FF2B5EF4-FFF2-40B4-BE49-F238E27FC236}">
                <a16:creationId xmlns:a16="http://schemas.microsoft.com/office/drawing/2014/main" id="{00000000-0008-0000-5000-00001C270100}"/>
              </a:ext>
            </a:extLst>
          </xdr:cNvPr>
          <xdr:cNvGrpSpPr>
            <a:grpSpLocks/>
          </xdr:cNvGrpSpPr>
        </xdr:nvGrpSpPr>
        <xdr:grpSpPr bwMode="auto">
          <a:xfrm>
            <a:off x="4912" y="-452671"/>
            <a:ext cx="3744" cy="2156"/>
            <a:chOff x="11440000" y="5640000"/>
            <a:chExt cx="780000" cy="560000"/>
          </a:xfrm>
        </xdr:grpSpPr>
        <xdr:sp macro="" textlink="">
          <xdr:nvSpPr>
            <xdr:cNvPr id="75564" name="Arc 62">
              <a:extLst>
                <a:ext uri="{FF2B5EF4-FFF2-40B4-BE49-F238E27FC236}">
                  <a16:creationId xmlns:a16="http://schemas.microsoft.com/office/drawing/2014/main" id="{00000000-0008-0000-5000-00002C2701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11500000" y="5760000"/>
              <a:ext cx="720000" cy="440000"/>
            </a:xfrm>
            <a:custGeom>
              <a:avLst/>
              <a:gdLst>
                <a:gd name="T0" fmla="*/ 0 w 21600"/>
                <a:gd name="T1" fmla="*/ 0 h 21600"/>
                <a:gd name="T2" fmla="*/ 24000000 w 21600"/>
                <a:gd name="T3" fmla="*/ 8962963 h 21600"/>
                <a:gd name="T4" fmla="*/ 0 w 21600"/>
                <a:gd name="T5" fmla="*/ 8962963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1714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75565" name="Line 63">
              <a:extLst>
                <a:ext uri="{FF2B5EF4-FFF2-40B4-BE49-F238E27FC236}">
                  <a16:creationId xmlns:a16="http://schemas.microsoft.com/office/drawing/2014/main" id="{00000000-0008-0000-5000-00002D2701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11440000" y="5640000"/>
              <a:ext cx="140000" cy="160000"/>
            </a:xfrm>
            <a:prstGeom prst="line">
              <a:avLst/>
            </a:prstGeom>
            <a:noFill/>
            <a:ln w="1714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 type="triangle" w="sm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75549" name="Line 64">
            <a:extLst>
              <a:ext uri="{FF2B5EF4-FFF2-40B4-BE49-F238E27FC236}">
                <a16:creationId xmlns:a16="http://schemas.microsoft.com/office/drawing/2014/main" id="{00000000-0008-0000-5000-00001D27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456" y="-453056"/>
            <a:ext cx="5088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817" name="Text 65">
            <a:extLst>
              <a:ext uri="{FF2B5EF4-FFF2-40B4-BE49-F238E27FC236}">
                <a16:creationId xmlns:a16="http://schemas.microsoft.com/office/drawing/2014/main" id="{00000000-0008-0000-5000-000041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164" y="-451638"/>
            <a:ext cx="1972" cy="20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4818" name="Text 66">
            <a:extLst>
              <a:ext uri="{FF2B5EF4-FFF2-40B4-BE49-F238E27FC236}">
                <a16:creationId xmlns:a16="http://schemas.microsoft.com/office/drawing/2014/main" id="{00000000-0008-0000-5000-000042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83" y="-452709"/>
            <a:ext cx="1972" cy="18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5552" name="Line 67">
            <a:extLst>
              <a:ext uri="{FF2B5EF4-FFF2-40B4-BE49-F238E27FC236}">
                <a16:creationId xmlns:a16="http://schemas.microsoft.com/office/drawing/2014/main" id="{00000000-0008-0000-5000-00002027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416" y="-456444"/>
            <a:ext cx="1248" cy="2233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820" name="Text 68">
            <a:extLst>
              <a:ext uri="{FF2B5EF4-FFF2-40B4-BE49-F238E27FC236}">
                <a16:creationId xmlns:a16="http://schemas.microsoft.com/office/drawing/2014/main" id="{00000000-0008-0000-5000-000044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7" y="-456600"/>
            <a:ext cx="2712" cy="20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  <xdr:sp macro="" textlink="">
        <xdr:nvSpPr>
          <xdr:cNvPr id="74821" name="Text 69">
            <a:extLst>
              <a:ext uri="{FF2B5EF4-FFF2-40B4-BE49-F238E27FC236}">
                <a16:creationId xmlns:a16="http://schemas.microsoft.com/office/drawing/2014/main" id="{00000000-0008-0000-5000-000045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260" y="-453779"/>
            <a:ext cx="1602" cy="175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74822" name="Text 70">
            <a:extLst>
              <a:ext uri="{FF2B5EF4-FFF2-40B4-BE49-F238E27FC236}">
                <a16:creationId xmlns:a16="http://schemas.microsoft.com/office/drawing/2014/main" id="{00000000-0008-0000-5000-000046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807" y="-453195"/>
            <a:ext cx="2219" cy="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endParaRPr lang="en-US"/>
          </a:p>
        </xdr:txBody>
      </xdr:sp>
      <xdr:sp macro="" textlink="">
        <xdr:nvSpPr>
          <xdr:cNvPr id="74823" name="Text 71">
            <a:extLst>
              <a:ext uri="{FF2B5EF4-FFF2-40B4-BE49-F238E27FC236}">
                <a16:creationId xmlns:a16="http://schemas.microsoft.com/office/drawing/2014/main" id="{00000000-0008-0000-5000-000047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739" y="-459032"/>
            <a:ext cx="3698" cy="175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r(s)</a:t>
            </a:r>
            <a:endParaRPr lang="en-US"/>
          </a:p>
        </xdr:txBody>
      </xdr:sp>
      <xdr:sp macro="" textlink="">
        <xdr:nvSpPr>
          <xdr:cNvPr id="75557" name="Line 72">
            <a:extLst>
              <a:ext uri="{FF2B5EF4-FFF2-40B4-BE49-F238E27FC236}">
                <a16:creationId xmlns:a16="http://schemas.microsoft.com/office/drawing/2014/main" id="{00000000-0008-0000-5000-00002527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648" y="-454365"/>
            <a:ext cx="5376" cy="115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58" name="Line 73">
            <a:extLst>
              <a:ext uri="{FF2B5EF4-FFF2-40B4-BE49-F238E27FC236}">
                <a16:creationId xmlns:a16="http://schemas.microsoft.com/office/drawing/2014/main" id="{00000000-0008-0000-5000-00002627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832" y="-461603"/>
            <a:ext cx="2112" cy="385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59" name="Line 74">
            <a:extLst>
              <a:ext uri="{FF2B5EF4-FFF2-40B4-BE49-F238E27FC236}">
                <a16:creationId xmlns:a16="http://schemas.microsoft.com/office/drawing/2014/main" id="{00000000-0008-0000-5000-00002727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528" y="-456983"/>
            <a:ext cx="1728" cy="3234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60" name="Line 75">
            <a:extLst>
              <a:ext uri="{FF2B5EF4-FFF2-40B4-BE49-F238E27FC236}">
                <a16:creationId xmlns:a16="http://schemas.microsoft.com/office/drawing/2014/main" id="{00000000-0008-0000-5000-000028270100}"/>
              </a:ext>
            </a:extLst>
          </xdr:cNvPr>
          <xdr:cNvSpPr>
            <a:spLocks noChangeShapeType="1"/>
          </xdr:cNvSpPr>
        </xdr:nvSpPr>
        <xdr:spPr bwMode="auto">
          <a:xfrm>
            <a:off x="6448" y="-458061"/>
            <a:ext cx="2592" cy="53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828" name="Text 76">
            <a:extLst>
              <a:ext uri="{FF2B5EF4-FFF2-40B4-BE49-F238E27FC236}">
                <a16:creationId xmlns:a16="http://schemas.microsoft.com/office/drawing/2014/main" id="{00000000-0008-0000-5000-00004C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55" y="-461172"/>
            <a:ext cx="1602" cy="15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4829" name="Text 77">
            <a:extLst>
              <a:ext uri="{FF2B5EF4-FFF2-40B4-BE49-F238E27FC236}">
                <a16:creationId xmlns:a16="http://schemas.microsoft.com/office/drawing/2014/main" id="{00000000-0008-0000-5000-00004D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36" y="-457184"/>
            <a:ext cx="2588" cy="22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u</a:t>
            </a:r>
            <a:endParaRPr lang="en-US"/>
          </a:p>
        </xdr:txBody>
      </xdr:sp>
      <xdr:sp macro="" textlink="">
        <xdr:nvSpPr>
          <xdr:cNvPr id="74830" name="Text 78">
            <a:extLst>
              <a:ext uri="{FF2B5EF4-FFF2-40B4-BE49-F238E27FC236}">
                <a16:creationId xmlns:a16="http://schemas.microsoft.com/office/drawing/2014/main" id="{00000000-0008-0000-5000-00004E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71" y="-466425"/>
            <a:ext cx="13435" cy="18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"unterer Rand"</a:t>
            </a: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1</xdr:col>
      <xdr:colOff>9525</xdr:colOff>
      <xdr:row>34</xdr:row>
      <xdr:rowOff>19050</xdr:rowOff>
    </xdr:from>
    <xdr:to>
      <xdr:col>7</xdr:col>
      <xdr:colOff>9525</xdr:colOff>
      <xdr:row>52</xdr:row>
      <xdr:rowOff>19050</xdr:rowOff>
    </xdr:to>
    <xdr:grpSp>
      <xdr:nvGrpSpPr>
        <xdr:cNvPr id="75513" name="Group 595">
          <a:extLst>
            <a:ext uri="{FF2B5EF4-FFF2-40B4-BE49-F238E27FC236}">
              <a16:creationId xmlns:a16="http://schemas.microsoft.com/office/drawing/2014/main" id="{00000000-0008-0000-5000-0000F9260100}"/>
            </a:ext>
          </a:extLst>
        </xdr:cNvPr>
        <xdr:cNvGrpSpPr>
          <a:grpSpLocks/>
        </xdr:cNvGrpSpPr>
      </xdr:nvGrpSpPr>
      <xdr:grpSpPr bwMode="auto">
        <a:xfrm>
          <a:off x="784225" y="6038850"/>
          <a:ext cx="4648200" cy="2971800"/>
          <a:chOff x="105" y="798"/>
          <a:chExt cx="624" cy="396"/>
        </a:xfrm>
      </xdr:grpSpPr>
      <xdr:graphicFrame macro="">
        <xdr:nvGraphicFramePr>
          <xdr:cNvPr id="75537" name="Diagramm 87">
            <a:extLst>
              <a:ext uri="{FF2B5EF4-FFF2-40B4-BE49-F238E27FC236}">
                <a16:creationId xmlns:a16="http://schemas.microsoft.com/office/drawing/2014/main" id="{00000000-0008-0000-5000-000011270100}"/>
              </a:ext>
            </a:extLst>
          </xdr:cNvPr>
          <xdr:cNvGraphicFramePr>
            <a:graphicFrameLocks/>
          </xdr:cNvGraphicFramePr>
        </xdr:nvGraphicFramePr>
        <xdr:xfrm>
          <a:off x="105" y="798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4843" name="Text 91">
            <a:extLst>
              <a:ext uri="{FF2B5EF4-FFF2-40B4-BE49-F238E27FC236}">
                <a16:creationId xmlns:a16="http://schemas.microsoft.com/office/drawing/2014/main" id="{00000000-0008-0000-5000-00005B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1" y="806"/>
            <a:ext cx="108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4875" name="Text 123">
            <a:extLst>
              <a:ext uri="{FF2B5EF4-FFF2-40B4-BE49-F238E27FC236}">
                <a16:creationId xmlns:a16="http://schemas.microsoft.com/office/drawing/2014/main" id="{00000000-0008-0000-5000-00007B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3" y="1166"/>
            <a:ext cx="26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0</xdr:rowOff>
    </xdr:from>
    <xdr:to>
      <xdr:col>14</xdr:col>
      <xdr:colOff>0</xdr:colOff>
      <xdr:row>52</xdr:row>
      <xdr:rowOff>0</xdr:rowOff>
    </xdr:to>
    <xdr:grpSp>
      <xdr:nvGrpSpPr>
        <xdr:cNvPr id="75514" name="Group 596">
          <a:extLst>
            <a:ext uri="{FF2B5EF4-FFF2-40B4-BE49-F238E27FC236}">
              <a16:creationId xmlns:a16="http://schemas.microsoft.com/office/drawing/2014/main" id="{00000000-0008-0000-5000-0000FA260100}"/>
            </a:ext>
          </a:extLst>
        </xdr:cNvPr>
        <xdr:cNvGrpSpPr>
          <a:grpSpLocks/>
        </xdr:cNvGrpSpPr>
      </xdr:nvGrpSpPr>
      <xdr:grpSpPr bwMode="auto">
        <a:xfrm>
          <a:off x="6197600" y="6019800"/>
          <a:ext cx="4648200" cy="2971800"/>
          <a:chOff x="832" y="796"/>
          <a:chExt cx="624" cy="396"/>
        </a:xfrm>
      </xdr:grpSpPr>
      <xdr:graphicFrame macro="">
        <xdr:nvGraphicFramePr>
          <xdr:cNvPr id="75534" name="Diagramm 88">
            <a:extLst>
              <a:ext uri="{FF2B5EF4-FFF2-40B4-BE49-F238E27FC236}">
                <a16:creationId xmlns:a16="http://schemas.microsoft.com/office/drawing/2014/main" id="{00000000-0008-0000-5000-00000E270100}"/>
              </a:ext>
            </a:extLst>
          </xdr:cNvPr>
          <xdr:cNvGraphicFramePr>
            <a:graphicFrameLocks/>
          </xdr:cNvGraphicFramePr>
        </xdr:nvGraphicFramePr>
        <xdr:xfrm>
          <a:off x="832" y="79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4847" name="Text 95">
            <a:extLst>
              <a:ext uri="{FF2B5EF4-FFF2-40B4-BE49-F238E27FC236}">
                <a16:creationId xmlns:a16="http://schemas.microsoft.com/office/drawing/2014/main" id="{00000000-0008-0000-5000-00005F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0" y="802"/>
            <a:ext cx="90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4876" name="Text 124">
            <a:extLst>
              <a:ext uri="{FF2B5EF4-FFF2-40B4-BE49-F238E27FC236}">
                <a16:creationId xmlns:a16="http://schemas.microsoft.com/office/drawing/2014/main" id="{00000000-0008-0000-5000-00007C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8" y="1162"/>
            <a:ext cx="26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28575</xdr:rowOff>
    </xdr:to>
    <xdr:grpSp>
      <xdr:nvGrpSpPr>
        <xdr:cNvPr id="75515" name="Group 597">
          <a:extLst>
            <a:ext uri="{FF2B5EF4-FFF2-40B4-BE49-F238E27FC236}">
              <a16:creationId xmlns:a16="http://schemas.microsoft.com/office/drawing/2014/main" id="{00000000-0008-0000-5000-0000FB260100}"/>
            </a:ext>
          </a:extLst>
        </xdr:cNvPr>
        <xdr:cNvGrpSpPr>
          <a:grpSpLocks/>
        </xdr:cNvGrpSpPr>
      </xdr:nvGrpSpPr>
      <xdr:grpSpPr bwMode="auto">
        <a:xfrm>
          <a:off x="774700" y="9321800"/>
          <a:ext cx="4648200" cy="3000375"/>
          <a:chOff x="104" y="1236"/>
          <a:chExt cx="624" cy="400"/>
        </a:xfrm>
      </xdr:grpSpPr>
      <xdr:graphicFrame macro="">
        <xdr:nvGraphicFramePr>
          <xdr:cNvPr id="75531" name="Diagramm 89">
            <a:extLst>
              <a:ext uri="{FF2B5EF4-FFF2-40B4-BE49-F238E27FC236}">
                <a16:creationId xmlns:a16="http://schemas.microsoft.com/office/drawing/2014/main" id="{00000000-0008-0000-5000-00000B270100}"/>
              </a:ext>
            </a:extLst>
          </xdr:cNvPr>
          <xdr:cNvGraphicFramePr>
            <a:graphicFrameLocks/>
          </xdr:cNvGraphicFramePr>
        </xdr:nvGraphicFramePr>
        <xdr:xfrm>
          <a:off x="104" y="123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4842" name="Text 90">
            <a:extLst>
              <a:ext uri="{FF2B5EF4-FFF2-40B4-BE49-F238E27FC236}">
                <a16:creationId xmlns:a16="http://schemas.microsoft.com/office/drawing/2014/main" id="{00000000-0008-0000-5000-00005A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0" y="1242"/>
            <a:ext cx="86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4877" name="Text 125">
            <a:extLst>
              <a:ext uri="{FF2B5EF4-FFF2-40B4-BE49-F238E27FC236}">
                <a16:creationId xmlns:a16="http://schemas.microsoft.com/office/drawing/2014/main" id="{00000000-0008-0000-5000-00007D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80" y="1606"/>
            <a:ext cx="26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388620</xdr:colOff>
          <xdr:row>5</xdr:row>
          <xdr:rowOff>190500</xdr:rowOff>
        </xdr:to>
        <xdr:sp macro="" textlink="">
          <xdr:nvSpPr>
            <xdr:cNvPr id="75306" name="Button 554" hidden="1">
              <a:extLst>
                <a:ext uri="{63B3BB69-23CF-44E3-9099-C40C66FF867C}">
                  <a14:compatExt spid="_x0000_s75306"/>
                </a:ext>
                <a:ext uri="{FF2B5EF4-FFF2-40B4-BE49-F238E27FC236}">
                  <a16:creationId xmlns:a16="http://schemas.microsoft.com/office/drawing/2014/main" id="{00000000-0008-0000-5000-00002A2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22860</xdr:rowOff>
        </xdr:from>
        <xdr:to>
          <xdr:col>9</xdr:col>
          <xdr:colOff>388620</xdr:colOff>
          <xdr:row>10</xdr:row>
          <xdr:rowOff>7620</xdr:rowOff>
        </xdr:to>
        <xdr:sp macro="" textlink="">
          <xdr:nvSpPr>
            <xdr:cNvPr id="75307" name="Button 555" hidden="1">
              <a:extLst>
                <a:ext uri="{63B3BB69-23CF-44E3-9099-C40C66FF867C}">
                  <a14:compatExt spid="_x0000_s75307"/>
                </a:ext>
                <a:ext uri="{FF2B5EF4-FFF2-40B4-BE49-F238E27FC236}">
                  <a16:creationId xmlns:a16="http://schemas.microsoft.com/office/drawing/2014/main" id="{00000000-0008-0000-5000-00002B2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7620</xdr:rowOff>
        </xdr:from>
        <xdr:to>
          <xdr:col>9</xdr:col>
          <xdr:colOff>388620</xdr:colOff>
          <xdr:row>8</xdr:row>
          <xdr:rowOff>0</xdr:rowOff>
        </xdr:to>
        <xdr:sp macro="" textlink="">
          <xdr:nvSpPr>
            <xdr:cNvPr id="75310" name="Button 558" hidden="1">
              <a:extLst>
                <a:ext uri="{63B3BB69-23CF-44E3-9099-C40C66FF867C}">
                  <a14:compatExt spid="_x0000_s75310"/>
                </a:ext>
                <a:ext uri="{FF2B5EF4-FFF2-40B4-BE49-F238E27FC236}">
                  <a16:creationId xmlns:a16="http://schemas.microsoft.com/office/drawing/2014/main" id="{00000000-0008-0000-5000-00002E2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oberen Rand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257175</xdr:colOff>
      <xdr:row>16</xdr:row>
      <xdr:rowOff>123825</xdr:rowOff>
    </xdr:from>
    <xdr:to>
      <xdr:col>23</xdr:col>
      <xdr:colOff>323850</xdr:colOff>
      <xdr:row>18</xdr:row>
      <xdr:rowOff>9525</xdr:rowOff>
    </xdr:to>
    <xdr:grpSp>
      <xdr:nvGrpSpPr>
        <xdr:cNvPr id="75516" name="Group 560">
          <a:extLst>
            <a:ext uri="{FF2B5EF4-FFF2-40B4-BE49-F238E27FC236}">
              <a16:creationId xmlns:a16="http://schemas.microsoft.com/office/drawing/2014/main" id="{00000000-0008-0000-5000-0000FC260100}"/>
            </a:ext>
          </a:extLst>
        </xdr:cNvPr>
        <xdr:cNvGrpSpPr>
          <a:grpSpLocks/>
        </xdr:cNvGrpSpPr>
      </xdr:nvGrpSpPr>
      <xdr:grpSpPr bwMode="auto">
        <a:xfrm>
          <a:off x="1031875" y="3133725"/>
          <a:ext cx="17237075" cy="254000"/>
          <a:chOff x="-553" y="-109066"/>
          <a:chExt cx="20835" cy="352"/>
        </a:xfrm>
      </xdr:grpSpPr>
      <xdr:sp macro="" textlink="">
        <xdr:nvSpPr>
          <xdr:cNvPr id="74861" name="Text 109">
            <a:extLst>
              <a:ext uri="{FF2B5EF4-FFF2-40B4-BE49-F238E27FC236}">
                <a16:creationId xmlns:a16="http://schemas.microsoft.com/office/drawing/2014/main" id="{00000000-0008-0000-5000-00006D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832" y="-108998"/>
            <a:ext cx="196" cy="2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4862" name="Text 110">
            <a:extLst>
              <a:ext uri="{FF2B5EF4-FFF2-40B4-BE49-F238E27FC236}">
                <a16:creationId xmlns:a16="http://schemas.microsoft.com/office/drawing/2014/main" id="{00000000-0008-0000-5000-00006E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45" y="-109066"/>
            <a:ext cx="358" cy="3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sR</a:t>
            </a:r>
            <a:endParaRPr lang="en-US"/>
          </a:p>
        </xdr:txBody>
      </xdr:sp>
      <xdr:sp macro="" textlink="">
        <xdr:nvSpPr>
          <xdr:cNvPr id="74863" name="Text 111">
            <a:extLst>
              <a:ext uri="{FF2B5EF4-FFF2-40B4-BE49-F238E27FC236}">
                <a16:creationId xmlns:a16="http://schemas.microsoft.com/office/drawing/2014/main" id="{00000000-0008-0000-5000-00006F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453" y="-109025"/>
            <a:ext cx="381" cy="28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4864" name="Text 112">
            <a:extLst>
              <a:ext uri="{FF2B5EF4-FFF2-40B4-BE49-F238E27FC236}">
                <a16:creationId xmlns:a16="http://schemas.microsoft.com/office/drawing/2014/main" id="{00000000-0008-0000-5000-000070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681" y="-109025"/>
            <a:ext cx="439" cy="2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sM</a:t>
            </a:r>
            <a:endParaRPr lang="en-US"/>
          </a:p>
        </xdr:txBody>
      </xdr:sp>
      <xdr:sp macro="" textlink="">
        <xdr:nvSpPr>
          <xdr:cNvPr id="74865" name="Text 113">
            <a:extLst>
              <a:ext uri="{FF2B5EF4-FFF2-40B4-BE49-F238E27FC236}">
                <a16:creationId xmlns:a16="http://schemas.microsoft.com/office/drawing/2014/main" id="{00000000-0008-0000-5000-000071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628" y="-109039"/>
            <a:ext cx="231" cy="29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4866" name="Text 114">
            <a:extLst>
              <a:ext uri="{FF2B5EF4-FFF2-40B4-BE49-F238E27FC236}">
                <a16:creationId xmlns:a16="http://schemas.microsoft.com/office/drawing/2014/main" id="{00000000-0008-0000-5000-000072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541" y="-109039"/>
            <a:ext cx="451" cy="27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4867" name="Text 115">
            <a:extLst>
              <a:ext uri="{FF2B5EF4-FFF2-40B4-BE49-F238E27FC236}">
                <a16:creationId xmlns:a16="http://schemas.microsoft.com/office/drawing/2014/main" id="{00000000-0008-0000-5000-000073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535" y="-109039"/>
            <a:ext cx="428" cy="2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4868" name="Text 116">
            <a:extLst>
              <a:ext uri="{FF2B5EF4-FFF2-40B4-BE49-F238E27FC236}">
                <a16:creationId xmlns:a16="http://schemas.microsoft.com/office/drawing/2014/main" id="{00000000-0008-0000-5000-000074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83" y="-109025"/>
            <a:ext cx="312" cy="2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4869" name="Text 117">
            <a:extLst>
              <a:ext uri="{FF2B5EF4-FFF2-40B4-BE49-F238E27FC236}">
                <a16:creationId xmlns:a16="http://schemas.microsoft.com/office/drawing/2014/main" id="{00000000-0008-0000-5000-000075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354" y="-109039"/>
            <a:ext cx="347" cy="3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4870" name="Text 118">
            <a:extLst>
              <a:ext uri="{FF2B5EF4-FFF2-40B4-BE49-F238E27FC236}">
                <a16:creationId xmlns:a16="http://schemas.microsoft.com/office/drawing/2014/main" id="{00000000-0008-0000-5000-000076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486" y="-108971"/>
            <a:ext cx="300" cy="2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4871" name="Text 119">
            <a:extLst>
              <a:ext uri="{FF2B5EF4-FFF2-40B4-BE49-F238E27FC236}">
                <a16:creationId xmlns:a16="http://schemas.microsoft.com/office/drawing/2014/main" id="{00000000-0008-0000-5000-000077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53" y="-109039"/>
            <a:ext cx="335" cy="27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4872" name="Text 120">
            <a:extLst>
              <a:ext uri="{FF2B5EF4-FFF2-40B4-BE49-F238E27FC236}">
                <a16:creationId xmlns:a16="http://schemas.microsoft.com/office/drawing/2014/main" id="{00000000-0008-0000-5000-000078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315" y="-109012"/>
            <a:ext cx="266" cy="28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4873" name="Text 121">
            <a:extLst>
              <a:ext uri="{FF2B5EF4-FFF2-40B4-BE49-F238E27FC236}">
                <a16:creationId xmlns:a16="http://schemas.microsoft.com/office/drawing/2014/main" id="{00000000-0008-0000-5000-000079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332" y="-108998"/>
            <a:ext cx="277" cy="2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311" name="Text 559">
            <a:extLst>
              <a:ext uri="{FF2B5EF4-FFF2-40B4-BE49-F238E27FC236}">
                <a16:creationId xmlns:a16="http://schemas.microsoft.com/office/drawing/2014/main" id="{00000000-0008-0000-5000-00002F26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889" y="-108985"/>
            <a:ext cx="393" cy="2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 (s)</a:t>
            </a:r>
            <a:endParaRPr lang="en-US"/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19050</xdr:rowOff>
    </xdr:to>
    <xdr:grpSp>
      <xdr:nvGrpSpPr>
        <xdr:cNvPr id="76291" name="Group 345">
          <a:extLst>
            <a:ext uri="{FF2B5EF4-FFF2-40B4-BE49-F238E27FC236}">
              <a16:creationId xmlns:a16="http://schemas.microsoft.com/office/drawing/2014/main" id="{00000000-0008-0000-5100-0000032A0100}"/>
            </a:ext>
          </a:extLst>
        </xdr:cNvPr>
        <xdr:cNvGrpSpPr>
          <a:grpSpLocks/>
        </xdr:cNvGrpSpPr>
      </xdr:nvGrpSpPr>
      <xdr:grpSpPr bwMode="auto">
        <a:xfrm>
          <a:off x="733425" y="9163050"/>
          <a:ext cx="4400550" cy="2933700"/>
          <a:chOff x="99" y="1236"/>
          <a:chExt cx="594" cy="398"/>
        </a:xfrm>
      </xdr:grpSpPr>
      <xdr:graphicFrame macro="">
        <xdr:nvGraphicFramePr>
          <xdr:cNvPr id="76344" name="Diagramm 66">
            <a:extLst>
              <a:ext uri="{FF2B5EF4-FFF2-40B4-BE49-F238E27FC236}">
                <a16:creationId xmlns:a16="http://schemas.microsoft.com/office/drawing/2014/main" id="{00000000-0008-0000-5100-0000382A0100}"/>
              </a:ext>
            </a:extLst>
          </xdr:cNvPr>
          <xdr:cNvGraphicFramePr>
            <a:graphicFrameLocks/>
          </xdr:cNvGraphicFramePr>
        </xdr:nvGraphicFramePr>
        <xdr:xfrm>
          <a:off x="99" y="1236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5835" name="Text 59">
            <a:extLst>
              <a:ext uri="{FF2B5EF4-FFF2-40B4-BE49-F238E27FC236}">
                <a16:creationId xmlns:a16="http://schemas.microsoft.com/office/drawing/2014/main" id="{00000000-0008-0000-5100-00003B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7" y="1246"/>
            <a:ext cx="76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5863" name="Text 87">
            <a:extLst>
              <a:ext uri="{FF2B5EF4-FFF2-40B4-BE49-F238E27FC236}">
                <a16:creationId xmlns:a16="http://schemas.microsoft.com/office/drawing/2014/main" id="{00000000-0008-0000-5100-000057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7" y="1606"/>
            <a:ext cx="23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0</xdr:col>
      <xdr:colOff>723900</xdr:colOff>
      <xdr:row>34</xdr:row>
      <xdr:rowOff>0</xdr:rowOff>
    </xdr:from>
    <xdr:to>
      <xdr:col>6</xdr:col>
      <xdr:colOff>723900</xdr:colOff>
      <xdr:row>52</xdr:row>
      <xdr:rowOff>19050</xdr:rowOff>
    </xdr:to>
    <xdr:grpSp>
      <xdr:nvGrpSpPr>
        <xdr:cNvPr id="76292" name="Group 346">
          <a:extLst>
            <a:ext uri="{FF2B5EF4-FFF2-40B4-BE49-F238E27FC236}">
              <a16:creationId xmlns:a16="http://schemas.microsoft.com/office/drawing/2014/main" id="{00000000-0008-0000-5100-0000042A0100}"/>
            </a:ext>
          </a:extLst>
        </xdr:cNvPr>
        <xdr:cNvGrpSpPr>
          <a:grpSpLocks/>
        </xdr:cNvGrpSpPr>
      </xdr:nvGrpSpPr>
      <xdr:grpSpPr bwMode="auto">
        <a:xfrm>
          <a:off x="723900" y="5924550"/>
          <a:ext cx="4400550" cy="2933700"/>
          <a:chOff x="98" y="796"/>
          <a:chExt cx="594" cy="398"/>
        </a:xfrm>
      </xdr:grpSpPr>
      <xdr:graphicFrame macro="">
        <xdr:nvGraphicFramePr>
          <xdr:cNvPr id="76341" name="Diagramm 60">
            <a:extLst>
              <a:ext uri="{FF2B5EF4-FFF2-40B4-BE49-F238E27FC236}">
                <a16:creationId xmlns:a16="http://schemas.microsoft.com/office/drawing/2014/main" id="{00000000-0008-0000-5100-0000352A0100}"/>
              </a:ext>
            </a:extLst>
          </xdr:cNvPr>
          <xdr:cNvGraphicFramePr>
            <a:graphicFrameLocks/>
          </xdr:cNvGraphicFramePr>
        </xdr:nvGraphicFramePr>
        <xdr:xfrm>
          <a:off x="98" y="796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5832" name="Text 56">
            <a:extLst>
              <a:ext uri="{FF2B5EF4-FFF2-40B4-BE49-F238E27FC236}">
                <a16:creationId xmlns:a16="http://schemas.microsoft.com/office/drawing/2014/main" id="{00000000-0008-0000-5100-000038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7" y="806"/>
            <a:ext cx="111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37" name="Text 61">
            <a:extLst>
              <a:ext uri="{FF2B5EF4-FFF2-40B4-BE49-F238E27FC236}">
                <a16:creationId xmlns:a16="http://schemas.microsoft.com/office/drawing/2014/main" id="{00000000-0008-0000-5100-00003D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61" y="1166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1</xdr:col>
      <xdr:colOff>257175</xdr:colOff>
      <xdr:row>16</xdr:row>
      <xdr:rowOff>142875</xdr:rowOff>
    </xdr:from>
    <xdr:to>
      <xdr:col>19</xdr:col>
      <xdr:colOff>438150</xdr:colOff>
      <xdr:row>18</xdr:row>
      <xdr:rowOff>19050</xdr:rowOff>
    </xdr:to>
    <xdr:grpSp>
      <xdr:nvGrpSpPr>
        <xdr:cNvPr id="76293" name="Group 304">
          <a:extLst>
            <a:ext uri="{FF2B5EF4-FFF2-40B4-BE49-F238E27FC236}">
              <a16:creationId xmlns:a16="http://schemas.microsoft.com/office/drawing/2014/main" id="{00000000-0008-0000-5100-0000052A0100}"/>
            </a:ext>
          </a:extLst>
        </xdr:cNvPr>
        <xdr:cNvGrpSpPr>
          <a:grpSpLocks/>
        </xdr:cNvGrpSpPr>
      </xdr:nvGrpSpPr>
      <xdr:grpSpPr bwMode="auto">
        <a:xfrm>
          <a:off x="990600" y="3114675"/>
          <a:ext cx="13592175" cy="238125"/>
          <a:chOff x="-714" y="-109288"/>
          <a:chExt cx="20174" cy="352"/>
        </a:xfrm>
      </xdr:grpSpPr>
      <xdr:sp macro="" textlink="">
        <xdr:nvSpPr>
          <xdr:cNvPr id="75845" name="Text 69">
            <a:extLst>
              <a:ext uri="{FF2B5EF4-FFF2-40B4-BE49-F238E27FC236}">
                <a16:creationId xmlns:a16="http://schemas.microsoft.com/office/drawing/2014/main" id="{00000000-0008-0000-5100-000045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714" y="-109260"/>
            <a:ext cx="353" cy="26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5846" name="Text 70">
            <a:extLst>
              <a:ext uri="{FF2B5EF4-FFF2-40B4-BE49-F238E27FC236}">
                <a16:creationId xmlns:a16="http://schemas.microsoft.com/office/drawing/2014/main" id="{00000000-0008-0000-5100-000046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666" y="-109232"/>
            <a:ext cx="240" cy="23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5847" name="Text 71">
            <a:extLst>
              <a:ext uri="{FF2B5EF4-FFF2-40B4-BE49-F238E27FC236}">
                <a16:creationId xmlns:a16="http://schemas.microsoft.com/office/drawing/2014/main" id="{00000000-0008-0000-5100-000047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655" y="-109288"/>
            <a:ext cx="495" cy="31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48" name="Text 72">
            <a:extLst>
              <a:ext uri="{FF2B5EF4-FFF2-40B4-BE49-F238E27FC236}">
                <a16:creationId xmlns:a16="http://schemas.microsoft.com/office/drawing/2014/main" id="{00000000-0008-0000-5100-000048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774" y="-109260"/>
            <a:ext cx="452" cy="2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49" name="Text 73">
            <a:extLst>
              <a:ext uri="{FF2B5EF4-FFF2-40B4-BE49-F238E27FC236}">
                <a16:creationId xmlns:a16="http://schemas.microsoft.com/office/drawing/2014/main" id="{00000000-0008-0000-5100-000049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758" y="-109260"/>
            <a:ext cx="551" cy="3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5850" name="Text 74">
            <a:extLst>
              <a:ext uri="{FF2B5EF4-FFF2-40B4-BE49-F238E27FC236}">
                <a16:creationId xmlns:a16="http://schemas.microsoft.com/office/drawing/2014/main" id="{00000000-0008-0000-5100-00004A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903" y="-109246"/>
            <a:ext cx="269" cy="2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51" name="Text 75">
            <a:extLst>
              <a:ext uri="{FF2B5EF4-FFF2-40B4-BE49-F238E27FC236}">
                <a16:creationId xmlns:a16="http://schemas.microsoft.com/office/drawing/2014/main" id="{00000000-0008-0000-5100-00004B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935" y="-109260"/>
            <a:ext cx="523" cy="25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52" name="Text 76">
            <a:extLst>
              <a:ext uri="{FF2B5EF4-FFF2-40B4-BE49-F238E27FC236}">
                <a16:creationId xmlns:a16="http://schemas.microsoft.com/office/drawing/2014/main" id="{00000000-0008-0000-5100-00004C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967" y="-109260"/>
            <a:ext cx="537" cy="2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5853" name="Text 77">
            <a:extLst>
              <a:ext uri="{FF2B5EF4-FFF2-40B4-BE49-F238E27FC236}">
                <a16:creationId xmlns:a16="http://schemas.microsoft.com/office/drawing/2014/main" id="{00000000-0008-0000-5100-00004D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112" y="-109260"/>
            <a:ext cx="353" cy="26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54" name="Text 78">
            <a:extLst>
              <a:ext uri="{FF2B5EF4-FFF2-40B4-BE49-F238E27FC236}">
                <a16:creationId xmlns:a16="http://schemas.microsoft.com/office/drawing/2014/main" id="{00000000-0008-0000-5100-00004E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834" y="-109260"/>
            <a:ext cx="424" cy="2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5855" name="Text 79">
            <a:extLst>
              <a:ext uri="{FF2B5EF4-FFF2-40B4-BE49-F238E27FC236}">
                <a16:creationId xmlns:a16="http://schemas.microsoft.com/office/drawing/2014/main" id="{00000000-0008-0000-5100-00004F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149" y="-109218"/>
            <a:ext cx="311" cy="25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56" name="Text 80">
            <a:extLst>
              <a:ext uri="{FF2B5EF4-FFF2-40B4-BE49-F238E27FC236}">
                <a16:creationId xmlns:a16="http://schemas.microsoft.com/office/drawing/2014/main" id="{00000000-0008-0000-5100-000050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158" y="-109260"/>
            <a:ext cx="339" cy="2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57" name="Text 81">
            <a:extLst>
              <a:ext uri="{FF2B5EF4-FFF2-40B4-BE49-F238E27FC236}">
                <a16:creationId xmlns:a16="http://schemas.microsoft.com/office/drawing/2014/main" id="{00000000-0008-0000-5100-000051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403" y="-109232"/>
            <a:ext cx="325" cy="26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0</xdr:rowOff>
    </xdr:from>
    <xdr:to>
      <xdr:col>14</xdr:col>
      <xdr:colOff>0</xdr:colOff>
      <xdr:row>52</xdr:row>
      <xdr:rowOff>0</xdr:rowOff>
    </xdr:to>
    <xdr:grpSp>
      <xdr:nvGrpSpPr>
        <xdr:cNvPr id="76294" name="Group 310">
          <a:extLst>
            <a:ext uri="{FF2B5EF4-FFF2-40B4-BE49-F238E27FC236}">
              <a16:creationId xmlns:a16="http://schemas.microsoft.com/office/drawing/2014/main" id="{00000000-0008-0000-5100-0000062A0100}"/>
            </a:ext>
          </a:extLst>
        </xdr:cNvPr>
        <xdr:cNvGrpSpPr>
          <a:grpSpLocks/>
        </xdr:cNvGrpSpPr>
      </xdr:nvGrpSpPr>
      <xdr:grpSpPr bwMode="auto">
        <a:xfrm>
          <a:off x="5867400" y="5924550"/>
          <a:ext cx="4400550" cy="2914650"/>
          <a:chOff x="261" y="-23818"/>
          <a:chExt cx="20196" cy="396"/>
        </a:xfrm>
      </xdr:grpSpPr>
      <xdr:graphicFrame macro="">
        <xdr:nvGraphicFramePr>
          <xdr:cNvPr id="76325" name="Diagramm 64">
            <a:extLst>
              <a:ext uri="{FF2B5EF4-FFF2-40B4-BE49-F238E27FC236}">
                <a16:creationId xmlns:a16="http://schemas.microsoft.com/office/drawing/2014/main" id="{00000000-0008-0000-5100-0000252A0100}"/>
              </a:ext>
            </a:extLst>
          </xdr:cNvPr>
          <xdr:cNvGraphicFramePr>
            <a:graphicFrameLocks/>
          </xdr:cNvGraphicFramePr>
        </xdr:nvGraphicFramePr>
        <xdr:xfrm>
          <a:off x="261" y="-23818"/>
          <a:ext cx="20196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5833" name="Text 57">
            <a:extLst>
              <a:ext uri="{FF2B5EF4-FFF2-40B4-BE49-F238E27FC236}">
                <a16:creationId xmlns:a16="http://schemas.microsoft.com/office/drawing/2014/main" id="{00000000-0008-0000-5100-000039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36" y="-23808"/>
            <a:ext cx="2535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Symbol"/>
                <a:cs typeface="Aria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62" name="Text 86">
            <a:extLst>
              <a:ext uri="{FF2B5EF4-FFF2-40B4-BE49-F238E27FC236}">
                <a16:creationId xmlns:a16="http://schemas.microsoft.com/office/drawing/2014/main" id="{00000000-0008-0000-5100-000056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102" y="-23452"/>
            <a:ext cx="874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7620</xdr:rowOff>
        </xdr:from>
        <xdr:to>
          <xdr:col>10</xdr:col>
          <xdr:colOff>373380</xdr:colOff>
          <xdr:row>6</xdr:row>
          <xdr:rowOff>0</xdr:rowOff>
        </xdr:to>
        <xdr:sp macro="" textlink="">
          <xdr:nvSpPr>
            <xdr:cNvPr id="76081" name="Button 305" hidden="1">
              <a:extLst>
                <a:ext uri="{63B3BB69-23CF-44E3-9099-C40C66FF867C}">
                  <a14:compatExt spid="_x0000_s76081"/>
                </a:ext>
                <a:ext uri="{FF2B5EF4-FFF2-40B4-BE49-F238E27FC236}">
                  <a16:creationId xmlns:a16="http://schemas.microsoft.com/office/drawing/2014/main" id="{00000000-0008-0000-5100-0000312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373380</xdr:colOff>
          <xdr:row>9</xdr:row>
          <xdr:rowOff>190500</xdr:rowOff>
        </xdr:to>
        <xdr:sp macro="" textlink="">
          <xdr:nvSpPr>
            <xdr:cNvPr id="76082" name="Button 306" hidden="1">
              <a:extLst>
                <a:ext uri="{63B3BB69-23CF-44E3-9099-C40C66FF867C}">
                  <a14:compatExt spid="_x0000_s76082"/>
                </a:ext>
                <a:ext uri="{FF2B5EF4-FFF2-40B4-BE49-F238E27FC236}">
                  <a16:creationId xmlns:a16="http://schemas.microsoft.com/office/drawing/2014/main" id="{00000000-0008-0000-5100-0000322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0</xdr:colOff>
      <xdr:row>4</xdr:row>
      <xdr:rowOff>0</xdr:rowOff>
    </xdr:from>
    <xdr:to>
      <xdr:col>7</xdr:col>
      <xdr:colOff>723900</xdr:colOff>
      <xdr:row>14</xdr:row>
      <xdr:rowOff>0</xdr:rowOff>
    </xdr:to>
    <xdr:grpSp>
      <xdr:nvGrpSpPr>
        <xdr:cNvPr id="76295" name="Group 308">
          <a:extLst>
            <a:ext uri="{FF2B5EF4-FFF2-40B4-BE49-F238E27FC236}">
              <a16:creationId xmlns:a16="http://schemas.microsoft.com/office/drawing/2014/main" id="{00000000-0008-0000-5100-0000072A0100}"/>
            </a:ext>
          </a:extLst>
        </xdr:cNvPr>
        <xdr:cNvGrpSpPr>
          <a:grpSpLocks/>
        </xdr:cNvGrpSpPr>
      </xdr:nvGrpSpPr>
      <xdr:grpSpPr bwMode="auto">
        <a:xfrm>
          <a:off x="3667125" y="685800"/>
          <a:ext cx="2190750" cy="1962150"/>
          <a:chOff x="-168" y="-467301"/>
          <a:chExt cx="19832" cy="20020"/>
        </a:xfrm>
      </xdr:grpSpPr>
      <xdr:sp macro="" textlink="">
        <xdr:nvSpPr>
          <xdr:cNvPr id="76296" name="Rectangle 20">
            <a:extLst>
              <a:ext uri="{FF2B5EF4-FFF2-40B4-BE49-F238E27FC236}">
                <a16:creationId xmlns:a16="http://schemas.microsoft.com/office/drawing/2014/main" id="{00000000-0008-0000-5100-0000082A0100}"/>
              </a:ext>
            </a:extLst>
          </xdr:cNvPr>
          <xdr:cNvSpPr>
            <a:spLocks noChangeArrowheads="1"/>
          </xdr:cNvSpPr>
        </xdr:nvSpPr>
        <xdr:spPr bwMode="auto">
          <a:xfrm>
            <a:off x="-168" y="-467301"/>
            <a:ext cx="19832" cy="2002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6297" name="Line 22">
            <a:extLst>
              <a:ext uri="{FF2B5EF4-FFF2-40B4-BE49-F238E27FC236}">
                <a16:creationId xmlns:a16="http://schemas.microsoft.com/office/drawing/2014/main" id="{00000000-0008-0000-5100-0000092A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976" y="-452902"/>
            <a:ext cx="3350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298" name="Line 23">
            <a:extLst>
              <a:ext uri="{FF2B5EF4-FFF2-40B4-BE49-F238E27FC236}">
                <a16:creationId xmlns:a16="http://schemas.microsoft.com/office/drawing/2014/main" id="{00000000-0008-0000-5100-00000A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718" y="-455366"/>
            <a:ext cx="0" cy="231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299" name="Arc 25">
            <a:extLst>
              <a:ext uri="{FF2B5EF4-FFF2-40B4-BE49-F238E27FC236}">
                <a16:creationId xmlns:a16="http://schemas.microsoft.com/office/drawing/2014/main" id="{00000000-0008-0000-5100-00000B2A0100}"/>
              </a:ext>
            </a:extLst>
          </xdr:cNvPr>
          <xdr:cNvSpPr>
            <a:spLocks/>
          </xdr:cNvSpPr>
        </xdr:nvSpPr>
        <xdr:spPr bwMode="auto">
          <a:xfrm flipH="1" flipV="1">
            <a:off x="3785" y="-451824"/>
            <a:ext cx="2412" cy="1617"/>
          </a:xfrm>
          <a:custGeom>
            <a:avLst/>
            <a:gdLst>
              <a:gd name="T0" fmla="*/ 0 w 21600"/>
              <a:gd name="T1" fmla="*/ 0 h 21600"/>
              <a:gd name="T2" fmla="*/ 269 w 21600"/>
              <a:gd name="T3" fmla="*/ 121 h 21600"/>
              <a:gd name="T4" fmla="*/ 0 w 21600"/>
              <a:gd name="T5" fmla="*/ 12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6300" name="Line 26">
            <a:extLst>
              <a:ext uri="{FF2B5EF4-FFF2-40B4-BE49-F238E27FC236}">
                <a16:creationId xmlns:a16="http://schemas.microsoft.com/office/drawing/2014/main" id="{00000000-0008-0000-5100-00000C2A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3718" y="-452363"/>
            <a:ext cx="402" cy="924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803" name="Text 27">
            <a:extLst>
              <a:ext uri="{FF2B5EF4-FFF2-40B4-BE49-F238E27FC236}">
                <a16:creationId xmlns:a16="http://schemas.microsoft.com/office/drawing/2014/main" id="{00000000-0008-0000-5100-00001B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71" y="-451168"/>
            <a:ext cx="1293" cy="19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5804" name="Text 28">
            <a:extLst>
              <a:ext uri="{FF2B5EF4-FFF2-40B4-BE49-F238E27FC236}">
                <a16:creationId xmlns:a16="http://schemas.microsoft.com/office/drawing/2014/main" id="{00000000-0008-0000-5100-00001C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49" y="-453792"/>
            <a:ext cx="1380" cy="19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5805" name="Text 29">
            <a:extLst>
              <a:ext uri="{FF2B5EF4-FFF2-40B4-BE49-F238E27FC236}">
                <a16:creationId xmlns:a16="http://schemas.microsoft.com/office/drawing/2014/main" id="{00000000-0008-0000-5100-00001D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160" y="-456514"/>
            <a:ext cx="1638" cy="204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  <xdr:sp macro="" textlink="">
        <xdr:nvSpPr>
          <xdr:cNvPr id="76304" name="Arc 30">
            <a:extLst>
              <a:ext uri="{FF2B5EF4-FFF2-40B4-BE49-F238E27FC236}">
                <a16:creationId xmlns:a16="http://schemas.microsoft.com/office/drawing/2014/main" id="{00000000-0008-0000-5100-0000102A0100}"/>
              </a:ext>
            </a:extLst>
          </xdr:cNvPr>
          <xdr:cNvSpPr>
            <a:spLocks/>
          </xdr:cNvSpPr>
        </xdr:nvSpPr>
        <xdr:spPr bwMode="auto">
          <a:xfrm flipH="1">
            <a:off x="5527" y="-463143"/>
            <a:ext cx="9380" cy="10087"/>
          </a:xfrm>
          <a:custGeom>
            <a:avLst/>
            <a:gdLst>
              <a:gd name="T0" fmla="*/ 0 w 21600"/>
              <a:gd name="T1" fmla="*/ 0 h 21600"/>
              <a:gd name="T2" fmla="*/ 4073 w 21600"/>
              <a:gd name="T3" fmla="*/ 4711 h 21600"/>
              <a:gd name="T4" fmla="*/ 0 w 21600"/>
              <a:gd name="T5" fmla="*/ 471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6305" name="Rectangle 31">
            <a:extLst>
              <a:ext uri="{FF2B5EF4-FFF2-40B4-BE49-F238E27FC236}">
                <a16:creationId xmlns:a16="http://schemas.microsoft.com/office/drawing/2014/main" id="{00000000-0008-0000-5100-0000112A0100}"/>
              </a:ext>
            </a:extLst>
          </xdr:cNvPr>
          <xdr:cNvSpPr>
            <a:spLocks noChangeArrowheads="1"/>
          </xdr:cNvSpPr>
        </xdr:nvSpPr>
        <xdr:spPr bwMode="auto">
          <a:xfrm>
            <a:off x="9212" y="-464144"/>
            <a:ext cx="7169" cy="1108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76306" name="Line 32">
            <a:extLst>
              <a:ext uri="{FF2B5EF4-FFF2-40B4-BE49-F238E27FC236}">
                <a16:creationId xmlns:a16="http://schemas.microsoft.com/office/drawing/2014/main" id="{00000000-0008-0000-5100-0000122A0100}"/>
              </a:ext>
            </a:extLst>
          </xdr:cNvPr>
          <xdr:cNvSpPr>
            <a:spLocks noChangeShapeType="1"/>
          </xdr:cNvSpPr>
        </xdr:nvSpPr>
        <xdr:spPr bwMode="auto">
          <a:xfrm>
            <a:off x="9212" y="-461295"/>
            <a:ext cx="7169" cy="8393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07" name="Line 33">
            <a:extLst>
              <a:ext uri="{FF2B5EF4-FFF2-40B4-BE49-F238E27FC236}">
                <a16:creationId xmlns:a16="http://schemas.microsoft.com/office/drawing/2014/main" id="{00000000-0008-0000-5100-0000132A0100}"/>
              </a:ext>
            </a:extLst>
          </xdr:cNvPr>
          <xdr:cNvSpPr>
            <a:spLocks noChangeShapeType="1"/>
          </xdr:cNvSpPr>
        </xdr:nvSpPr>
        <xdr:spPr bwMode="auto">
          <a:xfrm>
            <a:off x="5527" y="-452902"/>
            <a:ext cx="1085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08" name="Line 34">
            <a:extLst>
              <a:ext uri="{FF2B5EF4-FFF2-40B4-BE49-F238E27FC236}">
                <a16:creationId xmlns:a16="http://schemas.microsoft.com/office/drawing/2014/main" id="{00000000-0008-0000-5100-000014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480" y="-461680"/>
            <a:ext cx="335" cy="38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09" name="Line 35">
            <a:extLst>
              <a:ext uri="{FF2B5EF4-FFF2-40B4-BE49-F238E27FC236}">
                <a16:creationId xmlns:a16="http://schemas.microsoft.com/office/drawing/2014/main" id="{00000000-0008-0000-5100-000015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150" y="-462142"/>
            <a:ext cx="335" cy="30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0" name="Line 36">
            <a:extLst>
              <a:ext uri="{FF2B5EF4-FFF2-40B4-BE49-F238E27FC236}">
                <a16:creationId xmlns:a16="http://schemas.microsoft.com/office/drawing/2014/main" id="{00000000-0008-0000-5100-000016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954" y="-462527"/>
            <a:ext cx="335" cy="30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1" name="Line 37">
            <a:extLst>
              <a:ext uri="{FF2B5EF4-FFF2-40B4-BE49-F238E27FC236}">
                <a16:creationId xmlns:a16="http://schemas.microsoft.com/office/drawing/2014/main" id="{00000000-0008-0000-5100-000017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1557" y="-462912"/>
            <a:ext cx="536" cy="30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2" name="Line 38">
            <a:extLst>
              <a:ext uri="{FF2B5EF4-FFF2-40B4-BE49-F238E27FC236}">
                <a16:creationId xmlns:a16="http://schemas.microsoft.com/office/drawing/2014/main" id="{00000000-0008-0000-5100-0000182A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326" y="-463836"/>
            <a:ext cx="0" cy="107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3" name="Line 39">
            <a:extLst>
              <a:ext uri="{FF2B5EF4-FFF2-40B4-BE49-F238E27FC236}">
                <a16:creationId xmlns:a16="http://schemas.microsoft.com/office/drawing/2014/main" id="{00000000-0008-0000-5100-000019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6381" y="-464067"/>
            <a:ext cx="0" cy="11319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4" name="Arc 40">
            <a:extLst>
              <a:ext uri="{FF2B5EF4-FFF2-40B4-BE49-F238E27FC236}">
                <a16:creationId xmlns:a16="http://schemas.microsoft.com/office/drawing/2014/main" id="{00000000-0008-0000-5100-00001A2A0100}"/>
              </a:ext>
            </a:extLst>
          </xdr:cNvPr>
          <xdr:cNvSpPr>
            <a:spLocks/>
          </xdr:cNvSpPr>
        </xdr:nvSpPr>
        <xdr:spPr bwMode="auto">
          <a:xfrm flipH="1">
            <a:off x="12160" y="-457291"/>
            <a:ext cx="4221" cy="4235"/>
          </a:xfrm>
          <a:custGeom>
            <a:avLst/>
            <a:gdLst>
              <a:gd name="T0" fmla="*/ 0 w 21600"/>
              <a:gd name="T1" fmla="*/ 0 h 21600"/>
              <a:gd name="T2" fmla="*/ 825 w 21600"/>
              <a:gd name="T3" fmla="*/ 830 h 21600"/>
              <a:gd name="T4" fmla="*/ 0 w 21600"/>
              <a:gd name="T5" fmla="*/ 83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6315" name="Line 41">
            <a:extLst>
              <a:ext uri="{FF2B5EF4-FFF2-40B4-BE49-F238E27FC236}">
                <a16:creationId xmlns:a16="http://schemas.microsoft.com/office/drawing/2014/main" id="{00000000-0008-0000-5100-00001B2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3433" y="-456906"/>
            <a:ext cx="938" cy="77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6" name="Line 42">
            <a:extLst>
              <a:ext uri="{FF2B5EF4-FFF2-40B4-BE49-F238E27FC236}">
                <a16:creationId xmlns:a16="http://schemas.microsoft.com/office/drawing/2014/main" id="{00000000-0008-0000-5100-00001C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2830" y="-456136"/>
            <a:ext cx="871" cy="53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819" name="Text 43">
            <a:extLst>
              <a:ext uri="{FF2B5EF4-FFF2-40B4-BE49-F238E27FC236}">
                <a16:creationId xmlns:a16="http://schemas.microsoft.com/office/drawing/2014/main" id="{00000000-0008-0000-5100-00002B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663" y="-459138"/>
            <a:ext cx="1380" cy="184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75820" name="Text 44">
            <a:extLst>
              <a:ext uri="{FF2B5EF4-FFF2-40B4-BE49-F238E27FC236}">
                <a16:creationId xmlns:a16="http://schemas.microsoft.com/office/drawing/2014/main" id="{00000000-0008-0000-5100-00002C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783" y="-455639"/>
            <a:ext cx="1983" cy="223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Symbol"/>
              </a:rPr>
              <a:t>w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  <xdr:sp macro="" textlink="">
        <xdr:nvSpPr>
          <xdr:cNvPr id="76319" name="Arc 45">
            <a:extLst>
              <a:ext uri="{FF2B5EF4-FFF2-40B4-BE49-F238E27FC236}">
                <a16:creationId xmlns:a16="http://schemas.microsoft.com/office/drawing/2014/main" id="{00000000-0008-0000-5100-00001F2A0100}"/>
              </a:ext>
            </a:extLst>
          </xdr:cNvPr>
          <xdr:cNvSpPr>
            <a:spLocks/>
          </xdr:cNvSpPr>
        </xdr:nvSpPr>
        <xdr:spPr bwMode="auto">
          <a:xfrm flipH="1">
            <a:off x="13969" y="-455674"/>
            <a:ext cx="2412" cy="2772"/>
          </a:xfrm>
          <a:custGeom>
            <a:avLst/>
            <a:gdLst>
              <a:gd name="T0" fmla="*/ 0 w 21600"/>
              <a:gd name="T1" fmla="*/ 0 h 21600"/>
              <a:gd name="T2" fmla="*/ 269 w 21600"/>
              <a:gd name="T3" fmla="*/ 356 h 21600"/>
              <a:gd name="T4" fmla="*/ 0 w 21600"/>
              <a:gd name="T5" fmla="*/ 356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6320" name="Line 46">
            <a:extLst>
              <a:ext uri="{FF2B5EF4-FFF2-40B4-BE49-F238E27FC236}">
                <a16:creationId xmlns:a16="http://schemas.microsoft.com/office/drawing/2014/main" id="{00000000-0008-0000-5100-0000202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3969" y="-454057"/>
            <a:ext cx="67" cy="115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823" name="Text 47">
            <a:extLst>
              <a:ext uri="{FF2B5EF4-FFF2-40B4-BE49-F238E27FC236}">
                <a16:creationId xmlns:a16="http://schemas.microsoft.com/office/drawing/2014/main" id="{00000000-0008-0000-5100-00002F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611" y="-455347"/>
            <a:ext cx="3794" cy="233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=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u</a:t>
            </a:r>
            <a:endParaRPr lang="en-US"/>
          </a:p>
        </xdr:txBody>
      </xdr:sp>
      <xdr:sp macro="" textlink="">
        <xdr:nvSpPr>
          <xdr:cNvPr id="75824" name="Text 48">
            <a:extLst>
              <a:ext uri="{FF2B5EF4-FFF2-40B4-BE49-F238E27FC236}">
                <a16:creationId xmlns:a16="http://schemas.microsoft.com/office/drawing/2014/main" id="{00000000-0008-0000-5100-000030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23" y="-454473"/>
            <a:ext cx="1725" cy="1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25" name="Text 49">
            <a:extLst>
              <a:ext uri="{FF2B5EF4-FFF2-40B4-BE49-F238E27FC236}">
                <a16:creationId xmlns:a16="http://schemas.microsoft.com/office/drawing/2014/main" id="{00000000-0008-0000-5100-000031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609" y="-466912"/>
            <a:ext cx="8968" cy="1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"unterer Rand"</a:t>
            </a:r>
            <a:endParaRPr lang="en-US"/>
          </a:p>
        </xdr:txBody>
      </xdr:sp>
      <xdr:sp macro="" textlink="">
        <xdr:nvSpPr>
          <xdr:cNvPr id="76083" name="Text 307">
            <a:extLst>
              <a:ext uri="{FF2B5EF4-FFF2-40B4-BE49-F238E27FC236}">
                <a16:creationId xmlns:a16="http://schemas.microsoft.com/office/drawing/2014/main" id="{00000000-0008-0000-5100-00003329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783" y="-452237"/>
            <a:ext cx="7933" cy="24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Dj 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=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u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-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o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0</xdr:rowOff>
        </xdr:from>
        <xdr:to>
          <xdr:col>10</xdr:col>
          <xdr:colOff>373380</xdr:colOff>
          <xdr:row>7</xdr:row>
          <xdr:rowOff>190500</xdr:rowOff>
        </xdr:to>
        <xdr:sp macro="" textlink="">
          <xdr:nvSpPr>
            <xdr:cNvPr id="76085" name="Button 309" hidden="1">
              <a:extLst>
                <a:ext uri="{63B3BB69-23CF-44E3-9099-C40C66FF867C}">
                  <a14:compatExt spid="_x0000_s76085"/>
                </a:ext>
                <a:ext uri="{FF2B5EF4-FFF2-40B4-BE49-F238E27FC236}">
                  <a16:creationId xmlns:a16="http://schemas.microsoft.com/office/drawing/2014/main" id="{00000000-0008-0000-5100-0000352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oberen Rand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9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0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1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3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33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34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7.xml"/><Relationship Id="rId3" Type="http://schemas.openxmlformats.org/officeDocument/2006/relationships/vmlDrawing" Target="../drawings/vmlDrawing35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8.xml"/><Relationship Id="rId3" Type="http://schemas.openxmlformats.org/officeDocument/2006/relationships/vmlDrawing" Target="../drawings/vmlDrawing36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mments" Target="../comments9.xml"/><Relationship Id="rId3" Type="http://schemas.openxmlformats.org/officeDocument/2006/relationships/vmlDrawing" Target="../drawings/vmlDrawing37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0.xml"/><Relationship Id="rId3" Type="http://schemas.openxmlformats.org/officeDocument/2006/relationships/vmlDrawing" Target="../drawings/vmlDrawing38.vml"/><Relationship Id="rId7" Type="http://schemas.openxmlformats.org/officeDocument/2006/relationships/ctrlProp" Target="../ctrlProps/ctrlProp4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vmlDrawing" Target="../drawings/vmlDrawing39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2.xml"/><Relationship Id="rId3" Type="http://schemas.openxmlformats.org/officeDocument/2006/relationships/vmlDrawing" Target="../drawings/vmlDrawing40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3.xml"/><Relationship Id="rId3" Type="http://schemas.openxmlformats.org/officeDocument/2006/relationships/vmlDrawing" Target="../drawings/vmlDrawing41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4.xml"/><Relationship Id="rId3" Type="http://schemas.openxmlformats.org/officeDocument/2006/relationships/vmlDrawing" Target="../drawings/vmlDrawing42.vml"/><Relationship Id="rId7" Type="http://schemas.openxmlformats.org/officeDocument/2006/relationships/ctrlProp" Target="../ctrlProps/ctrlProp5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mments" Target="../comments15.xml"/><Relationship Id="rId3" Type="http://schemas.openxmlformats.org/officeDocument/2006/relationships/vmlDrawing" Target="../drawings/vmlDrawing43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6.xml"/><Relationship Id="rId3" Type="http://schemas.openxmlformats.org/officeDocument/2006/relationships/vmlDrawing" Target="../drawings/vmlDrawing44.v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7.xml"/><Relationship Id="rId3" Type="http://schemas.openxmlformats.org/officeDocument/2006/relationships/vmlDrawing" Target="../drawings/vmlDrawing45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3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mments" Target="../comments18.xml"/><Relationship Id="rId3" Type="http://schemas.openxmlformats.org/officeDocument/2006/relationships/vmlDrawing" Target="../drawings/vmlDrawing46.vml"/><Relationship Id="rId7" Type="http://schemas.openxmlformats.org/officeDocument/2006/relationships/ctrlProp" Target="../ctrlProps/ctrlProp7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72.xml"/><Relationship Id="rId5" Type="http://schemas.openxmlformats.org/officeDocument/2006/relationships/ctrlProp" Target="../ctrlProps/ctrlProp71.xml"/><Relationship Id="rId4" Type="http://schemas.openxmlformats.org/officeDocument/2006/relationships/ctrlProp" Target="../ctrlProps/ctrlProp70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mments" Target="../comments19.xml"/><Relationship Id="rId3" Type="http://schemas.openxmlformats.org/officeDocument/2006/relationships/vmlDrawing" Target="../drawings/vmlDrawing47.vml"/><Relationship Id="rId7" Type="http://schemas.openxmlformats.org/officeDocument/2006/relationships/ctrlProp" Target="../ctrlProps/ctrlProp7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5.bin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mments" Target="../comments20.xml"/><Relationship Id="rId3" Type="http://schemas.openxmlformats.org/officeDocument/2006/relationships/vmlDrawing" Target="../drawings/vmlDrawing48.vml"/><Relationship Id="rId7" Type="http://schemas.openxmlformats.org/officeDocument/2006/relationships/ctrlProp" Target="../ctrlProps/ctrlProp8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1.xml"/><Relationship Id="rId3" Type="http://schemas.openxmlformats.org/officeDocument/2006/relationships/vmlDrawing" Target="../drawings/vmlDrawing49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7.bin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2.xml"/><Relationship Id="rId3" Type="http://schemas.openxmlformats.org/officeDocument/2006/relationships/vmlDrawing" Target="../drawings/vmlDrawing50.vml"/><Relationship Id="rId7" Type="http://schemas.openxmlformats.org/officeDocument/2006/relationships/ctrlProp" Target="../ctrlProps/ctrlProp8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8.bin"/><Relationship Id="rId6" Type="http://schemas.openxmlformats.org/officeDocument/2006/relationships/ctrlProp" Target="../ctrlProps/ctrlProp88.xml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3.xml"/><Relationship Id="rId3" Type="http://schemas.openxmlformats.org/officeDocument/2006/relationships/vmlDrawing" Target="../drawings/vmlDrawing51.vml"/><Relationship Id="rId7" Type="http://schemas.openxmlformats.org/officeDocument/2006/relationships/ctrlProp" Target="../ctrlProps/ctrlProp9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92.xml"/><Relationship Id="rId5" Type="http://schemas.openxmlformats.org/officeDocument/2006/relationships/ctrlProp" Target="../ctrlProps/ctrlProp91.xml"/><Relationship Id="rId4" Type="http://schemas.openxmlformats.org/officeDocument/2006/relationships/ctrlProp" Target="../ctrlProps/ctrlProp9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7" Type="http://schemas.openxmlformats.org/officeDocument/2006/relationships/comments" Target="../comments2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50.bin"/><Relationship Id="rId6" Type="http://schemas.openxmlformats.org/officeDocument/2006/relationships/ctrlProp" Target="../ctrlProps/ctrlProp96.xml"/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7" Type="http://schemas.openxmlformats.org/officeDocument/2006/relationships/comments" Target="../comments2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51.bin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7" Type="http://schemas.openxmlformats.org/officeDocument/2006/relationships/comments" Target="../comments26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102.xml"/><Relationship Id="rId5" Type="http://schemas.openxmlformats.org/officeDocument/2006/relationships/ctrlProp" Target="../ctrlProps/ctrlProp101.xml"/><Relationship Id="rId4" Type="http://schemas.openxmlformats.org/officeDocument/2006/relationships/ctrlProp" Target="../ctrlProps/ctrlProp10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7" Type="http://schemas.openxmlformats.org/officeDocument/2006/relationships/comments" Target="../comments27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53.bin"/><Relationship Id="rId6" Type="http://schemas.openxmlformats.org/officeDocument/2006/relationships/ctrlProp" Target="../ctrlProps/ctrlProp105.xml"/><Relationship Id="rId5" Type="http://schemas.openxmlformats.org/officeDocument/2006/relationships/ctrlProp" Target="../ctrlProps/ctrlProp104.xml"/><Relationship Id="rId4" Type="http://schemas.openxmlformats.org/officeDocument/2006/relationships/ctrlProp" Target="../ctrlProps/ctrlProp10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7" Type="http://schemas.openxmlformats.org/officeDocument/2006/relationships/comments" Target="../comments28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7" Type="http://schemas.openxmlformats.org/officeDocument/2006/relationships/comments" Target="../comments2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111.xml"/><Relationship Id="rId5" Type="http://schemas.openxmlformats.org/officeDocument/2006/relationships/ctrlProp" Target="../ctrlProps/ctrlProp110.xml"/><Relationship Id="rId4" Type="http://schemas.openxmlformats.org/officeDocument/2006/relationships/ctrlProp" Target="../ctrlProps/ctrlProp10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7" Type="http://schemas.openxmlformats.org/officeDocument/2006/relationships/comments" Target="../comments30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56.bin"/><Relationship Id="rId6" Type="http://schemas.openxmlformats.org/officeDocument/2006/relationships/ctrlProp" Target="../ctrlProps/ctrlProp114.xml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1"/>
  <dimension ref="A1"/>
  <sheetViews>
    <sheetView showGridLines="0" showRowColHeaders="0" topLeftCell="A7" workbookViewId="0">
      <selection activeCell="D28" sqref="D28"/>
    </sheetView>
  </sheetViews>
  <sheetFormatPr defaultColWidth="11.44140625" defaultRowHeight="13.2"/>
  <sheetData/>
  <sheetProtection password="CC3D" sheet="1" objects="1" scenarios="1"/>
  <phoneticPr fontId="25" type="noConversion"/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0</xdr:colOff>
                    <xdr:row>24</xdr:row>
                    <xdr:rowOff>114300</xdr:rowOff>
                  </from>
                  <to>
                    <xdr:col>5</xdr:col>
                    <xdr:colOff>213360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Z64"/>
  <sheetViews>
    <sheetView showGridLines="0" showRowColHeaders="0" showOutlineSymbols="0" topLeftCell="A4" workbookViewId="0">
      <selection activeCell="I4" sqref="I4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52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164"/>
      <c r="I3" s="24"/>
      <c r="J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100000</v>
      </c>
      <c r="J4" s="28" t="s">
        <v>205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90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-2.5</v>
      </c>
      <c r="J7" s="31" t="s">
        <v>206</v>
      </c>
      <c r="Y7" s="6"/>
      <c r="Z7" s="161"/>
    </row>
    <row r="8" spans="6:26" ht="13.65" customHeight="1">
      <c r="G8" s="23"/>
      <c r="H8" s="35" t="s">
        <v>11</v>
      </c>
      <c r="I8" s="36">
        <v>2.5</v>
      </c>
      <c r="J8" s="31" t="s">
        <v>206</v>
      </c>
      <c r="Y8" s="8"/>
      <c r="Z8" s="161"/>
    </row>
    <row r="9" spans="6:26" ht="13.65" customHeight="1">
      <c r="G9" s="170"/>
      <c r="H9" s="38" t="s">
        <v>12</v>
      </c>
      <c r="I9" s="39">
        <v>1.6250000000000001E-2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1.0103336092965663E-18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G16" s="19" t="s">
        <v>14</v>
      </c>
    </row>
    <row r="17" spans="2:6" ht="13.65" customHeight="1"/>
    <row r="18" spans="2:6" ht="13.65" customHeight="1"/>
    <row r="19" spans="2:6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</row>
    <row r="20" spans="2:6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</row>
    <row r="21" spans="2:6" ht="13.65" customHeight="1">
      <c r="B21" s="46">
        <v>0</v>
      </c>
      <c r="C21" s="47">
        <v>-2.5</v>
      </c>
      <c r="D21" s="47">
        <v>-2.5</v>
      </c>
      <c r="E21" s="162">
        <v>0</v>
      </c>
      <c r="F21" s="231">
        <v>0</v>
      </c>
    </row>
    <row r="22" spans="2:6" ht="13.65" customHeight="1">
      <c r="B22" s="46">
        <v>6.4285714285714288</v>
      </c>
      <c r="C22" s="47">
        <v>-2.5</v>
      </c>
      <c r="D22" s="47">
        <v>-2.4373197804545592</v>
      </c>
      <c r="E22" s="162">
        <v>-9.4459937618671574E-4</v>
      </c>
      <c r="F22" s="231">
        <v>1.8357977051395938E-3</v>
      </c>
    </row>
    <row r="23" spans="2:6" ht="13.65" customHeight="1">
      <c r="B23" s="46">
        <v>12.857142857142858</v>
      </c>
      <c r="C23" s="47">
        <v>-2.5</v>
      </c>
      <c r="D23" s="47">
        <v>-2.252422169756048</v>
      </c>
      <c r="E23" s="162">
        <v>-1.6716019220539408E-3</v>
      </c>
      <c r="F23" s="231">
        <v>3.5795408477198544E-3</v>
      </c>
    </row>
    <row r="24" spans="2:6" ht="13.65" customHeight="1">
      <c r="B24" s="46">
        <v>19.285714285714285</v>
      </c>
      <c r="C24" s="47">
        <v>-2.5</v>
      </c>
      <c r="D24" s="47">
        <v>-1.9545787061700746</v>
      </c>
      <c r="E24" s="162">
        <v>-1.9892356256251058E-3</v>
      </c>
      <c r="F24" s="231">
        <v>5.1437908653345519E-3</v>
      </c>
    </row>
    <row r="25" spans="2:6" ht="13.65" customHeight="1">
      <c r="B25" s="46">
        <v>25.714285714285715</v>
      </c>
      <c r="C25" s="47">
        <v>-2.5</v>
      </c>
      <c r="D25" s="47">
        <v>-1.5587245046468339</v>
      </c>
      <c r="E25" s="162">
        <v>-1.7544620599608163E-3</v>
      </c>
      <c r="F25" s="231">
        <v>6.4501097303612462E-3</v>
      </c>
    </row>
    <row r="26" spans="2:6" ht="13.65" customHeight="1">
      <c r="B26" s="46">
        <v>32.142857142857146</v>
      </c>
      <c r="C26" s="47">
        <v>-2.5</v>
      </c>
      <c r="D26" s="47">
        <v>-1.0847093477938949</v>
      </c>
      <c r="E26" s="162">
        <v>-8.9038054667940007E-4</v>
      </c>
      <c r="F26" s="231">
        <v>7.4329931601949586E-3</v>
      </c>
    </row>
    <row r="27" spans="2:6" ht="13.65" customHeight="1">
      <c r="B27" s="46">
        <v>38.571428571428569</v>
      </c>
      <c r="C27" s="47">
        <v>-2.5</v>
      </c>
      <c r="D27" s="47">
        <v>-0.55630233489078607</v>
      </c>
      <c r="E27" s="162">
        <v>6.0384259419721665E-4</v>
      </c>
      <c r="F27" s="231">
        <v>8.0431552755000444E-3</v>
      </c>
    </row>
    <row r="28" spans="2:6" ht="13.65" customHeight="1">
      <c r="B28" s="46">
        <v>45</v>
      </c>
      <c r="C28" s="47">
        <v>-2.5</v>
      </c>
      <c r="D28" s="47">
        <v>-1.5308084989341916E-16</v>
      </c>
      <c r="E28" s="162">
        <v>2.6516504294495512E-3</v>
      </c>
      <c r="F28" s="231">
        <v>8.2500000000000004E-3</v>
      </c>
    </row>
    <row r="29" spans="2:6" ht="13.65" customHeight="1">
      <c r="B29" s="46">
        <v>51.428571428571431</v>
      </c>
      <c r="C29" s="47">
        <v>-2.5</v>
      </c>
      <c r="D29" s="47">
        <v>0.55630233489078584</v>
      </c>
      <c r="E29" s="162">
        <v>5.1065414551955592E-3</v>
      </c>
      <c r="F29" s="231">
        <v>8.0431552755000444E-3</v>
      </c>
    </row>
    <row r="30" spans="2:6" ht="13.65" customHeight="1">
      <c r="B30" s="46">
        <v>57.857142857142854</v>
      </c>
      <c r="C30" s="47">
        <v>-2.5</v>
      </c>
      <c r="D30" s="47">
        <v>1.0847093477938952</v>
      </c>
      <c r="E30" s="162">
        <v>7.7674640166371664E-3</v>
      </c>
      <c r="F30" s="231">
        <v>7.4329931601949577E-3</v>
      </c>
    </row>
    <row r="31" spans="2:6" ht="13.65" customHeight="1">
      <c r="B31" s="46">
        <v>64.285714285714292</v>
      </c>
      <c r="C31" s="47">
        <v>-2.5</v>
      </c>
      <c r="D31" s="47">
        <v>1.5587245046468345</v>
      </c>
      <c r="E31" s="162">
        <v>1.0400444516251162E-2</v>
      </c>
      <c r="F31" s="231">
        <v>6.4501097303612445E-3</v>
      </c>
    </row>
    <row r="32" spans="2:6" ht="13.65" customHeight="1">
      <c r="B32" s="46">
        <v>70.714285714285708</v>
      </c>
      <c r="C32" s="47">
        <v>-2.5</v>
      </c>
      <c r="D32" s="47">
        <v>1.9545787061700741</v>
      </c>
      <c r="E32" s="162">
        <v>1.2764033781304531E-2</v>
      </c>
      <c r="F32" s="231">
        <v>5.1437908653345528E-3</v>
      </c>
    </row>
    <row r="33" spans="1:6" ht="13.65" customHeight="1">
      <c r="B33" s="46">
        <v>77.142857142857139</v>
      </c>
      <c r="C33" s="47">
        <v>-2.5</v>
      </c>
      <c r="D33" s="47">
        <v>2.2524221697560476</v>
      </c>
      <c r="E33" s="162">
        <v>1.4635725887243422E-2</v>
      </c>
      <c r="F33" s="231">
        <v>3.5795408477198548E-3</v>
      </c>
    </row>
    <row r="34" spans="1:6" ht="13.65" customHeight="1">
      <c r="B34" s="46">
        <v>83.571428571428569</v>
      </c>
      <c r="C34" s="47">
        <v>-2.5</v>
      </c>
      <c r="D34" s="47">
        <v>2.4373197804545592</v>
      </c>
      <c r="E34" s="162">
        <v>1.5836392913359722E-2</v>
      </c>
      <c r="F34" s="231">
        <v>1.8357977051395948E-3</v>
      </c>
    </row>
    <row r="35" spans="1:6" ht="13.65" customHeight="1">
      <c r="B35" s="46">
        <v>90</v>
      </c>
      <c r="C35" s="47">
        <v>-2.5</v>
      </c>
      <c r="D35" s="47">
        <v>2.5</v>
      </c>
      <c r="E35" s="162">
        <v>1.6250000000000001E-2</v>
      </c>
      <c r="F35" s="231">
        <v>1.0103336092965663E-18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</row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/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0.01</v>
      </c>
      <c r="B51" s="246" t="s">
        <v>34</v>
      </c>
      <c r="C51" s="225"/>
      <c r="D51" s="225"/>
    </row>
    <row r="52" spans="1:4" hidden="1">
      <c r="A52" s="246">
        <v>5</v>
      </c>
      <c r="B52" s="246" t="s">
        <v>30</v>
      </c>
      <c r="C52" s="225"/>
      <c r="D52" s="225"/>
    </row>
    <row r="53" spans="1:4" hidden="1">
      <c r="A53" s="246">
        <v>90</v>
      </c>
      <c r="B53" s="246" t="s">
        <v>44</v>
      </c>
      <c r="C53" s="225"/>
      <c r="D53" s="225"/>
    </row>
    <row r="54" spans="1:4" hidden="1">
      <c r="A54" s="246">
        <v>90</v>
      </c>
      <c r="B54" s="246" t="s">
        <v>45</v>
      </c>
      <c r="C54" s="225"/>
      <c r="D54" s="225"/>
    </row>
    <row r="55" spans="1:4" hidden="1">
      <c r="A55" s="225"/>
      <c r="B55" s="225"/>
      <c r="C55" s="225"/>
      <c r="D55" s="225"/>
    </row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algorithmName="SHA-512" hashValue="Q0ZnR9oHCTCn2PuKOhB5vnxNEE1RNcErRpjOFaXjU2RIsW4dCGCDfw9U1bjakhgkSUZTiak/KCbeJbLM05VxXg==" saltValue="o6ttLR9BsmoSpw2v+EOtlQ==" spinCount="100000" sheet="1" objects="1" scenarios="1"/>
  <sortState ref="B21:F35">
    <sortCondition descending="1" ref="B21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335" r:id="rId4" name="Button 351">
              <controlPr defaultSize="0" print="0" autoFill="0" autoLine="0" autoPict="0" macro="[0]!Ku_Schneelas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6" r:id="rId5" name="Button 352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7" r:id="rId6" name="Button 353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9" r:id="rId7" name="Button 355">
              <controlPr defaultSize="0" print="0" autoFill="0" autoLine="0" autoPict="0" macro="[0]!NW_Ku_Schnee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B69"/>
  <sheetViews>
    <sheetView showGridLines="0" showRowColHeaders="0" tabSelected="1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8" ht="13.65" customHeight="1">
      <c r="F1" s="20" t="s">
        <v>0</v>
      </c>
      <c r="G1" s="21"/>
      <c r="H1" s="22"/>
      <c r="Y1" s="6"/>
      <c r="Z1" s="7"/>
      <c r="AA1"/>
    </row>
    <row r="2" spans="6:28" ht="13.65" customHeight="1">
      <c r="F2"/>
      <c r="G2"/>
      <c r="H2"/>
      <c r="I2"/>
      <c r="Y2" s="8"/>
      <c r="Z2" s="7"/>
      <c r="AA2"/>
    </row>
    <row r="3" spans="6:28" ht="13.65" customHeight="1">
      <c r="H3" s="23"/>
      <c r="I3" s="24"/>
      <c r="J3" s="24"/>
      <c r="K3" s="24"/>
      <c r="Y3" s="6"/>
      <c r="Z3" s="7"/>
      <c r="AA3"/>
    </row>
    <row r="4" spans="6:28" ht="13.65" customHeight="1">
      <c r="G4" s="25" t="s">
        <v>1</v>
      </c>
      <c r="H4" s="26" t="s">
        <v>2</v>
      </c>
      <c r="I4" s="27">
        <v>210000000000</v>
      </c>
      <c r="J4" s="28" t="s">
        <v>205</v>
      </c>
      <c r="K4"/>
      <c r="Y4" s="6"/>
      <c r="Z4" s="7"/>
      <c r="AA4"/>
    </row>
    <row r="5" spans="6:28" ht="13.65" customHeight="1">
      <c r="G5" s="23"/>
      <c r="H5" s="29" t="s">
        <v>4</v>
      </c>
      <c r="I5" s="30">
        <v>0.3</v>
      </c>
      <c r="J5" s="31" t="s">
        <v>5</v>
      </c>
      <c r="K5"/>
      <c r="Y5" s="8"/>
      <c r="Z5" s="10"/>
      <c r="AA5"/>
    </row>
    <row r="6" spans="6:28" ht="13.65" customHeight="1">
      <c r="G6" s="23"/>
      <c r="H6" s="32" t="s">
        <v>6</v>
      </c>
      <c r="I6" s="33">
        <v>10</v>
      </c>
      <c r="J6" s="34" t="s">
        <v>203</v>
      </c>
      <c r="K6"/>
      <c r="Y6" s="6"/>
      <c r="Z6" s="13"/>
      <c r="AA6"/>
    </row>
    <row r="7" spans="6:28" ht="13.65" customHeight="1">
      <c r="G7" s="25" t="s">
        <v>8</v>
      </c>
      <c r="H7" s="35" t="s">
        <v>9</v>
      </c>
      <c r="I7" s="36">
        <v>-7700</v>
      </c>
      <c r="J7" s="31" t="s">
        <v>206</v>
      </c>
      <c r="K7"/>
      <c r="Y7" s="6"/>
      <c r="Z7" s="13"/>
      <c r="AA7"/>
    </row>
    <row r="8" spans="6:28" ht="13.65" customHeight="1">
      <c r="G8" s="24"/>
      <c r="H8" s="35" t="s">
        <v>11</v>
      </c>
      <c r="I8" s="37" t="s">
        <v>88</v>
      </c>
      <c r="J8" s="31" t="s">
        <v>206</v>
      </c>
      <c r="K8"/>
      <c r="Y8" s="8"/>
      <c r="Z8" s="13"/>
      <c r="AA8"/>
    </row>
    <row r="9" spans="6:28" ht="13.65" customHeight="1">
      <c r="G9" s="24"/>
      <c r="H9" s="38" t="s">
        <v>12</v>
      </c>
      <c r="I9" s="39">
        <v>5.4999999999999999E-6</v>
      </c>
      <c r="J9" s="31" t="s">
        <v>203</v>
      </c>
      <c r="K9"/>
      <c r="Y9" s="8"/>
      <c r="Z9" s="13"/>
      <c r="AA9"/>
    </row>
    <row r="10" spans="6:28" ht="13.65" customHeight="1">
      <c r="H10" s="40" t="s">
        <v>13</v>
      </c>
      <c r="I10" s="232">
        <v>5.5000000000000003E-7</v>
      </c>
      <c r="J10" s="34" t="s">
        <v>5</v>
      </c>
      <c r="K10"/>
      <c r="Z10" s="42"/>
      <c r="AA10" s="42"/>
    </row>
    <row r="11" spans="6:28" ht="13.65" customHeight="1">
      <c r="Z11" s="42"/>
      <c r="AA11" s="42"/>
    </row>
    <row r="12" spans="6:28" ht="13.65" customHeight="1"/>
    <row r="13" spans="6:28" ht="13.65" customHeight="1"/>
    <row r="14" spans="6:28" ht="13.65" customHeight="1">
      <c r="AA14" s="19" t="s">
        <v>14</v>
      </c>
      <c r="AB14" s="19" t="s">
        <v>14</v>
      </c>
    </row>
    <row r="15" spans="6:28" ht="13.65" customHeight="1"/>
    <row r="16" spans="6:28" ht="13.65" customHeight="1">
      <c r="I16" s="43" t="s">
        <v>15</v>
      </c>
    </row>
    <row r="17" spans="2:21" ht="13.65" customHeight="1">
      <c r="I17" s="43" t="s">
        <v>16</v>
      </c>
    </row>
    <row r="18" spans="2:21" ht="13.65" customHeight="1"/>
    <row r="19" spans="2:21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21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21" ht="13.65" customHeight="1">
      <c r="B21" s="46">
        <v>0</v>
      </c>
      <c r="C21" s="47">
        <v>0</v>
      </c>
      <c r="D21" s="47" t="s">
        <v>88</v>
      </c>
      <c r="E21" s="162">
        <v>0</v>
      </c>
      <c r="F21" s="231">
        <v>5.5000000000000003E-7</v>
      </c>
    </row>
    <row r="22" spans="2:21" ht="13.65" customHeight="1">
      <c r="B22" s="46">
        <v>0.7142857142857143</v>
      </c>
      <c r="C22" s="47">
        <v>-550</v>
      </c>
      <c r="D22" s="47" t="s">
        <v>88</v>
      </c>
      <c r="E22" s="162">
        <v>3.9285714285714286E-7</v>
      </c>
      <c r="F22" s="231">
        <v>5.5000000000000003E-7</v>
      </c>
      <c r="G22" s="19" t="s">
        <v>14</v>
      </c>
      <c r="U22" s="19" t="s">
        <v>14</v>
      </c>
    </row>
    <row r="23" spans="2:21" ht="13.65" customHeight="1">
      <c r="B23" s="46">
        <v>1.4285714285714286</v>
      </c>
      <c r="C23" s="47">
        <v>-1100</v>
      </c>
      <c r="D23" s="47" t="s">
        <v>88</v>
      </c>
      <c r="E23" s="162">
        <v>7.8571428571428572E-7</v>
      </c>
      <c r="F23" s="231">
        <v>5.5000000000000003E-7</v>
      </c>
    </row>
    <row r="24" spans="2:21" ht="13.65" customHeight="1">
      <c r="B24" s="46">
        <v>2.1428571428571428</v>
      </c>
      <c r="C24" s="47">
        <v>-1650</v>
      </c>
      <c r="D24" s="47" t="s">
        <v>88</v>
      </c>
      <c r="E24" s="162">
        <v>1.1785714285714285E-6</v>
      </c>
      <c r="F24" s="231">
        <v>5.5000000000000003E-7</v>
      </c>
    </row>
    <row r="25" spans="2:21" ht="13.65" customHeight="1">
      <c r="B25" s="46">
        <v>2.8571428571428572</v>
      </c>
      <c r="C25" s="47">
        <v>-2200</v>
      </c>
      <c r="D25" s="47" t="s">
        <v>88</v>
      </c>
      <c r="E25" s="162">
        <v>1.5714285714285714E-6</v>
      </c>
      <c r="F25" s="231">
        <v>5.5000000000000003E-7</v>
      </c>
    </row>
    <row r="26" spans="2:21" ht="13.65" customHeight="1">
      <c r="B26" s="46">
        <v>3.5714285714285716</v>
      </c>
      <c r="C26" s="47">
        <v>-2750</v>
      </c>
      <c r="D26" s="47" t="s">
        <v>88</v>
      </c>
      <c r="E26" s="162">
        <v>1.9642857142857144E-6</v>
      </c>
      <c r="F26" s="231">
        <v>5.5000000000000003E-7</v>
      </c>
    </row>
    <row r="27" spans="2:21" ht="13.65" customHeight="1">
      <c r="B27" s="46">
        <v>4.2857142857142856</v>
      </c>
      <c r="C27" s="47">
        <v>-3300</v>
      </c>
      <c r="D27" s="47" t="s">
        <v>88</v>
      </c>
      <c r="E27" s="162">
        <v>2.357142857142857E-6</v>
      </c>
      <c r="F27" s="231">
        <v>5.5000000000000003E-7</v>
      </c>
    </row>
    <row r="28" spans="2:21" ht="13.65" customHeight="1">
      <c r="B28" s="46">
        <v>5</v>
      </c>
      <c r="C28" s="47">
        <v>-3850</v>
      </c>
      <c r="D28" s="47" t="s">
        <v>88</v>
      </c>
      <c r="E28" s="162">
        <v>2.7499999999999999E-6</v>
      </c>
      <c r="F28" s="231">
        <v>5.5000000000000003E-7</v>
      </c>
    </row>
    <row r="29" spans="2:21" ht="13.65" customHeight="1">
      <c r="B29" s="46">
        <v>5.7142857142857144</v>
      </c>
      <c r="C29" s="47">
        <v>-4400</v>
      </c>
      <c r="D29" s="47" t="s">
        <v>88</v>
      </c>
      <c r="E29" s="162">
        <v>3.1428571428571429E-6</v>
      </c>
      <c r="F29" s="231">
        <v>5.5000000000000003E-7</v>
      </c>
    </row>
    <row r="30" spans="2:21" ht="13.65" customHeight="1">
      <c r="B30" s="46">
        <v>6.4285714285714288</v>
      </c>
      <c r="C30" s="47">
        <v>-4950</v>
      </c>
      <c r="D30" s="47" t="s">
        <v>88</v>
      </c>
      <c r="E30" s="162">
        <v>3.5357142857142859E-6</v>
      </c>
      <c r="F30" s="231">
        <v>5.5000000000000003E-7</v>
      </c>
    </row>
    <row r="31" spans="2:21" ht="13.65" customHeight="1">
      <c r="B31" s="46">
        <v>7.1428571428571432</v>
      </c>
      <c r="C31" s="47">
        <v>-5500</v>
      </c>
      <c r="D31" s="47" t="s">
        <v>88</v>
      </c>
      <c r="E31" s="162">
        <v>3.9285714285714288E-6</v>
      </c>
      <c r="F31" s="231">
        <v>5.5000000000000003E-7</v>
      </c>
    </row>
    <row r="32" spans="2:21" ht="13.65" customHeight="1">
      <c r="B32" s="46">
        <v>7.8571428571428568</v>
      </c>
      <c r="C32" s="47">
        <v>-6050</v>
      </c>
      <c r="D32" s="47" t="s">
        <v>88</v>
      </c>
      <c r="E32" s="162">
        <v>4.3214285714285718E-6</v>
      </c>
      <c r="F32" s="231">
        <v>5.5000000000000003E-7</v>
      </c>
    </row>
    <row r="33" spans="1:6" ht="13.65" customHeight="1">
      <c r="B33" s="46">
        <v>8.5714285714285712</v>
      </c>
      <c r="C33" s="47">
        <v>-6600</v>
      </c>
      <c r="D33" s="47" t="s">
        <v>88</v>
      </c>
      <c r="E33" s="162">
        <v>4.7142857142857139E-6</v>
      </c>
      <c r="F33" s="231">
        <v>5.5000000000000003E-7</v>
      </c>
    </row>
    <row r="34" spans="1:6" ht="13.65" customHeight="1">
      <c r="B34" s="46">
        <v>9.2857142857142865</v>
      </c>
      <c r="C34" s="47">
        <v>-7150.0000000000009</v>
      </c>
      <c r="D34" s="47" t="s">
        <v>88</v>
      </c>
      <c r="E34" s="162">
        <v>5.1071428571428569E-6</v>
      </c>
      <c r="F34" s="231">
        <v>5.5000000000000003E-7</v>
      </c>
    </row>
    <row r="35" spans="1:6" ht="13.65" customHeight="1">
      <c r="B35" s="46">
        <v>10</v>
      </c>
      <c r="C35" s="47">
        <v>-7700</v>
      </c>
      <c r="D35" s="47" t="s">
        <v>88</v>
      </c>
      <c r="E35" s="162">
        <v>5.4999999999999999E-6</v>
      </c>
      <c r="F35" s="231">
        <v>5.5000000000000003E-7</v>
      </c>
    </row>
    <row r="36" spans="1:6" ht="13.65" customHeight="1"/>
    <row r="37" spans="1:6" ht="13.65" customHeight="1"/>
    <row r="38" spans="1:6" ht="13.65" customHeight="1"/>
    <row r="39" spans="1:6">
      <c r="A39" s="190"/>
      <c r="B39" s="190"/>
    </row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/>
      <c r="B43"/>
    </row>
    <row r="44" spans="1:6">
      <c r="A44"/>
      <c r="B44"/>
    </row>
    <row r="45" spans="1:6">
      <c r="A45"/>
      <c r="B45"/>
    </row>
    <row r="46" spans="1:6">
      <c r="A46" s="86"/>
      <c r="B46" s="86"/>
      <c r="C46" s="225"/>
    </row>
    <row r="47" spans="1:6">
      <c r="A47" s="86"/>
      <c r="B47" s="86"/>
      <c r="C47" s="225"/>
    </row>
    <row r="48" spans="1:6">
      <c r="A48" s="244"/>
      <c r="B48" s="244"/>
      <c r="C48" s="225"/>
    </row>
    <row r="49" spans="1:3">
      <c r="A49" s="244"/>
      <c r="B49" s="244"/>
      <c r="C49" s="225"/>
    </row>
    <row r="50" spans="1:3" hidden="1">
      <c r="A50" s="245" t="s">
        <v>27</v>
      </c>
      <c r="B50" s="245" t="s">
        <v>28</v>
      </c>
      <c r="C50" s="225"/>
    </row>
    <row r="51" spans="1:3" hidden="1">
      <c r="A51" s="245">
        <v>0.01</v>
      </c>
      <c r="B51" s="245" t="s">
        <v>29</v>
      </c>
      <c r="C51" s="225"/>
    </row>
    <row r="52" spans="1:3" hidden="1">
      <c r="A52" s="245">
        <v>5</v>
      </c>
      <c r="B52" s="245" t="s">
        <v>30</v>
      </c>
      <c r="C52" s="225"/>
    </row>
    <row r="53" spans="1:3" hidden="1">
      <c r="A53" s="245">
        <v>10</v>
      </c>
      <c r="B53" s="245" t="s">
        <v>31</v>
      </c>
      <c r="C53" s="225"/>
    </row>
    <row r="54" spans="1:3" hidden="1">
      <c r="A54" s="225"/>
      <c r="B54" s="225"/>
      <c r="C54" s="225"/>
    </row>
    <row r="55" spans="1:3" hidden="1">
      <c r="A55" s="225"/>
      <c r="B55" s="225"/>
      <c r="C55" s="225"/>
    </row>
    <row r="56" spans="1:3" hidden="1">
      <c r="A56" s="225"/>
      <c r="B56" s="225"/>
      <c r="C56" s="225"/>
    </row>
    <row r="57" spans="1:3" hidden="1">
      <c r="A57" s="225"/>
      <c r="B57" s="225"/>
      <c r="C57" s="225"/>
    </row>
    <row r="58" spans="1:3" hidden="1">
      <c r="A58" s="225"/>
      <c r="B58" s="225"/>
      <c r="C58" s="225"/>
    </row>
    <row r="59" spans="1:3" hidden="1">
      <c r="A59" s="225"/>
      <c r="B59" s="225"/>
      <c r="C59" s="225"/>
    </row>
    <row r="60" spans="1:3" hidden="1">
      <c r="A60" s="225"/>
      <c r="B60" s="225"/>
      <c r="C60" s="225"/>
    </row>
    <row r="61" spans="1:3" hidden="1">
      <c r="A61" s="225"/>
      <c r="B61" s="225"/>
      <c r="C61" s="225"/>
    </row>
    <row r="62" spans="1:3" hidden="1">
      <c r="A62" s="225"/>
      <c r="B62" s="225"/>
      <c r="C62" s="225"/>
    </row>
    <row r="63" spans="1:3" hidden="1">
      <c r="A63" s="225"/>
      <c r="B63" s="225"/>
      <c r="C63" s="225"/>
    </row>
    <row r="64" spans="1:3" hidden="1">
      <c r="A64" s="225"/>
      <c r="B64" s="225"/>
      <c r="C64" s="225"/>
    </row>
    <row r="65" spans="1:3">
      <c r="A65" s="225"/>
      <c r="B65" s="225"/>
      <c r="C65" s="225"/>
    </row>
    <row r="66" spans="1:3">
      <c r="A66" s="225"/>
      <c r="B66" s="225"/>
      <c r="C66" s="225"/>
    </row>
    <row r="67" spans="1:3">
      <c r="A67" s="225"/>
      <c r="B67" s="225"/>
      <c r="C67" s="225"/>
    </row>
    <row r="68" spans="1:3">
      <c r="A68" s="225"/>
      <c r="B68" s="225"/>
      <c r="C68" s="225"/>
    </row>
    <row r="69" spans="1:3">
      <c r="A69" s="225"/>
      <c r="B69" s="225"/>
      <c r="C69" s="225"/>
    </row>
  </sheetData>
  <sheetProtection algorithmName="SHA-512" hashValue="Qxi6x0tZ0ubw85MbZ/K3x/zVY8rkpwdvR7If+RjuED4amNzmeLpf2keWdumZnRFuuaQHsOelWrdewmEXAppQvw==" saltValue="bw72aK/AOtq/BebgCCC3/A==" spinCount="100000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43" r:id="rId4" name="Button 71">
              <controlPr defaultSize="0" print="0" autoFill="0" autoLine="0" autoPict="0" macro="[0]!Zyl_Eigengewich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25" r:id="rId5" name="Button 353">
              <controlPr defaultSize="0" print="0" autoFill="0" autoLine="0" autoPict="0" macro="[0]!zeige_Dialog_Rand">
                <anchor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49" r:id="rId6" name="Button 377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59" r:id="rId7" name="Button 387">
              <controlPr defaultSize="0" print="0" autoFill="0" autoLine="0" autoPict="0" macro="[0]!NW_Zyl_Eigen">
                <anchor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Z65"/>
  <sheetViews>
    <sheetView showGridLines="0" showRowColHeaders="0" showOutlineSymbols="0" topLeftCell="A8" workbookViewId="0">
      <selection activeCell="B21" sqref="B21"/>
    </sheetView>
  </sheetViews>
  <sheetFormatPr defaultColWidth="11.44140625" defaultRowHeight="13.2"/>
  <cols>
    <col min="1" max="1" width="5.5546875" customWidth="1"/>
    <col min="2" max="2" width="6.5546875" customWidth="1"/>
    <col min="3" max="7" width="11" customWidth="1"/>
    <col min="8" max="8" width="5.44140625" customWidth="1"/>
    <col min="9" max="9" width="11" customWidth="1"/>
    <col min="10" max="10" width="8.44140625" customWidth="1"/>
    <col min="11" max="27" width="11" customWidth="1"/>
  </cols>
  <sheetData>
    <row r="1" spans="6:26" ht="13.65" customHeight="1">
      <c r="F1" s="3" t="s">
        <v>32</v>
      </c>
      <c r="G1" s="4"/>
      <c r="H1" s="5"/>
      <c r="Y1" s="6"/>
      <c r="Z1" s="7"/>
    </row>
    <row r="2" spans="6:26" ht="13.65" customHeight="1">
      <c r="Y2" s="8"/>
      <c r="Z2" s="7"/>
    </row>
    <row r="3" spans="6:26" ht="13.65" customHeight="1">
      <c r="G3" s="2"/>
      <c r="H3" s="9"/>
      <c r="I3" s="1"/>
      <c r="J3" s="1"/>
      <c r="Y3" s="6"/>
      <c r="Z3" s="7"/>
    </row>
    <row r="4" spans="6:26" ht="13.65" customHeight="1">
      <c r="G4" s="11" t="s">
        <v>1</v>
      </c>
      <c r="H4" s="26" t="s">
        <v>2</v>
      </c>
      <c r="I4" s="48">
        <v>30000</v>
      </c>
      <c r="J4" s="49" t="s">
        <v>202</v>
      </c>
      <c r="Y4" s="6"/>
      <c r="Z4" s="7"/>
    </row>
    <row r="5" spans="6:26" ht="13.65" customHeight="1">
      <c r="G5" s="2"/>
      <c r="H5" s="29" t="s">
        <v>4</v>
      </c>
      <c r="I5" s="50">
        <v>0.2</v>
      </c>
      <c r="J5" s="14" t="s">
        <v>5</v>
      </c>
      <c r="Y5" s="8"/>
      <c r="Z5" s="10"/>
    </row>
    <row r="6" spans="6:26" ht="13.65" customHeight="1">
      <c r="G6" s="2"/>
      <c r="H6" s="32" t="s">
        <v>6</v>
      </c>
      <c r="I6" s="33">
        <v>5</v>
      </c>
      <c r="J6" s="12" t="s">
        <v>203</v>
      </c>
      <c r="Y6" s="6"/>
      <c r="Z6" s="13"/>
    </row>
    <row r="7" spans="6:26" ht="13.65" customHeight="1">
      <c r="G7" s="11" t="s">
        <v>8</v>
      </c>
      <c r="H7" s="35" t="s">
        <v>9</v>
      </c>
      <c r="I7" s="51">
        <v>-6.0112618250773275</v>
      </c>
      <c r="J7" s="14" t="s">
        <v>204</v>
      </c>
      <c r="Y7" s="6"/>
      <c r="Z7" s="13"/>
    </row>
    <row r="8" spans="6:26" ht="13.65" customHeight="1">
      <c r="G8" s="52"/>
      <c r="H8" s="35" t="s">
        <v>11</v>
      </c>
      <c r="I8" s="51">
        <v>-8.8388347648318426</v>
      </c>
      <c r="J8" s="14" t="s">
        <v>204</v>
      </c>
      <c r="Y8" s="8"/>
      <c r="Z8" s="13"/>
    </row>
    <row r="9" spans="6:26" ht="13.65" customHeight="1">
      <c r="G9" s="15"/>
      <c r="H9" s="38" t="s">
        <v>12</v>
      </c>
      <c r="I9" s="193">
        <v>-8.9997986666666696E-3</v>
      </c>
      <c r="J9" s="14" t="s">
        <v>203</v>
      </c>
      <c r="Y9" s="8"/>
      <c r="Z9" s="13"/>
    </row>
    <row r="10" spans="6:26" ht="13.65" customHeight="1">
      <c r="H10" s="40" t="s">
        <v>13</v>
      </c>
      <c r="I10" s="251">
        <v>3.2995469172066661E-3</v>
      </c>
      <c r="J10" s="12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16" t="s">
        <v>18</v>
      </c>
      <c r="D19" s="16" t="s">
        <v>19</v>
      </c>
      <c r="E19" s="16" t="s">
        <v>20</v>
      </c>
      <c r="F19" s="17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18">
        <v>14.141999999999999</v>
      </c>
      <c r="C21" s="47">
        <v>-24.000052661608656</v>
      </c>
      <c r="D21" s="47">
        <v>-24.999760248850382</v>
      </c>
      <c r="E21" s="162">
        <v>-6.7331853333333344E-2</v>
      </c>
      <c r="F21" s="231">
        <v>6.9998385954406876E-3</v>
      </c>
    </row>
    <row r="22" spans="2:6" ht="13.65" customHeight="1">
      <c r="B22" s="18">
        <v>13.333857142857143</v>
      </c>
      <c r="C22" s="47">
        <v>-22.510853814881543</v>
      </c>
      <c r="D22" s="47">
        <v>-23.571152012717423</v>
      </c>
      <c r="E22" s="162">
        <v>-5.9930380768707513E-2</v>
      </c>
      <c r="F22" s="231">
        <v>6.6390732693366126E-3</v>
      </c>
    </row>
    <row r="23" spans="2:6" ht="13.65" customHeight="1">
      <c r="B23" s="18">
        <v>12.525714285714285</v>
      </c>
      <c r="C23" s="47">
        <v>-21.013836512768219</v>
      </c>
      <c r="D23" s="47">
        <v>-22.142543776584457</v>
      </c>
      <c r="E23" s="162">
        <v>-5.2964304789115658E-2</v>
      </c>
      <c r="F23" s="231">
        <v>6.2809140950279407E-3</v>
      </c>
    </row>
    <row r="24" spans="2:6" ht="13.65" customHeight="1">
      <c r="B24" s="18">
        <v>11.717571428571429</v>
      </c>
      <c r="C24" s="47">
        <v>-19.507383074784453</v>
      </c>
      <c r="D24" s="47">
        <v>-20.713935540451494</v>
      </c>
      <c r="E24" s="162">
        <v>-4.6433625394557837E-2</v>
      </c>
      <c r="F24" s="231">
        <v>5.9259002993427524E-3</v>
      </c>
    </row>
    <row r="25" spans="2:6" ht="13.65" customHeight="1">
      <c r="B25" s="18">
        <v>10.90942857142857</v>
      </c>
      <c r="C25" s="47">
        <v>-17.989396485742095</v>
      </c>
      <c r="D25" s="47">
        <v>-19.285327304318528</v>
      </c>
      <c r="E25" s="162">
        <v>-4.033834258503402E-2</v>
      </c>
      <c r="F25" s="231">
        <v>5.5747308873437583E-3</v>
      </c>
    </row>
    <row r="26" spans="2:6" ht="13.65" customHeight="1">
      <c r="B26" s="18">
        <v>10.101285714285714</v>
      </c>
      <c r="C26" s="47">
        <v>-16.457108652377002</v>
      </c>
      <c r="D26" s="47">
        <v>-17.856719068185566</v>
      </c>
      <c r="E26" s="162">
        <v>-3.4678456360544223E-2</v>
      </c>
      <c r="F26" s="231">
        <v>5.2283285567856774E-3</v>
      </c>
    </row>
    <row r="27" spans="2:6" ht="13.65" customHeight="1">
      <c r="B27" s="18">
        <v>9.2931428571428576</v>
      </c>
      <c r="C27" s="47">
        <v>-14.906788614574154</v>
      </c>
      <c r="D27" s="47">
        <v>-16.428110832052603</v>
      </c>
      <c r="E27" s="162">
        <v>-2.9453966721088451E-2</v>
      </c>
      <c r="F27" s="231">
        <v>4.8879369610401804E-3</v>
      </c>
    </row>
    <row r="28" spans="2:6" ht="13.65" customHeight="1">
      <c r="B28" s="18">
        <v>8.4849999999999994</v>
      </c>
      <c r="C28" s="47">
        <v>-13.333284010324757</v>
      </c>
      <c r="D28" s="47">
        <v>-14.999502595919637</v>
      </c>
      <c r="E28" s="162">
        <v>-2.466487366666667E-2</v>
      </c>
      <c r="F28" s="231">
        <v>4.5552735541102016E-3</v>
      </c>
    </row>
    <row r="29" spans="2:6" ht="13.65" customHeight="1">
      <c r="B29" s="18">
        <v>7.6768571428571422</v>
      </c>
      <c r="C29" s="47">
        <v>-11.729272920741527</v>
      </c>
      <c r="D29" s="47">
        <v>-13.570894359786672</v>
      </c>
      <c r="E29" s="162">
        <v>-2.0311177197278908E-2</v>
      </c>
      <c r="F29" s="231">
        <v>4.2327789756248313E-3</v>
      </c>
    </row>
    <row r="30" spans="2:6" ht="13.65" customHeight="1">
      <c r="B30" s="18">
        <v>6.8687142857142858</v>
      </c>
      <c r="C30" s="47">
        <v>-10.083987567230009</v>
      </c>
      <c r="D30" s="47">
        <v>-12.14228612365371</v>
      </c>
      <c r="E30" s="162">
        <v>-1.6392877312925179E-2</v>
      </c>
      <c r="F30" s="231">
        <v>3.9240424851155597E-3</v>
      </c>
    </row>
    <row r="31" spans="2:6" ht="13.65" customHeight="1">
      <c r="B31" s="18">
        <v>6.0605714285714285</v>
      </c>
      <c r="C31" s="47">
        <v>-8.380916882160383</v>
      </c>
      <c r="D31" s="47">
        <v>-10.713677887520745</v>
      </c>
      <c r="E31" s="162">
        <v>-1.2909974013605444E-2</v>
      </c>
      <c r="F31" s="231">
        <v>3.6345677717923228E-3</v>
      </c>
    </row>
    <row r="32" spans="2:6" ht="13.65" customHeight="1">
      <c r="B32" s="18">
        <v>5.2524285714285712</v>
      </c>
      <c r="C32" s="47">
        <v>-6.5933881736656934</v>
      </c>
      <c r="D32" s="47">
        <v>-9.2850696513877811</v>
      </c>
      <c r="E32" s="162">
        <v>-9.8624672993197302E-3</v>
      </c>
      <c r="F32" s="231">
        <v>3.3732457329441073E-3</v>
      </c>
    </row>
    <row r="33" spans="1:6" ht="13.65" customHeight="1">
      <c r="B33" s="18">
        <v>4.444285714285714</v>
      </c>
      <c r="C33" s="47">
        <v>-4.6753282461320902</v>
      </c>
      <c r="D33" s="47">
        <v>-7.8564614152548176</v>
      </c>
      <c r="E33" s="162">
        <v>-7.2503571700680298E-3</v>
      </c>
      <c r="F33" s="231">
        <v>3.1554341004421962E-3</v>
      </c>
    </row>
    <row r="34" spans="1:6" ht="13.65" customHeight="1">
      <c r="B34" s="18">
        <v>3.6361428571428571</v>
      </c>
      <c r="C34" s="47">
        <v>-2.5397043207787102</v>
      </c>
      <c r="D34" s="47">
        <v>-6.4278531791218541</v>
      </c>
      <c r="E34" s="162">
        <v>-5.0736436258503412E-3</v>
      </c>
      <c r="F34" s="231">
        <v>3.0101438005468773E-3</v>
      </c>
    </row>
    <row r="35" spans="1:6" ht="13.65" customHeight="1">
      <c r="B35" s="18">
        <v>2.8279999999999998</v>
      </c>
      <c r="C35" s="47">
        <v>0</v>
      </c>
      <c r="D35" s="47">
        <v>-4.9992449429888905</v>
      </c>
      <c r="E35" s="162">
        <v>-3.3323266666666668E-3</v>
      </c>
      <c r="F35" s="231">
        <v>2.9995469657933356E-3</v>
      </c>
    </row>
    <row r="36" spans="1:6" ht="13.65" customHeight="1"/>
    <row r="37" spans="1:6" ht="13.65" customHeight="1"/>
    <row r="38" spans="1:6" ht="13.65" customHeight="1">
      <c r="A38" s="86"/>
      <c r="B38" s="86"/>
      <c r="C38" s="86"/>
      <c r="D38" s="86"/>
    </row>
    <row r="39" spans="1:6">
      <c r="A39" s="86"/>
      <c r="B39" s="86"/>
      <c r="C39" s="86"/>
      <c r="D39" s="86"/>
    </row>
    <row r="40" spans="1:6">
      <c r="C40" s="86"/>
      <c r="D40" s="86"/>
    </row>
    <row r="41" spans="1:6">
      <c r="C41" s="86"/>
      <c r="D41" s="86"/>
    </row>
    <row r="42" spans="1:6">
      <c r="A42">
        <v>3</v>
      </c>
      <c r="C42" s="86"/>
      <c r="D42" s="86"/>
    </row>
    <row r="43" spans="1:6">
      <c r="C43" s="86"/>
      <c r="D43" s="86"/>
    </row>
    <row r="44" spans="1:6">
      <c r="C44" s="86"/>
      <c r="D44" s="86"/>
    </row>
    <row r="45" spans="1:6">
      <c r="A45" s="86"/>
      <c r="B45" s="86"/>
      <c r="C45" s="86"/>
      <c r="D45" s="86"/>
    </row>
    <row r="46" spans="1:6">
      <c r="A46" s="86"/>
      <c r="B46" s="86"/>
      <c r="C46" s="86"/>
      <c r="D46" s="86"/>
    </row>
    <row r="47" spans="1:6">
      <c r="A47" s="86"/>
      <c r="B47" s="86"/>
      <c r="C47" s="86"/>
      <c r="D47" s="86"/>
    </row>
    <row r="48" spans="1:6">
      <c r="A48" s="86"/>
      <c r="B48" s="86"/>
      <c r="C48" s="86"/>
      <c r="D48" s="86"/>
    </row>
    <row r="49" spans="1:4">
      <c r="A49" s="86"/>
      <c r="B49" s="86"/>
      <c r="C49" s="86"/>
      <c r="D49" s="86"/>
    </row>
    <row r="50" spans="1:4" hidden="1">
      <c r="A50" s="243" t="s">
        <v>33</v>
      </c>
      <c r="B50" s="86" t="s">
        <v>28</v>
      </c>
      <c r="C50" s="86"/>
      <c r="D50" s="249">
        <f>B21*COS(RADIANS(Winkel1))</f>
        <v>9.9999040995401547</v>
      </c>
    </row>
    <row r="51" spans="1:4" hidden="1">
      <c r="A51" s="243">
        <v>0.1</v>
      </c>
      <c r="B51" s="86" t="s">
        <v>34</v>
      </c>
      <c r="C51" s="86"/>
      <c r="D51" s="249">
        <f t="shared" ref="D51:D64" si="0">B22*COS(RADIANS(Winkel1))</f>
        <v>9.4284608050869707</v>
      </c>
    </row>
    <row r="52" spans="1:4" hidden="1">
      <c r="A52" s="243">
        <v>5.0000000000000009</v>
      </c>
      <c r="B52" s="86" t="s">
        <v>30</v>
      </c>
      <c r="C52" s="86"/>
      <c r="D52" s="249">
        <f t="shared" si="0"/>
        <v>8.8570175106337832</v>
      </c>
    </row>
    <row r="53" spans="1:4" hidden="1">
      <c r="A53" s="243">
        <v>11.314</v>
      </c>
      <c r="B53" s="86" t="s">
        <v>31</v>
      </c>
      <c r="C53" s="86"/>
      <c r="D53" s="249">
        <f t="shared" si="0"/>
        <v>8.2855742161805992</v>
      </c>
    </row>
    <row r="54" spans="1:4" hidden="1">
      <c r="A54" s="243">
        <v>45</v>
      </c>
      <c r="B54" s="86" t="s">
        <v>35</v>
      </c>
      <c r="C54" s="86"/>
      <c r="D54" s="249">
        <f t="shared" si="0"/>
        <v>7.7141309217274125</v>
      </c>
    </row>
    <row r="55" spans="1:4" hidden="1">
      <c r="A55" s="86"/>
      <c r="B55" s="86"/>
      <c r="C55" s="86"/>
      <c r="D55" s="249">
        <f t="shared" si="0"/>
        <v>7.1426876272742277</v>
      </c>
    </row>
    <row r="56" spans="1:4" hidden="1">
      <c r="A56" s="86"/>
      <c r="B56" s="86"/>
      <c r="C56" s="86"/>
      <c r="D56" s="249">
        <f t="shared" si="0"/>
        <v>6.5712443328210419</v>
      </c>
    </row>
    <row r="57" spans="1:4" hidden="1">
      <c r="A57" s="86"/>
      <c r="B57" s="86"/>
      <c r="C57" s="86"/>
      <c r="D57" s="249">
        <f t="shared" si="0"/>
        <v>5.9998010383678562</v>
      </c>
    </row>
    <row r="58" spans="1:4" hidden="1">
      <c r="A58" s="86"/>
      <c r="B58" s="86"/>
      <c r="C58" s="86"/>
      <c r="D58" s="249">
        <f t="shared" si="0"/>
        <v>5.4283577439146704</v>
      </c>
    </row>
    <row r="59" spans="1:4" hidden="1">
      <c r="A59" s="86"/>
      <c r="B59" s="86"/>
      <c r="C59" s="86"/>
      <c r="D59" s="249">
        <f t="shared" si="0"/>
        <v>4.8569144494614847</v>
      </c>
    </row>
    <row r="60" spans="1:4" hidden="1">
      <c r="A60" s="86"/>
      <c r="B60" s="86"/>
      <c r="C60" s="86"/>
      <c r="D60" s="249">
        <f t="shared" si="0"/>
        <v>4.2854711550082989</v>
      </c>
    </row>
    <row r="61" spans="1:4" hidden="1">
      <c r="A61" s="86"/>
      <c r="B61" s="86"/>
      <c r="C61" s="86"/>
      <c r="D61" s="249">
        <f t="shared" si="0"/>
        <v>3.7140278605551136</v>
      </c>
    </row>
    <row r="62" spans="1:4" hidden="1">
      <c r="D62" s="249">
        <f t="shared" si="0"/>
        <v>3.1425845661019278</v>
      </c>
    </row>
    <row r="63" spans="1:4" hidden="1">
      <c r="D63" s="249">
        <f t="shared" si="0"/>
        <v>2.5711412716487421</v>
      </c>
    </row>
    <row r="64" spans="1:4" hidden="1">
      <c r="D64" s="249">
        <f t="shared" si="0"/>
        <v>1.9996979771955565</v>
      </c>
    </row>
    <row r="65" spans="4:4">
      <c r="D65" s="86"/>
    </row>
  </sheetData>
  <sortState ref="D64">
    <sortCondition descending="1" ref="D50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59" r:id="rId4" name="Button 363">
              <controlPr defaultSize="0" print="0" autoFill="0" autoLine="0" autoPict="0" macro="[0]!Ke_Eigengewich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0" r:id="rId5" name="Button 364">
              <controlPr defaultSize="0" print="0" autoFill="0" autoLine="0" autoPict="0" macro="[0]!zeige_Dialog_Rand">
                <anchor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1" r:id="rId6" name="Button 365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2" r:id="rId7" name="Button 366">
              <controlPr defaultSize="0" print="0" autoFill="0" autoLine="0" autoPict="0" macro="[0]!NW_Keg_Eigen">
                <anchor>
                  <from>
                    <xdr:col>10</xdr:col>
                    <xdr:colOff>68580</xdr:colOff>
                    <xdr:row>4</xdr:row>
                    <xdr:rowOff>152400</xdr:rowOff>
                  </from>
                  <to>
                    <xdr:col>11</xdr:col>
                    <xdr:colOff>289560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Z64"/>
  <sheetViews>
    <sheetView showGridLines="0" showRowColHeaders="0" showOutlineSymbols="0" topLeftCell="A4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8" width="11" style="19" customWidth="1"/>
    <col min="29" max="16384" width="11.5546875" style="19"/>
  </cols>
  <sheetData>
    <row r="1" spans="6:26" ht="13.65" customHeight="1">
      <c r="F1" s="20" t="s">
        <v>36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24"/>
      <c r="I3" s="24"/>
      <c r="J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210000000000</v>
      </c>
      <c r="J4" s="28" t="s">
        <v>205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63">
        <v>90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-384.99999999999994</v>
      </c>
      <c r="J7" s="31" t="s">
        <v>206</v>
      </c>
      <c r="Y7" s="6"/>
      <c r="Z7" s="161"/>
    </row>
    <row r="8" spans="6:26" ht="13.65" customHeight="1">
      <c r="G8" s="23"/>
      <c r="H8" s="35" t="s">
        <v>11</v>
      </c>
      <c r="I8" s="36">
        <v>384.99999999999994</v>
      </c>
      <c r="J8" s="31" t="s">
        <v>206</v>
      </c>
      <c r="Y8" s="8"/>
      <c r="Z8" s="161"/>
    </row>
    <row r="9" spans="6:26" ht="13.65" customHeight="1">
      <c r="G9" s="24"/>
      <c r="H9" s="38" t="s">
        <v>12</v>
      </c>
      <c r="I9" s="39">
        <v>1.1916666666666666E-5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4.2166666666666664E-6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>
      <c r="G14" s="19" t="s">
        <v>14</v>
      </c>
    </row>
    <row r="15" spans="6:26" ht="13.65" customHeight="1"/>
    <row r="16" spans="6:26" ht="13.65" customHeight="1"/>
    <row r="17" spans="2:6" ht="12.9" customHeight="1"/>
    <row r="18" spans="2:6" ht="13.65" customHeight="1"/>
    <row r="19" spans="2:6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</row>
    <row r="20" spans="2:6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</row>
    <row r="21" spans="2:6" ht="13.65" customHeight="1">
      <c r="B21" s="46">
        <v>0</v>
      </c>
      <c r="C21" s="47">
        <v>-192.5</v>
      </c>
      <c r="D21" s="47">
        <v>-192.5</v>
      </c>
      <c r="E21" s="231">
        <v>0</v>
      </c>
      <c r="F21" s="231">
        <v>0</v>
      </c>
    </row>
    <row r="22" spans="2:6" ht="13.65" customHeight="1">
      <c r="B22" s="46">
        <v>6.4285714285714288</v>
      </c>
      <c r="C22" s="47">
        <v>-193.10710848313175</v>
      </c>
      <c r="D22" s="47">
        <v>-189.47209232576662</v>
      </c>
      <c r="E22" s="231">
        <v>-3.5066196865501167E-7</v>
      </c>
      <c r="F22" s="231">
        <v>4.7211687423561477E-7</v>
      </c>
    </row>
    <row r="23" spans="2:6" ht="13.65" customHeight="1">
      <c r="B23" s="46">
        <v>12.857142857142858</v>
      </c>
      <c r="C23" s="47">
        <v>-194.9438243417537</v>
      </c>
      <c r="D23" s="47">
        <v>-180.40342184824837</v>
      </c>
      <c r="E23" s="231">
        <v>-6.4594793714581859E-7</v>
      </c>
      <c r="F23" s="231">
        <v>9.3829660484912548E-7</v>
      </c>
    </row>
    <row r="24" spans="2:6" ht="13.65" customHeight="1">
      <c r="B24" s="46">
        <v>19.285714285714285</v>
      </c>
      <c r="C24" s="47">
        <v>-198.05715394396918</v>
      </c>
      <c r="D24" s="47">
        <v>-165.33792822475232</v>
      </c>
      <c r="E24" s="231">
        <v>-8.3293848891058717E-7</v>
      </c>
      <c r="F24" s="231">
        <v>1.3926767112442876E-6</v>
      </c>
    </row>
    <row r="25" spans="2:6" ht="13.65" customHeight="1">
      <c r="B25" s="46">
        <v>25.714285714285715</v>
      </c>
      <c r="C25" s="47">
        <v>-202.52830359332472</v>
      </c>
      <c r="D25" s="47">
        <v>-144.34471054910665</v>
      </c>
      <c r="E25" s="231">
        <v>-8.6349289149584993E-7</v>
      </c>
      <c r="F25" s="231">
        <v>1.8295430999457032E-6</v>
      </c>
    </row>
    <row r="26" spans="2:6" ht="13.65" customHeight="1">
      <c r="B26" s="46">
        <v>32.142857142857146</v>
      </c>
      <c r="C26" s="47">
        <v>-208.47725944181872</v>
      </c>
      <c r="D26" s="47">
        <v>-117.51155726107066</v>
      </c>
      <c r="E26" s="231">
        <v>-6.9630812023907391E-7</v>
      </c>
      <c r="F26" s="231">
        <v>2.2434019226396695E-6</v>
      </c>
    </row>
    <row r="27" spans="2:6" ht="13.65" customHeight="1">
      <c r="B27" s="46">
        <v>38.571428571428569</v>
      </c>
      <c r="C27" s="47">
        <v>-216.06981568578715</v>
      </c>
      <c r="D27" s="47">
        <v>-84.935305064404318</v>
      </c>
      <c r="E27" s="231">
        <v>-2.9859758463193254E-7</v>
      </c>
      <c r="F27" s="231">
        <v>2.629048664504326E-6</v>
      </c>
    </row>
    <row r="28" spans="2:6" ht="13.65" customHeight="1">
      <c r="B28" s="46">
        <v>45</v>
      </c>
      <c r="C28" s="47">
        <v>-225.52777848635841</v>
      </c>
      <c r="D28" s="47">
        <v>-46.7083322704624</v>
      </c>
      <c r="E28" s="231">
        <v>3.5271161827938342E-7</v>
      </c>
      <c r="F28" s="231">
        <v>2.9816335940032747E-6</v>
      </c>
    </row>
    <row r="29" spans="2:6" ht="13.65" customHeight="1">
      <c r="B29" s="46">
        <v>51.428571428571431</v>
      </c>
      <c r="C29" s="47">
        <v>-237.14346684482615</v>
      </c>
      <c r="D29" s="47">
        <v>-2.9001068707862809</v>
      </c>
      <c r="E29" s="231">
        <v>1.270344609956357E-6</v>
      </c>
      <c r="F29" s="231">
        <v>3.2967227510735252E-6</v>
      </c>
    </row>
    <row r="30" spans="2:6" ht="13.65" customHeight="1">
      <c r="B30" s="46">
        <v>57.857142857142854</v>
      </c>
      <c r="C30" s="47">
        <v>-251.30022138681107</v>
      </c>
      <c r="D30" s="47">
        <v>46.467871928406524</v>
      </c>
      <c r="E30" s="231">
        <v>2.4566682205789026E-6</v>
      </c>
      <c r="F30" s="231">
        <v>3.5703537067459312E-6</v>
      </c>
    </row>
    <row r="31" spans="2:6" ht="13.65" customHeight="1">
      <c r="B31" s="46">
        <v>64.285714285714292</v>
      </c>
      <c r="C31" s="47">
        <v>-268.50154548578467</v>
      </c>
      <c r="D31" s="47">
        <v>101.45630592552483</v>
      </c>
      <c r="E31" s="231">
        <v>3.9043436459808301E-6</v>
      </c>
      <c r="F31" s="231">
        <v>3.7990853929885337E-6</v>
      </c>
    </row>
    <row r="32" spans="2:6" ht="13.65" customHeight="1">
      <c r="B32" s="46">
        <v>70.714285714285708</v>
      </c>
      <c r="C32" s="47">
        <v>-289.41295928851895</v>
      </c>
      <c r="D32" s="47">
        <v>162.25552043577957</v>
      </c>
      <c r="E32" s="231">
        <v>5.5976643177175054E-6</v>
      </c>
      <c r="F32" s="231">
        <v>3.9800413761336162E-6</v>
      </c>
    </row>
    <row r="33" spans="1:6" ht="13.65" customHeight="1">
      <c r="B33" s="46">
        <v>77.142857142857139</v>
      </c>
      <c r="C33" s="47">
        <v>-314.92303265030029</v>
      </c>
      <c r="D33" s="47">
        <v>229.25247307711919</v>
      </c>
      <c r="E33" s="231">
        <v>7.5145907465598372E-6</v>
      </c>
      <c r="F33" s="231">
        <v>4.1109460297000226E-6</v>
      </c>
    </row>
    <row r="34" spans="1:6" ht="13.65" customHeight="1">
      <c r="B34" s="46">
        <v>83.571428571428569</v>
      </c>
      <c r="C34" s="47">
        <v>-346.23408235950808</v>
      </c>
      <c r="D34" s="47">
        <v>303.1277590597345</v>
      </c>
      <c r="E34" s="231">
        <v>9.6294968064710201E-6</v>
      </c>
      <c r="F34" s="231">
        <v>4.1901531517165053E-6</v>
      </c>
    </row>
    <row r="35" spans="1:6" ht="13.65" customHeight="1">
      <c r="B35" s="46">
        <v>90</v>
      </c>
      <c r="C35" s="47">
        <v>-384.99999999999994</v>
      </c>
      <c r="D35" s="47">
        <v>384.99999999999994</v>
      </c>
      <c r="E35" s="231">
        <v>1.1916666666666666E-5</v>
      </c>
      <c r="F35" s="231">
        <v>4.2166666666666664E-6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</row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/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1E-3</v>
      </c>
      <c r="B51" s="246" t="s">
        <v>34</v>
      </c>
      <c r="C51" s="225"/>
      <c r="D51" s="225"/>
    </row>
    <row r="52" spans="1:4" hidden="1">
      <c r="A52" s="246">
        <v>5</v>
      </c>
      <c r="B52" s="246" t="s">
        <v>30</v>
      </c>
      <c r="C52" s="225"/>
      <c r="D52" s="225"/>
    </row>
    <row r="53" spans="1:4" hidden="1">
      <c r="A53" s="246">
        <v>90</v>
      </c>
      <c r="B53" s="246" t="s">
        <v>44</v>
      </c>
      <c r="C53" s="225"/>
      <c r="D53" s="225"/>
    </row>
    <row r="54" spans="1:4" hidden="1">
      <c r="A54" s="246">
        <v>90</v>
      </c>
      <c r="B54" s="246" t="s">
        <v>45</v>
      </c>
      <c r="C54" s="225"/>
      <c r="D54" s="225"/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algorithmName="SHA-512" hashValue="L8IycaBfu3tVm0taJBLo0ngXPgIIzHOMBIYeYsDiOer0iXt/n8j4sieewofNL4j3ICy0XzTSYD843XYQULjEXA==" saltValue="+BvoXcfrPTIWdNE3c3ZEKg==" spinCount="100000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33" r:id="rId4" name="Button 313">
              <controlPr defaultSize="0" print="0" autoFill="0" autoLine="0" autoPict="0" macro="[0]!Ku_Eigengewich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4" r:id="rId5" name="Button 314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5" r:id="rId6" name="Button 315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7" r:id="rId7" name="Button 317">
              <controlPr defaultSize="0" print="0" autoFill="0" autoLine="0" autoPict="0" macro="[0]!NW_Ku_Eigen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Z72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46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I3" s="23"/>
      <c r="K3" s="24"/>
      <c r="L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</v>
      </c>
      <c r="J4" s="28" t="s">
        <v>3</v>
      </c>
      <c r="Y4" s="6"/>
      <c r="Z4" s="159"/>
    </row>
    <row r="5" spans="6:26" ht="13.65" customHeight="1">
      <c r="G5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4</v>
      </c>
      <c r="J6" s="34" t="s">
        <v>7</v>
      </c>
      <c r="Y6" s="6"/>
      <c r="Z6" s="161"/>
    </row>
    <row r="7" spans="6:26" ht="13.65" customHeight="1">
      <c r="G7" s="25" t="s">
        <v>8</v>
      </c>
      <c r="H7" s="35" t="s">
        <v>9</v>
      </c>
      <c r="I7" s="37">
        <v>12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36">
        <v>24</v>
      </c>
      <c r="J8" s="31" t="s">
        <v>10</v>
      </c>
      <c r="Y8" s="8"/>
      <c r="Z8" s="161"/>
    </row>
    <row r="9" spans="6:26" ht="13.65" customHeight="1">
      <c r="H9" s="38" t="s">
        <v>12</v>
      </c>
      <c r="I9" s="39">
        <v>0.29142857142857143</v>
      </c>
      <c r="J9" s="31" t="s">
        <v>7</v>
      </c>
      <c r="Y9" s="8"/>
      <c r="Z9" s="161"/>
    </row>
    <row r="10" spans="6:26" ht="13.65" customHeight="1">
      <c r="G10" s="24"/>
      <c r="H10" s="40" t="s">
        <v>13</v>
      </c>
      <c r="I10" s="252">
        <v>0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/>
      <c r="M16"/>
    </row>
    <row r="17" spans="2:13" ht="13.65" customHeight="1">
      <c r="L17" s="43"/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  <c r="H19" s="167"/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  <c r="H20" s="168"/>
    </row>
    <row r="21" spans="2:13" ht="13.65" customHeight="1">
      <c r="B21" s="46">
        <v>4</v>
      </c>
      <c r="C21" s="46">
        <v>12</v>
      </c>
      <c r="D21" s="47">
        <v>24</v>
      </c>
      <c r="E21" s="162">
        <v>0.29142857142857143</v>
      </c>
      <c r="F21" s="231">
        <v>0</v>
      </c>
      <c r="H21" s="169"/>
    </row>
    <row r="22" spans="2:13" ht="13.65" customHeight="1">
      <c r="B22" s="46">
        <v>3.7142857142857144</v>
      </c>
      <c r="C22" s="46">
        <v>12</v>
      </c>
      <c r="D22" s="47">
        <v>24</v>
      </c>
      <c r="E22" s="162">
        <v>0.29142857142857143</v>
      </c>
      <c r="F22" s="231">
        <v>0</v>
      </c>
      <c r="H22" s="169"/>
    </row>
    <row r="23" spans="2:13" ht="13.65" customHeight="1">
      <c r="B23" s="46">
        <v>3.4285714285714284</v>
      </c>
      <c r="C23" s="46">
        <v>12</v>
      </c>
      <c r="D23" s="47">
        <v>24</v>
      </c>
      <c r="E23" s="162">
        <v>0.29142857142857143</v>
      </c>
      <c r="F23" s="231">
        <v>0</v>
      </c>
      <c r="H23" s="169"/>
    </row>
    <row r="24" spans="2:13" ht="13.65" customHeight="1">
      <c r="B24" s="46">
        <v>3.1428571428571428</v>
      </c>
      <c r="C24" s="46">
        <v>12</v>
      </c>
      <c r="D24" s="47">
        <v>24</v>
      </c>
      <c r="E24" s="162">
        <v>0.29142857142857143</v>
      </c>
      <c r="F24" s="231">
        <v>0</v>
      </c>
      <c r="H24" s="169"/>
    </row>
    <row r="25" spans="2:13" ht="13.65" customHeight="1">
      <c r="B25" s="46">
        <v>2.8571428571428572</v>
      </c>
      <c r="C25" s="46">
        <v>12</v>
      </c>
      <c r="D25" s="47">
        <v>24</v>
      </c>
      <c r="E25" s="162">
        <v>0.29142857142857143</v>
      </c>
      <c r="F25" s="231">
        <v>0</v>
      </c>
      <c r="H25" s="169"/>
    </row>
    <row r="26" spans="2:13" ht="13.65" customHeight="1">
      <c r="B26" s="46">
        <v>2.5714285714285716</v>
      </c>
      <c r="C26" s="46">
        <v>12</v>
      </c>
      <c r="D26" s="47">
        <v>24</v>
      </c>
      <c r="E26" s="162">
        <v>0.29142857142857143</v>
      </c>
      <c r="F26" s="231">
        <v>0</v>
      </c>
      <c r="H26" s="169"/>
    </row>
    <row r="27" spans="2:13" ht="13.65" customHeight="1">
      <c r="B27" s="46">
        <v>2.2857142857142856</v>
      </c>
      <c r="C27" s="46">
        <v>12</v>
      </c>
      <c r="D27" s="47">
        <v>24</v>
      </c>
      <c r="E27" s="162">
        <v>0.29142857142857143</v>
      </c>
      <c r="F27" s="231">
        <v>0</v>
      </c>
      <c r="H27" s="169"/>
    </row>
    <row r="28" spans="2:13" ht="13.65" customHeight="1">
      <c r="B28" s="46">
        <v>2</v>
      </c>
      <c r="C28" s="46">
        <v>12</v>
      </c>
      <c r="D28" s="47">
        <v>24</v>
      </c>
      <c r="E28" s="162">
        <v>0.29142857142857143</v>
      </c>
      <c r="F28" s="231">
        <v>0</v>
      </c>
      <c r="H28" s="169"/>
      <c r="L28" s="43" t="s">
        <v>47</v>
      </c>
      <c r="M28"/>
    </row>
    <row r="29" spans="2:13" ht="13.65" customHeight="1">
      <c r="B29" s="46">
        <v>1.7142857142857142</v>
      </c>
      <c r="C29" s="46">
        <v>12</v>
      </c>
      <c r="D29" s="47">
        <v>24</v>
      </c>
      <c r="E29" s="162">
        <v>0.29142857142857143</v>
      </c>
      <c r="F29" s="231">
        <v>0</v>
      </c>
      <c r="H29" s="169"/>
      <c r="L29" s="43" t="s">
        <v>48</v>
      </c>
      <c r="M29"/>
    </row>
    <row r="30" spans="2:13" ht="13.65" customHeight="1">
      <c r="B30" s="46">
        <v>1.4285714285714286</v>
      </c>
      <c r="C30" s="46">
        <v>12</v>
      </c>
      <c r="D30" s="47">
        <v>24</v>
      </c>
      <c r="E30" s="162">
        <v>0.29142857142857143</v>
      </c>
      <c r="F30" s="231">
        <v>0</v>
      </c>
      <c r="H30" s="169"/>
    </row>
    <row r="31" spans="2:13" ht="13.65" customHeight="1">
      <c r="B31" s="46">
        <v>1.1428571428571428</v>
      </c>
      <c r="C31" s="46">
        <v>12</v>
      </c>
      <c r="D31" s="47">
        <v>24</v>
      </c>
      <c r="E31" s="162">
        <v>0.29142857142857143</v>
      </c>
      <c r="F31" s="231">
        <v>0</v>
      </c>
      <c r="H31" s="169"/>
    </row>
    <row r="32" spans="2:13" ht="13.65" customHeight="1">
      <c r="B32" s="46">
        <v>0.8571428571428571</v>
      </c>
      <c r="C32" s="46">
        <v>12</v>
      </c>
      <c r="D32" s="47">
        <v>24</v>
      </c>
      <c r="E32" s="162">
        <v>0.29142857142857143</v>
      </c>
      <c r="F32" s="231">
        <v>0</v>
      </c>
      <c r="H32" s="169"/>
    </row>
    <row r="33" spans="1:8" ht="13.65" customHeight="1">
      <c r="B33" s="46">
        <v>0.5714285714285714</v>
      </c>
      <c r="C33" s="46">
        <v>12</v>
      </c>
      <c r="D33" s="47">
        <v>24</v>
      </c>
      <c r="E33" s="162">
        <v>0.29142857142857143</v>
      </c>
      <c r="F33" s="231">
        <v>0</v>
      </c>
      <c r="H33" s="169"/>
    </row>
    <row r="34" spans="1:8" ht="13.65" customHeight="1">
      <c r="B34" s="46">
        <v>0.2857142857142857</v>
      </c>
      <c r="C34" s="46">
        <v>12</v>
      </c>
      <c r="D34" s="47">
        <v>24</v>
      </c>
      <c r="E34" s="162">
        <v>0.29142857142857143</v>
      </c>
      <c r="F34" s="231">
        <v>0</v>
      </c>
      <c r="H34" s="169"/>
    </row>
    <row r="35" spans="1:8" ht="13.65" customHeight="1">
      <c r="B35" s="46">
        <v>0</v>
      </c>
      <c r="C35" s="46">
        <v>12</v>
      </c>
      <c r="D35" s="47">
        <v>24</v>
      </c>
      <c r="E35" s="162">
        <v>0.29142857142857143</v>
      </c>
      <c r="F35" s="231">
        <v>0</v>
      </c>
      <c r="H35" s="169"/>
    </row>
    <row r="36" spans="1:8" ht="13.65" customHeight="1"/>
    <row r="37" spans="1:8" ht="13.65" customHeight="1"/>
    <row r="38" spans="1:8" ht="13.65" customHeight="1"/>
    <row r="39" spans="1:8">
      <c r="A39" s="190"/>
      <c r="B39" s="190"/>
      <c r="C39" s="190"/>
    </row>
    <row r="40" spans="1:8">
      <c r="A40"/>
      <c r="B40"/>
      <c r="C40" s="190"/>
    </row>
    <row r="41" spans="1:8">
      <c r="A41" s="86"/>
      <c r="B41" s="86"/>
      <c r="C41" s="225"/>
      <c r="D41" s="225"/>
    </row>
    <row r="42" spans="1:8">
      <c r="A42" s="86"/>
      <c r="B42" s="86"/>
      <c r="C42" s="225"/>
      <c r="D42" s="225"/>
    </row>
    <row r="43" spans="1:8">
      <c r="A43" s="86"/>
      <c r="B43" s="86"/>
      <c r="C43" s="225"/>
      <c r="D43" s="225"/>
    </row>
    <row r="44" spans="1:8">
      <c r="A44" s="86"/>
      <c r="B44" s="86"/>
      <c r="C44" s="225"/>
      <c r="D44" s="225"/>
    </row>
    <row r="45" spans="1:8">
      <c r="A45" s="86"/>
      <c r="B45" s="86"/>
      <c r="C45" s="225"/>
      <c r="D45" s="225"/>
    </row>
    <row r="46" spans="1:8">
      <c r="A46" s="86"/>
      <c r="B46" s="86"/>
      <c r="C46" s="225"/>
      <c r="D46" s="225"/>
    </row>
    <row r="47" spans="1:8">
      <c r="A47" s="86"/>
      <c r="B47" s="86"/>
      <c r="C47" s="225"/>
      <c r="D47" s="225"/>
    </row>
    <row r="48" spans="1:8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2</v>
      </c>
      <c r="B51" s="246" t="s">
        <v>29</v>
      </c>
      <c r="C51" s="225"/>
      <c r="D51" s="225"/>
    </row>
    <row r="52" spans="1:4" hidden="1">
      <c r="A52" s="246">
        <v>600</v>
      </c>
      <c r="B52" s="246" t="s">
        <v>30</v>
      </c>
      <c r="C52" s="225"/>
      <c r="D52" s="225"/>
    </row>
    <row r="53" spans="1:4" hidden="1">
      <c r="A53" s="246">
        <v>4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>
      <c r="A59" s="225"/>
      <c r="B59" s="225"/>
      <c r="C59" s="225"/>
      <c r="D59" s="225"/>
    </row>
    <row r="60" spans="1:4" hidden="1">
      <c r="A60" s="225"/>
      <c r="B60" s="225"/>
      <c r="C60" s="225"/>
      <c r="D60" s="225"/>
    </row>
    <row r="61" spans="1:4" hidden="1">
      <c r="A61" s="225"/>
      <c r="B61" s="225"/>
      <c r="C61" s="225"/>
      <c r="D61" s="225"/>
    </row>
    <row r="62" spans="1:4" hidden="1">
      <c r="A62" s="225"/>
      <c r="B62" s="225"/>
      <c r="C62" s="225"/>
      <c r="D62" s="225"/>
    </row>
    <row r="63" spans="1:4" hidden="1">
      <c r="A63" s="225"/>
      <c r="B63" s="225"/>
      <c r="C63" s="225"/>
      <c r="D63" s="225"/>
    </row>
    <row r="64" spans="1:4" hidden="1">
      <c r="A64" s="225"/>
      <c r="B64" s="225"/>
      <c r="C64" s="225"/>
      <c r="D64" s="225"/>
    </row>
    <row r="65" spans="1:4">
      <c r="A65" s="225"/>
      <c r="B65" s="225"/>
      <c r="C65" s="225"/>
      <c r="D65" s="225"/>
    </row>
    <row r="66" spans="1:4">
      <c r="A66" s="225"/>
      <c r="B66" s="225"/>
      <c r="C66" s="225"/>
      <c r="D66" s="225"/>
    </row>
    <row r="67" spans="1:4">
      <c r="A67" s="225"/>
      <c r="B67" s="225"/>
      <c r="C67" s="225"/>
      <c r="D67" s="225"/>
    </row>
    <row r="68" spans="1:4">
      <c r="A68" s="225"/>
      <c r="B68" s="225"/>
      <c r="C68" s="225"/>
      <c r="D68" s="225"/>
    </row>
    <row r="69" spans="1:4">
      <c r="A69" s="225"/>
      <c r="B69" s="225"/>
      <c r="C69" s="225"/>
      <c r="D69" s="225"/>
    </row>
    <row r="70" spans="1:4">
      <c r="A70" s="225"/>
      <c r="B70" s="225"/>
      <c r="C70" s="225"/>
      <c r="D70" s="225"/>
    </row>
    <row r="71" spans="1:4">
      <c r="A71" s="225"/>
      <c r="B71" s="225"/>
      <c r="C71" s="225"/>
      <c r="D71" s="225"/>
    </row>
    <row r="72" spans="1:4">
      <c r="A72" s="225"/>
      <c r="B72" s="225"/>
      <c r="C72" s="225"/>
      <c r="D72" s="225"/>
    </row>
  </sheetData>
  <sheetProtection algorithmName="SHA-512" hashValue="i4PV/kSyYkIhFu08GGIh7fbFL6XooO4CiGziLHPLqOPgCdhnZ56fWUi5iKzTvHJqOEmGUvNbx/gYq+n94XbNMw==" saltValue="f6QqkT93iXN/k1mQGx8gdA==" spinCount="100000" sheet="1" objects="1" scenarios="1"/>
  <sortState ref="B21:F35">
    <sortCondition descending="1" ref="B21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280" r:id="rId4" name="Button 464">
              <controlPr defaultSize="0" print="0" autoFill="0" autoLine="0" autoPict="0" macro="[0]!Zyl_Druck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1" r:id="rId5" name="Button 465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2" r:id="rId6" name="Button 466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3" r:id="rId7" name="Button 467">
              <controlPr defaultSize="0" print="0" autoFill="0" autoLine="0" autoPict="0" macro="[0]!NW_Zyl_Druck">
                <anchor moveWithCells="1" sizeWithCells="1"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49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164"/>
      <c r="I3" s="24"/>
      <c r="J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210000</v>
      </c>
      <c r="J4" s="28" t="s">
        <v>207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7.5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0.11250038891841416</v>
      </c>
      <c r="J7" s="31" t="s">
        <v>208</v>
      </c>
      <c r="Y7" s="6"/>
      <c r="Z7" s="161"/>
    </row>
    <row r="8" spans="6:26" ht="13.65" customHeight="1">
      <c r="G8" s="23"/>
      <c r="H8" s="35" t="s">
        <v>11</v>
      </c>
      <c r="I8" s="36">
        <v>0.22500083738410237</v>
      </c>
      <c r="J8" s="31" t="s">
        <v>208</v>
      </c>
      <c r="Y8" s="8"/>
      <c r="Z8" s="161"/>
    </row>
    <row r="9" spans="6:26" ht="13.65" customHeight="1">
      <c r="G9" s="170"/>
      <c r="H9" s="38" t="s">
        <v>12</v>
      </c>
      <c r="I9" s="39">
        <v>4.0982394909928058E-4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1.2946523873890586E-4</v>
      </c>
      <c r="J10" s="34" t="s">
        <v>5</v>
      </c>
    </row>
    <row r="11" spans="6:26" ht="13.65" customHeight="1"/>
    <row r="12" spans="6:26" ht="13.65" customHeight="1">
      <c r="G12" s="19" t="s">
        <v>14</v>
      </c>
    </row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7.5</v>
      </c>
      <c r="C21" s="47">
        <v>0.11250038891841416</v>
      </c>
      <c r="D21" s="47">
        <v>0.22500083738410237</v>
      </c>
      <c r="E21" s="162">
        <v>4.0982394909928058E-4</v>
      </c>
      <c r="F21" s="231">
        <v>1.2946523873890586E-4</v>
      </c>
    </row>
    <row r="22" spans="2:6" ht="13.65" customHeight="1">
      <c r="B22" s="46">
        <v>7.1428571428571432</v>
      </c>
      <c r="C22" s="47">
        <v>0.10714322463487275</v>
      </c>
      <c r="D22" s="47">
        <v>0.21428651179438327</v>
      </c>
      <c r="E22" s="162">
        <v>3.7172240459061703E-4</v>
      </c>
      <c r="F22" s="231">
        <v>1.241718314594938E-4</v>
      </c>
    </row>
    <row r="23" spans="2:6" ht="13.65" customHeight="1">
      <c r="B23" s="46">
        <v>6.7857142857142856</v>
      </c>
      <c r="C23" s="47">
        <v>0.10178606019462794</v>
      </c>
      <c r="D23" s="47">
        <v>0.20357218620466405</v>
      </c>
      <c r="E23" s="162">
        <v>3.3547947200920534E-4</v>
      </c>
      <c r="F23" s="231">
        <v>1.189254169551042E-4</v>
      </c>
    </row>
    <row r="24" spans="2:6" ht="13.65" customHeight="1">
      <c r="B24" s="46">
        <v>6.4285714285714288</v>
      </c>
      <c r="C24" s="47">
        <v>9.642889557156259E-2</v>
      </c>
      <c r="D24" s="47">
        <v>0.19285786061494492</v>
      </c>
      <c r="E24" s="162">
        <v>3.0109515135504561E-4</v>
      </c>
      <c r="F24" s="231">
        <v>1.1373382735490749E-4</v>
      </c>
    </row>
    <row r="25" spans="2:6" ht="13.65" customHeight="1">
      <c r="B25" s="46">
        <v>6.0714285714285712</v>
      </c>
      <c r="C25" s="47">
        <v>9.107173073341418E-2</v>
      </c>
      <c r="D25" s="47">
        <v>0.18214353502522573</v>
      </c>
      <c r="E25" s="162">
        <v>2.6856944262813756E-4</v>
      </c>
      <c r="F25" s="231">
        <v>1.0860673764199651E-4</v>
      </c>
    </row>
    <row r="26" spans="2:6" ht="13.65" customHeight="1">
      <c r="B26" s="46">
        <v>5.7142857142857144</v>
      </c>
      <c r="C26" s="47">
        <v>8.571456563985469E-2</v>
      </c>
      <c r="D26" s="47">
        <v>0.1714292094355066</v>
      </c>
      <c r="E26" s="162">
        <v>2.3790234582848159E-4</v>
      </c>
      <c r="F26" s="231">
        <v>1.0355624154523737E-4</v>
      </c>
    </row>
    <row r="27" spans="2:6" ht="13.65" customHeight="1">
      <c r="B27" s="46">
        <v>5.3571428571428568</v>
      </c>
      <c r="C27" s="47">
        <v>8.0357400239801868E-2</v>
      </c>
      <c r="D27" s="47">
        <v>0.16071488384578742</v>
      </c>
      <c r="E27" s="162">
        <v>2.0909386095607744E-4</v>
      </c>
      <c r="F27" s="231">
        <v>9.8597657787860386E-5</v>
      </c>
    </row>
    <row r="28" spans="2:6" ht="13.65" customHeight="1">
      <c r="B28" s="46">
        <v>5</v>
      </c>
      <c r="C28" s="47">
        <v>7.5000234467578586E-2</v>
      </c>
      <c r="D28" s="47">
        <v>0.15000055825606828</v>
      </c>
      <c r="E28" s="162">
        <v>1.8214398801092514E-4</v>
      </c>
      <c r="F28" s="231">
        <v>9.3750681871161804E-5</v>
      </c>
    </row>
    <row r="29" spans="2:6" ht="13.65" customHeight="1">
      <c r="B29" s="46">
        <v>4.6428571428571432</v>
      </c>
      <c r="C29" s="47">
        <v>6.9643068237299349E-2</v>
      </c>
      <c r="D29" s="47">
        <v>0.1392862326663491</v>
      </c>
      <c r="E29" s="162">
        <v>1.5705272699302483E-4</v>
      </c>
      <c r="F29" s="231">
        <v>8.9041069450682744E-5</v>
      </c>
    </row>
    <row r="30" spans="2:6" ht="13.65" customHeight="1">
      <c r="B30" s="46">
        <v>4.2857142857142856</v>
      </c>
      <c r="C30" s="47">
        <v>6.4285901434450163E-2</v>
      </c>
      <c r="D30" s="47">
        <v>0.12857190707662994</v>
      </c>
      <c r="E30" s="162">
        <v>1.3382007790237622E-4</v>
      </c>
      <c r="F30" s="231">
        <v>8.450316140047808E-5</v>
      </c>
    </row>
    <row r="31" spans="2:6" ht="13.65" customHeight="1">
      <c r="B31" s="46">
        <v>3.9285714285714284</v>
      </c>
      <c r="C31" s="47">
        <v>5.8928733902875605E-2</v>
      </c>
      <c r="D31" s="47">
        <v>0.11785758148691078</v>
      </c>
      <c r="E31" s="162">
        <v>1.1244604073897961E-4</v>
      </c>
      <c r="F31" s="231">
        <v>8.0183786185168156E-5</v>
      </c>
    </row>
    <row r="32" spans="2:6" ht="13.65" customHeight="1">
      <c r="B32" s="46">
        <v>3.5714285714285716</v>
      </c>
      <c r="C32" s="47">
        <v>5.3571565423958051E-2</v>
      </c>
      <c r="D32" s="47">
        <v>0.10714325589719163</v>
      </c>
      <c r="E32" s="162">
        <v>9.2930615502834863E-5</v>
      </c>
      <c r="F32" s="231">
        <v>7.6148503655221319E-5</v>
      </c>
    </row>
    <row r="33" spans="1:6" ht="13.65" customHeight="1">
      <c r="B33" s="46">
        <v>3.2142857142857144</v>
      </c>
      <c r="C33" s="47">
        <v>4.8214395681916489E-2</v>
      </c>
      <c r="D33" s="47">
        <v>9.642893030747246E-2</v>
      </c>
      <c r="E33" s="162">
        <v>7.527380219394202E-5</v>
      </c>
      <c r="F33" s="231">
        <v>7.2492011372425323E-5</v>
      </c>
    </row>
    <row r="34" spans="1:6" ht="13.65" customHeight="1">
      <c r="B34" s="46">
        <v>2.8571428571428572</v>
      </c>
      <c r="C34" s="47">
        <v>4.2857224203079441E-2</v>
      </c>
      <c r="D34" s="47">
        <v>8.5714604717753301E-2</v>
      </c>
      <c r="E34" s="162">
        <v>5.9475600812301022E-5</v>
      </c>
      <c r="F34" s="231">
        <v>6.9356355679461705E-5</v>
      </c>
    </row>
    <row r="35" spans="1:6" ht="13.65" customHeight="1">
      <c r="B35" s="46">
        <v>2.5</v>
      </c>
      <c r="C35" s="47">
        <v>3.7500050243105973E-2</v>
      </c>
      <c r="D35" s="47">
        <v>7.5000279128034142E-2</v>
      </c>
      <c r="E35" s="162">
        <v>4.5536011357911904E-5</v>
      </c>
      <c r="F35" s="231">
        <v>6.6964752257687218E-5</v>
      </c>
    </row>
    <row r="36" spans="1:6" ht="13.65" customHeight="1"/>
    <row r="37" spans="1:6" ht="13.65" customHeight="1"/>
    <row r="38" spans="1:6" ht="13.65" customHeight="1"/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>
        <v>5</v>
      </c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3" t="s">
        <v>33</v>
      </c>
      <c r="B50" s="86" t="s">
        <v>28</v>
      </c>
      <c r="C50" s="225"/>
      <c r="D50" s="249">
        <f t="shared" ref="D50:D64" si="0">B21*COS(RADIANS(Winkel2))</f>
        <v>4.5000107184949689</v>
      </c>
    </row>
    <row r="51" spans="1:4" hidden="1">
      <c r="A51" s="243">
        <v>0.01</v>
      </c>
      <c r="B51" s="86" t="s">
        <v>34</v>
      </c>
      <c r="C51" s="225"/>
      <c r="D51" s="249">
        <f t="shared" si="0"/>
        <v>4.2857244938047323</v>
      </c>
    </row>
    <row r="52" spans="1:4" hidden="1">
      <c r="A52" s="243">
        <v>5.625020934602559</v>
      </c>
      <c r="B52" s="86" t="s">
        <v>30</v>
      </c>
      <c r="C52" s="225"/>
      <c r="D52" s="249">
        <f t="shared" si="0"/>
        <v>4.0714382691144957</v>
      </c>
    </row>
    <row r="53" spans="1:4" hidden="1">
      <c r="A53" s="243">
        <v>5</v>
      </c>
      <c r="B53" s="86" t="s">
        <v>31</v>
      </c>
      <c r="C53" s="225"/>
      <c r="D53" s="249">
        <f t="shared" si="0"/>
        <v>3.8571520444242591</v>
      </c>
    </row>
    <row r="54" spans="1:4" hidden="1">
      <c r="A54" s="243">
        <v>53.13</v>
      </c>
      <c r="B54" s="86" t="s">
        <v>35</v>
      </c>
      <c r="C54" s="225"/>
      <c r="D54" s="249">
        <f t="shared" si="0"/>
        <v>3.6428658197340225</v>
      </c>
    </row>
    <row r="55" spans="1:4" hidden="1">
      <c r="A55" s="225"/>
      <c r="B55" s="225"/>
      <c r="C55" s="225"/>
      <c r="D55" s="249">
        <f t="shared" si="0"/>
        <v>3.4285795950437858</v>
      </c>
    </row>
    <row r="56" spans="1:4" hidden="1">
      <c r="A56" s="225"/>
      <c r="B56" s="225"/>
      <c r="C56" s="225"/>
      <c r="D56" s="249">
        <f t="shared" si="0"/>
        <v>3.2142933703535488</v>
      </c>
    </row>
    <row r="57" spans="1:4" hidden="1">
      <c r="A57" s="225"/>
      <c r="B57" s="225"/>
      <c r="C57" s="225"/>
      <c r="D57" s="249">
        <f t="shared" si="0"/>
        <v>3.0000071456633126</v>
      </c>
    </row>
    <row r="58" spans="1:4" hidden="1">
      <c r="A58" s="225"/>
      <c r="B58" s="225"/>
      <c r="C58" s="225"/>
      <c r="D58" s="249">
        <f t="shared" si="0"/>
        <v>2.7857209209730764</v>
      </c>
    </row>
    <row r="59" spans="1:4" hidden="1">
      <c r="A59" s="225"/>
      <c r="B59" s="225"/>
      <c r="C59" s="225"/>
      <c r="D59" s="249">
        <f t="shared" si="0"/>
        <v>2.5714346962828394</v>
      </c>
    </row>
    <row r="60" spans="1:4" hidden="1">
      <c r="A60" s="225"/>
      <c r="B60" s="225"/>
      <c r="C60" s="225"/>
      <c r="D60" s="249">
        <f t="shared" si="0"/>
        <v>2.3571484715926028</v>
      </c>
    </row>
    <row r="61" spans="1:4" hidden="1">
      <c r="D61" s="249">
        <f t="shared" si="0"/>
        <v>2.1428622469023662</v>
      </c>
    </row>
    <row r="62" spans="1:4" hidden="1">
      <c r="D62" s="249">
        <f t="shared" si="0"/>
        <v>1.9285760222121295</v>
      </c>
    </row>
    <row r="63" spans="1:4" hidden="1">
      <c r="D63" s="249">
        <f t="shared" si="0"/>
        <v>1.7142897975218929</v>
      </c>
    </row>
    <row r="64" spans="1:4" hidden="1">
      <c r="D64" s="249">
        <f t="shared" si="0"/>
        <v>1.5000035728316563</v>
      </c>
    </row>
  </sheetData>
  <sortState ref="D64">
    <sortCondition descending="1" ref="D50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232" r:id="rId4" name="Button 392">
              <controlPr defaultSize="0" print="0" autoFill="0" autoLine="0" autoPict="0" macro="[0]!Ke_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3" r:id="rId5" name="Button 393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4" r:id="rId6" name="Button 394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5" r:id="rId7" name="Button 395">
              <controlPr defaultSize="0" print="0" autoFill="0" autoLine="0" autoPict="0" macro="[0]!NW_Keg_Druck">
                <anchor moveWithCells="1" sizeWithCells="1"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50</v>
      </c>
      <c r="G1" s="171"/>
      <c r="H1" s="172"/>
      <c r="Y1" s="6"/>
      <c r="Z1" s="159"/>
    </row>
    <row r="2" spans="6:26" ht="13.65" customHeight="1">
      <c r="Y2" s="8"/>
      <c r="Z2" s="159"/>
    </row>
    <row r="3" spans="6:26" ht="13.65" customHeight="1">
      <c r="H3" s="23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</v>
      </c>
      <c r="J4" s="28" t="s">
        <v>3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120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13.856406460551018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36">
        <v>13.855593539448982</v>
      </c>
      <c r="J8" s="31" t="s">
        <v>10</v>
      </c>
      <c r="Y8" s="8"/>
      <c r="Z8" s="161"/>
    </row>
    <row r="9" spans="6:26" ht="13.65" customHeight="1">
      <c r="G9" s="170"/>
      <c r="H9" s="38" t="s">
        <v>12</v>
      </c>
      <c r="I9" s="39">
        <v>0.13854838718205709</v>
      </c>
      <c r="J9" s="31" t="s">
        <v>7</v>
      </c>
      <c r="Y9" s="8"/>
      <c r="Z9" s="161"/>
    </row>
    <row r="10" spans="6:26" ht="13.65" customHeight="1">
      <c r="H10" s="40" t="s">
        <v>13</v>
      </c>
      <c r="I10" s="252">
        <v>0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12" ht="13.65" customHeight="1"/>
    <row r="18" spans="2:12" ht="13.65" customHeight="1"/>
    <row r="19" spans="2:12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  <c r="G19" s="167"/>
    </row>
    <row r="20" spans="2:12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  <c r="G20" s="168"/>
    </row>
    <row r="21" spans="2:12" ht="13.65" customHeight="1">
      <c r="B21" s="46">
        <v>180</v>
      </c>
      <c r="C21" s="47">
        <v>2.0327625363975565E+28</v>
      </c>
      <c r="D21" s="47">
        <v>-2.0327625363975565E+28</v>
      </c>
      <c r="E21" s="162">
        <v>-53380802376.5</v>
      </c>
      <c r="F21" s="231" t="s">
        <v>88</v>
      </c>
      <c r="G21" s="169"/>
    </row>
    <row r="22" spans="2:12" ht="13.65" customHeight="1">
      <c r="B22" s="46">
        <v>175.71428571428572</v>
      </c>
      <c r="C22" s="47">
        <v>13.910586922794437</v>
      </c>
      <c r="D22" s="47">
        <v>13.801413077205552</v>
      </c>
      <c r="E22" s="162">
        <v>1.1868638078609273E-2</v>
      </c>
      <c r="F22" s="231" t="s">
        <v>88</v>
      </c>
      <c r="G22" s="169"/>
    </row>
    <row r="23" spans="2:12" ht="13.65" customHeight="1">
      <c r="B23" s="46">
        <v>171.42857142857142</v>
      </c>
      <c r="C23" s="47">
        <v>13.869723370050963</v>
      </c>
      <c r="D23" s="47">
        <v>13.842276629949026</v>
      </c>
      <c r="E23" s="162">
        <v>2.3801503221293041E-2</v>
      </c>
      <c r="F23" s="231" t="s">
        <v>88</v>
      </c>
      <c r="G23" s="169"/>
    </row>
    <row r="24" spans="2:12" ht="13.65" customHeight="1">
      <c r="B24" s="46">
        <v>167.14285714285714</v>
      </c>
      <c r="C24" s="47">
        <v>13.862156557171602</v>
      </c>
      <c r="D24" s="47">
        <v>13.849843442828387</v>
      </c>
      <c r="E24" s="162">
        <v>3.5571883480728372E-2</v>
      </c>
      <c r="F24" s="231" t="s">
        <v>88</v>
      </c>
      <c r="G24" s="169"/>
    </row>
    <row r="25" spans="2:12" ht="13.65" customHeight="1">
      <c r="B25" s="46">
        <v>162.85714285714286</v>
      </c>
      <c r="C25" s="47">
        <v>13.859508785254746</v>
      </c>
      <c r="D25" s="47">
        <v>13.852491214745257</v>
      </c>
      <c r="E25" s="162">
        <v>4.7135883250087884E-2</v>
      </c>
      <c r="F25" s="231" t="s">
        <v>88</v>
      </c>
      <c r="G25" s="169"/>
    </row>
    <row r="26" spans="2:12" ht="13.65" customHeight="1">
      <c r="B26" s="46">
        <v>158.57142857142858</v>
      </c>
      <c r="C26" s="47">
        <v>13.858283929955633</v>
      </c>
      <c r="D26" s="47">
        <v>13.853716070044371</v>
      </c>
      <c r="E26" s="162">
        <v>5.8433241564133209E-2</v>
      </c>
      <c r="F26" s="231" t="s">
        <v>88</v>
      </c>
      <c r="G26" s="169"/>
    </row>
    <row r="27" spans="2:12" ht="13.65" customHeight="1">
      <c r="B27" s="46">
        <v>154.28571428571428</v>
      </c>
      <c r="C27" s="47">
        <v>13.857619320883032</v>
      </c>
      <c r="D27" s="47">
        <v>13.854380679116964</v>
      </c>
      <c r="E27" s="162">
        <v>6.9402259180547543E-2</v>
      </c>
      <c r="F27" s="231" t="s">
        <v>88</v>
      </c>
      <c r="G27" s="169"/>
    </row>
    <row r="28" spans="2:12" ht="13.65" customHeight="1">
      <c r="B28" s="46">
        <v>150</v>
      </c>
      <c r="C28" s="47">
        <v>13.85721938165306</v>
      </c>
      <c r="D28" s="47">
        <v>13.854780618346943</v>
      </c>
      <c r="E28" s="162">
        <v>7.9982232572714029E-2</v>
      </c>
      <c r="F28" s="231" t="s">
        <v>88</v>
      </c>
      <c r="G28" s="169"/>
      <c r="L28" s="43" t="s">
        <v>47</v>
      </c>
    </row>
    <row r="29" spans="2:12" ht="13.65" customHeight="1">
      <c r="B29" s="46">
        <v>145.71428571428572</v>
      </c>
      <c r="C29" s="47">
        <v>13.856960658952183</v>
      </c>
      <c r="D29" s="47">
        <v>13.855039341047814</v>
      </c>
      <c r="E29" s="162">
        <v>9.0114317093699603E-2</v>
      </c>
      <c r="F29" s="231" t="s">
        <v>88</v>
      </c>
      <c r="G29" s="169"/>
      <c r="L29" s="43" t="s">
        <v>48</v>
      </c>
    </row>
    <row r="30" spans="2:12" ht="13.65" customHeight="1">
      <c r="B30" s="46">
        <v>141.42857142857142</v>
      </c>
      <c r="C30" s="47">
        <v>13.856784189379695</v>
      </c>
      <c r="D30" s="47">
        <v>13.855215810620301</v>
      </c>
      <c r="E30" s="162">
        <v>9.9742031197155356E-2</v>
      </c>
      <c r="F30" s="231" t="s">
        <v>88</v>
      </c>
      <c r="G30" s="169"/>
    </row>
    <row r="31" spans="2:12" ht="13.65" customHeight="1">
      <c r="B31" s="46">
        <v>137.14285714285714</v>
      </c>
      <c r="C31" s="47">
        <v>13.856658932947347</v>
      </c>
      <c r="D31" s="47">
        <v>13.855341067052656</v>
      </c>
      <c r="E31" s="162">
        <v>0.10881164262561543</v>
      </c>
      <c r="F31" s="231" t="s">
        <v>88</v>
      </c>
      <c r="G31" s="169"/>
    </row>
    <row r="32" spans="2:12" ht="13.65" customHeight="1">
      <c r="B32" s="46">
        <v>132.85714285714286</v>
      </c>
      <c r="C32" s="47">
        <v>13.856567296691665</v>
      </c>
      <c r="D32" s="47">
        <v>13.855432703308335</v>
      </c>
      <c r="E32" s="162">
        <v>0.11727250100156866</v>
      </c>
      <c r="F32" s="231" t="s">
        <v>88</v>
      </c>
      <c r="G32" s="169"/>
    </row>
    <row r="33" spans="1:7" ht="13.65" customHeight="1">
      <c r="B33" s="46">
        <v>128.57142857142858</v>
      </c>
      <c r="C33" s="47">
        <v>13.856498716062514</v>
      </c>
      <c r="D33" s="47">
        <v>13.855501283937485</v>
      </c>
      <c r="E33" s="162">
        <v>0.12507733720645808</v>
      </c>
      <c r="F33" s="231" t="s">
        <v>88</v>
      </c>
      <c r="G33" s="169"/>
    </row>
    <row r="34" spans="1:7" ht="13.65" customHeight="1">
      <c r="B34" s="46">
        <v>124.28571428571429</v>
      </c>
      <c r="C34" s="47">
        <v>13.856446548382891</v>
      </c>
      <c r="D34" s="47">
        <v>13.855553451617109</v>
      </c>
      <c r="E34" s="162">
        <v>0.13218253644923378</v>
      </c>
      <c r="F34" s="231" t="s">
        <v>88</v>
      </c>
      <c r="G34" s="169"/>
    </row>
    <row r="35" spans="1:7" ht="13.65" customHeight="1">
      <c r="B35" s="46">
        <v>120</v>
      </c>
      <c r="C35" s="47">
        <v>13.856406460551018</v>
      </c>
      <c r="D35" s="47">
        <v>13.855593539448982</v>
      </c>
      <c r="E35" s="162">
        <v>0.13854838718205709</v>
      </c>
      <c r="F35" s="231" t="s">
        <v>88</v>
      </c>
      <c r="G35" s="169"/>
    </row>
    <row r="36" spans="1:7" ht="13.65" customHeight="1"/>
    <row r="37" spans="1:7" ht="13.65" customHeight="1"/>
    <row r="38" spans="1:7" ht="13.65" customHeight="1">
      <c r="A38" s="225"/>
      <c r="B38" s="225"/>
      <c r="C38" s="225"/>
      <c r="D38" s="225"/>
    </row>
    <row r="39" spans="1:7">
      <c r="A39" s="225"/>
      <c r="B39" s="225"/>
      <c r="C39" s="225"/>
      <c r="D39" s="225"/>
    </row>
    <row r="40" spans="1:7">
      <c r="A40"/>
      <c r="B40"/>
      <c r="C40" s="225"/>
      <c r="D40" s="225"/>
    </row>
    <row r="41" spans="1:7">
      <c r="A41"/>
      <c r="B41"/>
      <c r="C41" s="225"/>
      <c r="D41" s="225"/>
    </row>
    <row r="42" spans="1:7">
      <c r="A42"/>
      <c r="B42"/>
      <c r="C42" s="225"/>
      <c r="D42" s="225"/>
    </row>
    <row r="43" spans="1:7">
      <c r="A43"/>
      <c r="B43"/>
      <c r="C43" s="225"/>
      <c r="D43" s="225"/>
    </row>
    <row r="44" spans="1:7">
      <c r="A44"/>
      <c r="B44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2</v>
      </c>
      <c r="B51" s="246" t="s">
        <v>34</v>
      </c>
      <c r="C51" s="225"/>
      <c r="D51" s="225"/>
    </row>
    <row r="52" spans="1:4" hidden="1">
      <c r="A52" s="246">
        <v>692.8</v>
      </c>
      <c r="B52" s="246" t="s">
        <v>30</v>
      </c>
      <c r="C52" s="225"/>
      <c r="D52" s="225"/>
    </row>
    <row r="53" spans="1:4" hidden="1">
      <c r="A53" s="246">
        <v>60</v>
      </c>
      <c r="B53" s="246" t="s">
        <v>44</v>
      </c>
      <c r="C53" s="225"/>
      <c r="D53" s="225"/>
    </row>
    <row r="54" spans="1:4" hidden="1">
      <c r="A54" s="246">
        <v>120</v>
      </c>
      <c r="B54" s="246" t="s">
        <v>45</v>
      </c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ortState ref="B21:F35">
    <sortCondition descending="1" ref="B21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259" r:id="rId4" name="Button 395">
              <controlPr defaultSize="0" print="0" autoFill="0" autoLine="0" autoPict="0" macro="[0]!Ku_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0" r:id="rId5" name="Button 396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1" r:id="rId6" name="Button 397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3" r:id="rId7" name="Button 399">
              <controlPr defaultSize="0" print="0" autoFill="0" autoLine="0" autoPict="0" macro="[0]!NW_Ku_Druck">
                <anchor moveWithCells="1" sizeWithCells="1"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Z64"/>
  <sheetViews>
    <sheetView showGridLines="0" showRowColHeaders="0" showOutlineSymbols="0" topLeftCell="B1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51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164"/>
      <c r="I3" s="24"/>
      <c r="J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1</v>
      </c>
      <c r="J4" s="28" t="s">
        <v>55</v>
      </c>
      <c r="Y4" s="6"/>
      <c r="Z4" s="159"/>
    </row>
    <row r="5" spans="6:26" ht="13.65" customHeight="1">
      <c r="G5" s="23"/>
      <c r="H5" s="29" t="s">
        <v>4</v>
      </c>
      <c r="I5" s="30">
        <v>1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1</v>
      </c>
      <c r="J6" s="34" t="s">
        <v>56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57.298688498550185</v>
      </c>
      <c r="J7" s="31" t="s">
        <v>57</v>
      </c>
      <c r="Y7" s="6"/>
      <c r="Z7" s="161"/>
    </row>
    <row r="8" spans="6:26" ht="13.65" customHeight="1">
      <c r="G8" s="23"/>
      <c r="H8" s="35" t="s">
        <v>11</v>
      </c>
      <c r="I8" s="36">
        <v>-57.272511882408182</v>
      </c>
      <c r="J8" s="31" t="s">
        <v>57</v>
      </c>
      <c r="Y8" s="8"/>
      <c r="Z8" s="161"/>
    </row>
    <row r="9" spans="6:26" ht="13.65" customHeight="1">
      <c r="G9" s="170"/>
      <c r="H9" s="38" t="s">
        <v>12</v>
      </c>
      <c r="I9" s="39">
        <v>-114.55375063220228</v>
      </c>
      <c r="J9" s="31" t="s">
        <v>56</v>
      </c>
      <c r="Y9" s="8"/>
      <c r="Z9" s="161"/>
    </row>
    <row r="10" spans="6:26" ht="13.65" customHeight="1">
      <c r="H10" s="40" t="s">
        <v>13</v>
      </c>
      <c r="I10" s="232">
        <v>9843.919986642024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1</v>
      </c>
      <c r="C21" s="47">
        <v>57.298688498550185</v>
      </c>
      <c r="D21" s="47">
        <v>-57.272511882408182</v>
      </c>
      <c r="E21" s="162">
        <v>-114.55375063220228</v>
      </c>
      <c r="F21" s="231">
        <v>9843.919986642024</v>
      </c>
    </row>
    <row r="22" spans="2:6" ht="13.65" customHeight="1">
      <c r="B22" s="46">
        <v>1</v>
      </c>
      <c r="C22" s="47">
        <v>57.298688498550185</v>
      </c>
      <c r="D22" s="47">
        <v>-57.272511882408182</v>
      </c>
      <c r="E22" s="162">
        <v>-114.55375063220228</v>
      </c>
      <c r="F22" s="231">
        <v>9843.919986642024</v>
      </c>
    </row>
    <row r="23" spans="2:6" ht="13.65" customHeight="1">
      <c r="B23" s="46">
        <v>1</v>
      </c>
      <c r="C23" s="47">
        <v>57.298688498550185</v>
      </c>
      <c r="D23" s="47">
        <v>-57.272511882408182</v>
      </c>
      <c r="E23" s="162">
        <v>-114.55375063220228</v>
      </c>
      <c r="F23" s="231">
        <v>9843.919986642024</v>
      </c>
    </row>
    <row r="24" spans="2:6" ht="13.65" customHeight="1">
      <c r="B24" s="46">
        <v>1</v>
      </c>
      <c r="C24" s="47">
        <v>57.298688498550185</v>
      </c>
      <c r="D24" s="47">
        <v>-57.272511882408182</v>
      </c>
      <c r="E24" s="162">
        <v>-114.55375063220228</v>
      </c>
      <c r="F24" s="231">
        <v>9843.919986642024</v>
      </c>
    </row>
    <row r="25" spans="2:6" ht="13.65" customHeight="1">
      <c r="B25" s="46">
        <v>1</v>
      </c>
      <c r="C25" s="47">
        <v>57.298688498550185</v>
      </c>
      <c r="D25" s="47">
        <v>-57.272511882408182</v>
      </c>
      <c r="E25" s="162">
        <v>-114.55375063220228</v>
      </c>
      <c r="F25" s="231">
        <v>9843.919986642024</v>
      </c>
    </row>
    <row r="26" spans="2:6" ht="13.65" customHeight="1">
      <c r="B26" s="46">
        <v>1</v>
      </c>
      <c r="C26" s="47">
        <v>57.298688498550185</v>
      </c>
      <c r="D26" s="47">
        <v>-57.272511882408182</v>
      </c>
      <c r="E26" s="162">
        <v>-114.55375063220228</v>
      </c>
      <c r="F26" s="231">
        <v>9843.919986642024</v>
      </c>
    </row>
    <row r="27" spans="2:6" ht="13.65" customHeight="1">
      <c r="B27" s="46">
        <v>1</v>
      </c>
      <c r="C27" s="47">
        <v>57.298688498550185</v>
      </c>
      <c r="D27" s="47">
        <v>-57.272511882408182</v>
      </c>
      <c r="E27" s="162">
        <v>-114.55375063220228</v>
      </c>
      <c r="F27" s="231">
        <v>9843.919986642024</v>
      </c>
    </row>
    <row r="28" spans="2:6" ht="13.65" customHeight="1">
      <c r="B28" s="46">
        <v>1</v>
      </c>
      <c r="C28" s="47">
        <v>57.298688498550185</v>
      </c>
      <c r="D28" s="47">
        <v>-57.272511882408182</v>
      </c>
      <c r="E28" s="162">
        <v>-114.55375063220228</v>
      </c>
      <c r="F28" s="231">
        <v>9843.919986642024</v>
      </c>
    </row>
    <row r="29" spans="2:6" ht="13.65" customHeight="1">
      <c r="B29" s="46">
        <v>1</v>
      </c>
      <c r="C29" s="47">
        <v>57.298688498550185</v>
      </c>
      <c r="D29" s="47">
        <v>-57.272511882408182</v>
      </c>
      <c r="E29" s="162">
        <v>-114.55375063220228</v>
      </c>
      <c r="F29" s="231">
        <v>9843.919986642024</v>
      </c>
    </row>
    <row r="30" spans="2:6" ht="13.65" customHeight="1">
      <c r="B30" s="46">
        <v>1</v>
      </c>
      <c r="C30" s="47">
        <v>57.298688498550185</v>
      </c>
      <c r="D30" s="47">
        <v>-57.272511882408182</v>
      </c>
      <c r="E30" s="162">
        <v>-114.55375063220228</v>
      </c>
      <c r="F30" s="231">
        <v>9843.919986642024</v>
      </c>
    </row>
    <row r="31" spans="2:6" ht="13.65" customHeight="1">
      <c r="B31" s="46">
        <v>1</v>
      </c>
      <c r="C31" s="47">
        <v>57.298688498550185</v>
      </c>
      <c r="D31" s="47">
        <v>-57.272511882408182</v>
      </c>
      <c r="E31" s="162">
        <v>-114.55375063220228</v>
      </c>
      <c r="F31" s="231">
        <v>9843.919986642024</v>
      </c>
    </row>
    <row r="32" spans="2:6" ht="13.65" customHeight="1">
      <c r="B32" s="46">
        <v>1</v>
      </c>
      <c r="C32" s="47">
        <v>57.298688498550185</v>
      </c>
      <c r="D32" s="47">
        <v>-57.272511882408182</v>
      </c>
      <c r="E32" s="162">
        <v>-114.55375063220228</v>
      </c>
      <c r="F32" s="231">
        <v>9843.919986642024</v>
      </c>
    </row>
    <row r="33" spans="1:6" ht="13.65" customHeight="1">
      <c r="B33" s="46">
        <v>1</v>
      </c>
      <c r="C33" s="47">
        <v>57.298688498550185</v>
      </c>
      <c r="D33" s="47">
        <v>-57.272511882408182</v>
      </c>
      <c r="E33" s="162">
        <v>-114.55375063220228</v>
      </c>
      <c r="F33" s="231">
        <v>9843.919986642024</v>
      </c>
    </row>
    <row r="34" spans="1:6" ht="13.65" customHeight="1">
      <c r="B34" s="46">
        <v>1</v>
      </c>
      <c r="C34" s="47">
        <v>57.298688498550185</v>
      </c>
      <c r="D34" s="47">
        <v>-57.272511882408182</v>
      </c>
      <c r="E34" s="162">
        <v>-114.55375063220228</v>
      </c>
      <c r="F34" s="231">
        <v>9843.919986642024</v>
      </c>
    </row>
    <row r="35" spans="1:6" ht="13.65" customHeight="1">
      <c r="B35" s="46">
        <v>1</v>
      </c>
      <c r="C35" s="47">
        <v>57.298688498550185</v>
      </c>
      <c r="D35" s="47">
        <v>-57.272511882408182</v>
      </c>
      <c r="E35" s="162">
        <v>-114.55375063220228</v>
      </c>
      <c r="F35" s="231">
        <v>9843.919986642024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</row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/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3" t="s">
        <v>33</v>
      </c>
      <c r="B50" s="86" t="s">
        <v>28</v>
      </c>
      <c r="C50" s="225"/>
      <c r="D50" s="249">
        <f>B21*COS(RADIANS(Winkel3))</f>
        <v>0.99984769515639127</v>
      </c>
    </row>
    <row r="51" spans="1:4" hidden="1">
      <c r="A51" s="243">
        <v>1</v>
      </c>
      <c r="B51" s="86" t="s">
        <v>34</v>
      </c>
      <c r="C51" s="225"/>
      <c r="D51" s="249">
        <f t="shared" ref="D51:D64" si="0">B22*COS(RADIANS(Winkel3))</f>
        <v>0.99984769515639127</v>
      </c>
    </row>
    <row r="52" spans="1:4" hidden="1">
      <c r="A52" s="243">
        <v>57.289961630759429</v>
      </c>
      <c r="B52" s="86" t="s">
        <v>30</v>
      </c>
      <c r="C52" s="225"/>
      <c r="D52" s="249">
        <f t="shared" si="0"/>
        <v>0.99984769515639127</v>
      </c>
    </row>
    <row r="53" spans="1:4" hidden="1">
      <c r="A53" s="243">
        <v>0</v>
      </c>
      <c r="B53" s="86" t="s">
        <v>31</v>
      </c>
      <c r="C53" s="225"/>
      <c r="D53" s="249">
        <f t="shared" si="0"/>
        <v>0.99984769515639127</v>
      </c>
    </row>
    <row r="54" spans="1:4" hidden="1">
      <c r="A54" s="243">
        <v>1</v>
      </c>
      <c r="B54" s="86" t="s">
        <v>35</v>
      </c>
      <c r="C54" s="225"/>
      <c r="D54" s="249">
        <f t="shared" si="0"/>
        <v>0.99984769515639127</v>
      </c>
    </row>
    <row r="55" spans="1:4" hidden="1">
      <c r="A55" s="225"/>
      <c r="B55" s="225"/>
      <c r="C55" s="225"/>
      <c r="D55" s="249">
        <f t="shared" si="0"/>
        <v>0.99984769515639127</v>
      </c>
    </row>
    <row r="56" spans="1:4" hidden="1">
      <c r="A56" s="225"/>
      <c r="B56" s="225"/>
      <c r="C56" s="225"/>
      <c r="D56" s="249">
        <f t="shared" si="0"/>
        <v>0.99984769515639127</v>
      </c>
    </row>
    <row r="57" spans="1:4" hidden="1">
      <c r="A57" s="225"/>
      <c r="B57" s="225"/>
      <c r="C57" s="225"/>
      <c r="D57" s="249">
        <f t="shared" si="0"/>
        <v>0.99984769515639127</v>
      </c>
    </row>
    <row r="58" spans="1:4" hidden="1">
      <c r="A58" s="225"/>
      <c r="B58" s="225"/>
      <c r="C58" s="225"/>
      <c r="D58" s="249">
        <f t="shared" si="0"/>
        <v>0.99984769515639127</v>
      </c>
    </row>
    <row r="59" spans="1:4" hidden="1">
      <c r="A59" s="225"/>
      <c r="B59" s="225"/>
      <c r="C59" s="225"/>
      <c r="D59" s="249">
        <f t="shared" si="0"/>
        <v>0.99984769515639127</v>
      </c>
    </row>
    <row r="60" spans="1:4" hidden="1">
      <c r="A60" s="225"/>
      <c r="B60" s="225"/>
      <c r="C60" s="225"/>
      <c r="D60" s="249">
        <f t="shared" si="0"/>
        <v>0.99984769515639127</v>
      </c>
    </row>
    <row r="61" spans="1:4" hidden="1">
      <c r="D61" s="249">
        <f t="shared" si="0"/>
        <v>0.99984769515639127</v>
      </c>
    </row>
    <row r="62" spans="1:4" hidden="1">
      <c r="D62" s="249">
        <f t="shared" si="0"/>
        <v>0.99984769515639127</v>
      </c>
    </row>
    <row r="63" spans="1:4" hidden="1">
      <c r="D63" s="249">
        <f t="shared" si="0"/>
        <v>0.99984769515639127</v>
      </c>
    </row>
    <row r="64" spans="1:4" hidden="1">
      <c r="D64" s="249">
        <f t="shared" si="0"/>
        <v>0.99984769515639127</v>
      </c>
    </row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9" r:id="rId4" name="Button 419">
              <controlPr defaultSize="0" print="0" autoFill="0" autoLine="0" autoPict="0" macro="[0]!Ke_Schneelast">
                <anchor moveWithCells="1" sizeWithCells="1">
                  <from>
                    <xdr:col>2</xdr:col>
                    <xdr:colOff>0</xdr:colOff>
                    <xdr:row>16</xdr:row>
                    <xdr:rowOff>45720</xdr:rowOff>
                  </from>
                  <to>
                    <xdr:col>3</xdr:col>
                    <xdr:colOff>99060</xdr:colOff>
                    <xdr:row>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0" r:id="rId5" name="Button 420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16</xdr:row>
                    <xdr:rowOff>45720</xdr:rowOff>
                  </from>
                  <to>
                    <xdr:col>5</xdr:col>
                    <xdr:colOff>449580</xdr:colOff>
                    <xdr:row>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1" r:id="rId6" name="Button 421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16</xdr:row>
                    <xdr:rowOff>45720</xdr:rowOff>
                  </from>
                  <to>
                    <xdr:col>4</xdr:col>
                    <xdr:colOff>213360</xdr:colOff>
                    <xdr:row>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2" r:id="rId7" name="Button 422">
              <controlPr defaultSize="0" print="0" autoFill="0" autoLine="0" autoPict="0" macro="[0]!NW_Keg_Schnee">
                <anchor moveWithCells="1" sizeWithCells="1"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Z68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53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H3" s="24"/>
      <c r="I3" s="2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210000000000</v>
      </c>
      <c r="J4" s="28" t="s">
        <v>205</v>
      </c>
      <c r="Y4" s="6"/>
      <c r="Z4" s="159"/>
    </row>
    <row r="5" spans="6:26" ht="13.65" customHeight="1">
      <c r="G5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0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37">
        <v>0</v>
      </c>
      <c r="J7" s="31" t="s">
        <v>206</v>
      </c>
      <c r="Y7" s="6"/>
      <c r="Z7" s="161"/>
    </row>
    <row r="8" spans="6:26" ht="13.65" customHeight="1">
      <c r="G8" s="23"/>
      <c r="H8" s="35" t="s">
        <v>11</v>
      </c>
      <c r="I8" s="36">
        <v>0</v>
      </c>
      <c r="J8" s="31" t="s">
        <v>206</v>
      </c>
      <c r="Y8" s="8"/>
      <c r="Z8" s="161"/>
    </row>
    <row r="9" spans="6:26" ht="13.65" customHeight="1">
      <c r="H9" s="38" t="s">
        <v>12</v>
      </c>
      <c r="I9" s="39">
        <v>0</v>
      </c>
      <c r="J9" s="31" t="s">
        <v>203</v>
      </c>
      <c r="Y9" s="8"/>
      <c r="Z9" s="161"/>
    </row>
    <row r="10" spans="6:26" ht="13.65" customHeight="1">
      <c r="G10" s="24"/>
      <c r="H10" s="40" t="s">
        <v>13</v>
      </c>
      <c r="I10" s="41">
        <v>3.9682539682539686E-8</v>
      </c>
      <c r="J10" s="34" t="s">
        <v>5</v>
      </c>
      <c r="M10" s="24"/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/>
      <c r="M16"/>
    </row>
    <row r="17" spans="2:13" ht="13.65" customHeight="1">
      <c r="L17" s="43"/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13" ht="13.65" customHeight="1">
      <c r="B21" s="46">
        <v>0</v>
      </c>
      <c r="C21" s="46">
        <v>0</v>
      </c>
      <c r="D21" s="47">
        <v>0</v>
      </c>
      <c r="E21" s="162">
        <v>0</v>
      </c>
      <c r="F21" s="162">
        <v>3.9682539682539686E-8</v>
      </c>
    </row>
    <row r="22" spans="2:13" ht="13.65" customHeight="1">
      <c r="B22" s="46">
        <v>0.7142857142857143</v>
      </c>
      <c r="C22" s="46">
        <v>0</v>
      </c>
      <c r="D22" s="47">
        <v>35.714285714285715</v>
      </c>
      <c r="E22" s="162">
        <v>2.8344671201814061E-8</v>
      </c>
      <c r="F22" s="162">
        <v>3.9682539682539686E-8</v>
      </c>
    </row>
    <row r="23" spans="2:13" ht="13.65" customHeight="1">
      <c r="B23" s="46">
        <v>1.4285714285714286</v>
      </c>
      <c r="C23" s="46">
        <v>0</v>
      </c>
      <c r="D23" s="47">
        <v>71.428571428571431</v>
      </c>
      <c r="E23" s="162">
        <v>5.6689342403628122E-8</v>
      </c>
      <c r="F23" s="162">
        <v>3.9682539682539686E-8</v>
      </c>
    </row>
    <row r="24" spans="2:13" ht="13.65" customHeight="1">
      <c r="B24" s="46">
        <v>2.1428571428571428</v>
      </c>
      <c r="C24" s="46">
        <v>0</v>
      </c>
      <c r="D24" s="47">
        <v>107.14285714285714</v>
      </c>
      <c r="E24" s="162">
        <v>8.503401360544217E-8</v>
      </c>
      <c r="F24" s="162">
        <v>3.9682539682539686E-8</v>
      </c>
    </row>
    <row r="25" spans="2:13" ht="13.65" customHeight="1">
      <c r="B25" s="46">
        <v>2.8571428571428572</v>
      </c>
      <c r="C25" s="46">
        <v>0</v>
      </c>
      <c r="D25" s="47">
        <v>142.85714285714286</v>
      </c>
      <c r="E25" s="162">
        <v>1.1337868480725624E-7</v>
      </c>
      <c r="F25" s="162">
        <v>3.9682539682539686E-8</v>
      </c>
    </row>
    <row r="26" spans="2:13" ht="13.65" customHeight="1">
      <c r="B26" s="46">
        <v>3.5714285714285716</v>
      </c>
      <c r="C26" s="46">
        <v>0</v>
      </c>
      <c r="D26" s="47">
        <v>178.57142857142858</v>
      </c>
      <c r="E26" s="162">
        <v>1.4172335600907032E-7</v>
      </c>
      <c r="F26" s="162">
        <v>3.9682539682539686E-8</v>
      </c>
    </row>
    <row r="27" spans="2:13" ht="13.65" customHeight="1">
      <c r="B27" s="46">
        <v>4.2857142857142856</v>
      </c>
      <c r="C27" s="46">
        <v>0</v>
      </c>
      <c r="D27" s="47">
        <v>214.28571428571428</v>
      </c>
      <c r="E27" s="162">
        <v>1.7006802721088434E-7</v>
      </c>
      <c r="F27" s="162">
        <v>3.9682539682539686E-8</v>
      </c>
    </row>
    <row r="28" spans="2:13" ht="13.65" customHeight="1">
      <c r="B28" s="46">
        <v>5</v>
      </c>
      <c r="C28" s="46">
        <v>0</v>
      </c>
      <c r="D28" s="47">
        <v>250</v>
      </c>
      <c r="E28" s="162">
        <v>1.9841269841269841E-7</v>
      </c>
      <c r="F28" s="162">
        <v>3.9682539682539686E-8</v>
      </c>
    </row>
    <row r="29" spans="2:13" ht="13.65" customHeight="1">
      <c r="B29" s="46">
        <v>5.7142857142857144</v>
      </c>
      <c r="C29" s="46">
        <v>0</v>
      </c>
      <c r="D29" s="47">
        <v>285.71428571428572</v>
      </c>
      <c r="E29" s="162">
        <v>2.2675736961451249E-7</v>
      </c>
      <c r="F29" s="162">
        <v>3.9682539682539686E-8</v>
      </c>
    </row>
    <row r="30" spans="2:13" ht="13.65" customHeight="1">
      <c r="B30" s="46">
        <v>6.4285714285714288</v>
      </c>
      <c r="C30" s="46">
        <v>0</v>
      </c>
      <c r="D30" s="47">
        <v>321.42857142857144</v>
      </c>
      <c r="E30" s="162">
        <v>2.5510204081632656E-7</v>
      </c>
      <c r="F30" s="162">
        <v>3.9682539682539686E-8</v>
      </c>
    </row>
    <row r="31" spans="2:13" ht="13.65" customHeight="1">
      <c r="B31" s="46">
        <v>7.1428571428571432</v>
      </c>
      <c r="C31" s="46">
        <v>0</v>
      </c>
      <c r="D31" s="47">
        <v>357.14285714285717</v>
      </c>
      <c r="E31" s="162">
        <v>2.8344671201814064E-7</v>
      </c>
      <c r="F31" s="162">
        <v>3.9682539682539686E-8</v>
      </c>
    </row>
    <row r="32" spans="2:13" ht="13.65" customHeight="1">
      <c r="B32" s="46">
        <v>7.8571428571428568</v>
      </c>
      <c r="C32" s="46">
        <v>0</v>
      </c>
      <c r="D32" s="47">
        <v>392.85714285714283</v>
      </c>
      <c r="E32" s="162">
        <v>3.1179138321995461E-7</v>
      </c>
      <c r="F32" s="162">
        <v>3.9682539682539686E-8</v>
      </c>
    </row>
    <row r="33" spans="1:6" ht="13.65" customHeight="1">
      <c r="B33" s="46">
        <v>8.5714285714285712</v>
      </c>
      <c r="C33" s="46">
        <v>0</v>
      </c>
      <c r="D33" s="47">
        <v>428.57142857142856</v>
      </c>
      <c r="E33" s="162">
        <v>3.4013605442176868E-7</v>
      </c>
      <c r="F33" s="162">
        <v>3.9682539682539686E-8</v>
      </c>
    </row>
    <row r="34" spans="1:6" ht="13.65" customHeight="1">
      <c r="B34" s="46">
        <v>9.2857142857142865</v>
      </c>
      <c r="C34" s="46">
        <v>0</v>
      </c>
      <c r="D34" s="47">
        <v>464.28571428571433</v>
      </c>
      <c r="E34" s="162">
        <v>3.6848072562358281E-7</v>
      </c>
      <c r="F34" s="162">
        <v>3.9682539682539686E-8</v>
      </c>
    </row>
    <row r="35" spans="1:6" ht="13.65" customHeight="1">
      <c r="B35" s="46">
        <v>10</v>
      </c>
      <c r="C35" s="46">
        <v>0</v>
      </c>
      <c r="D35" s="47">
        <v>500</v>
      </c>
      <c r="E35" s="162">
        <v>3.9682539682539683E-7</v>
      </c>
      <c r="F35" s="162">
        <v>3.9682539682539686E-8</v>
      </c>
    </row>
    <row r="36" spans="1:6" ht="13.65" customHeight="1"/>
    <row r="37" spans="1:6" ht="13.65" customHeight="1"/>
    <row r="38" spans="1:6" ht="13.65" customHeight="1"/>
    <row r="39" spans="1:6">
      <c r="A39" s="190"/>
      <c r="B39" s="190"/>
    </row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/>
      <c r="B43"/>
    </row>
    <row r="44" spans="1:6">
      <c r="A44" s="190"/>
      <c r="B44" s="190"/>
    </row>
    <row r="45" spans="1:6">
      <c r="A45" s="225"/>
      <c r="B45" s="225"/>
      <c r="C45" s="225"/>
    </row>
    <row r="46" spans="1:6">
      <c r="A46" s="225"/>
      <c r="B46" s="225"/>
      <c r="C46" s="225"/>
    </row>
    <row r="47" spans="1:6">
      <c r="A47" s="225"/>
      <c r="B47" s="225"/>
      <c r="C47" s="225"/>
    </row>
    <row r="48" spans="1:6">
      <c r="A48" s="225"/>
      <c r="B48" s="225"/>
      <c r="C48" s="225"/>
    </row>
    <row r="49" spans="1:3">
      <c r="A49" s="225"/>
      <c r="B49" s="225"/>
      <c r="C49" s="225"/>
    </row>
    <row r="50" spans="1:3" hidden="1">
      <c r="A50" s="246" t="s">
        <v>27</v>
      </c>
      <c r="B50" s="246" t="s">
        <v>28</v>
      </c>
      <c r="C50" s="225"/>
    </row>
    <row r="51" spans="1:3" hidden="1">
      <c r="A51" s="246">
        <v>0.03</v>
      </c>
      <c r="B51" s="246" t="s">
        <v>29</v>
      </c>
      <c r="C51" s="225"/>
    </row>
    <row r="52" spans="1:3" hidden="1">
      <c r="A52" s="246">
        <v>5</v>
      </c>
      <c r="B52" s="246" t="s">
        <v>30</v>
      </c>
      <c r="C52" s="225"/>
    </row>
    <row r="53" spans="1:3" hidden="1">
      <c r="A53" s="246">
        <v>10</v>
      </c>
      <c r="B53" s="246" t="s">
        <v>31</v>
      </c>
      <c r="C53" s="225"/>
    </row>
    <row r="54" spans="1:3" hidden="1">
      <c r="A54" s="225"/>
      <c r="B54" s="225"/>
      <c r="C54" s="225"/>
    </row>
    <row r="55" spans="1:3" hidden="1">
      <c r="A55" s="225"/>
      <c r="B55" s="225"/>
      <c r="C55" s="225"/>
    </row>
    <row r="56" spans="1:3" hidden="1">
      <c r="A56" s="225"/>
      <c r="B56" s="225"/>
      <c r="C56" s="225"/>
    </row>
    <row r="57" spans="1:3" hidden="1">
      <c r="A57" s="225"/>
      <c r="B57" s="225"/>
      <c r="C57" s="225"/>
    </row>
    <row r="58" spans="1:3" hidden="1">
      <c r="A58" s="225"/>
      <c r="B58" s="225"/>
      <c r="C58" s="225"/>
    </row>
    <row r="59" spans="1:3" hidden="1">
      <c r="A59" s="225"/>
      <c r="B59" s="225"/>
      <c r="C59" s="225"/>
    </row>
    <row r="60" spans="1:3" hidden="1">
      <c r="A60" s="225"/>
      <c r="B60" s="225"/>
      <c r="C60" s="225"/>
    </row>
    <row r="61" spans="1:3" hidden="1">
      <c r="A61" s="225"/>
      <c r="B61" s="225"/>
      <c r="C61" s="225"/>
    </row>
    <row r="62" spans="1:3" hidden="1">
      <c r="A62" s="225"/>
      <c r="B62" s="225"/>
      <c r="C62" s="225"/>
    </row>
    <row r="63" spans="1:3" hidden="1">
      <c r="A63" s="225"/>
      <c r="B63" s="225"/>
      <c r="C63" s="225"/>
    </row>
    <row r="64" spans="1:3" hidden="1">
      <c r="A64" s="225"/>
      <c r="B64" s="225"/>
      <c r="C64" s="225"/>
    </row>
    <row r="65" spans="1:3">
      <c r="A65" s="225"/>
      <c r="B65" s="225"/>
      <c r="C65" s="225"/>
    </row>
    <row r="66" spans="1:3">
      <c r="A66" s="225"/>
      <c r="B66" s="225"/>
      <c r="C66" s="225"/>
    </row>
    <row r="67" spans="1:3">
      <c r="A67" s="225"/>
      <c r="B67" s="225"/>
      <c r="C67" s="225"/>
    </row>
    <row r="68" spans="1:3">
      <c r="A68" s="225"/>
      <c r="B68" s="225"/>
      <c r="C68" s="225"/>
    </row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" r:id="rId4" name="Button 512">
              <controlPr defaultSize="0" print="0" autoFill="0" autoLine="0" autoPict="0" macro="[0]!Zyl_Wasserdruck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3" r:id="rId5" name="Button 513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4" r:id="rId6" name="Button 514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5" r:id="rId7" name="Button 515">
              <controlPr defaultSize="0" print="0" autoFill="0" autoLine="0" autoPict="0" macro="[0]!NW_Zyl_Wasserdruck">
                <anchor moveWithCells="1" sizeWithCells="1">
                  <from>
                    <xdr:col>10</xdr:col>
                    <xdr:colOff>68580</xdr:colOff>
                    <xdr:row>4</xdr:row>
                    <xdr:rowOff>152400</xdr:rowOff>
                  </from>
                  <to>
                    <xdr:col>11</xdr:col>
                    <xdr:colOff>289560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Z64"/>
  <sheetViews>
    <sheetView showGridLines="0" showRowColHeaders="0" showOutlineSymbols="0" topLeftCell="A3" workbookViewId="0">
      <selection activeCell="I8" sqref="I8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54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H3" s="24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210000</v>
      </c>
      <c r="J4" s="28" t="s">
        <v>207</v>
      </c>
      <c r="Y4" s="6"/>
      <c r="Z4" s="159"/>
    </row>
    <row r="5" spans="6:26" ht="13.65" customHeight="1"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4"/>
      <c r="H6" s="32" t="s">
        <v>6</v>
      </c>
      <c r="I6" s="33">
        <v>12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166">
        <v>17.677669529663689</v>
      </c>
      <c r="J7" s="31" t="s">
        <v>208</v>
      </c>
      <c r="Y7" s="6"/>
      <c r="Z7" s="161"/>
    </row>
    <row r="8" spans="6:26" ht="13.65" customHeight="1">
      <c r="G8" s="170"/>
      <c r="H8" s="35" t="s">
        <v>11</v>
      </c>
      <c r="I8" s="36">
        <v>0</v>
      </c>
      <c r="J8" s="31" t="s">
        <v>208</v>
      </c>
      <c r="Y8" s="8"/>
      <c r="Z8" s="161"/>
    </row>
    <row r="9" spans="6:26" ht="13.65" customHeight="1">
      <c r="G9" s="170"/>
      <c r="H9" s="38" t="s">
        <v>12</v>
      </c>
      <c r="I9" s="39">
        <v>-7.1428571428571426E-3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-5.6631221475656668E-3</v>
      </c>
      <c r="J10" s="34" t="s">
        <v>5</v>
      </c>
      <c r="M10" s="24"/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 t="s">
        <v>58</v>
      </c>
      <c r="M16"/>
    </row>
    <row r="17" spans="2:13" ht="13.65" customHeight="1">
      <c r="L17" s="43" t="s">
        <v>59</v>
      </c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13" ht="13.65" customHeight="1">
      <c r="B21" s="46">
        <v>12</v>
      </c>
      <c r="C21" s="46">
        <v>17.677669529663689</v>
      </c>
      <c r="D21" s="47">
        <v>0</v>
      </c>
      <c r="E21" s="162">
        <v>-7.1428571428571426E-3</v>
      </c>
      <c r="F21" s="231">
        <v>-5.6631221475656668E-3</v>
      </c>
      <c r="G21" s="174"/>
    </row>
    <row r="22" spans="2:13" ht="13.65" customHeight="1">
      <c r="B22" s="46">
        <v>12.857142857142858</v>
      </c>
      <c r="C22" s="46">
        <v>16.49915822768611</v>
      </c>
      <c r="D22" s="47">
        <v>-1.377551020408164</v>
      </c>
      <c r="E22" s="162">
        <v>-9.1307666693082878E-3</v>
      </c>
      <c r="F22" s="231">
        <v>-6.4017128382138633E-3</v>
      </c>
      <c r="G22" s="174"/>
    </row>
    <row r="23" spans="2:13" ht="13.65" customHeight="1">
      <c r="B23" s="46">
        <v>13.714285714285714</v>
      </c>
      <c r="C23" s="46">
        <v>15.467960838455729</v>
      </c>
      <c r="D23" s="47">
        <v>-2.93877551020408</v>
      </c>
      <c r="E23" s="162">
        <v>-1.1666455709714854E-2</v>
      </c>
      <c r="F23" s="231">
        <v>-7.2598966021520262E-3</v>
      </c>
      <c r="G23" s="174"/>
    </row>
    <row r="24" spans="2:13" ht="13.65" customHeight="1">
      <c r="B24" s="46">
        <v>14.571428571428571</v>
      </c>
      <c r="C24" s="46">
        <v>14.558080789134804</v>
      </c>
      <c r="D24" s="47">
        <v>-4.6836734693877551</v>
      </c>
      <c r="E24" s="162">
        <v>-1.4802935184782217E-2</v>
      </c>
      <c r="F24" s="231">
        <v>-8.2335469992471846E-3</v>
      </c>
      <c r="G24" s="174"/>
    </row>
    <row r="25" spans="2:13" ht="13.65" customHeight="1">
      <c r="B25" s="46">
        <v>15.428571428571429</v>
      </c>
      <c r="C25" s="46">
        <v>13.749298523071758</v>
      </c>
      <c r="D25" s="47">
        <v>-6.6122448979591848</v>
      </c>
      <c r="E25" s="162">
        <v>-1.8593216015215734E-2</v>
      </c>
      <c r="F25" s="231">
        <v>-9.319454576062574E-3</v>
      </c>
      <c r="G25" s="174"/>
    </row>
    <row r="26" spans="2:13" ht="13.65" customHeight="1">
      <c r="B26" s="46">
        <v>16.285714285714285</v>
      </c>
      <c r="C26" s="46">
        <v>13.025651232383773</v>
      </c>
      <c r="D26" s="47">
        <v>-8.7244897959183643</v>
      </c>
      <c r="E26" s="162">
        <v>-2.3090309121720758E-2</v>
      </c>
      <c r="F26" s="231">
        <v>-1.0515085553569179E-2</v>
      </c>
      <c r="G26" s="174"/>
    </row>
    <row r="27" spans="2:13" ht="13.65" customHeight="1">
      <c r="B27" s="46">
        <v>17.142857142857142</v>
      </c>
      <c r="C27" s="46">
        <v>12.374368670764584</v>
      </c>
      <c r="D27" s="47">
        <v>-11.020408163265307</v>
      </c>
      <c r="E27" s="162">
        <v>-2.8347225425002669E-2</v>
      </c>
      <c r="F27" s="231">
        <v>-1.1818412908543784E-2</v>
      </c>
      <c r="G27" s="174"/>
    </row>
    <row r="28" spans="2:13" ht="13.65" customHeight="1">
      <c r="B28" s="46">
        <v>18</v>
      </c>
      <c r="C28" s="46">
        <v>11.785113019775793</v>
      </c>
      <c r="D28" s="47">
        <v>-13.5</v>
      </c>
      <c r="E28" s="162">
        <v>-3.4416975845766834E-2</v>
      </c>
      <c r="F28" s="231">
        <v>-1.3227795717424731E-2</v>
      </c>
      <c r="G28" s="174"/>
    </row>
    <row r="29" spans="2:13" ht="13.65" customHeight="1">
      <c r="B29" s="46">
        <v>18.857142857142858</v>
      </c>
      <c r="C29" s="46">
        <v>11.249426064331439</v>
      </c>
      <c r="D29" s="47">
        <v>-16.163265306122451</v>
      </c>
      <c r="E29" s="162">
        <v>-4.1352571304718609E-2</v>
      </c>
      <c r="F29" s="231">
        <v>-1.4741891406388862E-2</v>
      </c>
      <c r="G29" s="174"/>
    </row>
    <row r="30" spans="2:13" ht="13.65" customHeight="1">
      <c r="B30" s="46">
        <v>19.714285714285715</v>
      </c>
      <c r="C30" s="46">
        <v>10.76032058327355</v>
      </c>
      <c r="D30" s="47">
        <v>-19.010204081632654</v>
      </c>
      <c r="E30" s="162">
        <v>-4.9207022722563352E-2</v>
      </c>
      <c r="F30" s="231">
        <v>-1.6359590892712685E-2</v>
      </c>
      <c r="G30" s="174"/>
    </row>
    <row r="31" spans="2:13" ht="13.65" customHeight="1">
      <c r="B31" s="46">
        <v>20.571428571428573</v>
      </c>
      <c r="C31" s="46">
        <v>10.311973892303818</v>
      </c>
      <c r="D31" s="47">
        <v>-22.040816326530621</v>
      </c>
      <c r="E31" s="162">
        <v>-5.803334102000645E-2</v>
      </c>
      <c r="F31" s="231">
        <v>-1.8079969940793295E-2</v>
      </c>
      <c r="G31" s="174"/>
    </row>
    <row r="32" spans="2:13" ht="13.65" customHeight="1">
      <c r="B32" s="46">
        <v>21.428571428571427</v>
      </c>
      <c r="C32" s="46">
        <v>9.8994949366116671</v>
      </c>
      <c r="D32" s="47">
        <v>-25.255102040816318</v>
      </c>
      <c r="E32" s="162">
        <v>-6.7884537117753191E-2</v>
      </c>
      <c r="F32" s="231">
        <v>-1.9902252192724231E-2</v>
      </c>
      <c r="G32" s="174"/>
    </row>
    <row r="33" spans="1:7" ht="13.65" customHeight="1">
      <c r="B33" s="46">
        <v>22.285714285714285</v>
      </c>
      <c r="C33" s="46">
        <v>9.5187451313573721</v>
      </c>
      <c r="D33" s="47">
        <v>-28.653061224489797</v>
      </c>
      <c r="E33" s="162">
        <v>-7.8813621936509051E-2</v>
      </c>
      <c r="F33" s="231">
        <v>-2.1825780730277012E-2</v>
      </c>
      <c r="G33" s="174"/>
    </row>
    <row r="34" spans="1:7" ht="13.65" customHeight="1">
      <c r="B34" s="46">
        <v>23.142857142857142</v>
      </c>
      <c r="C34" s="46">
        <v>9.1661990153811725</v>
      </c>
      <c r="D34" s="47">
        <v>-32.234693877551017</v>
      </c>
      <c r="E34" s="162">
        <v>-9.0873606396979306E-2</v>
      </c>
      <c r="F34" s="231">
        <v>-2.3849995956442108E-2</v>
      </c>
      <c r="G34" s="174"/>
    </row>
    <row r="35" spans="1:7" ht="13.65" customHeight="1">
      <c r="B35" s="46">
        <v>24</v>
      </c>
      <c r="C35" s="46">
        <v>8.8388347648318444</v>
      </c>
      <c r="D35" s="47">
        <v>-36</v>
      </c>
      <c r="E35" s="162">
        <v>-0.1041175014198694</v>
      </c>
      <c r="F35" s="231">
        <v>-2.5974418216639983E-2</v>
      </c>
      <c r="G35" s="174"/>
    </row>
    <row r="36" spans="1:7" ht="13.65" customHeight="1"/>
    <row r="37" spans="1:7" ht="13.65" customHeight="1"/>
    <row r="38" spans="1:7" ht="13.65" customHeight="1"/>
    <row r="39" spans="1:7">
      <c r="A39" s="225"/>
      <c r="B39" s="225"/>
      <c r="C39" s="225"/>
    </row>
    <row r="40" spans="1:7">
      <c r="A40"/>
      <c r="B40"/>
      <c r="C40" s="225"/>
    </row>
    <row r="41" spans="1:7">
      <c r="A41"/>
      <c r="B41"/>
      <c r="C41" s="225"/>
    </row>
    <row r="42" spans="1:7">
      <c r="A42">
        <v>5.7735026918962591</v>
      </c>
      <c r="B42"/>
      <c r="C42" s="225"/>
    </row>
    <row r="43" spans="1:7">
      <c r="A43"/>
      <c r="B43"/>
      <c r="C43" s="225"/>
    </row>
    <row r="44" spans="1:7">
      <c r="A44"/>
      <c r="B44"/>
      <c r="C44" s="225"/>
    </row>
    <row r="45" spans="1:7">
      <c r="A45" s="225"/>
      <c r="B45" s="225"/>
      <c r="C45" s="225"/>
    </row>
    <row r="46" spans="1:7">
      <c r="A46" s="225"/>
      <c r="B46" s="225"/>
      <c r="C46" s="225"/>
    </row>
    <row r="47" spans="1:7">
      <c r="A47" s="225"/>
      <c r="B47" s="225"/>
      <c r="C47" s="225"/>
    </row>
    <row r="48" spans="1:7">
      <c r="A48" s="225"/>
      <c r="B48" s="225"/>
      <c r="C48" s="225"/>
    </row>
    <row r="49" spans="1:4">
      <c r="A49" s="225"/>
      <c r="B49" s="225"/>
      <c r="C49" s="225"/>
    </row>
    <row r="50" spans="1:4" hidden="1">
      <c r="A50" s="243" t="s">
        <v>33</v>
      </c>
      <c r="B50" s="86" t="s">
        <v>28</v>
      </c>
      <c r="C50" s="225"/>
      <c r="D50" s="249">
        <f>B21*COS(RADIANS(Winkel4))</f>
        <v>8.4852813742385713</v>
      </c>
    </row>
    <row r="51" spans="1:4" hidden="1">
      <c r="A51" s="243">
        <v>0.03</v>
      </c>
      <c r="B51" s="86" t="s">
        <v>34</v>
      </c>
      <c r="C51" s="225"/>
      <c r="D51" s="249">
        <f t="shared" ref="D51:D64" si="0">B22*COS(RADIANS(Winkel4))</f>
        <v>9.0913729009698976</v>
      </c>
    </row>
    <row r="52" spans="1:4" hidden="1">
      <c r="A52" s="243">
        <v>12.000000000000002</v>
      </c>
      <c r="B52" s="86" t="s">
        <v>30</v>
      </c>
      <c r="D52" s="249">
        <f t="shared" si="0"/>
        <v>9.6974644277012239</v>
      </c>
    </row>
    <row r="53" spans="1:4" hidden="1">
      <c r="A53" s="243">
        <v>12</v>
      </c>
      <c r="B53" s="86" t="s">
        <v>31</v>
      </c>
      <c r="D53" s="249">
        <f t="shared" si="0"/>
        <v>10.30355595443255</v>
      </c>
    </row>
    <row r="54" spans="1:4" hidden="1">
      <c r="A54" s="243">
        <v>45</v>
      </c>
      <c r="B54" s="86" t="s">
        <v>35</v>
      </c>
      <c r="D54" s="249">
        <f t="shared" si="0"/>
        <v>10.909647481163876</v>
      </c>
    </row>
    <row r="55" spans="1:4" hidden="1">
      <c r="D55" s="249">
        <f t="shared" si="0"/>
        <v>11.515739007895203</v>
      </c>
    </row>
    <row r="56" spans="1:4" hidden="1">
      <c r="D56" s="249">
        <f t="shared" si="0"/>
        <v>12.121830534626529</v>
      </c>
    </row>
    <row r="57" spans="1:4" hidden="1">
      <c r="D57" s="249">
        <f t="shared" si="0"/>
        <v>12.727922061357857</v>
      </c>
    </row>
    <row r="58" spans="1:4" hidden="1">
      <c r="D58" s="249">
        <f t="shared" si="0"/>
        <v>13.334013588089183</v>
      </c>
    </row>
    <row r="59" spans="1:4" hidden="1">
      <c r="D59" s="249">
        <f t="shared" si="0"/>
        <v>13.94010511482051</v>
      </c>
    </row>
    <row r="60" spans="1:4" hidden="1">
      <c r="D60" s="249">
        <f t="shared" si="0"/>
        <v>14.546196641551838</v>
      </c>
    </row>
    <row r="61" spans="1:4" hidden="1">
      <c r="D61" s="249">
        <f t="shared" si="0"/>
        <v>15.152288168283162</v>
      </c>
    </row>
    <row r="62" spans="1:4" hidden="1">
      <c r="D62" s="249">
        <f t="shared" si="0"/>
        <v>15.758379695014488</v>
      </c>
    </row>
    <row r="63" spans="1:4" hidden="1">
      <c r="D63" s="249">
        <f t="shared" si="0"/>
        <v>16.364471221745816</v>
      </c>
    </row>
    <row r="64" spans="1:4" hidden="1">
      <c r="D64" s="249">
        <f t="shared" si="0"/>
        <v>16.970562748477143</v>
      </c>
    </row>
  </sheetData>
  <sheetProtection algorithmName="SHA-512" hashValue="L9f15tZk0sK1ZZYghDzxpw8JGv7kuD2L3mB4G452/r5JIMj9ut4se5wJSD5G7tUAQ32fMzptN/zBbNgZpnQVuw==" saltValue="aBIxybbevvJybTouFcyMBw==" spinCount="100000" sheet="1" objects="1" scenarios="1"/>
  <sortState ref="D64">
    <sortCondition descending="1" ref="D50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611" r:id="rId4" name="Button 507">
              <controlPr defaultSize="0" print="0" autoFill="0" autoLine="0" autoPict="0" macro="[0]!Ke_Wasser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2" r:id="rId5" name="Button 508">
              <controlPr defaultSize="0" print="0" autoFill="0" autoLine="0" autoPict="0" macro="[0]!zeige_Dialog_Rand">
                <anchor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3" r:id="rId6" name="Button 509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4" r:id="rId7" name="Button 510">
              <controlPr defaultSize="0" print="0" autoFill="0" autoLine="0" autoPict="0" macro="[0]!NW_Keg_Wasserdruck">
                <anchor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Z66"/>
  <sheetViews>
    <sheetView showGridLines="0" showRowColHeaders="0" showOutlineSymbols="0" workbookViewId="0">
      <selection activeCell="F25" sqref="F25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60</v>
      </c>
      <c r="G1" s="247"/>
      <c r="H1" s="22"/>
      <c r="I1" s="175"/>
      <c r="Y1" s="6"/>
      <c r="Z1" s="159"/>
    </row>
    <row r="2" spans="6:26" ht="13.65" customHeight="1">
      <c r="Y2" s="8"/>
      <c r="Z2" s="159"/>
    </row>
    <row r="3" spans="6:26" ht="13.65" customHeight="1">
      <c r="H3" s="24"/>
      <c r="I3" s="2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30000000</v>
      </c>
      <c r="J4" s="28" t="s">
        <v>202</v>
      </c>
      <c r="Y4" s="6"/>
      <c r="Z4" s="159"/>
    </row>
    <row r="5" spans="6:26" ht="13.65" customHeight="1">
      <c r="G5"/>
      <c r="H5" s="29" t="s">
        <v>4</v>
      </c>
      <c r="I5" s="30">
        <v>0.17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5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37">
        <v>0</v>
      </c>
      <c r="J7" s="31" t="s">
        <v>204</v>
      </c>
      <c r="Y7" s="6"/>
      <c r="Z7" s="161"/>
    </row>
    <row r="8" spans="6:26" ht="13.65" customHeight="1">
      <c r="G8" s="23"/>
      <c r="H8" s="35" t="s">
        <v>11</v>
      </c>
      <c r="I8" s="36">
        <v>150</v>
      </c>
      <c r="J8" s="31" t="s">
        <v>204</v>
      </c>
      <c r="Y8" s="8"/>
      <c r="Z8" s="161"/>
    </row>
    <row r="9" spans="6:26" ht="13.65" customHeight="1">
      <c r="H9" s="38" t="s">
        <v>12</v>
      </c>
      <c r="I9" s="39">
        <v>7.4999999999999993E-5</v>
      </c>
      <c r="J9" s="31" t="s">
        <v>203</v>
      </c>
      <c r="Y9" s="8"/>
      <c r="Z9" s="161"/>
    </row>
    <row r="10" spans="6:26" ht="13.65" customHeight="1">
      <c r="G10" s="24"/>
      <c r="H10" s="40" t="s">
        <v>13</v>
      </c>
      <c r="I10" s="41">
        <v>1.5E-5</v>
      </c>
      <c r="J10" s="34" t="s">
        <v>5</v>
      </c>
      <c r="M10" s="24"/>
    </row>
    <row r="11" spans="6:26" ht="13.65" customHeight="1"/>
    <row r="12" spans="6:26" ht="13.65" customHeight="1"/>
    <row r="13" spans="6:26" ht="13.65" customHeight="1"/>
    <row r="14" spans="6:26" ht="13.65" customHeight="1">
      <c r="G14" s="19" t="s">
        <v>61</v>
      </c>
    </row>
    <row r="15" spans="6:26" ht="13.65" customHeight="1"/>
    <row r="16" spans="6:26" ht="13.65" customHeight="1">
      <c r="L16" s="43"/>
      <c r="M16"/>
    </row>
    <row r="17" spans="2:13" ht="13.65" customHeight="1">
      <c r="L17" s="43"/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13" ht="13.65" customHeight="1">
      <c r="B21" s="46">
        <v>0</v>
      </c>
      <c r="C21" s="46">
        <v>0</v>
      </c>
      <c r="D21" s="47">
        <v>0</v>
      </c>
      <c r="E21" s="162">
        <v>0</v>
      </c>
      <c r="F21" s="162">
        <v>1.5E-5</v>
      </c>
    </row>
    <row r="22" spans="2:13" ht="13.65" customHeight="1">
      <c r="B22" s="46">
        <v>0.35714285714285715</v>
      </c>
      <c r="C22" s="46">
        <v>0</v>
      </c>
      <c r="D22" s="47">
        <v>10.714285714285715</v>
      </c>
      <c r="E22" s="162">
        <v>5.3571428571428579E-6</v>
      </c>
      <c r="F22" s="162">
        <v>1.5E-5</v>
      </c>
    </row>
    <row r="23" spans="2:13" ht="13.65" customHeight="1">
      <c r="B23" s="46">
        <v>0.7142857142857143</v>
      </c>
      <c r="C23" s="46">
        <v>0</v>
      </c>
      <c r="D23" s="47">
        <v>21.428571428571431</v>
      </c>
      <c r="E23" s="162">
        <v>1.0714285714285716E-5</v>
      </c>
      <c r="F23" s="162">
        <v>1.5E-5</v>
      </c>
    </row>
    <row r="24" spans="2:13" ht="13.65" customHeight="1">
      <c r="B24" s="46">
        <v>1.0714285714285714</v>
      </c>
      <c r="C24" s="46">
        <v>0</v>
      </c>
      <c r="D24" s="47">
        <v>32.142857142857139</v>
      </c>
      <c r="E24" s="162">
        <v>1.6071428571428572E-5</v>
      </c>
      <c r="F24" s="162">
        <v>1.5E-5</v>
      </c>
    </row>
    <row r="25" spans="2:13" ht="13.65" customHeight="1">
      <c r="B25" s="46">
        <v>1.4285714285714286</v>
      </c>
      <c r="C25" s="46">
        <v>0</v>
      </c>
      <c r="D25" s="47">
        <v>42.857142857142861</v>
      </c>
      <c r="E25" s="162">
        <v>2.1428571428571432E-5</v>
      </c>
      <c r="F25" s="162">
        <v>1.5E-5</v>
      </c>
    </row>
    <row r="26" spans="2:13" ht="13.65" customHeight="1">
      <c r="B26" s="46">
        <v>1.7857142857142858</v>
      </c>
      <c r="C26" s="46">
        <v>0</v>
      </c>
      <c r="D26" s="47">
        <v>53.571428571428577</v>
      </c>
      <c r="E26" s="162">
        <v>2.6785714285714288E-5</v>
      </c>
      <c r="F26" s="162">
        <v>1.5E-5</v>
      </c>
    </row>
    <row r="27" spans="2:13" ht="13.65" customHeight="1">
      <c r="B27" s="46">
        <v>2.1428571428571428</v>
      </c>
      <c r="C27" s="46">
        <v>0</v>
      </c>
      <c r="D27" s="47">
        <v>64.285714285714278</v>
      </c>
      <c r="E27" s="162">
        <v>3.2142857142857144E-5</v>
      </c>
      <c r="F27" s="162">
        <v>1.5E-5</v>
      </c>
    </row>
    <row r="28" spans="2:13" ht="13.65" customHeight="1">
      <c r="B28" s="46">
        <v>2.5</v>
      </c>
      <c r="C28" s="46">
        <v>0</v>
      </c>
      <c r="D28" s="47">
        <v>75</v>
      </c>
      <c r="E28" s="162">
        <v>3.7499999999999997E-5</v>
      </c>
      <c r="F28" s="162">
        <v>1.5E-5</v>
      </c>
    </row>
    <row r="29" spans="2:13" ht="13.65" customHeight="1">
      <c r="B29" s="46">
        <v>2.8571428571428572</v>
      </c>
      <c r="C29" s="46">
        <v>0</v>
      </c>
      <c r="D29" s="47">
        <v>85.714285714285722</v>
      </c>
      <c r="E29" s="162">
        <v>4.2857142857142863E-5</v>
      </c>
      <c r="F29" s="162">
        <v>1.5E-5</v>
      </c>
    </row>
    <row r="30" spans="2:13" ht="13.65" customHeight="1">
      <c r="B30" s="46">
        <v>3.2142857142857144</v>
      </c>
      <c r="C30" s="46">
        <v>0</v>
      </c>
      <c r="D30" s="47">
        <v>96.428571428571431</v>
      </c>
      <c r="E30" s="162">
        <v>4.8214285714285716E-5</v>
      </c>
      <c r="F30" s="162">
        <v>1.5E-5</v>
      </c>
    </row>
    <row r="31" spans="2:13" ht="13.65" customHeight="1">
      <c r="B31" s="46">
        <v>3.5714285714285716</v>
      </c>
      <c r="C31" s="46">
        <v>0</v>
      </c>
      <c r="D31" s="47">
        <v>107.14285714285715</v>
      </c>
      <c r="E31" s="162">
        <v>5.3571428571428575E-5</v>
      </c>
      <c r="F31" s="162">
        <v>1.5E-5</v>
      </c>
    </row>
    <row r="32" spans="2:13" ht="13.65" customHeight="1">
      <c r="B32" s="46">
        <v>3.9285714285714284</v>
      </c>
      <c r="C32" s="46">
        <v>0</v>
      </c>
      <c r="D32" s="47">
        <v>117.85714285714285</v>
      </c>
      <c r="E32" s="162">
        <v>5.8928571428571428E-5</v>
      </c>
      <c r="F32" s="162">
        <v>1.5E-5</v>
      </c>
    </row>
    <row r="33" spans="1:6" ht="13.65" customHeight="1">
      <c r="B33" s="46">
        <v>4.2857142857142856</v>
      </c>
      <c r="C33" s="46">
        <v>0</v>
      </c>
      <c r="D33" s="47">
        <v>128.57142857142856</v>
      </c>
      <c r="E33" s="162">
        <v>6.4285714285714288E-5</v>
      </c>
      <c r="F33" s="162">
        <v>1.5E-5</v>
      </c>
    </row>
    <row r="34" spans="1:6" ht="13.65" customHeight="1">
      <c r="B34" s="46">
        <v>4.6428571428571432</v>
      </c>
      <c r="C34" s="46">
        <v>0</v>
      </c>
      <c r="D34" s="47">
        <v>139.28571428571431</v>
      </c>
      <c r="E34" s="162">
        <v>6.9642857142857147E-5</v>
      </c>
      <c r="F34" s="162">
        <v>1.5E-5</v>
      </c>
    </row>
    <row r="35" spans="1:6" ht="13.65" customHeight="1">
      <c r="B35" s="46">
        <v>5</v>
      </c>
      <c r="C35" s="46">
        <v>0</v>
      </c>
      <c r="D35" s="47">
        <v>150</v>
      </c>
      <c r="E35" s="162">
        <v>7.4999999999999993E-5</v>
      </c>
      <c r="F35" s="162">
        <v>1.5E-5</v>
      </c>
    </row>
    <row r="36" spans="1:6" ht="13.65" customHeight="1"/>
    <row r="37" spans="1:6" ht="13.65" customHeight="1"/>
    <row r="38" spans="1:6" ht="12.9" customHeight="1"/>
    <row r="39" spans="1:6">
      <c r="A39" s="190"/>
      <c r="B39" s="190"/>
    </row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/>
      <c r="B43"/>
    </row>
    <row r="44" spans="1:6">
      <c r="A44" s="190"/>
      <c r="B44" s="190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0.2</v>
      </c>
      <c r="B51" s="246" t="s">
        <v>29</v>
      </c>
      <c r="C51" s="225"/>
      <c r="D51" s="225"/>
    </row>
    <row r="52" spans="1:4" hidden="1">
      <c r="A52" s="246">
        <v>3</v>
      </c>
      <c r="B52" s="246" t="s">
        <v>30</v>
      </c>
      <c r="C52" s="225"/>
      <c r="D52" s="225"/>
    </row>
    <row r="53" spans="1:4" hidden="1">
      <c r="A53" s="246">
        <v>5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>
      <c r="A59" s="225"/>
      <c r="B59" s="225"/>
      <c r="C59" s="225"/>
      <c r="D59" s="225"/>
    </row>
    <row r="60" spans="1:4" hidden="1">
      <c r="A60" s="225"/>
      <c r="B60" s="225"/>
      <c r="C60" s="225"/>
      <c r="D60" s="225"/>
    </row>
    <row r="61" spans="1:4" hidden="1">
      <c r="A61" s="225"/>
      <c r="B61" s="225"/>
      <c r="C61" s="225"/>
      <c r="D61" s="225"/>
    </row>
    <row r="62" spans="1:4" hidden="1">
      <c r="A62" s="225"/>
      <c r="B62" s="225"/>
      <c r="C62" s="225"/>
      <c r="D62" s="225"/>
    </row>
    <row r="63" spans="1:4" hidden="1">
      <c r="A63" s="225"/>
      <c r="B63" s="225"/>
      <c r="C63" s="225"/>
      <c r="D63" s="225"/>
    </row>
    <row r="64" spans="1:4" hidden="1">
      <c r="A64" s="225"/>
      <c r="B64" s="225"/>
      <c r="C64" s="225"/>
      <c r="D64" s="225"/>
    </row>
    <row r="65" spans="1:4">
      <c r="A65" s="225"/>
      <c r="B65" s="225"/>
      <c r="C65" s="225"/>
      <c r="D65" s="225"/>
    </row>
    <row r="66" spans="1:4">
      <c r="A66" s="225"/>
      <c r="B66" s="225"/>
      <c r="C66" s="225"/>
      <c r="D66" s="225"/>
    </row>
  </sheetData>
  <sheetProtection algorithmName="SHA-512" hashValue="K+BS7xTlJvqqcCamTsBPt5HOVRsWdSO1xAGmzpQEjI5RjLXPZDtIRBuFMix90Q7/SMuc1+RFUjdufQAN45pMzA==" saltValue="eqJoB1exDAy0l3YMtUSTYg==" spinCount="100000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20" r:id="rId4" name="Button 492">
              <controlPr defaultSize="0" print="0" autoFill="0" autoLine="0" autoPict="0" macro="[0]!Zyl_Flüssigkeits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21" r:id="rId5" name="Button 493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22" r:id="rId6" name="Button 494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23" r:id="rId7" name="Button 495">
              <controlPr defaultSize="0" print="0" autoFill="0" autoLine="0" autoPict="0" macro="[0]!NW_Zyl_Flüssigkeitsdruck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/>
  <dimension ref="A1:Z64"/>
  <sheetViews>
    <sheetView showGridLines="0" showRowColHeaders="0" showOutlineSymbols="0" topLeftCell="A3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62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164"/>
      <c r="I3" s="24"/>
      <c r="J3" s="24"/>
      <c r="Y3" s="6"/>
      <c r="Z3" s="176"/>
    </row>
    <row r="4" spans="6:26" ht="13.65" customHeight="1">
      <c r="G4" s="25" t="s">
        <v>1</v>
      </c>
      <c r="H4" s="26" t="s">
        <v>2</v>
      </c>
      <c r="I4" s="27">
        <v>210000</v>
      </c>
      <c r="J4" s="28" t="s">
        <v>207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77"/>
    </row>
    <row r="6" spans="6:26" ht="13.65" customHeight="1">
      <c r="G6" s="23"/>
      <c r="H6" s="32" t="s">
        <v>6</v>
      </c>
      <c r="I6" s="33">
        <v>12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-17.380684681565338</v>
      </c>
      <c r="J7" s="31" t="s">
        <v>208</v>
      </c>
      <c r="Y7" s="6"/>
      <c r="Z7" s="161"/>
    </row>
    <row r="8" spans="6:26" ht="13.65" customHeight="1">
      <c r="G8" s="23"/>
      <c r="H8" s="35" t="s">
        <v>11</v>
      </c>
      <c r="I8" s="36">
        <v>-34.978233764908637</v>
      </c>
      <c r="J8" s="31" t="s">
        <v>208</v>
      </c>
      <c r="Y8" s="8"/>
      <c r="Z8" s="161"/>
    </row>
    <row r="9" spans="6:26" ht="13.65" customHeight="1">
      <c r="G9" s="170"/>
      <c r="H9" s="38" t="s">
        <v>12</v>
      </c>
      <c r="I9" s="39">
        <v>-4.008827864589555E-2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-8.5069867639937374E-3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24</v>
      </c>
      <c r="C21" s="47">
        <v>-35.348281733176073</v>
      </c>
      <c r="D21" s="47">
        <v>-71.992935059634533</v>
      </c>
      <c r="E21" s="162">
        <v>-0.16536453205007207</v>
      </c>
      <c r="F21" s="231">
        <v>-1.7890559277099597E-2</v>
      </c>
    </row>
    <row r="22" spans="2:6" ht="13.65" customHeight="1">
      <c r="B22" s="46">
        <v>23.142857142857142</v>
      </c>
      <c r="C22" s="47">
        <v>-34.041316329203397</v>
      </c>
      <c r="D22" s="47">
        <v>-69.281491911318341</v>
      </c>
      <c r="E22" s="162">
        <v>-0.15343405367563587</v>
      </c>
      <c r="F22" s="231">
        <v>-1.719188471277236E-2</v>
      </c>
    </row>
    <row r="23" spans="2:6" ht="13.65" customHeight="1">
      <c r="B23" s="46">
        <v>22.285714285714285</v>
      </c>
      <c r="C23" s="47">
        <v>-32.737901589466944</v>
      </c>
      <c r="D23" s="47">
        <v>-66.58043890346039</v>
      </c>
      <c r="E23" s="162">
        <v>-0.14197316688920497</v>
      </c>
      <c r="F23" s="231">
        <v>-1.6497594236879798E-2</v>
      </c>
    </row>
    <row r="24" spans="2:6" ht="13.65" customHeight="1">
      <c r="B24" s="46">
        <v>21.428571428571427</v>
      </c>
      <c r="C24" s="47">
        <v>-31.438047988056731</v>
      </c>
      <c r="D24" s="47">
        <v>-63.889776036060688</v>
      </c>
      <c r="E24" s="162">
        <v>-0.13097917281531088</v>
      </c>
      <c r="F24" s="231">
        <v>-1.580768618686796E-2</v>
      </c>
    </row>
    <row r="25" spans="2:6" ht="13.65" customHeight="1">
      <c r="B25" s="46">
        <v>20.571428571428573</v>
      </c>
      <c r="C25" s="47">
        <v>-30.141767744744442</v>
      </c>
      <c r="D25" s="47">
        <v>-61.209503309119249</v>
      </c>
      <c r="E25" s="162">
        <v>-0.12044937257848501</v>
      </c>
      <c r="F25" s="231">
        <v>-1.5122158623090545E-2</v>
      </c>
    </row>
    <row r="26" spans="2:6" ht="13.65" customHeight="1">
      <c r="B26" s="46">
        <v>19.714285714285715</v>
      </c>
      <c r="C26" s="47">
        <v>-28.849075204479437</v>
      </c>
      <c r="D26" s="47">
        <v>-58.539620722636052</v>
      </c>
      <c r="E26" s="162">
        <v>-0.11038106730325876</v>
      </c>
      <c r="F26" s="231">
        <v>-1.4441009268571453E-2</v>
      </c>
    </row>
    <row r="27" spans="2:6" ht="13.65" customHeight="1">
      <c r="B27" s="46">
        <v>18.857142857142858</v>
      </c>
      <c r="C27" s="47">
        <v>-27.559987320383712</v>
      </c>
      <c r="D27" s="47">
        <v>-55.88012827661111</v>
      </c>
      <c r="E27" s="162">
        <v>-0.10077155811416361</v>
      </c>
      <c r="F27" s="231">
        <v>-1.3764235432338939E-2</v>
      </c>
    </row>
    <row r="28" spans="2:6" ht="13.65" customHeight="1">
      <c r="B28" s="46">
        <v>18</v>
      </c>
      <c r="C28" s="47">
        <v>-26.274524274745335</v>
      </c>
      <c r="D28" s="47">
        <v>-53.231025971044417</v>
      </c>
      <c r="E28" s="162">
        <v>-9.1618146135730993E-2</v>
      </c>
      <c r="F28" s="231">
        <v>-1.3091833910855222E-2</v>
      </c>
    </row>
    <row r="29" spans="2:6" ht="13.65" customHeight="1">
      <c r="B29" s="46">
        <v>17.142857142857142</v>
      </c>
      <c r="C29" s="47">
        <v>-24.99271028631</v>
      </c>
      <c r="D29" s="47">
        <v>-50.592313805935987</v>
      </c>
      <c r="E29" s="162">
        <v>-8.29181324924924E-2</v>
      </c>
      <c r="F29" s="231">
        <v>-1.2423800859874955E-2</v>
      </c>
    </row>
    <row r="30" spans="2:6" ht="13.65" customHeight="1">
      <c r="B30" s="46">
        <v>16.285714285714285</v>
      </c>
      <c r="C30" s="47">
        <v>-23.7145746725067</v>
      </c>
      <c r="D30" s="47">
        <v>-47.963991781285792</v>
      </c>
      <c r="E30" s="162">
        <v>-7.4668818308979215E-2</v>
      </c>
      <c r="F30" s="231">
        <v>-1.1760131625837972E-2</v>
      </c>
    </row>
    <row r="31" spans="2:6" ht="13.65" customHeight="1">
      <c r="B31" s="46">
        <v>15.428571428571429</v>
      </c>
      <c r="C31" s="47">
        <v>-22.440153265748648</v>
      </c>
      <c r="D31" s="47">
        <v>-45.346059897093873</v>
      </c>
      <c r="E31" s="162">
        <v>-6.6867504709722969E-2</v>
      </c>
      <c r="F31" s="231">
        <v>-1.1100820521059648E-2</v>
      </c>
    </row>
    <row r="32" spans="2:6" ht="13.65" customHeight="1">
      <c r="B32" s="46">
        <v>14.571428571428571</v>
      </c>
      <c r="C32" s="47">
        <v>-21.169490329605107</v>
      </c>
      <c r="D32" s="47">
        <v>-42.738518153360175</v>
      </c>
      <c r="E32" s="162">
        <v>-5.9511492819254989E-2</v>
      </c>
      <c r="F32" s="231">
        <v>-1.0445860519576595E-2</v>
      </c>
    </row>
    <row r="33" spans="1:6" ht="13.65" customHeight="1">
      <c r="B33" s="46">
        <v>13.714285714285714</v>
      </c>
      <c r="C33" s="47">
        <v>-19.902641193537661</v>
      </c>
      <c r="D33" s="47">
        <v>-40.141366550084747</v>
      </c>
      <c r="E33" s="162">
        <v>-5.2598083762106805E-2</v>
      </c>
      <c r="F33" s="231">
        <v>-9.7952428389345998E-3</v>
      </c>
    </row>
    <row r="34" spans="1:6" ht="13.65" customHeight="1">
      <c r="B34" s="46">
        <v>12.857142857142858</v>
      </c>
      <c r="C34" s="47">
        <v>-18.639675941530978</v>
      </c>
      <c r="D34" s="47">
        <v>-37.554605087267568</v>
      </c>
      <c r="E34" s="162">
        <v>-4.6124578662809855E-2</v>
      </c>
      <c r="F34" s="231">
        <v>-9.1489563546916543E-3</v>
      </c>
    </row>
    <row r="35" spans="1:6" ht="13.65" customHeight="1">
      <c r="B35" s="46">
        <v>12</v>
      </c>
      <c r="C35" s="47">
        <v>-17.380684681565338</v>
      </c>
      <c r="D35" s="47">
        <v>-34.978233764908637</v>
      </c>
      <c r="E35" s="162">
        <v>-4.008827864589555E-2</v>
      </c>
      <c r="F35" s="231">
        <v>-8.5069867639937374E-3</v>
      </c>
    </row>
    <row r="36" spans="1:6" ht="13.65" customHeight="1"/>
    <row r="37" spans="1:6" ht="13.65" customHeight="1"/>
    <row r="38" spans="1:6" ht="13.65" customHeight="1"/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>
        <v>2.8867513459481295</v>
      </c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3" t="s">
        <v>33</v>
      </c>
      <c r="B50" s="86" t="s">
        <v>28</v>
      </c>
      <c r="C50" s="225"/>
      <c r="D50" s="249">
        <f>B21*COS(RADIANS(Winkel5))</f>
        <v>16.970562748477143</v>
      </c>
    </row>
    <row r="51" spans="1:4" hidden="1">
      <c r="A51" s="243">
        <v>0.03</v>
      </c>
      <c r="B51" s="86" t="s">
        <v>34</v>
      </c>
      <c r="C51" s="225"/>
      <c r="D51" s="249">
        <f t="shared" ref="D51:D64" si="0">B22*COS(RADIANS(Winkel5))</f>
        <v>16.364471221745816</v>
      </c>
    </row>
    <row r="52" spans="1:4" hidden="1">
      <c r="A52" s="243">
        <v>12.000000000000002</v>
      </c>
      <c r="B52" s="86" t="s">
        <v>30</v>
      </c>
      <c r="C52" s="225"/>
      <c r="D52" s="249">
        <f t="shared" si="0"/>
        <v>15.758379695014488</v>
      </c>
    </row>
    <row r="53" spans="1:4" hidden="1">
      <c r="A53" s="243">
        <v>12</v>
      </c>
      <c r="B53" s="86" t="s">
        <v>31</v>
      </c>
      <c r="C53" s="225"/>
      <c r="D53" s="249">
        <f t="shared" si="0"/>
        <v>15.152288168283162</v>
      </c>
    </row>
    <row r="54" spans="1:4" hidden="1">
      <c r="A54" s="243">
        <v>45</v>
      </c>
      <c r="B54" s="86" t="s">
        <v>35</v>
      </c>
      <c r="C54" s="225"/>
      <c r="D54" s="249">
        <f t="shared" si="0"/>
        <v>14.546196641551838</v>
      </c>
    </row>
    <row r="55" spans="1:4" hidden="1">
      <c r="D55" s="249">
        <f t="shared" si="0"/>
        <v>13.94010511482051</v>
      </c>
    </row>
    <row r="56" spans="1:4" hidden="1">
      <c r="D56" s="249">
        <f t="shared" si="0"/>
        <v>13.334013588089183</v>
      </c>
    </row>
    <row r="57" spans="1:4" hidden="1">
      <c r="D57" s="249">
        <f t="shared" si="0"/>
        <v>12.727922061357857</v>
      </c>
    </row>
    <row r="58" spans="1:4" hidden="1">
      <c r="D58" s="249">
        <f t="shared" si="0"/>
        <v>12.121830534626529</v>
      </c>
    </row>
    <row r="59" spans="1:4" hidden="1">
      <c r="D59" s="249">
        <f t="shared" si="0"/>
        <v>11.515739007895203</v>
      </c>
    </row>
    <row r="60" spans="1:4" hidden="1">
      <c r="D60" s="249">
        <f t="shared" si="0"/>
        <v>10.909647481163876</v>
      </c>
    </row>
    <row r="61" spans="1:4" hidden="1">
      <c r="D61" s="249">
        <f t="shared" si="0"/>
        <v>10.30355595443255</v>
      </c>
    </row>
    <row r="62" spans="1:4" hidden="1">
      <c r="D62" s="249">
        <f t="shared" si="0"/>
        <v>9.6974644277012239</v>
      </c>
    </row>
    <row r="63" spans="1:4" hidden="1">
      <c r="D63" s="249">
        <f t="shared" si="0"/>
        <v>9.0913729009698976</v>
      </c>
    </row>
    <row r="64" spans="1:4" hidden="1">
      <c r="D64" s="249">
        <f t="shared" si="0"/>
        <v>8.4852813742385713</v>
      </c>
    </row>
  </sheetData>
  <sortState ref="D64">
    <sortCondition descending="1" ref="D50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582" r:id="rId4" name="Button 430">
              <controlPr defaultSize="0" print="0" autoFill="0" autoLine="0" autoPict="0" macro="[0]!Ke_Flüssigkeitsdruck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3" r:id="rId5" name="Button 431">
              <controlPr defaultSize="0" print="0" autoFill="0" autoLine="0" autoPict="0" macro="[0]!zeige_Dialog_Rand">
                <anchor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4" r:id="rId6" name="Button 432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5" r:id="rId7" name="Button 433">
              <controlPr defaultSize="0" print="0" autoFill="0" autoLine="0" autoPict="0" macro="[0]!NW_Keg_Flüssigkeitsdruck">
                <anchor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/>
  <dimension ref="A1:Z64"/>
  <sheetViews>
    <sheetView showGridLines="0" showRowColHeaders="0" showOutlineSymbols="0" zoomScale="85" zoomScaleNormal="85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65</v>
      </c>
      <c r="G1" s="21"/>
      <c r="H1" s="22"/>
      <c r="Y1" s="6" t="s">
        <v>66</v>
      </c>
      <c r="Z1" s="159">
        <f>I4</f>
        <v>210000</v>
      </c>
    </row>
    <row r="2" spans="6:26" ht="13.65" customHeight="1">
      <c r="Y2" s="8" t="s">
        <v>67</v>
      </c>
      <c r="Z2" s="159">
        <f>I5</f>
        <v>0.3</v>
      </c>
    </row>
    <row r="3" spans="6:26" ht="13.65" customHeight="1">
      <c r="G3" s="23"/>
      <c r="H3" s="164"/>
      <c r="I3" s="24"/>
      <c r="J3" s="24"/>
      <c r="Y3" s="6" t="s">
        <v>68</v>
      </c>
      <c r="Z3" s="176">
        <v>5</v>
      </c>
    </row>
    <row r="4" spans="6:26" ht="13.65" customHeight="1">
      <c r="G4" s="25" t="s">
        <v>1</v>
      </c>
      <c r="H4" s="26" t="s">
        <v>2</v>
      </c>
      <c r="I4" s="27">
        <v>210000</v>
      </c>
      <c r="J4" s="28" t="s">
        <v>207</v>
      </c>
      <c r="Y4" s="6" t="s">
        <v>69</v>
      </c>
      <c r="Z4" s="176">
        <v>5000</v>
      </c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 t="s">
        <v>70</v>
      </c>
      <c r="Z5" s="160">
        <f>I6</f>
        <v>45</v>
      </c>
    </row>
    <row r="6" spans="6:26" ht="13.65" customHeight="1">
      <c r="G6" s="23"/>
      <c r="H6" s="32" t="s">
        <v>37</v>
      </c>
      <c r="I6" s="173">
        <v>45</v>
      </c>
      <c r="J6" s="34" t="s">
        <v>38</v>
      </c>
      <c r="Y6" s="6" t="s">
        <v>71</v>
      </c>
      <c r="Z6" s="161">
        <f>I7</f>
        <v>-17.37941125496954</v>
      </c>
    </row>
    <row r="7" spans="6:26" ht="12.9" customHeight="1">
      <c r="G7" s="25" t="s">
        <v>8</v>
      </c>
      <c r="H7" s="35" t="s">
        <v>39</v>
      </c>
      <c r="I7" s="37">
        <v>-17.37941125496954</v>
      </c>
      <c r="J7" s="31" t="s">
        <v>208</v>
      </c>
      <c r="Y7" s="6" t="s">
        <v>72</v>
      </c>
      <c r="Z7" s="161">
        <f>I8</f>
        <v>-17.602354980121827</v>
      </c>
    </row>
    <row r="8" spans="6:26" ht="13.65" customHeight="1">
      <c r="G8" s="23"/>
      <c r="H8" s="35" t="s">
        <v>11</v>
      </c>
      <c r="I8" s="37">
        <v>-17.602354980121827</v>
      </c>
      <c r="J8" s="31" t="s">
        <v>208</v>
      </c>
      <c r="Y8" s="8" t="s">
        <v>73</v>
      </c>
      <c r="Z8" s="161">
        <f>I9</f>
        <v>-1.6685742296897739E-2</v>
      </c>
    </row>
    <row r="9" spans="6:26" ht="13.65" customHeight="1">
      <c r="G9" s="170"/>
      <c r="H9" s="38" t="s">
        <v>12</v>
      </c>
      <c r="I9" s="192">
        <v>-1.6685742296897739E-2</v>
      </c>
      <c r="J9" s="31" t="s">
        <v>203</v>
      </c>
      <c r="Y9" s="8" t="s">
        <v>74</v>
      </c>
      <c r="Z9" s="161">
        <f>I10</f>
        <v>-1.616244071283537E-4</v>
      </c>
    </row>
    <row r="10" spans="6:26" ht="13.65" customHeight="1">
      <c r="H10" s="40" t="s">
        <v>13</v>
      </c>
      <c r="I10" s="254">
        <v>-1.616244071283537E-4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</row>
    <row r="20" spans="2:6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</row>
    <row r="21" spans="2:6" ht="13.65" customHeight="1">
      <c r="B21" s="46">
        <v>45</v>
      </c>
      <c r="C21" s="178">
        <v>-17.37941125496954</v>
      </c>
      <c r="D21" s="178">
        <v>-17.602354980121827</v>
      </c>
      <c r="E21" s="179">
        <v>-1.6685742296897739E-2</v>
      </c>
      <c r="F21" s="253">
        <v>-1.616244071283537E-4</v>
      </c>
    </row>
    <row r="22" spans="2:6" ht="13.65" customHeight="1">
      <c r="B22" s="46">
        <v>41.785714285714285</v>
      </c>
      <c r="C22" s="178">
        <v>-17.367121317510879</v>
      </c>
      <c r="D22" s="178">
        <v>-17.559153965057362</v>
      </c>
      <c r="E22" s="179">
        <v>-1.567376304515835E-2</v>
      </c>
      <c r="F22" s="253">
        <v>-1.5230778924617231E-4</v>
      </c>
    </row>
    <row r="23" spans="2:6" ht="13.65" customHeight="1">
      <c r="B23" s="46">
        <v>38.571428571428569</v>
      </c>
      <c r="C23" s="178">
        <v>-17.355335144183712</v>
      </c>
      <c r="D23" s="178">
        <v>-17.518827521062324</v>
      </c>
      <c r="E23" s="179">
        <v>-1.4621996112062424E-2</v>
      </c>
      <c r="F23" s="253">
        <v>-1.4251195471056766E-4</v>
      </c>
    </row>
    <row r="24" spans="2:6" ht="13.65" customHeight="1">
      <c r="B24" s="46">
        <v>35.357142857142854</v>
      </c>
      <c r="C24" s="178">
        <v>-17.344149671692222</v>
      </c>
      <c r="D24" s="178">
        <v>-17.481442677006445</v>
      </c>
      <c r="E24" s="179">
        <v>-1.3533410707618826E-2</v>
      </c>
      <c r="F24" s="253">
        <v>-1.3226772484109845E-4</v>
      </c>
    </row>
    <row r="25" spans="2:6" ht="13.65" customHeight="1">
      <c r="B25" s="46">
        <v>32.142857142857146</v>
      </c>
      <c r="C25" s="178">
        <v>-17.333652684287117</v>
      </c>
      <c r="D25" s="178">
        <v>-17.447064468824156</v>
      </c>
      <c r="E25" s="179">
        <v>-1.2411009845867411E-2</v>
      </c>
      <c r="F25" s="253">
        <v>-1.2160733177493409E-4</v>
      </c>
    </row>
    <row r="26" spans="2:6" ht="13.65" customHeight="1">
      <c r="B26" s="46">
        <v>28.928571428571427</v>
      </c>
      <c r="C26" s="178">
        <v>-17.323923258387303</v>
      </c>
      <c r="D26" s="178">
        <v>-17.415755014064089</v>
      </c>
      <c r="E26" s="179">
        <v>-1.1257822799709475E-2</v>
      </c>
      <c r="F26" s="253">
        <v>-1.1056431705262623E-4</v>
      </c>
    </row>
    <row r="27" spans="2:6" ht="13.65" customHeight="1">
      <c r="B27" s="46">
        <v>25.714285714285715</v>
      </c>
      <c r="C27" s="178">
        <v>-17.315032123342434</v>
      </c>
      <c r="D27" s="178">
        <v>-17.387572706878078</v>
      </c>
      <c r="E27" s="179">
        <v>-1.0076898659149958E-2</v>
      </c>
      <c r="F27" s="253">
        <v>-9.9173426084013281E-5</v>
      </c>
    </row>
    <row r="28" spans="2:6" ht="13.65" customHeight="1">
      <c r="B28" s="46">
        <v>22.5</v>
      </c>
      <c r="C28" s="178">
        <v>-17.307041953219404</v>
      </c>
      <c r="D28" s="178">
        <v>-17.362571519964344</v>
      </c>
      <c r="E28" s="179">
        <v>-8.8713009491827172E-3</v>
      </c>
      <c r="F28" s="253">
        <v>-8.7470498826306231E-5</v>
      </c>
    </row>
    <row r="29" spans="2:6" ht="13.65" customHeight="1">
      <c r="B29" s="46">
        <v>19.285714285714285</v>
      </c>
      <c r="C29" s="178">
        <v>-17.300007601729632</v>
      </c>
      <c r="D29" s="178">
        <v>-17.340800402626321</v>
      </c>
      <c r="E29" s="179">
        <v>-7.6441032490976168E-3</v>
      </c>
      <c r="F29" s="253">
        <v>-7.5492357018323896E-5</v>
      </c>
    </row>
    <row r="30" spans="2:6" ht="13.65" customHeight="1">
      <c r="B30" s="46">
        <v>16.071428571428573</v>
      </c>
      <c r="C30" s="178">
        <v>-17.293976290150187</v>
      </c>
      <c r="D30" s="178">
        <v>-17.322302766248864</v>
      </c>
      <c r="E30" s="179">
        <v>-6.398385741132771E-3</v>
      </c>
      <c r="F30" s="253">
        <v>-6.3276688325679856E-5</v>
      </c>
    </row>
    <row r="31" spans="2:6" ht="13.65" customHeight="1">
      <c r="B31" s="46">
        <v>12.857142857142858</v>
      </c>
      <c r="C31" s="178">
        <v>-17.288987756220148</v>
      </c>
      <c r="D31" s="178">
        <v>-17.307116050238026</v>
      </c>
      <c r="E31" s="179">
        <v>-5.1372326034043181E-3</v>
      </c>
      <c r="F31" s="253">
        <v>-5.0861927761443286E-5</v>
      </c>
    </row>
    <row r="32" spans="2:6" ht="13.65" customHeight="1">
      <c r="B32" s="46">
        <v>9.6428571428571423</v>
      </c>
      <c r="C32" s="178">
        <v>-17.285074370428092</v>
      </c>
      <c r="D32" s="178">
        <v>-17.295271362905648</v>
      </c>
      <c r="E32" s="179">
        <v>-3.863730150154886E-3</v>
      </c>
      <c r="F32" s="253">
        <v>-3.8287136755368322E-5</v>
      </c>
    </row>
    <row r="33" spans="1:6" ht="13.65" customHeight="1">
      <c r="B33" s="46">
        <v>6.4285714285714288</v>
      </c>
      <c r="C33" s="178">
        <v>-17.282261224778768</v>
      </c>
      <c r="D33" s="178">
        <v>-17.286793192974962</v>
      </c>
      <c r="E33" s="179">
        <v>-2.580965611778686E-3</v>
      </c>
      <c r="F33" s="253">
        <v>-2.5591880252184649E-5</v>
      </c>
    </row>
    <row r="34" spans="1:6" ht="13.65" customHeight="1">
      <c r="B34" s="46">
        <v>3.2142857142857144</v>
      </c>
      <c r="C34" s="178">
        <v>-17.280566197982047</v>
      </c>
      <c r="D34" s="178">
        <v>-17.281699188392299</v>
      </c>
      <c r="E34" s="179">
        <v>-1.2920264379846569E-3</v>
      </c>
      <c r="F34" s="253">
        <v>-1.2816102225643836E-5</v>
      </c>
    </row>
    <row r="35" spans="1:6" ht="13.65" customHeight="1">
      <c r="B35" s="46">
        <v>0</v>
      </c>
      <c r="C35" s="178">
        <v>-17.28</v>
      </c>
      <c r="D35" s="178">
        <v>-17.28</v>
      </c>
      <c r="E35" s="179">
        <v>0</v>
      </c>
      <c r="F35" s="253">
        <v>0</v>
      </c>
    </row>
    <row r="36" spans="1:6" ht="13.65" customHeight="1"/>
    <row r="37" spans="1:6" ht="13.65" customHeight="1"/>
    <row r="38" spans="1:6" ht="13.65" customHeight="1"/>
    <row r="39" spans="1:6">
      <c r="A39" s="225"/>
      <c r="B39" s="225"/>
      <c r="C39" s="225"/>
    </row>
    <row r="40" spans="1:6">
      <c r="A40"/>
      <c r="B40"/>
      <c r="C40" s="225"/>
    </row>
    <row r="41" spans="1:6">
      <c r="A41"/>
      <c r="B41"/>
      <c r="C41" s="225"/>
    </row>
    <row r="42" spans="1:6">
      <c r="A42"/>
      <c r="B42"/>
      <c r="C42" s="225"/>
    </row>
    <row r="43" spans="1:6">
      <c r="A43"/>
      <c r="B43"/>
      <c r="C43" s="225"/>
    </row>
    <row r="44" spans="1:6">
      <c r="A44"/>
      <c r="B44"/>
      <c r="C44" s="225"/>
    </row>
    <row r="45" spans="1:6">
      <c r="A45" s="225"/>
      <c r="B45" s="225"/>
      <c r="C45" s="225"/>
    </row>
    <row r="46" spans="1:6">
      <c r="A46" s="225"/>
      <c r="B46" s="225"/>
      <c r="C46" s="225"/>
    </row>
    <row r="47" spans="1:6">
      <c r="A47" s="225"/>
      <c r="B47" s="225"/>
      <c r="C47" s="225"/>
    </row>
    <row r="48" spans="1:6">
      <c r="A48" s="225"/>
      <c r="B48" s="225"/>
      <c r="C48" s="225"/>
    </row>
    <row r="49" spans="1:3">
      <c r="A49" s="225"/>
      <c r="B49" s="225"/>
      <c r="C49" s="225"/>
    </row>
    <row r="50" spans="1:3" hidden="1">
      <c r="A50" s="246" t="s">
        <v>43</v>
      </c>
      <c r="B50" s="246" t="s">
        <v>28</v>
      </c>
      <c r="C50" s="225"/>
    </row>
    <row r="51" spans="1:3" hidden="1">
      <c r="A51" s="246">
        <v>0.03</v>
      </c>
      <c r="B51" s="246" t="s">
        <v>34</v>
      </c>
      <c r="C51" s="225"/>
    </row>
    <row r="52" spans="1:3" hidden="1">
      <c r="A52" s="246">
        <v>12</v>
      </c>
      <c r="B52" s="246" t="s">
        <v>30</v>
      </c>
      <c r="C52" s="225"/>
    </row>
    <row r="53" spans="1:3" hidden="1">
      <c r="A53" s="246">
        <v>45</v>
      </c>
      <c r="B53" s="246" t="s">
        <v>44</v>
      </c>
      <c r="C53" s="225"/>
    </row>
    <row r="54" spans="1:3" hidden="1">
      <c r="A54" s="246">
        <v>45</v>
      </c>
      <c r="B54" s="246" t="s">
        <v>45</v>
      </c>
      <c r="C54" s="225"/>
    </row>
    <row r="55" spans="1:3" hidden="1"/>
    <row r="56" spans="1:3" hidden="1"/>
    <row r="57" spans="1:3" hidden="1"/>
    <row r="58" spans="1:3" hidden="1"/>
    <row r="59" spans="1:3" hidden="1"/>
    <row r="60" spans="1:3" hidden="1"/>
    <row r="61" spans="1:3" hidden="1"/>
    <row r="62" spans="1:3" hidden="1"/>
    <row r="63" spans="1:3" hidden="1"/>
    <row r="64" spans="1:3" hidden="1"/>
  </sheetData>
  <sheetProtection algorithmName="SHA-512" hashValue="BYDmKrZIs0zxy4kUvZwzwoxyk5wNzymiFU7hTFKdtCek3zDzUl/SNjkElsNTSjk9q97qzIoK/gRxKvM1ao1rYg==" saltValue="qpdnpHp4Fp31I8JOTNh0FQ==" spinCount="100000" sheet="1" objects="1" scenarios="1"/>
  <sortState ref="B21:F35">
    <sortCondition descending="1" ref="B21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501" r:id="rId4" name="Button 325">
              <controlPr defaultSize="0" print="0" autoFill="0" autoLine="0" autoPict="0" macro="[0]!Ku_Flüssigkeits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02" r:id="rId5" name="Button 326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03" r:id="rId6" name="Button 327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05" r:id="rId7" name="Button 329">
              <controlPr defaultSize="0" print="0" autoFill="0" autoLine="0" autoPict="0" macro="[0]!NW_Ku_Flüssigkeitsdruck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75</v>
      </c>
      <c r="G1" s="21"/>
      <c r="H1" s="22"/>
      <c r="I1" s="221"/>
      <c r="Y1" s="6" t="s">
        <v>66</v>
      </c>
      <c r="Z1" s="159">
        <f>I4</f>
        <v>1</v>
      </c>
    </row>
    <row r="2" spans="6:26" ht="13.65" customHeight="1">
      <c r="H2" s="164"/>
      <c r="Y2" s="8" t="s">
        <v>67</v>
      </c>
      <c r="Z2" s="159">
        <v>0</v>
      </c>
    </row>
    <row r="3" spans="6:26" ht="13.65" customHeight="1">
      <c r="G3" s="25" t="s">
        <v>1</v>
      </c>
      <c r="H3" s="29" t="s">
        <v>76</v>
      </c>
      <c r="I3" s="27">
        <v>1</v>
      </c>
      <c r="J3" s="28" t="s">
        <v>38</v>
      </c>
      <c r="K3" s="24"/>
      <c r="Y3" s="6" t="s">
        <v>68</v>
      </c>
      <c r="Z3" s="159">
        <v>0.01</v>
      </c>
    </row>
    <row r="4" spans="6:26" ht="13.65" customHeight="1">
      <c r="G4"/>
      <c r="H4" s="165" t="s">
        <v>2</v>
      </c>
      <c r="I4" s="30">
        <v>1</v>
      </c>
      <c r="J4" s="31" t="s">
        <v>3</v>
      </c>
      <c r="Y4" s="6" t="s">
        <v>69</v>
      </c>
      <c r="Z4" s="159">
        <v>5</v>
      </c>
    </row>
    <row r="5" spans="6:26" ht="13.65" customHeight="1">
      <c r="G5" s="24"/>
      <c r="H5" s="29" t="s">
        <v>4</v>
      </c>
      <c r="I5" s="30">
        <v>1</v>
      </c>
      <c r="J5" s="31" t="s">
        <v>5</v>
      </c>
      <c r="Y5" s="8" t="s">
        <v>70</v>
      </c>
      <c r="Z5" s="160" t="s">
        <v>77</v>
      </c>
    </row>
    <row r="6" spans="6:26" ht="13.65" customHeight="1">
      <c r="H6" s="32" t="s">
        <v>6</v>
      </c>
      <c r="I6" s="33">
        <v>1</v>
      </c>
      <c r="J6" s="34" t="s">
        <v>7</v>
      </c>
      <c r="Y6" s="6" t="s">
        <v>71</v>
      </c>
      <c r="Z6" s="161">
        <f>I7</f>
        <v>1</v>
      </c>
    </row>
    <row r="7" spans="6:26" ht="13.65" customHeight="1">
      <c r="G7" s="25" t="s">
        <v>8</v>
      </c>
      <c r="H7" s="35" t="s">
        <v>9</v>
      </c>
      <c r="I7" s="37">
        <v>1</v>
      </c>
      <c r="J7" s="31" t="s">
        <v>10</v>
      </c>
      <c r="Y7" s="6" t="s">
        <v>72</v>
      </c>
      <c r="Z7" s="161">
        <f>I8</f>
        <v>-1.931387821870135</v>
      </c>
    </row>
    <row r="8" spans="6:26" ht="13.65" customHeight="1">
      <c r="G8" s="170"/>
      <c r="H8" s="35" t="s">
        <v>11</v>
      </c>
      <c r="I8" s="36">
        <v>-1.931387821870135</v>
      </c>
      <c r="J8" s="31" t="s">
        <v>10</v>
      </c>
      <c r="Y8" s="8" t="s">
        <v>73</v>
      </c>
      <c r="Z8" s="161">
        <f>I9</f>
        <v>-2.931387821870135</v>
      </c>
    </row>
    <row r="9" spans="6:26" ht="13.65" customHeight="1">
      <c r="G9" s="170"/>
      <c r="H9" s="38" t="s">
        <v>12</v>
      </c>
      <c r="I9" s="39">
        <v>-2.931387821870135</v>
      </c>
      <c r="J9" s="31" t="s">
        <v>7</v>
      </c>
      <c r="Y9" s="8" t="s">
        <v>74</v>
      </c>
      <c r="Z9" s="161">
        <f>I10</f>
        <v>-0.96569391093506751</v>
      </c>
    </row>
    <row r="10" spans="6:26" ht="13.65" customHeight="1">
      <c r="H10" s="40" t="s">
        <v>13</v>
      </c>
      <c r="I10" s="41">
        <v>-0.96569391093506751</v>
      </c>
      <c r="J10" s="34" t="s">
        <v>5</v>
      </c>
      <c r="M10" s="24"/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/>
      <c r="M16"/>
    </row>
    <row r="17" spans="2:13" ht="13.65" customHeight="1">
      <c r="L17" s="43"/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13" ht="13.65" customHeight="1">
      <c r="B21" s="46">
        <v>0</v>
      </c>
      <c r="C21" s="46">
        <v>1</v>
      </c>
      <c r="D21" s="47">
        <v>-0.96569391093506751</v>
      </c>
      <c r="E21" s="162">
        <v>-1.9656939109350675</v>
      </c>
      <c r="F21" s="162">
        <v>-0.96569391093506751</v>
      </c>
    </row>
    <row r="22" spans="2:13" ht="13.65" customHeight="1">
      <c r="B22" s="46">
        <v>7.1428571428571425E-2</v>
      </c>
      <c r="C22" s="46">
        <v>1</v>
      </c>
      <c r="D22" s="47">
        <v>-1.0346720474304294</v>
      </c>
      <c r="E22" s="162">
        <v>-2.0346720474304294</v>
      </c>
      <c r="F22" s="162">
        <v>-0.96569391093506751</v>
      </c>
    </row>
    <row r="23" spans="2:13" ht="13.65" customHeight="1">
      <c r="B23" s="46">
        <v>0.14285714285714285</v>
      </c>
      <c r="C23" s="46">
        <v>1</v>
      </c>
      <c r="D23" s="47">
        <v>-1.1036501839257913</v>
      </c>
      <c r="E23" s="162">
        <v>-2.1036501839257911</v>
      </c>
      <c r="F23" s="162">
        <v>-0.96569391093506751</v>
      </c>
    </row>
    <row r="24" spans="2:13" ht="13.65" customHeight="1">
      <c r="B24" s="46">
        <v>0.21428571428571427</v>
      </c>
      <c r="C24" s="46">
        <v>1</v>
      </c>
      <c r="D24" s="47">
        <v>-1.1726283204211534</v>
      </c>
      <c r="E24" s="162">
        <v>-2.1726283204211532</v>
      </c>
      <c r="F24" s="162">
        <v>-0.96569391093506751</v>
      </c>
    </row>
    <row r="25" spans="2:13" ht="13.65" customHeight="1">
      <c r="B25" s="46">
        <v>0.2857142857142857</v>
      </c>
      <c r="C25" s="46">
        <v>1</v>
      </c>
      <c r="D25" s="47">
        <v>-1.2416064569165153</v>
      </c>
      <c r="E25" s="162">
        <v>-2.2416064569165153</v>
      </c>
      <c r="F25" s="162">
        <v>-0.96569391093506751</v>
      </c>
    </row>
    <row r="26" spans="2:13" ht="13.65" customHeight="1">
      <c r="B26" s="46">
        <v>0.35714285714285715</v>
      </c>
      <c r="C26" s="46">
        <v>1</v>
      </c>
      <c r="D26" s="47">
        <v>-1.3105845934118774</v>
      </c>
      <c r="E26" s="162">
        <v>-2.3105845934118774</v>
      </c>
      <c r="F26" s="162">
        <v>-0.96569391093506751</v>
      </c>
    </row>
    <row r="27" spans="2:13" ht="13.65" customHeight="1">
      <c r="B27" s="46">
        <v>0.42857142857142855</v>
      </c>
      <c r="C27" s="46">
        <v>1</v>
      </c>
      <c r="D27" s="47">
        <v>-1.3795627299072393</v>
      </c>
      <c r="E27" s="162">
        <v>-2.3795627299072395</v>
      </c>
      <c r="F27" s="162">
        <v>-0.96569391093506751</v>
      </c>
    </row>
    <row r="28" spans="2:13" ht="13.65" customHeight="1">
      <c r="B28" s="46">
        <v>0.5</v>
      </c>
      <c r="C28" s="46">
        <v>1</v>
      </c>
      <c r="D28" s="47">
        <v>-1.4485408664026012</v>
      </c>
      <c r="E28" s="162">
        <v>-2.4485408664026012</v>
      </c>
      <c r="F28" s="162">
        <v>-0.96569391093506751</v>
      </c>
    </row>
    <row r="29" spans="2:13" ht="13.65" customHeight="1">
      <c r="B29" s="46">
        <v>0.5714285714285714</v>
      </c>
      <c r="C29" s="46">
        <v>1</v>
      </c>
      <c r="D29" s="47">
        <v>-1.5175190028979633</v>
      </c>
      <c r="E29" s="162">
        <v>-2.5175190028979633</v>
      </c>
      <c r="F29" s="162">
        <v>-0.96569391093506751</v>
      </c>
    </row>
    <row r="30" spans="2:13" ht="13.65" customHeight="1">
      <c r="B30" s="46">
        <v>0.6428571428571429</v>
      </c>
      <c r="C30" s="46">
        <v>1</v>
      </c>
      <c r="D30" s="47">
        <v>-1.5864971393933252</v>
      </c>
      <c r="E30" s="162">
        <v>-2.5864971393933249</v>
      </c>
      <c r="F30" s="162">
        <v>-0.96569391093506751</v>
      </c>
    </row>
    <row r="31" spans="2:13" ht="13.65" customHeight="1">
      <c r="B31" s="46">
        <v>0.7142857142857143</v>
      </c>
      <c r="C31" s="46">
        <v>1</v>
      </c>
      <c r="D31" s="47">
        <v>-1.6554752758886873</v>
      </c>
      <c r="E31" s="162">
        <v>-2.655475275888687</v>
      </c>
      <c r="F31" s="162">
        <v>-0.96569391093506751</v>
      </c>
    </row>
    <row r="32" spans="2:13" ht="13.65" customHeight="1">
      <c r="B32" s="46">
        <v>0.7857142857142857</v>
      </c>
      <c r="C32" s="46">
        <v>1</v>
      </c>
      <c r="D32" s="47">
        <v>-1.7244534123840489</v>
      </c>
      <c r="E32" s="162">
        <v>-2.7244534123840491</v>
      </c>
      <c r="F32" s="162">
        <v>-0.96569391093506751</v>
      </c>
    </row>
    <row r="33" spans="1:6" ht="13.65" customHeight="1">
      <c r="B33" s="46">
        <v>0.8571428571428571</v>
      </c>
      <c r="C33" s="46">
        <v>1</v>
      </c>
      <c r="D33" s="47">
        <v>-1.7934315488794113</v>
      </c>
      <c r="E33" s="162">
        <v>-2.7934315488794113</v>
      </c>
      <c r="F33" s="162">
        <v>-0.96569391093506751</v>
      </c>
    </row>
    <row r="34" spans="1:6" ht="13.65" customHeight="1">
      <c r="B34" s="46">
        <v>0.9285714285714286</v>
      </c>
      <c r="C34" s="46">
        <v>1</v>
      </c>
      <c r="D34" s="47">
        <v>-1.8624096853747731</v>
      </c>
      <c r="E34" s="162">
        <v>-2.8624096853747734</v>
      </c>
      <c r="F34" s="162">
        <v>-0.96569391093506751</v>
      </c>
    </row>
    <row r="35" spans="1:6" ht="13.65" customHeight="1">
      <c r="B35" s="46">
        <v>1</v>
      </c>
      <c r="C35" s="46">
        <v>1</v>
      </c>
      <c r="D35" s="47">
        <v>-1.931387821870135</v>
      </c>
      <c r="E35" s="162">
        <v>-2.931387821870135</v>
      </c>
      <c r="F35" s="162">
        <v>-0.96569391093506751</v>
      </c>
    </row>
    <row r="36" spans="1:6" ht="13.65" customHeight="1"/>
    <row r="37" spans="1:6" ht="13.65" customHeight="1"/>
    <row r="38" spans="1:6" ht="13.65" customHeight="1"/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 s="86"/>
      <c r="B43" s="86"/>
      <c r="C43" s="225"/>
      <c r="D43" s="225"/>
      <c r="E43" s="225"/>
    </row>
    <row r="44" spans="1:6">
      <c r="A44" s="225"/>
      <c r="B44" s="225"/>
      <c r="C44" s="225"/>
      <c r="D44" s="225"/>
      <c r="E44" s="225"/>
    </row>
    <row r="45" spans="1:6">
      <c r="A45" s="225"/>
      <c r="B45" s="225"/>
      <c r="C45" s="225"/>
      <c r="D45" s="225"/>
      <c r="E45" s="225"/>
    </row>
    <row r="46" spans="1:6">
      <c r="A46" s="225"/>
      <c r="B46" s="225"/>
      <c r="C46" s="225"/>
      <c r="D46" s="225"/>
      <c r="E46" s="225"/>
    </row>
    <row r="47" spans="1:6">
      <c r="A47" s="225"/>
      <c r="B47" s="225"/>
      <c r="C47" s="225"/>
      <c r="D47" s="225"/>
      <c r="E47" s="225"/>
    </row>
    <row r="48" spans="1:6">
      <c r="A48" s="225"/>
      <c r="B48" s="225"/>
      <c r="C48" s="225"/>
      <c r="D48" s="225"/>
      <c r="E48" s="225"/>
    </row>
    <row r="49" spans="1:5">
      <c r="A49" s="225"/>
      <c r="B49" s="225"/>
      <c r="C49" s="225"/>
      <c r="D49" s="225"/>
      <c r="E49" s="225"/>
    </row>
    <row r="50" spans="1:5" hidden="1">
      <c r="A50" s="246" t="s">
        <v>27</v>
      </c>
      <c r="B50" s="246" t="s">
        <v>28</v>
      </c>
      <c r="C50" s="225"/>
      <c r="D50" s="225"/>
      <c r="E50" s="225"/>
    </row>
    <row r="51" spans="1:5" hidden="1">
      <c r="A51" s="246">
        <v>1</v>
      </c>
      <c r="B51" s="246" t="s">
        <v>29</v>
      </c>
      <c r="C51" s="225"/>
      <c r="D51" s="225"/>
      <c r="E51" s="225"/>
    </row>
    <row r="52" spans="1:5" hidden="1">
      <c r="A52" s="246">
        <v>1</v>
      </c>
      <c r="B52" s="246" t="s">
        <v>30</v>
      </c>
      <c r="C52" s="225"/>
      <c r="D52" s="225"/>
      <c r="E52" s="225"/>
    </row>
    <row r="53" spans="1:5" hidden="1">
      <c r="A53" s="246">
        <v>1</v>
      </c>
      <c r="B53" s="246" t="s">
        <v>31</v>
      </c>
      <c r="C53" s="225"/>
      <c r="D53" s="225"/>
      <c r="E53" s="225"/>
    </row>
    <row r="54" spans="1:5" hidden="1">
      <c r="A54" s="225"/>
      <c r="B54" s="225"/>
      <c r="C54" s="225"/>
      <c r="D54" s="225"/>
      <c r="E54" s="225"/>
    </row>
    <row r="55" spans="1:5" hidden="1">
      <c r="A55" s="225"/>
      <c r="B55" s="225"/>
      <c r="C55" s="225"/>
      <c r="D55" s="225"/>
      <c r="E55" s="225"/>
    </row>
    <row r="56" spans="1:5" hidden="1">
      <c r="A56" s="225"/>
      <c r="B56" s="225"/>
      <c r="C56" s="225"/>
      <c r="D56" s="225"/>
      <c r="E56" s="225"/>
    </row>
    <row r="57" spans="1:5" hidden="1">
      <c r="A57" s="225"/>
      <c r="B57" s="225"/>
      <c r="C57" s="225"/>
      <c r="D57" s="225"/>
      <c r="E57" s="225"/>
    </row>
    <row r="58" spans="1:5" hidden="1">
      <c r="A58" s="225"/>
      <c r="B58" s="225"/>
      <c r="C58" s="225"/>
      <c r="D58" s="225"/>
      <c r="E58" s="225"/>
    </row>
    <row r="59" spans="1:5" hidden="1">
      <c r="A59" s="225"/>
      <c r="B59" s="225"/>
      <c r="C59" s="225"/>
      <c r="D59" s="225"/>
      <c r="E59" s="225"/>
    </row>
    <row r="60" spans="1:5" hidden="1">
      <c r="A60" s="225"/>
      <c r="B60" s="225"/>
      <c r="C60" s="225"/>
      <c r="D60" s="225"/>
      <c r="E60" s="225"/>
    </row>
    <row r="61" spans="1:5" hidden="1">
      <c r="A61" s="225"/>
      <c r="B61" s="225"/>
      <c r="C61" s="225"/>
      <c r="D61" s="225"/>
      <c r="E61" s="225"/>
    </row>
    <row r="62" spans="1:5" hidden="1">
      <c r="A62" s="225"/>
      <c r="B62" s="225"/>
      <c r="C62" s="225"/>
      <c r="D62" s="225"/>
      <c r="E62" s="225"/>
    </row>
    <row r="63" spans="1:5" hidden="1">
      <c r="A63" s="225"/>
      <c r="B63" s="225"/>
      <c r="C63" s="225"/>
      <c r="D63" s="225"/>
      <c r="E63" s="225"/>
    </row>
    <row r="64" spans="1:5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711" r:id="rId4" name="Button 511">
              <controlPr defaultSize="0" print="0" autoFill="0" autoLine="0" autoPict="0" macro="[0]!Zyl_Erd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2" r:id="rId5" name="Button 512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3" r:id="rId6" name="Button 513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4" r:id="rId7" name="Button 514">
              <controlPr defaultSize="0" print="0" autoFill="0" autoLine="0" autoPict="0" macro="[0]!NW_Zyl_Erdlast">
                <anchor moveWithCells="1" sizeWithCells="1">
                  <from>
                    <xdr:col>10</xdr:col>
                    <xdr:colOff>106680</xdr:colOff>
                    <xdr:row>4</xdr:row>
                    <xdr:rowOff>152400</xdr:rowOff>
                  </from>
                  <to>
                    <xdr:col>11</xdr:col>
                    <xdr:colOff>312420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78</v>
      </c>
      <c r="G1" s="21"/>
      <c r="H1" s="22"/>
      <c r="Y1" s="6" t="s">
        <v>66</v>
      </c>
      <c r="Z1" s="159">
        <f>I3</f>
        <v>1</v>
      </c>
    </row>
    <row r="2" spans="6:26" ht="13.65" customHeight="1">
      <c r="H2" s="164"/>
      <c r="Y2" s="8" t="s">
        <v>67</v>
      </c>
      <c r="Z2" s="159">
        <f>I4</f>
        <v>1</v>
      </c>
    </row>
    <row r="3" spans="6:26" ht="13.65" customHeight="1">
      <c r="G3" s="25" t="s">
        <v>1</v>
      </c>
      <c r="H3" s="29" t="s">
        <v>76</v>
      </c>
      <c r="I3" s="27">
        <v>1</v>
      </c>
      <c r="J3" s="28" t="s">
        <v>38</v>
      </c>
      <c r="Y3" s="6" t="s">
        <v>68</v>
      </c>
      <c r="Z3" s="159">
        <v>0.01</v>
      </c>
    </row>
    <row r="4" spans="6:26" ht="13.65" customHeight="1">
      <c r="G4" s="23"/>
      <c r="H4" s="165" t="s">
        <v>2</v>
      </c>
      <c r="I4" s="30">
        <v>1</v>
      </c>
      <c r="J4" s="31" t="s">
        <v>63</v>
      </c>
      <c r="Y4" s="6" t="s">
        <v>69</v>
      </c>
      <c r="Z4" s="159">
        <v>45</v>
      </c>
    </row>
    <row r="5" spans="6:26" ht="13.65" customHeight="1">
      <c r="G5" s="23"/>
      <c r="H5" s="29" t="s">
        <v>4</v>
      </c>
      <c r="I5" s="180">
        <v>1</v>
      </c>
      <c r="J5" s="31" t="s">
        <v>5</v>
      </c>
      <c r="Y5" s="8" t="s">
        <v>70</v>
      </c>
      <c r="Z5" s="160" t="s">
        <v>77</v>
      </c>
    </row>
    <row r="6" spans="6:26" ht="13.65" customHeight="1">
      <c r="H6" s="32" t="s">
        <v>6</v>
      </c>
      <c r="I6" s="33">
        <v>1</v>
      </c>
      <c r="J6" s="34" t="s">
        <v>56</v>
      </c>
      <c r="Y6" s="6" t="s">
        <v>71</v>
      </c>
      <c r="Z6" s="161">
        <f>I7</f>
        <v>57.298688498550185</v>
      </c>
    </row>
    <row r="7" spans="6:26" ht="13.65" customHeight="1">
      <c r="G7" s="25" t="s">
        <v>8</v>
      </c>
      <c r="H7" s="35" t="s">
        <v>9</v>
      </c>
      <c r="I7" s="36">
        <v>57.298688498550185</v>
      </c>
      <c r="J7" s="31" t="s">
        <v>64</v>
      </c>
      <c r="Y7" s="6" t="s">
        <v>72</v>
      </c>
      <c r="Z7" s="161">
        <f>I8</f>
        <v>-58.289200245714909</v>
      </c>
    </row>
    <row r="8" spans="6:26" ht="13.65" customHeight="1">
      <c r="G8" s="23"/>
      <c r="H8" s="35" t="s">
        <v>11</v>
      </c>
      <c r="I8" s="36">
        <v>-58.289200245714909</v>
      </c>
      <c r="J8" s="31" t="s">
        <v>64</v>
      </c>
      <c r="Y8" s="8" t="s">
        <v>73</v>
      </c>
      <c r="Z8" s="161">
        <f>I9</f>
        <v>-115.57028414894684</v>
      </c>
    </row>
    <row r="9" spans="6:26" ht="13.65" customHeight="1">
      <c r="G9" s="170"/>
      <c r="H9" s="38" t="s">
        <v>12</v>
      </c>
      <c r="I9" s="39">
        <v>-115.57028414894684</v>
      </c>
      <c r="J9" s="31" t="s">
        <v>56</v>
      </c>
      <c r="Y9" s="8" t="s">
        <v>74</v>
      </c>
      <c r="Z9" s="161">
        <f>I10</f>
        <v>10018.657500073425</v>
      </c>
    </row>
    <row r="10" spans="6:26" ht="13.65" customHeight="1">
      <c r="H10" s="40" t="s">
        <v>13</v>
      </c>
      <c r="I10" s="232">
        <v>10018.657500073425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1</v>
      </c>
      <c r="C21" s="47">
        <v>57.298688498550185</v>
      </c>
      <c r="D21" s="47">
        <v>-58.289200245714909</v>
      </c>
      <c r="E21" s="162">
        <v>-115.57028414894684</v>
      </c>
      <c r="F21" s="231">
        <v>10018.657500073425</v>
      </c>
    </row>
    <row r="22" spans="2:6" ht="13.65" customHeight="1">
      <c r="B22" s="46">
        <v>1</v>
      </c>
      <c r="C22" s="47">
        <v>57.298688498550185</v>
      </c>
      <c r="D22" s="47">
        <v>-58.289200245714909</v>
      </c>
      <c r="E22" s="162">
        <v>-115.57028414894684</v>
      </c>
      <c r="F22" s="231">
        <v>10018.657500073425</v>
      </c>
    </row>
    <row r="23" spans="2:6" ht="13.65" customHeight="1">
      <c r="B23" s="46">
        <v>1</v>
      </c>
      <c r="C23" s="47">
        <v>57.298688498550185</v>
      </c>
      <c r="D23" s="47">
        <v>-58.289200245714909</v>
      </c>
      <c r="E23" s="162">
        <v>-115.57028414894684</v>
      </c>
      <c r="F23" s="231">
        <v>10018.657500073425</v>
      </c>
    </row>
    <row r="24" spans="2:6" ht="13.65" customHeight="1">
      <c r="B24" s="46">
        <v>1</v>
      </c>
      <c r="C24" s="47">
        <v>57.298688498550185</v>
      </c>
      <c r="D24" s="47">
        <v>-58.289200245714909</v>
      </c>
      <c r="E24" s="162">
        <v>-115.57028414894684</v>
      </c>
      <c r="F24" s="231">
        <v>10018.657500073425</v>
      </c>
    </row>
    <row r="25" spans="2:6" ht="13.65" customHeight="1">
      <c r="B25" s="46">
        <v>1</v>
      </c>
      <c r="C25" s="47">
        <v>57.298688498550185</v>
      </c>
      <c r="D25" s="47">
        <v>-58.289200245714909</v>
      </c>
      <c r="E25" s="162">
        <v>-115.57028414894684</v>
      </c>
      <c r="F25" s="231">
        <v>10018.657500073425</v>
      </c>
    </row>
    <row r="26" spans="2:6" ht="13.65" customHeight="1">
      <c r="B26" s="46">
        <v>1</v>
      </c>
      <c r="C26" s="47">
        <v>57.298688498550185</v>
      </c>
      <c r="D26" s="47">
        <v>-58.289200245714909</v>
      </c>
      <c r="E26" s="162">
        <v>-115.57028414894684</v>
      </c>
      <c r="F26" s="231">
        <v>10018.657500073425</v>
      </c>
    </row>
    <row r="27" spans="2:6" ht="13.65" customHeight="1">
      <c r="B27" s="46">
        <v>1</v>
      </c>
      <c r="C27" s="47">
        <v>57.298688498550185</v>
      </c>
      <c r="D27" s="47">
        <v>-58.289200245714909</v>
      </c>
      <c r="E27" s="162">
        <v>-115.57028414894684</v>
      </c>
      <c r="F27" s="231">
        <v>10018.657500073425</v>
      </c>
    </row>
    <row r="28" spans="2:6" ht="13.65" customHeight="1">
      <c r="B28" s="46">
        <v>1</v>
      </c>
      <c r="C28" s="47">
        <v>57.298688498550185</v>
      </c>
      <c r="D28" s="47">
        <v>-58.289200245714909</v>
      </c>
      <c r="E28" s="162">
        <v>-115.57028414894684</v>
      </c>
      <c r="F28" s="231">
        <v>10018.657500073425</v>
      </c>
    </row>
    <row r="29" spans="2:6" ht="13.65" customHeight="1">
      <c r="B29" s="46">
        <v>1</v>
      </c>
      <c r="C29" s="47">
        <v>57.298688498550185</v>
      </c>
      <c r="D29" s="47">
        <v>-58.289200245714909</v>
      </c>
      <c r="E29" s="162">
        <v>-115.57028414894684</v>
      </c>
      <c r="F29" s="231">
        <v>10018.657500073425</v>
      </c>
    </row>
    <row r="30" spans="2:6" ht="13.65" customHeight="1">
      <c r="B30" s="46">
        <v>1</v>
      </c>
      <c r="C30" s="47">
        <v>57.298688498550185</v>
      </c>
      <c r="D30" s="47">
        <v>-58.289200245714909</v>
      </c>
      <c r="E30" s="162">
        <v>-115.57028414894684</v>
      </c>
      <c r="F30" s="231">
        <v>10018.657500073425</v>
      </c>
    </row>
    <row r="31" spans="2:6" ht="13.65" customHeight="1">
      <c r="B31" s="46">
        <v>1</v>
      </c>
      <c r="C31" s="47">
        <v>57.298688498550185</v>
      </c>
      <c r="D31" s="47">
        <v>-58.289200245714909</v>
      </c>
      <c r="E31" s="162">
        <v>-115.57028414894684</v>
      </c>
      <c r="F31" s="231">
        <v>10018.657500073425</v>
      </c>
    </row>
    <row r="32" spans="2:6" ht="13.65" customHeight="1">
      <c r="B32" s="46">
        <v>1</v>
      </c>
      <c r="C32" s="47">
        <v>57.298688498550185</v>
      </c>
      <c r="D32" s="47">
        <v>-58.289200245714909</v>
      </c>
      <c r="E32" s="162">
        <v>-115.57028414894684</v>
      </c>
      <c r="F32" s="231">
        <v>10018.657500073425</v>
      </c>
    </row>
    <row r="33" spans="1:6" ht="13.65" customHeight="1">
      <c r="B33" s="46">
        <v>1</v>
      </c>
      <c r="C33" s="47">
        <v>57.298688498550185</v>
      </c>
      <c r="D33" s="47">
        <v>-58.289200245714909</v>
      </c>
      <c r="E33" s="162">
        <v>-115.57028414894684</v>
      </c>
      <c r="F33" s="231">
        <v>10018.657500073425</v>
      </c>
    </row>
    <row r="34" spans="1:6" ht="13.65" customHeight="1">
      <c r="B34" s="46">
        <v>1</v>
      </c>
      <c r="C34" s="47">
        <v>57.298688498550185</v>
      </c>
      <c r="D34" s="47">
        <v>-58.289200245714909</v>
      </c>
      <c r="E34" s="162">
        <v>-115.57028414894684</v>
      </c>
      <c r="F34" s="231">
        <v>10018.657500073425</v>
      </c>
    </row>
    <row r="35" spans="1:6" ht="13.65" customHeight="1">
      <c r="B35" s="46">
        <v>1</v>
      </c>
      <c r="C35" s="47">
        <v>57.298688498550185</v>
      </c>
      <c r="D35" s="47">
        <v>-58.289200245714909</v>
      </c>
      <c r="E35" s="162">
        <v>-115.57028414894684</v>
      </c>
      <c r="F35" s="231">
        <v>10018.657500073425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</row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/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3" t="s">
        <v>33</v>
      </c>
      <c r="B50" s="86" t="s">
        <v>28</v>
      </c>
      <c r="C50" s="225"/>
      <c r="D50" s="249">
        <f>B21*COS(RADIANS(Winkel6))</f>
        <v>0.99984769515639127</v>
      </c>
    </row>
    <row r="51" spans="1:4" hidden="1">
      <c r="A51" s="243">
        <v>1</v>
      </c>
      <c r="B51" s="86" t="s">
        <v>34</v>
      </c>
      <c r="C51" s="225"/>
      <c r="D51" s="249">
        <f t="shared" ref="D51:D64" si="0">B22*COS(RADIANS(Winkel6))</f>
        <v>0.99984769515639127</v>
      </c>
    </row>
    <row r="52" spans="1:4" hidden="1">
      <c r="A52" s="243">
        <v>57.289961630759429</v>
      </c>
      <c r="B52" s="86" t="s">
        <v>30</v>
      </c>
      <c r="C52" s="225"/>
      <c r="D52" s="249">
        <f t="shared" si="0"/>
        <v>0.99984769515639127</v>
      </c>
    </row>
    <row r="53" spans="1:4" hidden="1">
      <c r="A53" s="243">
        <v>0</v>
      </c>
      <c r="B53" s="86" t="s">
        <v>31</v>
      </c>
      <c r="C53" s="225"/>
      <c r="D53" s="249">
        <f t="shared" si="0"/>
        <v>0.99984769515639127</v>
      </c>
    </row>
    <row r="54" spans="1:4" hidden="1">
      <c r="A54" s="243">
        <v>1</v>
      </c>
      <c r="B54" s="86" t="s">
        <v>35</v>
      </c>
      <c r="D54" s="249">
        <f t="shared" si="0"/>
        <v>0.99984769515639127</v>
      </c>
    </row>
    <row r="55" spans="1:4" hidden="1">
      <c r="D55" s="249">
        <f t="shared" si="0"/>
        <v>0.99984769515639127</v>
      </c>
    </row>
    <row r="56" spans="1:4" hidden="1">
      <c r="D56" s="249">
        <f t="shared" si="0"/>
        <v>0.99984769515639127</v>
      </c>
    </row>
    <row r="57" spans="1:4" hidden="1">
      <c r="D57" s="249">
        <f t="shared" si="0"/>
        <v>0.99984769515639127</v>
      </c>
    </row>
    <row r="58" spans="1:4" hidden="1">
      <c r="D58" s="249">
        <f t="shared" si="0"/>
        <v>0.99984769515639127</v>
      </c>
    </row>
    <row r="59" spans="1:4" hidden="1">
      <c r="D59" s="249">
        <f t="shared" si="0"/>
        <v>0.99984769515639127</v>
      </c>
    </row>
    <row r="60" spans="1:4" hidden="1">
      <c r="D60" s="249">
        <f t="shared" si="0"/>
        <v>0.99984769515639127</v>
      </c>
    </row>
    <row r="61" spans="1:4" hidden="1">
      <c r="D61" s="249">
        <f t="shared" si="0"/>
        <v>0.99984769515639127</v>
      </c>
    </row>
    <row r="62" spans="1:4" hidden="1">
      <c r="D62" s="249">
        <f t="shared" si="0"/>
        <v>0.99984769515639127</v>
      </c>
    </row>
    <row r="63" spans="1:4" hidden="1">
      <c r="D63" s="249">
        <f t="shared" si="0"/>
        <v>0.99984769515639127</v>
      </c>
    </row>
    <row r="64" spans="1:4" hidden="1">
      <c r="D64" s="249">
        <f t="shared" si="0"/>
        <v>0.99984769515639127</v>
      </c>
    </row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657" r:id="rId4" name="Button 433">
              <controlPr defaultSize="0" print="0" autoFill="0" autoLine="0" autoPict="0" macro="[0]!Ke_Erd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8" r:id="rId5" name="Button 434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9" r:id="rId6" name="Button 435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0" r:id="rId7" name="Button 436">
              <controlPr defaultSize="0" print="0" autoFill="0" autoLine="0" autoPict="0" macro="[0]!NW_Keg_Erdlast">
                <anchor moveWithCells="1" sizeWithCells="1">
                  <from>
                    <xdr:col>10</xdr:col>
                    <xdr:colOff>106680</xdr:colOff>
                    <xdr:row>4</xdr:row>
                    <xdr:rowOff>152400</xdr:rowOff>
                  </from>
                  <to>
                    <xdr:col>11</xdr:col>
                    <xdr:colOff>312420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6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79</v>
      </c>
      <c r="G1" s="21"/>
      <c r="H1" s="22"/>
      <c r="Y1" s="6"/>
      <c r="Z1" s="159"/>
    </row>
    <row r="2" spans="6:26" ht="13.65" customHeight="1">
      <c r="H2" s="164"/>
      <c r="Y2" s="8"/>
      <c r="Z2" s="159"/>
    </row>
    <row r="3" spans="6:26" ht="13.65" customHeight="1">
      <c r="G3" s="25" t="s">
        <v>1</v>
      </c>
      <c r="H3" s="29" t="s">
        <v>76</v>
      </c>
      <c r="I3" s="27">
        <v>1</v>
      </c>
      <c r="J3" s="28" t="s">
        <v>38</v>
      </c>
      <c r="Y3" s="6"/>
      <c r="Z3" s="159">
        <v>2</v>
      </c>
    </row>
    <row r="4" spans="6:26" ht="13.65" customHeight="1">
      <c r="G4" s="23"/>
      <c r="H4" s="165" t="s">
        <v>2</v>
      </c>
      <c r="I4" s="30">
        <v>1</v>
      </c>
      <c r="J4" s="31" t="s">
        <v>63</v>
      </c>
      <c r="Y4" s="6"/>
      <c r="Z4" s="159">
        <v>12</v>
      </c>
    </row>
    <row r="5" spans="6:26" ht="13.65" customHeight="1">
      <c r="H5" s="29" t="s">
        <v>4</v>
      </c>
      <c r="I5" s="30">
        <v>1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1</v>
      </c>
      <c r="J6" s="34" t="s">
        <v>38</v>
      </c>
      <c r="Y6" s="6"/>
      <c r="Z6" s="161"/>
    </row>
    <row r="7" spans="6:26" ht="12.9" customHeight="1">
      <c r="G7" s="25" t="s">
        <v>8</v>
      </c>
      <c r="H7" s="35" t="s">
        <v>39</v>
      </c>
      <c r="I7" s="36">
        <v>57.298688498550192</v>
      </c>
      <c r="J7" s="31" t="s">
        <v>64</v>
      </c>
      <c r="Y7" s="6"/>
      <c r="Z7" s="161"/>
    </row>
    <row r="8" spans="6:26" ht="13.65" customHeight="1">
      <c r="G8" s="23"/>
      <c r="H8" s="35" t="s">
        <v>11</v>
      </c>
      <c r="I8" s="36">
        <v>-57.298840801802342</v>
      </c>
      <c r="J8" s="31" t="s">
        <v>64</v>
      </c>
      <c r="Y8" s="8"/>
      <c r="Z8" s="161"/>
    </row>
    <row r="9" spans="6:26" ht="13.65" customHeight="1">
      <c r="G9" s="170"/>
      <c r="H9" s="38" t="s">
        <v>12</v>
      </c>
      <c r="I9" s="39">
        <v>-2.0000026580582584</v>
      </c>
      <c r="J9" s="31" t="s">
        <v>56</v>
      </c>
      <c r="Y9" s="8"/>
      <c r="Z9" s="161"/>
    </row>
    <row r="10" spans="6:26" ht="13.65" customHeight="1">
      <c r="H10" s="40" t="s">
        <v>13</v>
      </c>
      <c r="I10" s="41">
        <v>1.7451859375508642E-2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>
      <c r="F15" s="19" t="s">
        <v>14</v>
      </c>
    </row>
    <row r="16" spans="6:26" ht="13.65" customHeight="1"/>
    <row r="17" spans="2:6" ht="13.65" customHeight="1"/>
    <row r="18" spans="2:6" ht="13.65" customHeight="1"/>
    <row r="19" spans="2:6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</row>
    <row r="20" spans="2:6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</row>
    <row r="21" spans="2:6" ht="13.65" customHeight="1">
      <c r="B21" s="46">
        <v>1</v>
      </c>
      <c r="C21" s="47">
        <v>57.298688498550192</v>
      </c>
      <c r="D21" s="47">
        <v>-57.298840801802342</v>
      </c>
      <c r="E21" s="162">
        <v>-2.0000026580582584</v>
      </c>
      <c r="F21" s="162">
        <v>1.7451859375508642E-2</v>
      </c>
    </row>
    <row r="22" spans="2:6" ht="13.65" customHeight="1">
      <c r="B22" s="46">
        <v>1</v>
      </c>
      <c r="C22" s="47">
        <v>57.298688498550192</v>
      </c>
      <c r="D22" s="47">
        <v>-57.298840801802342</v>
      </c>
      <c r="E22" s="162">
        <v>-2.0000026580582584</v>
      </c>
      <c r="F22" s="162">
        <v>1.7451859375508642E-2</v>
      </c>
    </row>
    <row r="23" spans="2:6" ht="13.65" customHeight="1">
      <c r="B23" s="46">
        <v>1</v>
      </c>
      <c r="C23" s="47">
        <v>57.298688498550192</v>
      </c>
      <c r="D23" s="47">
        <v>-57.298840801802342</v>
      </c>
      <c r="E23" s="162">
        <v>-2.0000026580582584</v>
      </c>
      <c r="F23" s="162">
        <v>1.7451859375508642E-2</v>
      </c>
    </row>
    <row r="24" spans="2:6" ht="13.65" customHeight="1">
      <c r="B24" s="46">
        <v>1</v>
      </c>
      <c r="C24" s="47">
        <v>57.298688498550192</v>
      </c>
      <c r="D24" s="47">
        <v>-57.298840801802342</v>
      </c>
      <c r="E24" s="162">
        <v>-2.0000026580582584</v>
      </c>
      <c r="F24" s="162">
        <v>1.7451859375508642E-2</v>
      </c>
    </row>
    <row r="25" spans="2:6" ht="13.65" customHeight="1">
      <c r="B25" s="46">
        <v>1</v>
      </c>
      <c r="C25" s="47">
        <v>57.298688498550192</v>
      </c>
      <c r="D25" s="47">
        <v>-57.298840801802342</v>
      </c>
      <c r="E25" s="162">
        <v>-2.0000026580582584</v>
      </c>
      <c r="F25" s="162">
        <v>1.7451859375508642E-2</v>
      </c>
    </row>
    <row r="26" spans="2:6" ht="13.65" customHeight="1">
      <c r="B26" s="46">
        <v>1</v>
      </c>
      <c r="C26" s="47">
        <v>57.298688498550192</v>
      </c>
      <c r="D26" s="47">
        <v>-57.298840801802342</v>
      </c>
      <c r="E26" s="162">
        <v>-2.0000026580582584</v>
      </c>
      <c r="F26" s="162">
        <v>1.7451859375508642E-2</v>
      </c>
    </row>
    <row r="27" spans="2:6" ht="13.65" customHeight="1">
      <c r="B27" s="46">
        <v>1</v>
      </c>
      <c r="C27" s="47">
        <v>57.298688498550192</v>
      </c>
      <c r="D27" s="47">
        <v>-57.298840801802342</v>
      </c>
      <c r="E27" s="162">
        <v>-2.0000026580582584</v>
      </c>
      <c r="F27" s="162">
        <v>1.7451859375508642E-2</v>
      </c>
    </row>
    <row r="28" spans="2:6" ht="13.65" customHeight="1">
      <c r="B28" s="46">
        <v>1</v>
      </c>
      <c r="C28" s="47">
        <v>57.298688498550192</v>
      </c>
      <c r="D28" s="47">
        <v>-57.298840801802342</v>
      </c>
      <c r="E28" s="162">
        <v>-2.0000026580582584</v>
      </c>
      <c r="F28" s="162">
        <v>1.7451859375508642E-2</v>
      </c>
    </row>
    <row r="29" spans="2:6" ht="13.65" customHeight="1">
      <c r="B29" s="46">
        <v>1</v>
      </c>
      <c r="C29" s="47">
        <v>57.298688498550192</v>
      </c>
      <c r="D29" s="47">
        <v>-57.298840801802342</v>
      </c>
      <c r="E29" s="162">
        <v>-2.0000026580582584</v>
      </c>
      <c r="F29" s="162">
        <v>1.7451859375508642E-2</v>
      </c>
    </row>
    <row r="30" spans="2:6" ht="13.65" customHeight="1">
      <c r="B30" s="46">
        <v>1</v>
      </c>
      <c r="C30" s="47">
        <v>57.298688498550192</v>
      </c>
      <c r="D30" s="47">
        <v>-57.298840801802342</v>
      </c>
      <c r="E30" s="162">
        <v>-2.0000026580582584</v>
      </c>
      <c r="F30" s="162">
        <v>1.7451859375508642E-2</v>
      </c>
    </row>
    <row r="31" spans="2:6" ht="13.65" customHeight="1">
      <c r="B31" s="46">
        <v>1</v>
      </c>
      <c r="C31" s="47">
        <v>57.298688498550192</v>
      </c>
      <c r="D31" s="47">
        <v>-57.298840801802342</v>
      </c>
      <c r="E31" s="162">
        <v>-2.0000026580582584</v>
      </c>
      <c r="F31" s="162">
        <v>1.7451859375508642E-2</v>
      </c>
    </row>
    <row r="32" spans="2:6" ht="13.65" customHeight="1">
      <c r="B32" s="46">
        <v>1</v>
      </c>
      <c r="C32" s="47">
        <v>57.298688498550192</v>
      </c>
      <c r="D32" s="47">
        <v>-57.298840801802342</v>
      </c>
      <c r="E32" s="162">
        <v>-2.0000026580582584</v>
      </c>
      <c r="F32" s="162">
        <v>1.7451859375508642E-2</v>
      </c>
    </row>
    <row r="33" spans="1:7" ht="13.65" customHeight="1">
      <c r="B33" s="46">
        <v>1</v>
      </c>
      <c r="C33" s="47">
        <v>57.298688498550192</v>
      </c>
      <c r="D33" s="47">
        <v>-57.298840801802342</v>
      </c>
      <c r="E33" s="162">
        <v>-2.0000026580582584</v>
      </c>
      <c r="F33" s="162">
        <v>1.7451859375508642E-2</v>
      </c>
    </row>
    <row r="34" spans="1:7" ht="13.65" customHeight="1">
      <c r="B34" s="46">
        <v>1</v>
      </c>
      <c r="C34" s="47">
        <v>57.298688498550192</v>
      </c>
      <c r="D34" s="47">
        <v>-57.298840801802342</v>
      </c>
      <c r="E34" s="162">
        <v>-2.0000026580582584</v>
      </c>
      <c r="F34" s="162">
        <v>1.7451859375508642E-2</v>
      </c>
    </row>
    <row r="35" spans="1:7" ht="13.65" customHeight="1">
      <c r="B35" s="46">
        <v>1</v>
      </c>
      <c r="C35" s="47">
        <v>57.298688498550192</v>
      </c>
      <c r="D35" s="47">
        <v>-57.298840801802342</v>
      </c>
      <c r="E35" s="162">
        <v>-2.0000026580582584</v>
      </c>
      <c r="F35" s="162">
        <v>1.7451859375508642E-2</v>
      </c>
    </row>
    <row r="36" spans="1:7" ht="13.65" customHeight="1"/>
    <row r="37" spans="1:7" ht="13.65" customHeight="1"/>
    <row r="38" spans="1:7" ht="13.65" customHeight="1"/>
    <row r="39" spans="1:7">
      <c r="A39" s="225"/>
      <c r="B39" s="225"/>
      <c r="C39" s="225"/>
      <c r="D39" s="225"/>
    </row>
    <row r="40" spans="1:7">
      <c r="A40"/>
      <c r="B40"/>
      <c r="C40" s="225"/>
      <c r="D40" s="225"/>
      <c r="G40" s="189" t="s">
        <v>43</v>
      </c>
    </row>
    <row r="41" spans="1:7">
      <c r="A41"/>
      <c r="B41"/>
      <c r="C41" s="225"/>
      <c r="D41" s="225"/>
    </row>
    <row r="42" spans="1:7">
      <c r="A42"/>
      <c r="B42"/>
      <c r="C42" s="225"/>
      <c r="D42" s="225"/>
    </row>
    <row r="43" spans="1:7">
      <c r="A43"/>
      <c r="B43"/>
      <c r="C43" s="225"/>
      <c r="D43" s="225"/>
    </row>
    <row r="44" spans="1:7">
      <c r="A44"/>
      <c r="B44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1</v>
      </c>
      <c r="B51" s="246" t="s">
        <v>34</v>
      </c>
      <c r="C51" s="225"/>
      <c r="D51" s="225"/>
    </row>
    <row r="52" spans="1:4" hidden="1">
      <c r="A52" s="246">
        <v>1</v>
      </c>
      <c r="B52" s="246" t="s">
        <v>30</v>
      </c>
      <c r="C52" s="225"/>
      <c r="D52" s="225"/>
    </row>
    <row r="53" spans="1:4" hidden="1">
      <c r="A53" s="246">
        <v>0</v>
      </c>
      <c r="B53" s="246" t="s">
        <v>44</v>
      </c>
    </row>
    <row r="54" spans="1:4" hidden="1">
      <c r="A54" s="246">
        <v>1</v>
      </c>
      <c r="B54" s="246" t="s">
        <v>45</v>
      </c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569" r:id="rId4" name="Button 321">
              <controlPr defaultSize="0" print="0" autoFill="0" autoLine="0" autoPict="0" macro="[0]!Ku_Erd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0" r:id="rId5" name="Button 322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1" r:id="rId6" name="Button 323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3" r:id="rId7" name="Button 325">
              <controlPr defaultSize="0" print="0" autoFill="0" autoLine="0" autoPict="0" macro="[0]!NW_Ku_Erdlast">
                <anchor moveWithCells="1" sizeWithCells="1"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80</v>
      </c>
      <c r="G1" s="21"/>
      <c r="H1" s="22"/>
      <c r="Y1" s="6"/>
      <c r="Z1" s="159"/>
    </row>
    <row r="2" spans="6:26" ht="13.65" customHeight="1">
      <c r="G2" s="25" t="s">
        <v>1</v>
      </c>
      <c r="H2" s="29" t="s">
        <v>81</v>
      </c>
      <c r="I2" s="27">
        <v>1</v>
      </c>
      <c r="J2" s="28" t="s">
        <v>38</v>
      </c>
      <c r="Y2" s="8"/>
      <c r="Z2" s="159"/>
    </row>
    <row r="3" spans="6:26" ht="13.65" customHeight="1">
      <c r="G3"/>
      <c r="H3" s="29" t="s">
        <v>82</v>
      </c>
      <c r="I3" s="30">
        <v>1</v>
      </c>
      <c r="J3" s="31" t="s">
        <v>5</v>
      </c>
      <c r="Y3" s="6"/>
      <c r="Z3" s="159"/>
    </row>
    <row r="4" spans="6:26" ht="13.65" customHeight="1">
      <c r="G4" s="23"/>
      <c r="H4" s="165" t="s">
        <v>2</v>
      </c>
      <c r="I4" s="30">
        <v>1</v>
      </c>
      <c r="J4" s="31" t="s">
        <v>3</v>
      </c>
      <c r="Y4" s="6"/>
      <c r="Z4" s="159"/>
    </row>
    <row r="5" spans="6:26" ht="13.65" customHeight="1">
      <c r="H5" s="29" t="s">
        <v>4</v>
      </c>
      <c r="I5" s="30">
        <v>1</v>
      </c>
      <c r="J5" s="31" t="s">
        <v>5</v>
      </c>
      <c r="Y5" s="8"/>
      <c r="Z5" s="160"/>
    </row>
    <row r="6" spans="6:26" ht="13.65" customHeight="1">
      <c r="G6" s="19" t="s">
        <v>14</v>
      </c>
      <c r="H6" s="32" t="s">
        <v>6</v>
      </c>
      <c r="I6" s="33">
        <v>1</v>
      </c>
      <c r="J6" s="34" t="s">
        <v>7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0.72135717434938518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36">
        <v>0.42752655082198665</v>
      </c>
      <c r="J8" s="31" t="s">
        <v>10</v>
      </c>
      <c r="Y8" s="8"/>
      <c r="Z8" s="161"/>
    </row>
    <row r="9" spans="6:26" ht="13.65" customHeight="1">
      <c r="G9" s="170"/>
      <c r="H9" s="38" t="s">
        <v>12</v>
      </c>
      <c r="I9" s="39">
        <v>-0.57247344917801335</v>
      </c>
      <c r="J9" s="31" t="s">
        <v>7</v>
      </c>
      <c r="Y9" s="8"/>
      <c r="Z9" s="161"/>
    </row>
    <row r="10" spans="6:26" ht="13.65" customHeight="1">
      <c r="H10" s="40" t="s">
        <v>13</v>
      </c>
      <c r="I10" s="41">
        <v>-0.13997433715133917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0</v>
      </c>
      <c r="C21" s="47">
        <v>1</v>
      </c>
      <c r="D21" s="47">
        <v>0</v>
      </c>
      <c r="E21" s="162">
        <v>-1</v>
      </c>
      <c r="F21" s="162">
        <v>-0.96569391093506751</v>
      </c>
    </row>
    <row r="22" spans="2:6" ht="13.65" customHeight="1">
      <c r="B22" s="46">
        <v>7.1428571428571425E-2</v>
      </c>
      <c r="C22" s="47">
        <v>0.99764597870843552</v>
      </c>
      <c r="D22" s="47">
        <v>6.4431608440411237E-2</v>
      </c>
      <c r="E22" s="162">
        <v>-0.93556839155958871</v>
      </c>
      <c r="F22" s="162">
        <v>-0.84125148704975228</v>
      </c>
    </row>
    <row r="23" spans="2:6" ht="13.65" customHeight="1">
      <c r="B23" s="46">
        <v>0.14285714285714285</v>
      </c>
      <c r="C23" s="47">
        <v>0.9909930464273643</v>
      </c>
      <c r="D23" s="47">
        <v>0.12056035254838554</v>
      </c>
      <c r="E23" s="162">
        <v>-0.8794396474516144</v>
      </c>
      <c r="F23" s="162">
        <v>-0.73284511422274556</v>
      </c>
    </row>
    <row r="24" spans="2:6" ht="13.65" customHeight="1">
      <c r="B24" s="46">
        <v>0.21428571428571427</v>
      </c>
      <c r="C24" s="47">
        <v>0.98059517465597845</v>
      </c>
      <c r="D24" s="47">
        <v>0.16945616613112574</v>
      </c>
      <c r="E24" s="162">
        <v>-0.8305438338688742</v>
      </c>
      <c r="F24" s="162">
        <v>-0.63840833532860886</v>
      </c>
    </row>
    <row r="25" spans="2:6" ht="13.65" customHeight="1">
      <c r="B25" s="46">
        <v>0.2857142857142857</v>
      </c>
      <c r="C25" s="47">
        <v>0.96693494834402416</v>
      </c>
      <c r="D25" s="47">
        <v>0.21205110788358905</v>
      </c>
      <c r="E25" s="162">
        <v>-0.78794889211641095</v>
      </c>
      <c r="F25" s="162">
        <v>-0.55614098355463348</v>
      </c>
    </row>
    <row r="26" spans="2:6" ht="13.65" customHeight="1">
      <c r="B26" s="46">
        <v>0.35714285714285715</v>
      </c>
      <c r="C26" s="47">
        <v>0.95043276499220453</v>
      </c>
      <c r="D26" s="47">
        <v>0.24915712841897864</v>
      </c>
      <c r="E26" s="162">
        <v>-0.75084287158102136</v>
      </c>
      <c r="F26" s="162">
        <v>-0.48447486737451884</v>
      </c>
    </row>
    <row r="27" spans="2:6" ht="13.65" customHeight="1">
      <c r="B27" s="46">
        <v>0.42857142857142855</v>
      </c>
      <c r="C27" s="47">
        <v>0.93145484832691394</v>
      </c>
      <c r="D27" s="47">
        <v>0.28148154778253209</v>
      </c>
      <c r="E27" s="162">
        <v>-0.71851845221746791</v>
      </c>
      <c r="F27" s="162">
        <v>-0.4220438774667285</v>
      </c>
    </row>
    <row r="28" spans="2:6" ht="13.65" customHeight="1">
      <c r="B28" s="46">
        <v>0.5</v>
      </c>
      <c r="C28" s="47">
        <v>0.91032022930706524</v>
      </c>
      <c r="D28" s="47">
        <v>0.30964053848309331</v>
      </c>
      <c r="E28" s="162">
        <v>-0.69035946151690664</v>
      </c>
      <c r="F28" s="162">
        <v>-0.36765794575151023</v>
      </c>
    </row>
    <row r="29" spans="2:6" ht="13.65" customHeight="1">
      <c r="B29" s="46">
        <v>0.5714285714285714</v>
      </c>
      <c r="C29" s="47">
        <v>0.88730682753592116</v>
      </c>
      <c r="D29" s="47">
        <v>0.33417087105786303</v>
      </c>
      <c r="E29" s="162">
        <v>-0.66582912894213697</v>
      </c>
      <c r="F29" s="162">
        <v>-0.32028036015017569</v>
      </c>
    </row>
    <row r="30" spans="2:6" ht="13.65" customHeight="1">
      <c r="B30" s="46">
        <v>0.6428571428571429</v>
      </c>
      <c r="C30" s="47">
        <v>0.86265674900263389</v>
      </c>
      <c r="D30" s="47">
        <v>0.35554014606589152</v>
      </c>
      <c r="E30" s="162">
        <v>-0.64445985393410843</v>
      </c>
      <c r="F30" s="162">
        <v>-0.27900800263747566</v>
      </c>
    </row>
    <row r="31" spans="2:6" ht="13.65" customHeight="1">
      <c r="B31" s="46">
        <v>0.7142857142857143</v>
      </c>
      <c r="C31" s="47">
        <v>0.83658090113976724</v>
      </c>
      <c r="D31" s="47">
        <v>0.37415570755397443</v>
      </c>
      <c r="E31" s="162">
        <v>-0.62584429244602557</v>
      </c>
      <c r="F31" s="162">
        <v>-0.24305413388211758</v>
      </c>
    </row>
    <row r="32" spans="2:6" ht="13.65" customHeight="1">
      <c r="B32" s="46">
        <v>0.7857142857142857</v>
      </c>
      <c r="C32" s="47">
        <v>0.80926301316966087</v>
      </c>
      <c r="D32" s="47">
        <v>0.39037240790466032</v>
      </c>
      <c r="E32" s="162">
        <v>-0.60962759209533968</v>
      </c>
      <c r="F32" s="162">
        <v>-0.2117333963138858</v>
      </c>
    </row>
    <row r="33" spans="1:6" ht="13.65" customHeight="1">
      <c r="B33" s="46">
        <v>0.8571428571428571</v>
      </c>
      <c r="C33" s="47">
        <v>0.78086313837602872</v>
      </c>
      <c r="D33" s="47">
        <v>0.40449937208096437</v>
      </c>
      <c r="E33" s="162">
        <v>-0.59550062791903557</v>
      </c>
      <c r="F33" s="162">
        <v>-0.1844487497437764</v>
      </c>
    </row>
    <row r="34" spans="1:6" ht="13.65" customHeight="1">
      <c r="B34" s="46">
        <v>0.9285714285714286</v>
      </c>
      <c r="C34" s="47">
        <v>0.75152070506157276</v>
      </c>
      <c r="D34" s="47">
        <v>0.41680589020874981</v>
      </c>
      <c r="E34" s="162">
        <v>-0.58319410979125019</v>
      </c>
      <c r="F34" s="162">
        <v>-0.16068009050214754</v>
      </c>
    </row>
    <row r="35" spans="1:6" ht="13.65" customHeight="1">
      <c r="B35" s="46">
        <v>1</v>
      </c>
      <c r="C35" s="47">
        <v>0.72135717434938518</v>
      </c>
      <c r="D35" s="47">
        <v>0.42752655082198665</v>
      </c>
      <c r="E35" s="162">
        <v>-0.57247344917801335</v>
      </c>
      <c r="F35" s="162">
        <v>-0.13997433715133917</v>
      </c>
    </row>
    <row r="36" spans="1:6" ht="13.65" customHeight="1"/>
    <row r="37" spans="1:6" ht="13.65" customHeight="1"/>
    <row r="38" spans="1:6" ht="13.65" customHeight="1"/>
    <row r="39" spans="1:6">
      <c r="A39" s="190"/>
      <c r="B39" s="190"/>
    </row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/>
      <c r="B43"/>
    </row>
    <row r="44" spans="1:6">
      <c r="A44" s="190"/>
      <c r="B44" s="190"/>
    </row>
    <row r="45" spans="1:6">
      <c r="A45" s="190"/>
      <c r="B45" s="190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1</v>
      </c>
      <c r="B51" s="246" t="s">
        <v>29</v>
      </c>
      <c r="C51" s="225"/>
      <c r="D51" s="225"/>
    </row>
    <row r="52" spans="1:4" hidden="1">
      <c r="A52" s="246">
        <v>1</v>
      </c>
      <c r="B52" s="246" t="s">
        <v>30</v>
      </c>
      <c r="C52" s="225"/>
      <c r="D52" s="225"/>
    </row>
    <row r="53" spans="1:4" hidden="1">
      <c r="A53" s="246">
        <v>1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896" r:id="rId4" name="Button 552">
              <controlPr defaultSize="0" print="0" autoFill="0" autoLine="0" autoPict="0" macro="[0]!Zyl_Silodruck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97" r:id="rId5" name="Button 553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98" r:id="rId6" name="Button 554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99" r:id="rId7" name="Button 555">
              <controlPr defaultSize="0" print="0" autoFill="0" autoLine="0" autoPict="0" macro="[0]!NW_Zyl_Silodruck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8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83</v>
      </c>
      <c r="G1" s="21"/>
      <c r="H1" s="22"/>
      <c r="Y1" s="6" t="s">
        <v>66</v>
      </c>
      <c r="Z1" s="159">
        <v>300000</v>
      </c>
    </row>
    <row r="2" spans="6:26" ht="13.65" customHeight="1">
      <c r="Y2" s="8" t="s">
        <v>67</v>
      </c>
      <c r="Z2" s="159">
        <v>0.2</v>
      </c>
    </row>
    <row r="3" spans="6:26" ht="13.65" customHeight="1">
      <c r="H3" s="164"/>
      <c r="I3" s="23"/>
      <c r="J3" s="164"/>
      <c r="K3" s="24"/>
      <c r="L3" s="24"/>
      <c r="Y3" s="6" t="s">
        <v>68</v>
      </c>
      <c r="Z3" s="159">
        <v>5</v>
      </c>
    </row>
    <row r="4" spans="6:26" ht="13.65" customHeight="1">
      <c r="G4" s="25" t="s">
        <v>1</v>
      </c>
      <c r="H4" s="26" t="s">
        <v>2</v>
      </c>
      <c r="I4" s="27">
        <v>30000</v>
      </c>
      <c r="J4" s="28" t="s">
        <v>202</v>
      </c>
      <c r="Y4" s="6" t="s">
        <v>69</v>
      </c>
      <c r="Z4" s="159">
        <v>5000</v>
      </c>
    </row>
    <row r="5" spans="6:26" ht="13.65" customHeight="1">
      <c r="G5"/>
      <c r="H5" s="29" t="s">
        <v>4</v>
      </c>
      <c r="I5" s="30">
        <v>0</v>
      </c>
      <c r="J5" s="31" t="s">
        <v>5</v>
      </c>
      <c r="Y5" s="8" t="s">
        <v>70</v>
      </c>
      <c r="Z5" s="160" t="s">
        <v>77</v>
      </c>
    </row>
    <row r="6" spans="6:26" ht="13.65" customHeight="1">
      <c r="G6" s="19" t="s">
        <v>14</v>
      </c>
      <c r="H6" s="32" t="s">
        <v>6</v>
      </c>
      <c r="I6" s="33">
        <v>10</v>
      </c>
      <c r="J6" s="34" t="s">
        <v>203</v>
      </c>
      <c r="Y6" s="6" t="s">
        <v>71</v>
      </c>
      <c r="Z6" s="161">
        <f>I7</f>
        <v>-5</v>
      </c>
    </row>
    <row r="7" spans="6:26" ht="13.65" customHeight="1">
      <c r="G7" s="25" t="s">
        <v>8</v>
      </c>
      <c r="H7" s="35" t="s">
        <v>9</v>
      </c>
      <c r="I7" s="36">
        <v>-5</v>
      </c>
      <c r="J7" s="31" t="s">
        <v>204</v>
      </c>
      <c r="Y7" s="6" t="s">
        <v>72</v>
      </c>
      <c r="Z7" s="161">
        <f>I8</f>
        <v>0</v>
      </c>
    </row>
    <row r="8" spans="6:26" ht="13.65" customHeight="1">
      <c r="G8" s="23"/>
      <c r="H8" s="35" t="s">
        <v>11</v>
      </c>
      <c r="I8" s="166">
        <v>0</v>
      </c>
      <c r="J8" s="31" t="s">
        <v>204</v>
      </c>
      <c r="Y8" s="8" t="s">
        <v>73</v>
      </c>
      <c r="Z8" s="161">
        <f>I9</f>
        <v>0</v>
      </c>
    </row>
    <row r="9" spans="6:26" ht="13.65" customHeight="1">
      <c r="G9" s="24"/>
      <c r="H9" s="38" t="s">
        <v>12</v>
      </c>
      <c r="I9" s="39">
        <v>0</v>
      </c>
      <c r="J9" s="31" t="s">
        <v>203</v>
      </c>
      <c r="Y9" s="8" t="s">
        <v>74</v>
      </c>
      <c r="Z9" s="161">
        <f>I10</f>
        <v>0</v>
      </c>
    </row>
    <row r="10" spans="6:26" ht="13.65" customHeight="1">
      <c r="H10" s="40" t="s">
        <v>13</v>
      </c>
      <c r="I10" s="191">
        <v>0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 t="s">
        <v>84</v>
      </c>
      <c r="M16"/>
    </row>
    <row r="17" spans="2:13" ht="13.65" customHeight="1">
      <c r="L17" s="43" t="s">
        <v>85</v>
      </c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  <c r="G19" s="167"/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  <c r="G20" s="168"/>
    </row>
    <row r="21" spans="2:13" ht="13.65" customHeight="1">
      <c r="B21" s="46">
        <v>10</v>
      </c>
      <c r="C21" s="47">
        <v>-5</v>
      </c>
      <c r="D21" s="47" t="s">
        <v>88</v>
      </c>
      <c r="E21" s="162">
        <v>0</v>
      </c>
      <c r="F21" s="162" t="s">
        <v>88</v>
      </c>
      <c r="G21" s="169"/>
    </row>
    <row r="22" spans="2:13" ht="13.65" customHeight="1">
      <c r="B22" s="46">
        <v>9.2857142857142865</v>
      </c>
      <c r="C22" s="47">
        <v>-5</v>
      </c>
      <c r="D22" s="47" t="s">
        <v>88</v>
      </c>
      <c r="E22" s="162">
        <v>0</v>
      </c>
      <c r="F22" s="162" t="s">
        <v>88</v>
      </c>
      <c r="G22" s="169"/>
    </row>
    <row r="23" spans="2:13" ht="13.65" customHeight="1">
      <c r="B23" s="46">
        <v>8.5714285714285712</v>
      </c>
      <c r="C23" s="47">
        <v>-5</v>
      </c>
      <c r="D23" s="47" t="s">
        <v>88</v>
      </c>
      <c r="E23" s="162">
        <v>0</v>
      </c>
      <c r="F23" s="162" t="s">
        <v>88</v>
      </c>
      <c r="G23" s="169"/>
    </row>
    <row r="24" spans="2:13" ht="13.65" customHeight="1">
      <c r="B24" s="46">
        <v>7.8571428571428568</v>
      </c>
      <c r="C24" s="47">
        <v>-5</v>
      </c>
      <c r="D24" s="47" t="s">
        <v>88</v>
      </c>
      <c r="E24" s="162">
        <v>0</v>
      </c>
      <c r="F24" s="162" t="s">
        <v>88</v>
      </c>
      <c r="G24" s="169"/>
    </row>
    <row r="25" spans="2:13" ht="13.65" customHeight="1">
      <c r="B25" s="46">
        <v>7.1428571428571432</v>
      </c>
      <c r="C25" s="47">
        <v>-5</v>
      </c>
      <c r="D25" s="47" t="s">
        <v>88</v>
      </c>
      <c r="E25" s="162">
        <v>0</v>
      </c>
      <c r="F25" s="162" t="s">
        <v>88</v>
      </c>
      <c r="G25" s="169"/>
    </row>
    <row r="26" spans="2:13" ht="13.65" customHeight="1">
      <c r="B26" s="46">
        <v>6.4285714285714288</v>
      </c>
      <c r="C26" s="47">
        <v>-5</v>
      </c>
      <c r="D26" s="47" t="s">
        <v>88</v>
      </c>
      <c r="E26" s="162">
        <v>0</v>
      </c>
      <c r="F26" s="162" t="s">
        <v>88</v>
      </c>
      <c r="G26" s="169"/>
    </row>
    <row r="27" spans="2:13" ht="13.65" customHeight="1">
      <c r="B27" s="46">
        <v>5.7142857142857144</v>
      </c>
      <c r="C27" s="47">
        <v>-5</v>
      </c>
      <c r="D27" s="47" t="s">
        <v>88</v>
      </c>
      <c r="E27" s="162">
        <v>0</v>
      </c>
      <c r="F27" s="162" t="s">
        <v>88</v>
      </c>
      <c r="G27" s="169"/>
    </row>
    <row r="28" spans="2:13" ht="13.65" customHeight="1">
      <c r="B28" s="46">
        <v>5</v>
      </c>
      <c r="C28" s="47">
        <v>-5</v>
      </c>
      <c r="D28" s="47" t="s">
        <v>88</v>
      </c>
      <c r="E28" s="162">
        <v>0</v>
      </c>
      <c r="F28" s="162" t="s">
        <v>88</v>
      </c>
      <c r="G28" s="169"/>
      <c r="L28" s="43" t="s">
        <v>47</v>
      </c>
      <c r="M28"/>
    </row>
    <row r="29" spans="2:13" ht="13.65" customHeight="1">
      <c r="B29" s="46">
        <v>4.2857142857142856</v>
      </c>
      <c r="C29" s="47">
        <v>-5</v>
      </c>
      <c r="D29" s="47" t="s">
        <v>88</v>
      </c>
      <c r="E29" s="162">
        <v>0</v>
      </c>
      <c r="F29" s="162" t="s">
        <v>88</v>
      </c>
      <c r="G29" s="169"/>
      <c r="L29" s="43" t="s">
        <v>48</v>
      </c>
      <c r="M29"/>
    </row>
    <row r="30" spans="2:13" ht="13.65" customHeight="1">
      <c r="B30" s="46">
        <v>3.5714285714285716</v>
      </c>
      <c r="C30" s="47">
        <v>-5</v>
      </c>
      <c r="D30" s="47" t="s">
        <v>88</v>
      </c>
      <c r="E30" s="162">
        <v>0</v>
      </c>
      <c r="F30" s="162" t="s">
        <v>88</v>
      </c>
      <c r="G30" s="169"/>
    </row>
    <row r="31" spans="2:13" ht="13.65" customHeight="1">
      <c r="B31" s="46">
        <v>2.8571428571428572</v>
      </c>
      <c r="C31" s="47">
        <v>-5</v>
      </c>
      <c r="D31" s="47" t="s">
        <v>88</v>
      </c>
      <c r="E31" s="162">
        <v>0</v>
      </c>
      <c r="F31" s="162" t="s">
        <v>88</v>
      </c>
      <c r="G31" s="169"/>
    </row>
    <row r="32" spans="2:13" ht="13.65" customHeight="1">
      <c r="B32" s="46">
        <v>2.1428571428571428</v>
      </c>
      <c r="C32" s="47">
        <v>-5</v>
      </c>
      <c r="D32" s="47" t="s">
        <v>88</v>
      </c>
      <c r="E32" s="162">
        <v>0</v>
      </c>
      <c r="F32" s="162" t="s">
        <v>88</v>
      </c>
      <c r="G32" s="169"/>
    </row>
    <row r="33" spans="1:7" ht="13.65" customHeight="1">
      <c r="B33" s="46">
        <v>1.4285714285714286</v>
      </c>
      <c r="C33" s="47">
        <v>-5</v>
      </c>
      <c r="D33" s="47" t="s">
        <v>88</v>
      </c>
      <c r="E33" s="162">
        <v>0</v>
      </c>
      <c r="F33" s="162" t="s">
        <v>88</v>
      </c>
      <c r="G33" s="169"/>
    </row>
    <row r="34" spans="1:7" ht="13.65" customHeight="1">
      <c r="B34" s="46">
        <v>0.7142857142857143</v>
      </c>
      <c r="C34" s="47">
        <v>-5</v>
      </c>
      <c r="D34" s="47" t="s">
        <v>88</v>
      </c>
      <c r="E34" s="162">
        <v>0</v>
      </c>
      <c r="F34" s="162" t="s">
        <v>88</v>
      </c>
      <c r="G34" s="169"/>
    </row>
    <row r="35" spans="1:7" ht="13.65" customHeight="1">
      <c r="B35" s="46">
        <v>0</v>
      </c>
      <c r="C35" s="47">
        <v>-5</v>
      </c>
      <c r="D35" s="47" t="s">
        <v>88</v>
      </c>
      <c r="E35" s="162">
        <v>0</v>
      </c>
      <c r="F35" s="162" t="s">
        <v>88</v>
      </c>
      <c r="G35" s="169"/>
    </row>
    <row r="36" spans="1:7" ht="13.65" customHeight="1"/>
    <row r="37" spans="1:7" ht="13.65" customHeight="1"/>
    <row r="38" spans="1:7" ht="13.65" customHeight="1">
      <c r="A38" s="225"/>
      <c r="B38" s="225"/>
      <c r="C38" s="225"/>
      <c r="D38" s="225"/>
    </row>
    <row r="39" spans="1:7">
      <c r="A39" s="225"/>
      <c r="B39" s="225"/>
      <c r="C39" s="225"/>
      <c r="D39" s="225"/>
    </row>
    <row r="40" spans="1:7">
      <c r="A40" s="86"/>
      <c r="B40" s="86"/>
      <c r="C40" s="225"/>
      <c r="D40" s="225"/>
    </row>
    <row r="41" spans="1:7">
      <c r="A41" s="86"/>
      <c r="B41" s="86"/>
      <c r="C41" s="225"/>
      <c r="D41" s="225"/>
    </row>
    <row r="42" spans="1:7">
      <c r="A42" s="86"/>
      <c r="B42" s="86"/>
      <c r="C42" s="225"/>
      <c r="D42" s="225"/>
    </row>
    <row r="43" spans="1:7">
      <c r="A43" s="86"/>
      <c r="B43" s="86"/>
      <c r="C43" s="225"/>
      <c r="D43" s="225"/>
    </row>
    <row r="44" spans="1:7">
      <c r="A44" s="225"/>
      <c r="B44" s="225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0.3</v>
      </c>
      <c r="B51" s="246" t="s">
        <v>29</v>
      </c>
      <c r="C51" s="225"/>
      <c r="D51" s="225"/>
    </row>
    <row r="52" spans="1:4" hidden="1">
      <c r="A52" s="246">
        <v>10</v>
      </c>
      <c r="B52" s="246" t="s">
        <v>30</v>
      </c>
      <c r="C52" s="225"/>
      <c r="D52" s="225"/>
    </row>
    <row r="53" spans="1:4" hidden="1">
      <c r="A53" s="246">
        <v>10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>
      <c r="A59" s="225"/>
      <c r="B59" s="225"/>
      <c r="C59" s="225"/>
      <c r="D59" s="225"/>
    </row>
    <row r="60" spans="1:4" hidden="1">
      <c r="A60" s="225"/>
      <c r="B60" s="225"/>
      <c r="C60" s="225"/>
      <c r="D60" s="225"/>
    </row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859" r:id="rId4" name="Button 491">
              <controlPr defaultSize="0" print="0" autoFill="0" autoLine="0" autoPict="0" macro="[0]!Zyl_Laternenlas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60" r:id="rId5" name="Button 492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61" r:id="rId6" name="Button 493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62" r:id="rId7" name="Button 494">
              <controlPr defaultSize="0" print="0" autoFill="0" autoLine="0" autoPict="0" macro="[0]!NW_Zyl_Laternenlast">
                <anchor moveWithCells="1" sizeWithCells="1"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9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86</v>
      </c>
      <c r="G1" s="181"/>
      <c r="H1" s="182"/>
      <c r="Y1" s="6"/>
      <c r="Z1" s="159"/>
    </row>
    <row r="2" spans="6:26" ht="13.65" customHeight="1">
      <c r="Y2" s="8"/>
      <c r="Z2" s="159"/>
    </row>
    <row r="3" spans="6:26" ht="13.65" customHeight="1">
      <c r="H3" s="183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1</v>
      </c>
      <c r="J4" s="28" t="s">
        <v>63</v>
      </c>
      <c r="Y4" s="6"/>
      <c r="Z4" s="159"/>
    </row>
    <row r="5" spans="6:26" ht="13.65" customHeight="1">
      <c r="G5" s="23"/>
      <c r="H5" s="29" t="s">
        <v>4</v>
      </c>
      <c r="I5" s="30">
        <v>1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1</v>
      </c>
      <c r="J6" s="34" t="s">
        <v>56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-57.298688498550185</v>
      </c>
      <c r="J7" s="31" t="s">
        <v>64</v>
      </c>
      <c r="Y7" s="6"/>
      <c r="Z7" s="161"/>
    </row>
    <row r="8" spans="6:26" ht="13.65" customHeight="1">
      <c r="G8" s="24"/>
      <c r="H8" s="35" t="s">
        <v>11</v>
      </c>
      <c r="I8" s="166">
        <v>0</v>
      </c>
      <c r="J8" s="31" t="s">
        <v>64</v>
      </c>
      <c r="Y8" s="8"/>
      <c r="Z8" s="161"/>
    </row>
    <row r="9" spans="6:26" ht="13.65" customHeight="1">
      <c r="G9" s="170"/>
      <c r="H9" s="38" t="s">
        <v>12</v>
      </c>
      <c r="I9" s="39">
        <v>57.289961630759429</v>
      </c>
      <c r="J9" s="31" t="s">
        <v>56</v>
      </c>
      <c r="Y9" s="8"/>
      <c r="Z9" s="161"/>
    </row>
    <row r="10" spans="6:26" ht="13.65" customHeight="1">
      <c r="H10" s="40" t="s">
        <v>13</v>
      </c>
      <c r="I10" s="232">
        <v>-3282.6396655747772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>
      <c r="H15" s="43" t="s">
        <v>84</v>
      </c>
      <c r="I15"/>
    </row>
    <row r="16" spans="6:26" ht="13.65" customHeight="1">
      <c r="H16" s="43" t="s">
        <v>87</v>
      </c>
      <c r="I16"/>
    </row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1</v>
      </c>
      <c r="C21" s="47">
        <v>-57.298688498550185</v>
      </c>
      <c r="D21" s="47" t="s">
        <v>88</v>
      </c>
      <c r="E21" s="162">
        <v>57.289961630759429</v>
      </c>
      <c r="F21" s="231">
        <v>-3282.6396655747772</v>
      </c>
    </row>
    <row r="22" spans="2:6" ht="13.65" customHeight="1">
      <c r="B22" s="46">
        <v>1</v>
      </c>
      <c r="C22" s="47">
        <v>-57.298688498550185</v>
      </c>
      <c r="D22" s="47" t="s">
        <v>88</v>
      </c>
      <c r="E22" s="162">
        <v>57.289961630759429</v>
      </c>
      <c r="F22" s="231">
        <v>-3282.6396655747772</v>
      </c>
    </row>
    <row r="23" spans="2:6" ht="13.65" customHeight="1">
      <c r="B23" s="46">
        <v>1</v>
      </c>
      <c r="C23" s="47">
        <v>-57.298688498550185</v>
      </c>
      <c r="D23" s="47" t="s">
        <v>88</v>
      </c>
      <c r="E23" s="162">
        <v>57.289961630759429</v>
      </c>
      <c r="F23" s="231">
        <v>-3282.6396655747772</v>
      </c>
    </row>
    <row r="24" spans="2:6" ht="13.65" customHeight="1">
      <c r="B24" s="46">
        <v>1</v>
      </c>
      <c r="C24" s="47">
        <v>-57.298688498550185</v>
      </c>
      <c r="D24" s="47" t="s">
        <v>88</v>
      </c>
      <c r="E24" s="162">
        <v>57.289961630759429</v>
      </c>
      <c r="F24" s="231">
        <v>-3282.6396655747772</v>
      </c>
    </row>
    <row r="25" spans="2:6" ht="13.65" customHeight="1">
      <c r="B25" s="46">
        <v>1</v>
      </c>
      <c r="C25" s="47">
        <v>-57.298688498550185</v>
      </c>
      <c r="D25" s="47" t="s">
        <v>88</v>
      </c>
      <c r="E25" s="162">
        <v>57.289961630759429</v>
      </c>
      <c r="F25" s="231">
        <v>-3282.6396655747772</v>
      </c>
    </row>
    <row r="26" spans="2:6" ht="13.65" customHeight="1">
      <c r="B26" s="46">
        <v>1</v>
      </c>
      <c r="C26" s="47">
        <v>-57.298688498550185</v>
      </c>
      <c r="D26" s="47" t="s">
        <v>88</v>
      </c>
      <c r="E26" s="162">
        <v>57.289961630759429</v>
      </c>
      <c r="F26" s="231">
        <v>-3282.6396655747772</v>
      </c>
    </row>
    <row r="27" spans="2:6" ht="13.65" customHeight="1">
      <c r="B27" s="46">
        <v>1</v>
      </c>
      <c r="C27" s="47">
        <v>-57.298688498550185</v>
      </c>
      <c r="D27" s="47" t="s">
        <v>88</v>
      </c>
      <c r="E27" s="162">
        <v>57.289961630759429</v>
      </c>
      <c r="F27" s="231">
        <v>-3282.6396655747772</v>
      </c>
    </row>
    <row r="28" spans="2:6" ht="13.65" customHeight="1">
      <c r="B28" s="46">
        <v>1</v>
      </c>
      <c r="C28" s="47">
        <v>-57.298688498550185</v>
      </c>
      <c r="D28" s="47" t="s">
        <v>88</v>
      </c>
      <c r="E28" s="162">
        <v>57.289961630759429</v>
      </c>
      <c r="F28" s="231">
        <v>-3282.6396655747772</v>
      </c>
    </row>
    <row r="29" spans="2:6" ht="13.65" customHeight="1">
      <c r="B29" s="46">
        <v>1</v>
      </c>
      <c r="C29" s="47">
        <v>-57.298688498550185</v>
      </c>
      <c r="D29" s="47" t="s">
        <v>88</v>
      </c>
      <c r="E29" s="162">
        <v>57.289961630759429</v>
      </c>
      <c r="F29" s="231">
        <v>-3282.6396655747772</v>
      </c>
    </row>
    <row r="30" spans="2:6" ht="13.65" customHeight="1">
      <c r="B30" s="46">
        <v>1</v>
      </c>
      <c r="C30" s="47">
        <v>-57.298688498550185</v>
      </c>
      <c r="D30" s="47" t="s">
        <v>88</v>
      </c>
      <c r="E30" s="162">
        <v>57.289961630759429</v>
      </c>
      <c r="F30" s="231">
        <v>-3282.6396655747772</v>
      </c>
    </row>
    <row r="31" spans="2:6" ht="13.65" customHeight="1">
      <c r="B31" s="46">
        <v>1</v>
      </c>
      <c r="C31" s="47">
        <v>-57.298688498550185</v>
      </c>
      <c r="D31" s="47" t="s">
        <v>88</v>
      </c>
      <c r="E31" s="162">
        <v>57.289961630759429</v>
      </c>
      <c r="F31" s="231">
        <v>-3282.6396655747772</v>
      </c>
    </row>
    <row r="32" spans="2:6" ht="13.65" customHeight="1">
      <c r="B32" s="46">
        <v>1</v>
      </c>
      <c r="C32" s="47">
        <v>-57.298688498550185</v>
      </c>
      <c r="D32" s="47" t="s">
        <v>88</v>
      </c>
      <c r="E32" s="162">
        <v>57.289961630759429</v>
      </c>
      <c r="F32" s="231">
        <v>-3282.6396655747772</v>
      </c>
    </row>
    <row r="33" spans="1:6" ht="13.65" customHeight="1">
      <c r="B33" s="46">
        <v>1</v>
      </c>
      <c r="C33" s="47">
        <v>-57.298688498550185</v>
      </c>
      <c r="D33" s="47" t="s">
        <v>88</v>
      </c>
      <c r="E33" s="162">
        <v>57.289961630759429</v>
      </c>
      <c r="F33" s="231">
        <v>-3282.6396655747772</v>
      </c>
    </row>
    <row r="34" spans="1:6" ht="13.65" customHeight="1">
      <c r="B34" s="46">
        <v>1</v>
      </c>
      <c r="C34" s="47">
        <v>-57.298688498550185</v>
      </c>
      <c r="D34" s="47" t="s">
        <v>88</v>
      </c>
      <c r="E34" s="162">
        <v>57.289961630759429</v>
      </c>
      <c r="F34" s="231">
        <v>-3282.6396655747772</v>
      </c>
    </row>
    <row r="35" spans="1:6" ht="13.65" customHeight="1">
      <c r="B35" s="46">
        <v>1</v>
      </c>
      <c r="C35" s="47">
        <v>-57.298688498550185</v>
      </c>
      <c r="D35" s="47" t="s">
        <v>88</v>
      </c>
      <c r="E35" s="162">
        <v>57.289961630759429</v>
      </c>
      <c r="F35" s="231">
        <v>-3282.6396655747772</v>
      </c>
    </row>
    <row r="36" spans="1:6" ht="13.65" customHeight="1"/>
    <row r="37" spans="1:6" ht="13.65" customHeight="1"/>
    <row r="38" spans="1:6" ht="13.65" customHeight="1"/>
    <row r="39" spans="1:6">
      <c r="A39" s="225"/>
      <c r="B39" s="225"/>
      <c r="C39" s="225"/>
      <c r="D39" s="225"/>
      <c r="E39" s="225"/>
    </row>
    <row r="40" spans="1:6">
      <c r="A40"/>
      <c r="B40"/>
      <c r="C40" s="225"/>
      <c r="D40" s="225"/>
      <c r="E40" s="225"/>
    </row>
    <row r="41" spans="1:6">
      <c r="A41"/>
      <c r="B41"/>
      <c r="C41" s="225"/>
      <c r="D41" s="225"/>
      <c r="E41" s="225"/>
    </row>
    <row r="42" spans="1:6">
      <c r="A42"/>
      <c r="B42"/>
      <c r="C42" s="225"/>
      <c r="D42" s="225"/>
      <c r="E42" s="225"/>
    </row>
    <row r="43" spans="1:6">
      <c r="A43"/>
      <c r="B43"/>
      <c r="C43" s="225"/>
      <c r="D43" s="225"/>
      <c r="E43" s="225"/>
    </row>
    <row r="44" spans="1:6">
      <c r="A44"/>
      <c r="B44"/>
      <c r="C44" s="225"/>
      <c r="D44" s="225"/>
      <c r="E44" s="225"/>
    </row>
    <row r="45" spans="1:6">
      <c r="A45" s="225"/>
      <c r="B45" s="225"/>
      <c r="C45" s="225"/>
      <c r="D45" s="225"/>
      <c r="E45" s="225"/>
    </row>
    <row r="46" spans="1:6">
      <c r="A46" s="225"/>
      <c r="B46" s="225"/>
      <c r="C46" s="225"/>
      <c r="D46" s="225"/>
      <c r="E46" s="225"/>
    </row>
    <row r="47" spans="1:6">
      <c r="A47" s="225"/>
      <c r="B47" s="225"/>
      <c r="C47" s="225"/>
      <c r="D47" s="225"/>
      <c r="E47" s="225"/>
    </row>
    <row r="48" spans="1:6">
      <c r="A48" s="225"/>
      <c r="B48" s="225"/>
      <c r="C48" s="225"/>
      <c r="D48" s="225"/>
      <c r="E48" s="225"/>
    </row>
    <row r="49" spans="1:5">
      <c r="A49" s="225"/>
      <c r="B49" s="225"/>
      <c r="C49" s="225"/>
      <c r="D49" s="225"/>
      <c r="E49" s="225"/>
    </row>
    <row r="50" spans="1:5" hidden="1">
      <c r="A50" s="243" t="s">
        <v>33</v>
      </c>
      <c r="B50" s="86" t="s">
        <v>28</v>
      </c>
      <c r="C50" s="225"/>
      <c r="D50" s="249">
        <f t="shared" ref="D50:D64" si="0">B21*COS(RADIANS(Winkel7))</f>
        <v>0.99984769515639127</v>
      </c>
      <c r="E50" s="225"/>
    </row>
    <row r="51" spans="1:5" hidden="1">
      <c r="A51" s="243">
        <v>1</v>
      </c>
      <c r="B51" s="86" t="s">
        <v>34</v>
      </c>
      <c r="C51" s="225"/>
      <c r="D51" s="249">
        <f t="shared" si="0"/>
        <v>0.99984769515639127</v>
      </c>
      <c r="E51" s="225"/>
    </row>
    <row r="52" spans="1:5" hidden="1">
      <c r="A52" s="243">
        <v>57.289961630759429</v>
      </c>
      <c r="B52" s="86" t="s">
        <v>30</v>
      </c>
      <c r="C52" s="225"/>
      <c r="D52" s="249">
        <f t="shared" si="0"/>
        <v>0.99984769515639127</v>
      </c>
      <c r="E52" s="225"/>
    </row>
    <row r="53" spans="1:5" hidden="1">
      <c r="A53" s="243">
        <v>0</v>
      </c>
      <c r="B53" s="86" t="s">
        <v>31</v>
      </c>
      <c r="C53" s="225"/>
      <c r="D53" s="249">
        <f t="shared" si="0"/>
        <v>0.99984769515639127</v>
      </c>
      <c r="E53" s="225"/>
    </row>
    <row r="54" spans="1:5" hidden="1">
      <c r="A54" s="243">
        <v>1</v>
      </c>
      <c r="B54" s="86" t="s">
        <v>35</v>
      </c>
      <c r="C54" s="225"/>
      <c r="D54" s="249">
        <f t="shared" si="0"/>
        <v>0.99984769515639127</v>
      </c>
      <c r="E54" s="225"/>
    </row>
    <row r="55" spans="1:5" hidden="1">
      <c r="A55" s="225"/>
      <c r="B55" s="225"/>
      <c r="C55" s="225"/>
      <c r="D55" s="249">
        <f t="shared" si="0"/>
        <v>0.99984769515639127</v>
      </c>
      <c r="E55" s="225"/>
    </row>
    <row r="56" spans="1:5" hidden="1">
      <c r="A56" s="225"/>
      <c r="B56" s="225"/>
      <c r="C56" s="225"/>
      <c r="D56" s="249">
        <f t="shared" si="0"/>
        <v>0.99984769515639127</v>
      </c>
      <c r="E56" s="225"/>
    </row>
    <row r="57" spans="1:5" hidden="1">
      <c r="A57" s="225"/>
      <c r="B57" s="225"/>
      <c r="C57" s="225"/>
      <c r="D57" s="249">
        <f t="shared" si="0"/>
        <v>0.99984769515639127</v>
      </c>
      <c r="E57" s="225"/>
    </row>
    <row r="58" spans="1:5" hidden="1">
      <c r="D58" s="249">
        <f t="shared" si="0"/>
        <v>0.99984769515639127</v>
      </c>
    </row>
    <row r="59" spans="1:5" hidden="1">
      <c r="D59" s="249">
        <f t="shared" si="0"/>
        <v>0.99984769515639127</v>
      </c>
    </row>
    <row r="60" spans="1:5" hidden="1">
      <c r="D60" s="249">
        <f t="shared" si="0"/>
        <v>0.99984769515639127</v>
      </c>
    </row>
    <row r="61" spans="1:5" hidden="1">
      <c r="D61" s="249">
        <f t="shared" si="0"/>
        <v>0.99984769515639127</v>
      </c>
    </row>
    <row r="62" spans="1:5" hidden="1">
      <c r="D62" s="249">
        <f t="shared" si="0"/>
        <v>0.99984769515639127</v>
      </c>
    </row>
    <row r="63" spans="1:5" hidden="1">
      <c r="D63" s="249">
        <f t="shared" si="0"/>
        <v>0.99984769515639127</v>
      </c>
    </row>
    <row r="64" spans="1:5" hidden="1">
      <c r="D64" s="249">
        <f t="shared" si="0"/>
        <v>0.99984769515639127</v>
      </c>
    </row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906" r:id="rId4" name="Button 514">
              <controlPr defaultSize="0" print="0" autoFill="0" autoLine="0" autoPict="0" macro="[0]!Ke_Laternen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7" r:id="rId5" name="Button 515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8" r:id="rId6" name="Button 516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9" r:id="rId7" name="Button 517">
              <controlPr defaultSize="0" print="0" autoFill="0" autoLine="0" autoPict="0" macro="[0]!NW_Keg_Laternenlast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89</v>
      </c>
      <c r="G1" s="171"/>
      <c r="H1" s="172"/>
      <c r="Y1" s="6"/>
      <c r="Z1" s="159"/>
    </row>
    <row r="2" spans="6:26" ht="12.9" customHeight="1">
      <c r="Y2" s="8"/>
      <c r="Z2" s="159"/>
    </row>
    <row r="3" spans="6:26" ht="13.65" customHeight="1">
      <c r="H3" s="183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30000</v>
      </c>
      <c r="J4" s="28" t="s">
        <v>202</v>
      </c>
      <c r="Y4" s="6"/>
      <c r="Z4" s="159"/>
    </row>
    <row r="5" spans="6:26" ht="13.65" customHeight="1">
      <c r="G5" s="23"/>
      <c r="H5" s="29" t="s">
        <v>4</v>
      </c>
      <c r="I5" s="30">
        <v>0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30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-10</v>
      </c>
      <c r="J7" s="31" t="s">
        <v>204</v>
      </c>
      <c r="Y7" s="6"/>
      <c r="Z7" s="161"/>
    </row>
    <row r="8" spans="6:26" ht="13.65" customHeight="1">
      <c r="G8" s="23"/>
      <c r="H8" s="35" t="s">
        <v>11</v>
      </c>
      <c r="I8" s="36">
        <v>10</v>
      </c>
      <c r="J8" s="31" t="s">
        <v>204</v>
      </c>
      <c r="Y8" s="8"/>
      <c r="Z8" s="161"/>
    </row>
    <row r="9" spans="6:26" ht="13.65" customHeight="1">
      <c r="G9" s="170"/>
      <c r="H9" s="38" t="s">
        <v>12</v>
      </c>
      <c r="I9" s="39">
        <v>3.3333333333333333E-2</v>
      </c>
      <c r="J9" s="31" t="s">
        <v>203</v>
      </c>
      <c r="Y9" s="8"/>
      <c r="Z9" s="161"/>
    </row>
    <row r="10" spans="6:26" ht="13.65" customHeight="1">
      <c r="H10" s="40" t="s">
        <v>13</v>
      </c>
      <c r="I10" s="252">
        <v>0</v>
      </c>
      <c r="J10" s="34" t="s">
        <v>5</v>
      </c>
    </row>
    <row r="11" spans="6:26" ht="13.65" customHeight="1">
      <c r="L11" s="19" t="s">
        <v>14</v>
      </c>
    </row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13" ht="13.65" customHeight="1"/>
    <row r="18" spans="2:13" ht="13.65" customHeight="1"/>
    <row r="19" spans="2:13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  <c r="G19" s="167"/>
    </row>
    <row r="20" spans="2:13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  <c r="G20" s="168"/>
    </row>
    <row r="21" spans="2:13" ht="13.65" customHeight="1">
      <c r="B21" s="46">
        <v>90</v>
      </c>
      <c r="C21" s="47">
        <v>-2.5</v>
      </c>
      <c r="D21" s="47">
        <v>2.5</v>
      </c>
      <c r="E21" s="162">
        <v>1.6666666666666663E-2</v>
      </c>
      <c r="F21" s="231" t="s">
        <v>88</v>
      </c>
      <c r="G21" s="169"/>
    </row>
    <row r="22" spans="2:13" ht="13.65" customHeight="1">
      <c r="B22" s="46">
        <v>85.714285714285708</v>
      </c>
      <c r="C22" s="47">
        <v>-2.5140398741154755</v>
      </c>
      <c r="D22" s="47">
        <v>2.5140398741154755</v>
      </c>
      <c r="E22" s="162">
        <v>1.6713400724885655E-2</v>
      </c>
      <c r="F22" s="231" t="s">
        <v>88</v>
      </c>
      <c r="G22" s="169"/>
    </row>
    <row r="23" spans="2:13" ht="13.65" customHeight="1">
      <c r="B23" s="46">
        <v>81.428571428571431</v>
      </c>
      <c r="C23" s="47">
        <v>-2.5567956279643593</v>
      </c>
      <c r="D23" s="47">
        <v>2.5567956279643593</v>
      </c>
      <c r="E23" s="162">
        <v>1.6854922221925289E-2</v>
      </c>
      <c r="F23" s="231" t="s">
        <v>88</v>
      </c>
      <c r="G23" s="169"/>
    </row>
    <row r="24" spans="2:13" ht="13.65" customHeight="1">
      <c r="B24" s="46">
        <v>77.142857142857139</v>
      </c>
      <c r="C24" s="47">
        <v>-2.6302377090042168</v>
      </c>
      <c r="D24" s="47">
        <v>2.6302377090042168</v>
      </c>
      <c r="E24" s="162">
        <v>1.7095281054542562E-2</v>
      </c>
      <c r="F24" s="231" t="s">
        <v>88</v>
      </c>
      <c r="G24" s="169"/>
    </row>
    <row r="25" spans="2:13" ht="13.65" customHeight="1">
      <c r="B25" s="46">
        <v>72.857142857142861</v>
      </c>
      <c r="C25" s="47">
        <v>-2.7378676163924478</v>
      </c>
      <c r="D25" s="47">
        <v>2.7378676163924478</v>
      </c>
      <c r="E25" s="162">
        <v>1.7441545600447632E-2</v>
      </c>
      <c r="F25" s="231" t="s">
        <v>88</v>
      </c>
      <c r="G25" s="169"/>
    </row>
    <row r="26" spans="2:13" ht="13.65" customHeight="1">
      <c r="B26" s="46">
        <v>68.571428571428569</v>
      </c>
      <c r="C26" s="47">
        <v>-2.8850838692559138</v>
      </c>
      <c r="D26" s="47">
        <v>2.8850838692559138</v>
      </c>
      <c r="E26" s="162">
        <v>1.7904325576847849E-2</v>
      </c>
      <c r="F26" s="231" t="s">
        <v>88</v>
      </c>
      <c r="G26" s="169"/>
    </row>
    <row r="27" spans="2:13" ht="13.65" customHeight="1">
      <c r="B27" s="46">
        <v>64.285714285714292</v>
      </c>
      <c r="C27" s="47">
        <v>-3.0797852836990396</v>
      </c>
      <c r="D27" s="47">
        <v>3.0797852836990396</v>
      </c>
      <c r="E27" s="162">
        <v>1.8498604402912365E-2</v>
      </c>
      <c r="F27" s="231" t="s">
        <v>88</v>
      </c>
      <c r="G27" s="169"/>
    </row>
    <row r="28" spans="2:13" ht="13.65" customHeight="1">
      <c r="B28" s="46">
        <v>60</v>
      </c>
      <c r="C28" s="47">
        <v>-3.333333333333333</v>
      </c>
      <c r="D28" s="47">
        <v>3.333333333333333</v>
      </c>
      <c r="E28" s="162">
        <v>1.9245008972987521E-2</v>
      </c>
      <c r="F28" s="231" t="s">
        <v>88</v>
      </c>
      <c r="G28" s="169"/>
      <c r="L28" s="43" t="s">
        <v>90</v>
      </c>
      <c r="M28"/>
    </row>
    <row r="29" spans="2:13" ht="13.65" customHeight="1">
      <c r="B29" s="46">
        <v>55.714285714285715</v>
      </c>
      <c r="C29" s="47">
        <v>-3.6620887461579912</v>
      </c>
      <c r="D29" s="47">
        <v>3.6620887461579912</v>
      </c>
      <c r="E29" s="162">
        <v>2.0171731447079847E-2</v>
      </c>
      <c r="F29" s="231" t="s">
        <v>88</v>
      </c>
      <c r="G29" s="169"/>
      <c r="L29" s="43" t="s">
        <v>48</v>
      </c>
      <c r="M29"/>
    </row>
    <row r="30" spans="2:13" ht="13.65" customHeight="1">
      <c r="B30" s="46">
        <v>51.428571428571431</v>
      </c>
      <c r="C30" s="47">
        <v>-4.0899095149389639</v>
      </c>
      <c r="D30" s="47">
        <v>4.0899095149389639</v>
      </c>
      <c r="E30" s="162">
        <v>2.1317466794832207E-2</v>
      </c>
      <c r="F30" s="231" t="s">
        <v>88</v>
      </c>
      <c r="G30" s="169"/>
    </row>
    <row r="31" spans="2:13" ht="13.65" customHeight="1">
      <c r="B31" s="46">
        <v>47.142857142857146</v>
      </c>
      <c r="C31" s="47">
        <v>-4.652330878085646</v>
      </c>
      <c r="D31" s="47">
        <v>4.652330878085646</v>
      </c>
      <c r="E31" s="162">
        <v>2.2735999057015885E-2</v>
      </c>
      <c r="F31" s="231" t="s">
        <v>88</v>
      </c>
      <c r="G31" s="169"/>
    </row>
    <row r="32" spans="2:13" ht="13.65" customHeight="1">
      <c r="B32" s="46">
        <v>42.857142857142854</v>
      </c>
      <c r="C32" s="47">
        <v>-5.4038286183762549</v>
      </c>
      <c r="D32" s="47">
        <v>5.4038286183762549</v>
      </c>
      <c r="E32" s="162">
        <v>2.4503579372038811E-2</v>
      </c>
      <c r="F32" s="231" t="s">
        <v>88</v>
      </c>
      <c r="G32" s="169"/>
    </row>
    <row r="33" spans="1:7" ht="13.65" customHeight="1">
      <c r="B33" s="46">
        <v>38.571428571428569</v>
      </c>
      <c r="C33" s="47">
        <v>-6.431041321077906</v>
      </c>
      <c r="D33" s="47">
        <v>6.431041321077906</v>
      </c>
      <c r="E33" s="162">
        <v>2.673125786016127E-2</v>
      </c>
      <c r="F33" s="231" t="s">
        <v>88</v>
      </c>
      <c r="G33" s="169"/>
    </row>
    <row r="34" spans="1:7" ht="13.65" customHeight="1">
      <c r="B34" s="46">
        <v>34.285714285714285</v>
      </c>
      <c r="C34" s="47">
        <v>-7.8782467308656621</v>
      </c>
      <c r="D34" s="47">
        <v>7.8782467308656621</v>
      </c>
      <c r="E34" s="162">
        <v>2.9586496039138568E-2</v>
      </c>
      <c r="F34" s="231" t="s">
        <v>88</v>
      </c>
      <c r="G34" s="169"/>
    </row>
    <row r="35" spans="1:7" ht="13.65" customHeight="1">
      <c r="B35" s="46">
        <v>30</v>
      </c>
      <c r="C35" s="47">
        <v>-10</v>
      </c>
      <c r="D35" s="47">
        <v>10</v>
      </c>
      <c r="E35" s="162">
        <v>3.3333333333333333E-2</v>
      </c>
      <c r="F35" s="231" t="s">
        <v>88</v>
      </c>
      <c r="G35" s="169"/>
    </row>
    <row r="36" spans="1:7" ht="13.65" customHeight="1"/>
    <row r="37" spans="1:7" ht="13.65" customHeight="1"/>
    <row r="38" spans="1:7" ht="13.65" customHeight="1"/>
    <row r="39" spans="1:7">
      <c r="A39" s="225"/>
      <c r="B39" s="225"/>
      <c r="C39" s="225"/>
      <c r="D39" s="225"/>
    </row>
    <row r="40" spans="1:7">
      <c r="A40"/>
      <c r="B40"/>
      <c r="C40" s="225"/>
      <c r="D40" s="225"/>
    </row>
    <row r="41" spans="1:7">
      <c r="A41"/>
      <c r="B41"/>
      <c r="C41" s="225"/>
      <c r="D41" s="225"/>
    </row>
    <row r="42" spans="1:7">
      <c r="A42"/>
      <c r="B42"/>
      <c r="C42" s="225"/>
      <c r="D42" s="225"/>
    </row>
    <row r="43" spans="1:7">
      <c r="A43"/>
      <c r="B43"/>
      <c r="C43" s="225"/>
      <c r="D43" s="225"/>
    </row>
    <row r="44" spans="1:7">
      <c r="A44"/>
      <c r="B44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0.1</v>
      </c>
      <c r="B51" s="246" t="s">
        <v>34</v>
      </c>
      <c r="C51" s="225"/>
      <c r="D51" s="225"/>
    </row>
    <row r="52" spans="1:4" hidden="1">
      <c r="A52" s="246">
        <v>20</v>
      </c>
      <c r="B52" s="246" t="s">
        <v>30</v>
      </c>
      <c r="C52" s="225"/>
      <c r="D52" s="225"/>
    </row>
    <row r="53" spans="1:4" hidden="1">
      <c r="A53" s="246">
        <v>60</v>
      </c>
      <c r="B53" s="246" t="s">
        <v>44</v>
      </c>
      <c r="C53" s="225"/>
      <c r="D53" s="225"/>
    </row>
    <row r="54" spans="1:4" hidden="1">
      <c r="A54" s="246">
        <v>30</v>
      </c>
      <c r="B54" s="246" t="s">
        <v>45</v>
      </c>
      <c r="C54" s="225"/>
      <c r="D54" s="225"/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59" r:id="rId4" name="Button 419">
              <controlPr defaultSize="0" print="0" autoFill="0" autoLine="0" autoPict="0" macro="[0]!Ku_Laternenlast">
                <anchor moveWithCells="1" sizeWithCells="1">
                  <from>
                    <xdr:col>1</xdr:col>
                    <xdr:colOff>419100</xdr:colOff>
                    <xdr:row>15</xdr:row>
                    <xdr:rowOff>152400</xdr:rowOff>
                  </from>
                  <to>
                    <xdr:col>3</xdr:col>
                    <xdr:colOff>76200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0" r:id="rId5" name="Button 420">
              <controlPr defaultSize="0" print="0" autoFill="0" autoLine="0" autoPict="0" macro="[0]!zeige_Dialog_Rand">
                <anchor>
                  <from>
                    <xdr:col>4</xdr:col>
                    <xdr:colOff>220980</xdr:colOff>
                    <xdr:row>15</xdr:row>
                    <xdr:rowOff>152400</xdr:rowOff>
                  </from>
                  <to>
                    <xdr:col>5</xdr:col>
                    <xdr:colOff>426720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1" r:id="rId6" name="Button 421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190500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3" r:id="rId7" name="Button 423">
              <controlPr defaultSize="0" print="0" autoFill="0" autoLine="0" autoPict="0" macro="[0]!NW_Ku_Laternenlast">
                <anchor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1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91</v>
      </c>
      <c r="G1" s="21"/>
      <c r="H1" s="22"/>
      <c r="I1" s="22"/>
      <c r="Y1" s="6"/>
      <c r="Z1" s="159"/>
    </row>
    <row r="2" spans="6:26" ht="13.65" customHeight="1">
      <c r="Y2" s="8"/>
      <c r="Z2" s="159"/>
    </row>
    <row r="3" spans="6:26" ht="13.65" customHeight="1">
      <c r="H3" s="164"/>
      <c r="J3" s="23"/>
      <c r="K3" s="184"/>
      <c r="L3" s="185"/>
      <c r="M3" s="186"/>
      <c r="Y3" s="6"/>
      <c r="Z3" s="159"/>
    </row>
    <row r="4" spans="6:26" ht="13.65" customHeight="1">
      <c r="G4" s="25" t="s">
        <v>1</v>
      </c>
      <c r="H4" s="26" t="s">
        <v>2</v>
      </c>
      <c r="I4" s="27">
        <v>1.25</v>
      </c>
      <c r="J4" s="28" t="s">
        <v>3</v>
      </c>
      <c r="N4" s="23"/>
      <c r="Y4" s="6"/>
      <c r="Z4" s="159"/>
    </row>
    <row r="5" spans="6:26" ht="13.65" customHeight="1">
      <c r="G5"/>
      <c r="H5" s="29" t="s">
        <v>4</v>
      </c>
      <c r="I5" s="30">
        <v>0.3</v>
      </c>
      <c r="J5" s="31" t="s">
        <v>5</v>
      </c>
      <c r="N5" s="23"/>
      <c r="Y5" s="8"/>
      <c r="Z5" s="160"/>
    </row>
    <row r="6" spans="6:26" ht="13.65" customHeight="1">
      <c r="G6" s="19" t="s">
        <v>14</v>
      </c>
      <c r="H6" s="32" t="s">
        <v>6</v>
      </c>
      <c r="I6" s="33">
        <v>0</v>
      </c>
      <c r="J6" s="34" t="s">
        <v>7</v>
      </c>
      <c r="Y6" s="6"/>
      <c r="Z6" s="161"/>
    </row>
    <row r="7" spans="6:26" ht="13.65" customHeight="1">
      <c r="G7" s="25" t="s">
        <v>8</v>
      </c>
      <c r="H7" s="35" t="s">
        <v>9</v>
      </c>
      <c r="I7" s="37">
        <v>0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166">
        <v>0</v>
      </c>
      <c r="J8" s="31" t="s">
        <v>10</v>
      </c>
      <c r="Y8" s="8"/>
      <c r="Z8" s="161"/>
    </row>
    <row r="9" spans="6:26" ht="13.65" customHeight="1">
      <c r="G9" s="24"/>
      <c r="H9" s="38" t="s">
        <v>12</v>
      </c>
      <c r="I9" s="39">
        <v>0</v>
      </c>
      <c r="J9" s="31" t="s">
        <v>7</v>
      </c>
      <c r="Y9" s="8"/>
      <c r="Z9" s="161"/>
    </row>
    <row r="10" spans="6:26" ht="13.65" customHeight="1">
      <c r="H10" s="40" t="s">
        <v>13</v>
      </c>
      <c r="I10" s="252">
        <v>0</v>
      </c>
      <c r="J10" s="34" t="s">
        <v>5</v>
      </c>
    </row>
    <row r="11" spans="6:26" ht="13.65" customHeight="1"/>
    <row r="12" spans="6:26" ht="13.65" customHeight="1"/>
    <row r="13" spans="6:26" ht="13.65" customHeight="1">
      <c r="H13" s="43" t="s">
        <v>84</v>
      </c>
    </row>
    <row r="14" spans="6:26" ht="13.65" customHeight="1">
      <c r="H14" s="43" t="s">
        <v>85</v>
      </c>
    </row>
    <row r="15" spans="6:26" ht="13.65" customHeight="1"/>
    <row r="16" spans="6:26" ht="13.65" customHeight="1"/>
    <row r="17" spans="2:14" ht="13.65" customHeight="1"/>
    <row r="18" spans="2:14" ht="13.65" customHeight="1"/>
    <row r="19" spans="2:14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  <c r="H19" s="167"/>
      <c r="L19" s="43"/>
      <c r="M19" s="43"/>
      <c r="N19"/>
    </row>
    <row r="20" spans="2:14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  <c r="H20" s="168"/>
      <c r="L20" s="43"/>
      <c r="M20" s="43"/>
      <c r="N20"/>
    </row>
    <row r="21" spans="2:14" ht="13.65" customHeight="1">
      <c r="B21" s="46">
        <v>0</v>
      </c>
      <c r="C21" s="46">
        <v>0</v>
      </c>
      <c r="D21" s="46">
        <v>0</v>
      </c>
      <c r="E21" s="162">
        <v>0</v>
      </c>
      <c r="F21" s="231">
        <v>0</v>
      </c>
      <c r="H21" s="169"/>
      <c r="L21" s="43"/>
      <c r="M21" s="43"/>
      <c r="N21"/>
    </row>
    <row r="22" spans="2:14" ht="13.65" customHeight="1">
      <c r="B22" s="46">
        <v>71.428571428571431</v>
      </c>
      <c r="C22" s="46">
        <v>0</v>
      </c>
      <c r="D22" s="46">
        <v>0</v>
      </c>
      <c r="E22" s="162">
        <v>0</v>
      </c>
      <c r="F22" s="231">
        <v>0</v>
      </c>
      <c r="H22" s="169"/>
      <c r="N22"/>
    </row>
    <row r="23" spans="2:14" ht="13.65" customHeight="1">
      <c r="B23" s="46">
        <v>142.85714285714286</v>
      </c>
      <c r="C23" s="46">
        <v>0</v>
      </c>
      <c r="D23" s="46">
        <v>0</v>
      </c>
      <c r="E23" s="162">
        <v>0</v>
      </c>
      <c r="F23" s="231">
        <v>0</v>
      </c>
      <c r="H23" s="169"/>
      <c r="N23"/>
    </row>
    <row r="24" spans="2:14" ht="13.65" customHeight="1">
      <c r="B24" s="46">
        <v>214.28571428571428</v>
      </c>
      <c r="C24" s="46">
        <v>0</v>
      </c>
      <c r="D24" s="46">
        <v>0</v>
      </c>
      <c r="E24" s="162">
        <v>0</v>
      </c>
      <c r="F24" s="231">
        <v>0</v>
      </c>
      <c r="H24" s="169"/>
      <c r="L24" s="43"/>
      <c r="M24"/>
      <c r="N24"/>
    </row>
    <row r="25" spans="2:14" ht="13.65" customHeight="1">
      <c r="B25" s="46">
        <v>285.71428571428572</v>
      </c>
      <c r="C25" s="46">
        <v>0</v>
      </c>
      <c r="D25" s="46">
        <v>0</v>
      </c>
      <c r="E25" s="162">
        <v>0</v>
      </c>
      <c r="F25" s="231">
        <v>0</v>
      </c>
      <c r="H25" s="169"/>
      <c r="L25" s="43" t="s">
        <v>92</v>
      </c>
      <c r="M25"/>
      <c r="N25"/>
    </row>
    <row r="26" spans="2:14" ht="13.65" customHeight="1">
      <c r="B26" s="46">
        <v>357.14285714285717</v>
      </c>
      <c r="C26" s="46">
        <v>0</v>
      </c>
      <c r="D26" s="46">
        <v>0</v>
      </c>
      <c r="E26" s="162">
        <v>0</v>
      </c>
      <c r="F26" s="231">
        <v>0</v>
      </c>
      <c r="H26" s="169"/>
      <c r="L26" s="188" t="s">
        <v>93</v>
      </c>
      <c r="M26"/>
    </row>
    <row r="27" spans="2:14" ht="13.65" customHeight="1">
      <c r="B27" s="46">
        <v>428.57142857142856</v>
      </c>
      <c r="C27" s="46">
        <v>0</v>
      </c>
      <c r="D27" s="46">
        <v>0</v>
      </c>
      <c r="E27" s="162">
        <v>0</v>
      </c>
      <c r="F27" s="231">
        <v>0</v>
      </c>
      <c r="H27" s="169"/>
      <c r="L27"/>
    </row>
    <row r="28" spans="2:14" ht="13.65" customHeight="1">
      <c r="B28" s="46">
        <v>500</v>
      </c>
      <c r="C28" s="46">
        <v>0</v>
      </c>
      <c r="D28" s="46">
        <v>0</v>
      </c>
      <c r="E28" s="162">
        <v>0</v>
      </c>
      <c r="F28" s="231">
        <v>0</v>
      </c>
      <c r="H28" s="169"/>
      <c r="N28" s="187"/>
    </row>
    <row r="29" spans="2:14" ht="13.65" customHeight="1">
      <c r="B29" s="46">
        <v>571.42857142857144</v>
      </c>
      <c r="C29" s="46">
        <v>0</v>
      </c>
      <c r="D29" s="46">
        <v>0</v>
      </c>
      <c r="E29" s="162">
        <v>0</v>
      </c>
      <c r="F29" s="231">
        <v>0</v>
      </c>
      <c r="H29" s="169"/>
      <c r="L29"/>
      <c r="N29" s="187"/>
    </row>
    <row r="30" spans="2:14" ht="13.65" customHeight="1">
      <c r="B30" s="46">
        <v>642.85714285714289</v>
      </c>
      <c r="C30" s="46">
        <v>0</v>
      </c>
      <c r="D30" s="46">
        <v>0</v>
      </c>
      <c r="E30" s="162">
        <v>0</v>
      </c>
      <c r="F30" s="231">
        <v>0</v>
      </c>
      <c r="H30" s="169"/>
      <c r="L30"/>
    </row>
    <row r="31" spans="2:14" ht="13.65" customHeight="1">
      <c r="B31" s="46">
        <v>714.28571428571433</v>
      </c>
      <c r="C31" s="46">
        <v>0</v>
      </c>
      <c r="D31" s="46">
        <v>0</v>
      </c>
      <c r="E31" s="162">
        <v>0</v>
      </c>
      <c r="F31" s="231">
        <v>0</v>
      </c>
      <c r="H31" s="169"/>
    </row>
    <row r="32" spans="2:14" ht="13.65" customHeight="1">
      <c r="B32" s="46">
        <v>785.71428571428567</v>
      </c>
      <c r="C32" s="46">
        <v>0</v>
      </c>
      <c r="D32" s="46">
        <v>0</v>
      </c>
      <c r="E32" s="162">
        <v>0</v>
      </c>
      <c r="F32" s="231">
        <v>0</v>
      </c>
      <c r="H32" s="169"/>
    </row>
    <row r="33" spans="1:8" ht="13.65" customHeight="1">
      <c r="B33" s="46">
        <v>857.14285714285711</v>
      </c>
      <c r="C33" s="46">
        <v>0</v>
      </c>
      <c r="D33" s="46">
        <v>0</v>
      </c>
      <c r="E33" s="162">
        <v>0</v>
      </c>
      <c r="F33" s="231">
        <v>0</v>
      </c>
      <c r="H33" s="169"/>
    </row>
    <row r="34" spans="1:8" ht="13.65" customHeight="1">
      <c r="B34" s="46">
        <v>928.57142857142856</v>
      </c>
      <c r="C34" s="46">
        <v>0</v>
      </c>
      <c r="D34" s="46">
        <v>0</v>
      </c>
      <c r="E34" s="162">
        <v>0</v>
      </c>
      <c r="F34" s="231">
        <v>0</v>
      </c>
      <c r="H34" s="169"/>
    </row>
    <row r="35" spans="1:8" ht="13.65" customHeight="1">
      <c r="B35" s="46">
        <v>1000</v>
      </c>
      <c r="C35" s="46">
        <v>0</v>
      </c>
      <c r="D35" s="46">
        <v>0</v>
      </c>
      <c r="E35" s="162">
        <v>0</v>
      </c>
      <c r="F35" s="231">
        <v>0</v>
      </c>
      <c r="H35" s="169"/>
    </row>
    <row r="36" spans="1:8" ht="13.65" customHeight="1"/>
    <row r="37" spans="1:8" ht="13.65" customHeight="1"/>
    <row r="38" spans="1:8" ht="13.65" customHeight="1"/>
    <row r="39" spans="1:8">
      <c r="A39" s="190"/>
      <c r="B39" s="190"/>
    </row>
    <row r="40" spans="1:8">
      <c r="A40"/>
      <c r="B40"/>
    </row>
    <row r="41" spans="1:8">
      <c r="A41"/>
      <c r="B41"/>
    </row>
    <row r="42" spans="1:8">
      <c r="A42" s="86"/>
      <c r="B42" s="86"/>
      <c r="C42" s="225"/>
      <c r="D42" s="225"/>
    </row>
    <row r="43" spans="1:8">
      <c r="A43" s="86"/>
      <c r="B43" s="86"/>
      <c r="C43" s="225"/>
      <c r="D43" s="225"/>
    </row>
    <row r="44" spans="1:8">
      <c r="A44" s="225"/>
      <c r="B44" s="225"/>
      <c r="C44" s="225"/>
      <c r="D44" s="225"/>
    </row>
    <row r="45" spans="1:8">
      <c r="A45" s="225"/>
      <c r="B45" s="225"/>
      <c r="C45" s="225"/>
      <c r="D45" s="225"/>
    </row>
    <row r="46" spans="1:8">
      <c r="A46" s="225"/>
      <c r="B46" s="225"/>
      <c r="C46" s="225"/>
      <c r="D46" s="225"/>
    </row>
    <row r="47" spans="1:8">
      <c r="A47" s="225"/>
      <c r="B47" s="225"/>
      <c r="C47" s="225"/>
      <c r="D47" s="225"/>
    </row>
    <row r="48" spans="1:8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0.8</v>
      </c>
      <c r="B51" s="246" t="s">
        <v>29</v>
      </c>
      <c r="C51" s="225"/>
      <c r="D51" s="225"/>
    </row>
    <row r="52" spans="1:4" hidden="1">
      <c r="A52" s="246">
        <v>500</v>
      </c>
      <c r="B52" s="246" t="s">
        <v>30</v>
      </c>
      <c r="C52" s="225"/>
      <c r="D52" s="225"/>
    </row>
    <row r="53" spans="1:4" hidden="1">
      <c r="A53" s="246">
        <v>1000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130" r:id="rId4" name="Button 618">
              <controlPr defaultSize="0" print="0" autoFill="0" autoLine="0" autoPict="0" macro="[0]!Zyl_Temperatur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31" r:id="rId5" name="Button 619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32" r:id="rId6" name="Button 620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33" r:id="rId7" name="Button 621">
              <controlPr defaultSize="0" print="0" autoFill="0" autoLine="0" autoPict="0" macro="[0]!NW_Zyl_Laternenlast">
                <anchor moveWithCells="1" sizeWithCells="1"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2"/>
  <dimension ref="A1:Z64"/>
  <sheetViews>
    <sheetView showGridLines="0" showRowColHeaders="0" showOutlineSymbols="0" topLeftCell="A11" workbookViewId="0">
      <selection activeCell="E26" sqref="E2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94</v>
      </c>
      <c r="G1" s="21"/>
      <c r="H1" s="22"/>
      <c r="I1" s="22"/>
      <c r="Y1" s="6" t="s">
        <v>66</v>
      </c>
      <c r="Z1" s="159">
        <f>I3</f>
        <v>0</v>
      </c>
    </row>
    <row r="2" spans="6:26" ht="13.65" customHeight="1">
      <c r="H2" s="24"/>
      <c r="I2" s="24"/>
      <c r="J2" s="24"/>
      <c r="Y2" s="8" t="s">
        <v>67</v>
      </c>
      <c r="Z2" s="159">
        <f>I4</f>
        <v>21000</v>
      </c>
    </row>
    <row r="3" spans="6:26" ht="13.65" customHeight="1">
      <c r="G3"/>
      <c r="H3" s="218"/>
      <c r="I3" s="219"/>
      <c r="J3" s="220"/>
      <c r="Y3" s="6" t="s">
        <v>68</v>
      </c>
      <c r="Z3" s="159">
        <v>0.01</v>
      </c>
    </row>
    <row r="4" spans="6:26" ht="13.65" customHeight="1">
      <c r="G4" s="25" t="s">
        <v>1</v>
      </c>
      <c r="H4" s="26" t="s">
        <v>2</v>
      </c>
      <c r="I4" s="30">
        <v>21000</v>
      </c>
      <c r="J4" s="31" t="s">
        <v>3</v>
      </c>
      <c r="Y4" s="6" t="s">
        <v>69</v>
      </c>
      <c r="Z4" s="159">
        <v>45</v>
      </c>
    </row>
    <row r="5" spans="6:26" ht="13.65" customHeight="1">
      <c r="G5" s="23"/>
      <c r="H5" s="29" t="s">
        <v>4</v>
      </c>
      <c r="I5" s="180">
        <v>0.3</v>
      </c>
      <c r="J5" s="31" t="s">
        <v>5</v>
      </c>
      <c r="Y5" s="8" t="s">
        <v>70</v>
      </c>
      <c r="Z5" s="160" t="s">
        <v>77</v>
      </c>
    </row>
    <row r="6" spans="6:26" ht="13.65" customHeight="1">
      <c r="H6" s="32" t="s">
        <v>6</v>
      </c>
      <c r="I6" s="33">
        <v>1</v>
      </c>
      <c r="J6" s="34" t="s">
        <v>7</v>
      </c>
      <c r="Y6" s="6" t="s">
        <v>71</v>
      </c>
      <c r="Z6" s="161">
        <f>I7</f>
        <v>0</v>
      </c>
    </row>
    <row r="7" spans="6:26" ht="13.65" customHeight="1">
      <c r="G7" s="25" t="s">
        <v>8</v>
      </c>
      <c r="H7" s="35" t="s">
        <v>9</v>
      </c>
      <c r="I7" s="36">
        <v>0</v>
      </c>
      <c r="J7" s="31" t="s">
        <v>10</v>
      </c>
      <c r="Y7" s="6" t="s">
        <v>72</v>
      </c>
      <c r="Z7" s="161">
        <f>I8</f>
        <v>0</v>
      </c>
    </row>
    <row r="8" spans="6:26" ht="13.65" customHeight="1">
      <c r="G8" s="23"/>
      <c r="H8" s="35" t="s">
        <v>11</v>
      </c>
      <c r="I8" s="166">
        <v>0</v>
      </c>
      <c r="J8" s="31" t="s">
        <v>10</v>
      </c>
      <c r="Y8" s="8" t="s">
        <v>73</v>
      </c>
      <c r="Z8" s="161">
        <f>I9</f>
        <v>0.70710678118654757</v>
      </c>
    </row>
    <row r="9" spans="6:26" ht="13.65" customHeight="1">
      <c r="G9" s="170"/>
      <c r="H9" s="38" t="s">
        <v>12</v>
      </c>
      <c r="I9" s="39">
        <v>0.70710678118654757</v>
      </c>
      <c r="J9" s="31" t="s">
        <v>7</v>
      </c>
      <c r="Y9" s="8" t="s">
        <v>74</v>
      </c>
      <c r="Z9" s="161">
        <f>I10</f>
        <v>0</v>
      </c>
    </row>
    <row r="10" spans="6:26" ht="13.65" customHeight="1">
      <c r="H10" s="40" t="s">
        <v>13</v>
      </c>
      <c r="I10" s="232">
        <v>0</v>
      </c>
      <c r="J10" s="34" t="s">
        <v>5</v>
      </c>
    </row>
    <row r="11" spans="6:26" ht="13.65" customHeight="1"/>
    <row r="12" spans="6:26" ht="13.65" customHeight="1"/>
    <row r="13" spans="6:26" ht="13.65" customHeight="1">
      <c r="H13" s="43" t="s">
        <v>84</v>
      </c>
    </row>
    <row r="14" spans="6:26" ht="13.65" customHeight="1">
      <c r="H14" s="43" t="s">
        <v>87</v>
      </c>
    </row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0</v>
      </c>
      <c r="C21" s="47">
        <v>0</v>
      </c>
      <c r="D21" s="47">
        <v>0</v>
      </c>
      <c r="E21" s="162">
        <v>0</v>
      </c>
      <c r="F21" s="231">
        <v>0</v>
      </c>
    </row>
    <row r="22" spans="2:6" ht="13.65" customHeight="1">
      <c r="B22" s="46">
        <v>7.1428571428571425E-2</v>
      </c>
      <c r="C22" s="47">
        <v>0</v>
      </c>
      <c r="D22" s="47">
        <v>0</v>
      </c>
      <c r="E22" s="162">
        <v>5.0507627227610541E-2</v>
      </c>
      <c r="F22" s="231">
        <v>0</v>
      </c>
    </row>
    <row r="23" spans="2:6" ht="13.65" customHeight="1">
      <c r="B23" s="46">
        <v>0.14285714285714285</v>
      </c>
      <c r="C23" s="47">
        <v>0</v>
      </c>
      <c r="D23" s="47">
        <v>0</v>
      </c>
      <c r="E23" s="162">
        <v>0.10101525445522108</v>
      </c>
      <c r="F23" s="231">
        <v>0</v>
      </c>
    </row>
    <row r="24" spans="2:6" ht="13.65" customHeight="1">
      <c r="B24" s="46">
        <v>0.21428571428571427</v>
      </c>
      <c r="C24" s="47">
        <v>0</v>
      </c>
      <c r="D24" s="47">
        <v>0</v>
      </c>
      <c r="E24" s="162">
        <v>0.15152288168283162</v>
      </c>
      <c r="F24" s="231">
        <v>0</v>
      </c>
    </row>
    <row r="25" spans="2:6" ht="13.65" customHeight="1">
      <c r="B25" s="46">
        <v>0.2857142857142857</v>
      </c>
      <c r="C25" s="47">
        <v>0</v>
      </c>
      <c r="D25" s="47">
        <v>0</v>
      </c>
      <c r="E25" s="162">
        <v>0.20203050891044216</v>
      </c>
      <c r="F25" s="231">
        <v>0</v>
      </c>
    </row>
    <row r="26" spans="2:6" ht="13.65" customHeight="1">
      <c r="B26" s="46">
        <v>0.35714285714285715</v>
      </c>
      <c r="C26" s="47">
        <v>0</v>
      </c>
      <c r="D26" s="47">
        <v>0</v>
      </c>
      <c r="E26" s="162">
        <v>0.2525381361380527</v>
      </c>
      <c r="F26" s="231">
        <v>0</v>
      </c>
    </row>
    <row r="27" spans="2:6" ht="13.65" customHeight="1">
      <c r="B27" s="46">
        <v>0.42857142857142855</v>
      </c>
      <c r="C27" s="47">
        <v>0</v>
      </c>
      <c r="D27" s="47">
        <v>0</v>
      </c>
      <c r="E27" s="162">
        <v>0.30304576336566325</v>
      </c>
      <c r="F27" s="231">
        <v>0</v>
      </c>
    </row>
    <row r="28" spans="2:6" ht="13.65" customHeight="1">
      <c r="B28" s="46">
        <v>0.5</v>
      </c>
      <c r="C28" s="47">
        <v>0</v>
      </c>
      <c r="D28" s="47">
        <v>0</v>
      </c>
      <c r="E28" s="162">
        <v>0.35355339059327379</v>
      </c>
      <c r="F28" s="231">
        <v>0</v>
      </c>
    </row>
    <row r="29" spans="2:6" ht="13.65" customHeight="1">
      <c r="B29" s="46">
        <v>0.5714285714285714</v>
      </c>
      <c r="C29" s="47">
        <v>0</v>
      </c>
      <c r="D29" s="47">
        <v>0</v>
      </c>
      <c r="E29" s="162">
        <v>0.40406101782088433</v>
      </c>
      <c r="F29" s="231">
        <v>0</v>
      </c>
    </row>
    <row r="30" spans="2:6" ht="13.65" customHeight="1">
      <c r="B30" s="46">
        <v>0.6428571428571429</v>
      </c>
      <c r="C30" s="47">
        <v>0</v>
      </c>
      <c r="D30" s="47">
        <v>0</v>
      </c>
      <c r="E30" s="162">
        <v>0.45456864504849492</v>
      </c>
      <c r="F30" s="231">
        <v>0</v>
      </c>
    </row>
    <row r="31" spans="2:6" ht="13.65" customHeight="1">
      <c r="B31" s="46">
        <v>0.7142857142857143</v>
      </c>
      <c r="C31" s="47">
        <v>0</v>
      </c>
      <c r="D31" s="47">
        <v>0</v>
      </c>
      <c r="E31" s="162">
        <v>0.50507627227610541</v>
      </c>
      <c r="F31" s="231">
        <v>0</v>
      </c>
    </row>
    <row r="32" spans="2:6" ht="13.65" customHeight="1">
      <c r="B32" s="46">
        <v>0.7857142857142857</v>
      </c>
      <c r="C32" s="47">
        <v>0</v>
      </c>
      <c r="D32" s="47">
        <v>0</v>
      </c>
      <c r="E32" s="162">
        <v>0.55558389950371589</v>
      </c>
      <c r="F32" s="231">
        <v>0</v>
      </c>
    </row>
    <row r="33" spans="1:6" ht="13.65" customHeight="1">
      <c r="B33" s="46">
        <v>0.8571428571428571</v>
      </c>
      <c r="C33" s="47">
        <v>0</v>
      </c>
      <c r="D33" s="47">
        <v>0</v>
      </c>
      <c r="E33" s="162">
        <v>0.60609152673132649</v>
      </c>
      <c r="F33" s="231">
        <v>0</v>
      </c>
    </row>
    <row r="34" spans="1:6" ht="13.65" customHeight="1">
      <c r="B34" s="46">
        <v>0.9285714285714286</v>
      </c>
      <c r="C34" s="47">
        <v>0</v>
      </c>
      <c r="D34" s="47">
        <v>0</v>
      </c>
      <c r="E34" s="162">
        <v>0.65659915395893709</v>
      </c>
      <c r="F34" s="231">
        <v>0</v>
      </c>
    </row>
    <row r="35" spans="1:6" ht="13.65" customHeight="1">
      <c r="B35" s="46">
        <v>1</v>
      </c>
      <c r="C35" s="47">
        <v>0</v>
      </c>
      <c r="D35" s="47">
        <v>0</v>
      </c>
      <c r="E35" s="162">
        <v>0.70710678118654757</v>
      </c>
      <c r="F35" s="231">
        <v>0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  <c r="E38" s="225"/>
    </row>
    <row r="39" spans="1:6">
      <c r="A39" s="225"/>
      <c r="B39" s="225"/>
      <c r="C39" s="225"/>
      <c r="D39" s="225"/>
      <c r="E39" s="225"/>
    </row>
    <row r="40" spans="1:6">
      <c r="A40"/>
      <c r="B40"/>
      <c r="C40" s="225"/>
      <c r="D40" s="225"/>
      <c r="E40" s="225"/>
    </row>
    <row r="41" spans="1:6">
      <c r="A41"/>
      <c r="B41"/>
      <c r="C41" s="225"/>
      <c r="D41" s="225"/>
      <c r="E41" s="225"/>
    </row>
    <row r="42" spans="1:6">
      <c r="A42"/>
      <c r="B42"/>
      <c r="C42" s="225"/>
      <c r="D42" s="225"/>
      <c r="E42" s="225"/>
    </row>
    <row r="43" spans="1:6">
      <c r="A43"/>
      <c r="B43"/>
      <c r="C43" s="225"/>
      <c r="D43" s="225"/>
      <c r="E43" s="225"/>
    </row>
    <row r="44" spans="1:6">
      <c r="A44"/>
      <c r="B44"/>
      <c r="C44" s="225"/>
      <c r="D44" s="225"/>
      <c r="E44" s="225"/>
    </row>
    <row r="45" spans="1:6">
      <c r="A45" s="225"/>
      <c r="B45" s="225"/>
      <c r="C45" s="225"/>
      <c r="D45" s="225"/>
      <c r="E45" s="225"/>
    </row>
    <row r="46" spans="1:6">
      <c r="A46" s="225"/>
      <c r="B46" s="225"/>
      <c r="C46" s="225"/>
      <c r="D46" s="225"/>
      <c r="E46" s="225"/>
    </row>
    <row r="47" spans="1:6">
      <c r="A47" s="225"/>
      <c r="B47" s="225"/>
      <c r="C47" s="225"/>
      <c r="D47" s="225"/>
      <c r="E47" s="225"/>
    </row>
    <row r="48" spans="1:6">
      <c r="A48" s="225"/>
      <c r="B48" s="225"/>
      <c r="C48" s="225"/>
      <c r="D48" s="225"/>
      <c r="E48" s="225"/>
    </row>
    <row r="49" spans="1:5">
      <c r="A49" s="225"/>
      <c r="B49" s="225"/>
      <c r="C49" s="225"/>
      <c r="D49" s="225"/>
      <c r="E49" s="225"/>
    </row>
    <row r="50" spans="1:5" hidden="1">
      <c r="A50" s="243" t="s">
        <v>33</v>
      </c>
      <c r="B50" s="86" t="s">
        <v>28</v>
      </c>
      <c r="C50" s="225"/>
      <c r="D50" s="249">
        <f>B21*COS(RADIANS(Winkel8))</f>
        <v>0</v>
      </c>
      <c r="E50" s="225"/>
    </row>
    <row r="51" spans="1:5" hidden="1">
      <c r="A51" s="243">
        <v>1</v>
      </c>
      <c r="B51" s="86" t="s">
        <v>34</v>
      </c>
      <c r="C51" s="225"/>
      <c r="D51" s="249">
        <f t="shared" ref="D51:D64" si="0">B22*COS(RADIANS(Winkel8))</f>
        <v>5.0507627227610541E-2</v>
      </c>
      <c r="E51" s="225"/>
    </row>
    <row r="52" spans="1:5" hidden="1">
      <c r="A52" s="243">
        <v>1</v>
      </c>
      <c r="B52" s="86" t="s">
        <v>30</v>
      </c>
      <c r="C52" s="225"/>
      <c r="D52" s="249">
        <f t="shared" si="0"/>
        <v>0.10101525445522108</v>
      </c>
      <c r="E52" s="225"/>
    </row>
    <row r="53" spans="1:5" hidden="1">
      <c r="A53" s="243">
        <v>1</v>
      </c>
      <c r="B53" s="86" t="s">
        <v>31</v>
      </c>
      <c r="C53" s="225"/>
      <c r="D53" s="249">
        <f t="shared" si="0"/>
        <v>0.15152288168283162</v>
      </c>
      <c r="E53" s="225"/>
    </row>
    <row r="54" spans="1:5" hidden="1">
      <c r="A54" s="243">
        <v>45</v>
      </c>
      <c r="B54" s="86" t="s">
        <v>35</v>
      </c>
      <c r="C54" s="225"/>
      <c r="D54" s="249">
        <f t="shared" si="0"/>
        <v>0.20203050891044216</v>
      </c>
      <c r="E54" s="225"/>
    </row>
    <row r="55" spans="1:5" hidden="1">
      <c r="A55" s="225"/>
      <c r="B55" s="225"/>
      <c r="C55" s="225"/>
      <c r="D55" s="249">
        <f t="shared" si="0"/>
        <v>0.2525381361380527</v>
      </c>
      <c r="E55" s="225"/>
    </row>
    <row r="56" spans="1:5" hidden="1">
      <c r="A56" s="225"/>
      <c r="B56" s="225"/>
      <c r="C56" s="225"/>
      <c r="D56" s="249">
        <f t="shared" si="0"/>
        <v>0.30304576336566325</v>
      </c>
      <c r="E56" s="225"/>
    </row>
    <row r="57" spans="1:5" hidden="1">
      <c r="A57" s="225"/>
      <c r="B57" s="225"/>
      <c r="C57" s="225"/>
      <c r="D57" s="249">
        <f t="shared" si="0"/>
        <v>0.35355339059327379</v>
      </c>
      <c r="E57" s="225"/>
    </row>
    <row r="58" spans="1:5" hidden="1">
      <c r="A58" s="225"/>
      <c r="B58" s="225"/>
      <c r="C58" s="225"/>
      <c r="D58" s="249">
        <f t="shared" si="0"/>
        <v>0.40406101782088433</v>
      </c>
      <c r="E58" s="225"/>
    </row>
    <row r="59" spans="1:5" hidden="1">
      <c r="A59" s="225"/>
      <c r="B59" s="225"/>
      <c r="C59" s="225"/>
      <c r="D59" s="249">
        <f t="shared" si="0"/>
        <v>0.45456864504849492</v>
      </c>
      <c r="E59" s="225"/>
    </row>
    <row r="60" spans="1:5" hidden="1">
      <c r="A60" s="225"/>
      <c r="B60" s="225"/>
      <c r="C60" s="225"/>
      <c r="D60" s="249">
        <f t="shared" si="0"/>
        <v>0.50507627227610541</v>
      </c>
      <c r="E60" s="225"/>
    </row>
    <row r="61" spans="1:5" hidden="1">
      <c r="D61" s="249">
        <f t="shared" si="0"/>
        <v>0.55558389950371589</v>
      </c>
    </row>
    <row r="62" spans="1:5" hidden="1">
      <c r="D62" s="249">
        <f t="shared" si="0"/>
        <v>0.60609152673132649</v>
      </c>
    </row>
    <row r="63" spans="1:5" hidden="1">
      <c r="D63" s="249">
        <f t="shared" si="0"/>
        <v>0.65659915395893709</v>
      </c>
    </row>
    <row r="64" spans="1:5" hidden="1">
      <c r="D64" s="249">
        <f t="shared" si="0"/>
        <v>0.70710678118654757</v>
      </c>
    </row>
  </sheetData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014" r:id="rId4" name="Button 478">
              <controlPr defaultSize="0" print="0" autoFill="0" autoLine="0" autoPict="0" macro="[0]!Ke_Temperatur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5" r:id="rId5" name="Button 479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6" r:id="rId6" name="Button 480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7" r:id="rId7" name="Button 481">
              <controlPr defaultSize="0" print="0" autoFill="0" autoLine="0" autoPict="0" macro="[0]!NW_Keg_Temperaturlast">
                <anchor moveWithCells="1" sizeWithCells="1"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3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95</v>
      </c>
      <c r="G1" s="171"/>
      <c r="H1" s="172"/>
      <c r="Y1" s="6"/>
      <c r="Z1" s="159"/>
    </row>
    <row r="2" spans="6:26" ht="12.9" customHeight="1">
      <c r="Y2" s="8"/>
      <c r="Z2" s="159"/>
    </row>
    <row r="3" spans="6:26" ht="13.65" customHeight="1">
      <c r="H3" s="183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1.25</v>
      </c>
      <c r="J4" s="28" t="s">
        <v>3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90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0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36">
        <v>0</v>
      </c>
      <c r="J8" s="31" t="s">
        <v>10</v>
      </c>
      <c r="Y8" s="8"/>
      <c r="Z8" s="161"/>
    </row>
    <row r="9" spans="6:26" ht="13.65" customHeight="1">
      <c r="G9" s="170"/>
      <c r="H9" s="38" t="s">
        <v>12</v>
      </c>
      <c r="I9" s="39">
        <v>4032</v>
      </c>
      <c r="J9" s="31" t="s">
        <v>7</v>
      </c>
      <c r="Y9" s="8"/>
      <c r="Z9" s="161"/>
    </row>
    <row r="10" spans="6:26" ht="13.65" customHeight="1">
      <c r="H10" s="40" t="s">
        <v>13</v>
      </c>
      <c r="I10" s="252">
        <v>0</v>
      </c>
      <c r="J10" s="34" t="s">
        <v>5</v>
      </c>
    </row>
    <row r="11" spans="6:26" ht="13.65" customHeight="1">
      <c r="L11" s="19" t="s">
        <v>14</v>
      </c>
    </row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13" ht="13.65" customHeight="1"/>
    <row r="18" spans="2:13" ht="13.65" customHeight="1"/>
    <row r="19" spans="2:13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  <c r="G19" s="167"/>
    </row>
    <row r="20" spans="2:13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  <c r="G20" s="168"/>
    </row>
    <row r="21" spans="2:13" ht="13.65" customHeight="1">
      <c r="B21" s="46">
        <v>90</v>
      </c>
      <c r="C21" s="47">
        <v>0</v>
      </c>
      <c r="D21" s="47">
        <v>0</v>
      </c>
      <c r="E21" s="162">
        <v>4032</v>
      </c>
      <c r="F21" s="231">
        <v>0</v>
      </c>
      <c r="G21" s="169"/>
    </row>
    <row r="22" spans="2:13" ht="13.65" customHeight="1">
      <c r="B22" s="46">
        <v>83.571428571428569</v>
      </c>
      <c r="C22" s="47">
        <v>0</v>
      </c>
      <c r="D22" s="47">
        <v>0</v>
      </c>
      <c r="E22" s="162">
        <v>4006.6476302895544</v>
      </c>
      <c r="F22" s="231">
        <v>0</v>
      </c>
      <c r="G22" s="169"/>
    </row>
    <row r="23" spans="2:13" ht="13.65" customHeight="1">
      <c r="B23" s="46">
        <v>77.142857142857139</v>
      </c>
      <c r="C23" s="47">
        <v>0</v>
      </c>
      <c r="D23" s="47">
        <v>0</v>
      </c>
      <c r="E23" s="162">
        <v>3930.9093419171127</v>
      </c>
      <c r="F23" s="231">
        <v>0</v>
      </c>
      <c r="G23" s="169"/>
    </row>
    <row r="24" spans="2:13" ht="13.65" customHeight="1">
      <c r="B24" s="46">
        <v>70.714285714285708</v>
      </c>
      <c r="C24" s="47">
        <v>0</v>
      </c>
      <c r="D24" s="47">
        <v>0</v>
      </c>
      <c r="E24" s="162">
        <v>3805.7375878033381</v>
      </c>
      <c r="F24" s="231">
        <v>0</v>
      </c>
      <c r="G24" s="169"/>
    </row>
    <row r="25" spans="2:13" ht="13.65" customHeight="1">
      <c r="B25" s="46">
        <v>64.285714285714292</v>
      </c>
      <c r="C25" s="47">
        <v>0</v>
      </c>
      <c r="D25" s="47">
        <v>0</v>
      </c>
      <c r="E25" s="162">
        <v>3632.7064753825543</v>
      </c>
      <c r="F25" s="231">
        <v>0</v>
      </c>
      <c r="G25" s="169"/>
    </row>
    <row r="26" spans="2:13" ht="13.65" customHeight="1">
      <c r="B26" s="46">
        <v>57.857142857142854</v>
      </c>
      <c r="C26" s="47">
        <v>0</v>
      </c>
      <c r="D26" s="47">
        <v>0</v>
      </c>
      <c r="E26" s="162">
        <v>3413.9919712884416</v>
      </c>
      <c r="F26" s="231">
        <v>0</v>
      </c>
      <c r="G26" s="169"/>
    </row>
    <row r="27" spans="2:13" ht="13.65" customHeight="1">
      <c r="B27" s="46">
        <v>51.428571428571431</v>
      </c>
      <c r="C27" s="47">
        <v>0</v>
      </c>
      <c r="D27" s="47">
        <v>0</v>
      </c>
      <c r="E27" s="162">
        <v>3152.3445373110962</v>
      </c>
      <c r="F27" s="231">
        <v>0</v>
      </c>
      <c r="G27" s="169"/>
    </row>
    <row r="28" spans="2:13" ht="13.65" customHeight="1">
      <c r="B28" s="46">
        <v>45</v>
      </c>
      <c r="C28" s="47">
        <v>0</v>
      </c>
      <c r="D28" s="47">
        <v>0</v>
      </c>
      <c r="E28" s="162">
        <v>2851.0545417441595</v>
      </c>
      <c r="F28" s="231">
        <v>0</v>
      </c>
      <c r="G28" s="169"/>
      <c r="L28" s="43" t="s">
        <v>90</v>
      </c>
      <c r="M28"/>
    </row>
    <row r="29" spans="2:13" ht="13.65" customHeight="1">
      <c r="B29" s="46">
        <v>38.571428571428569</v>
      </c>
      <c r="C29" s="47">
        <v>0</v>
      </c>
      <c r="D29" s="47">
        <v>0</v>
      </c>
      <c r="E29" s="162">
        <v>2513.9108810944135</v>
      </c>
      <c r="F29" s="231">
        <v>0</v>
      </c>
      <c r="G29" s="169"/>
      <c r="L29" s="43" t="s">
        <v>48</v>
      </c>
      <c r="M29"/>
    </row>
    <row r="30" spans="2:13" ht="13.65" customHeight="1">
      <c r="B30" s="46">
        <v>32.142857142857146</v>
      </c>
      <c r="C30" s="47">
        <v>0</v>
      </c>
      <c r="D30" s="47">
        <v>0</v>
      </c>
      <c r="E30" s="162">
        <v>2145.1533325098376</v>
      </c>
      <c r="F30" s="231">
        <v>0</v>
      </c>
      <c r="G30" s="169"/>
    </row>
    <row r="31" spans="2:13" ht="13.65" customHeight="1">
      <c r="B31" s="46">
        <v>25.714285714285715</v>
      </c>
      <c r="C31" s="47">
        <v>0</v>
      </c>
      <c r="D31" s="47">
        <v>0</v>
      </c>
      <c r="E31" s="162">
        <v>1749.4192361219943</v>
      </c>
      <c r="F31" s="231">
        <v>0</v>
      </c>
      <c r="G31" s="169"/>
    </row>
    <row r="32" spans="2:13" ht="13.65" customHeight="1">
      <c r="B32" s="46">
        <v>19.285714285714285</v>
      </c>
      <c r="C32" s="47">
        <v>0</v>
      </c>
      <c r="D32" s="47">
        <v>0</v>
      </c>
      <c r="E32" s="162">
        <v>1331.6851778032337</v>
      </c>
      <c r="F32" s="231">
        <v>0</v>
      </c>
      <c r="G32" s="169"/>
    </row>
    <row r="33" spans="1:7" ht="13.65" customHeight="1">
      <c r="B33" s="46">
        <v>12.857142857142858</v>
      </c>
      <c r="C33" s="47">
        <v>0</v>
      </c>
      <c r="D33" s="47">
        <v>0</v>
      </c>
      <c r="E33" s="162">
        <v>897.20440571185964</v>
      </c>
      <c r="F33" s="231">
        <v>0</v>
      </c>
      <c r="G33" s="169"/>
    </row>
    <row r="34" spans="1:7" ht="13.65" customHeight="1">
      <c r="B34" s="46">
        <v>6.4285714285714288</v>
      </c>
      <c r="C34" s="47">
        <v>0</v>
      </c>
      <c r="D34" s="47">
        <v>0</v>
      </c>
      <c r="E34" s="162">
        <v>451.4407676485373</v>
      </c>
      <c r="F34" s="231">
        <v>0</v>
      </c>
      <c r="G34" s="169"/>
    </row>
    <row r="35" spans="1:7" ht="13.65" customHeight="1">
      <c r="B35" s="46">
        <v>0</v>
      </c>
      <c r="C35" s="47">
        <v>0</v>
      </c>
      <c r="D35" s="47">
        <v>0</v>
      </c>
      <c r="E35" s="162">
        <v>0</v>
      </c>
      <c r="F35" s="231">
        <v>0</v>
      </c>
      <c r="G35" s="169"/>
    </row>
    <row r="36" spans="1:7" ht="13.65" customHeight="1"/>
    <row r="37" spans="1:7" ht="13.65" customHeight="1"/>
    <row r="38" spans="1:7" ht="13.65" customHeight="1">
      <c r="A38" s="225"/>
      <c r="B38" s="225"/>
      <c r="C38" s="225"/>
      <c r="D38" s="225"/>
    </row>
    <row r="39" spans="1:7">
      <c r="A39" s="225"/>
      <c r="B39" s="225"/>
      <c r="C39" s="225"/>
      <c r="D39" s="225"/>
    </row>
    <row r="40" spans="1:7">
      <c r="A40"/>
      <c r="B40"/>
      <c r="C40" s="225"/>
      <c r="D40" s="225"/>
    </row>
    <row r="41" spans="1:7">
      <c r="A41"/>
      <c r="B41"/>
      <c r="C41" s="225"/>
      <c r="D41" s="225"/>
    </row>
    <row r="42" spans="1:7">
      <c r="A42"/>
      <c r="B42"/>
      <c r="C42" s="225"/>
      <c r="D42" s="225"/>
    </row>
    <row r="43" spans="1:7">
      <c r="A43"/>
      <c r="B43"/>
      <c r="C43" s="225"/>
      <c r="D43" s="225"/>
    </row>
    <row r="44" spans="1:7">
      <c r="A44"/>
      <c r="B44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0.8</v>
      </c>
      <c r="B51" s="246" t="s">
        <v>34</v>
      </c>
      <c r="C51" s="225"/>
      <c r="D51" s="225"/>
    </row>
    <row r="52" spans="1:4" hidden="1">
      <c r="A52" s="246">
        <v>500</v>
      </c>
      <c r="B52" s="246" t="s">
        <v>30</v>
      </c>
      <c r="C52" s="225"/>
      <c r="D52" s="225"/>
    </row>
    <row r="53" spans="1:4" hidden="1">
      <c r="A53" s="246">
        <v>90</v>
      </c>
      <c r="B53" s="248" t="s">
        <v>44</v>
      </c>
      <c r="C53" s="225"/>
      <c r="D53" s="225"/>
    </row>
    <row r="54" spans="1:4" hidden="1">
      <c r="A54" s="246">
        <v>90</v>
      </c>
      <c r="B54" s="246" t="s">
        <v>45</v>
      </c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029" r:id="rId4" name="Button 469">
              <controlPr defaultSize="0" print="0" autoFill="0" autoLine="0" autoPict="0" macro="[0]!Ku_Temperaturlast">
                <anchor moveWithCells="1" sizeWithCells="1">
                  <from>
                    <xdr:col>1</xdr:col>
                    <xdr:colOff>419100</xdr:colOff>
                    <xdr:row>15</xdr:row>
                    <xdr:rowOff>152400</xdr:rowOff>
                  </from>
                  <to>
                    <xdr:col>3</xdr:col>
                    <xdr:colOff>76200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0" r:id="rId5" name="Button 470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220980</xdr:colOff>
                    <xdr:row>15</xdr:row>
                    <xdr:rowOff>152400</xdr:rowOff>
                  </from>
                  <to>
                    <xdr:col>5</xdr:col>
                    <xdr:colOff>426720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1" r:id="rId6" name="Button 471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190500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2" r:id="rId7" name="Button 472">
              <controlPr defaultSize="0" print="0" autoFill="0" autoLine="0" autoPict="0" macro="[0]!NW_Ku_Temperaturlast">
                <anchor moveWithCells="1" sizeWithCells="1">
                  <from>
                    <xdr:col>10</xdr:col>
                    <xdr:colOff>114300</xdr:colOff>
                    <xdr:row>4</xdr:row>
                    <xdr:rowOff>152400</xdr:rowOff>
                  </from>
                  <to>
                    <xdr:col>11</xdr:col>
                    <xdr:colOff>335280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4"/>
  <dimension ref="A2:J99"/>
  <sheetViews>
    <sheetView showGridLines="0" showRowColHeaders="0" showOutlineSymbols="0" topLeftCell="A76" workbookViewId="0">
      <selection activeCell="F103" sqref="F103"/>
    </sheetView>
  </sheetViews>
  <sheetFormatPr defaultColWidth="11.5546875" defaultRowHeight="13.2"/>
  <cols>
    <col min="1" max="1" width="11.5546875" style="1" customWidth="1"/>
    <col min="2" max="2" width="7.33203125" style="1" customWidth="1"/>
    <col min="3" max="3" width="11.109375" style="57" bestFit="1" customWidth="1"/>
    <col min="4" max="4" width="17.6640625" style="1" bestFit="1" customWidth="1"/>
    <col min="5" max="5" width="12.6640625" style="73" bestFit="1" customWidth="1"/>
    <col min="6" max="6" width="12.5546875" style="57" customWidth="1"/>
    <col min="7" max="7" width="17.88671875" style="1" bestFit="1" customWidth="1"/>
    <col min="8" max="8" width="8.6640625" style="74" customWidth="1"/>
    <col min="9" max="16384" width="11.5546875" style="1"/>
  </cols>
  <sheetData>
    <row r="2" spans="1:8">
      <c r="B2" s="53" t="s">
        <v>96</v>
      </c>
      <c r="C2" s="54"/>
      <c r="D2" s="55"/>
      <c r="E2" s="55"/>
      <c r="F2" s="54"/>
      <c r="G2" s="55"/>
      <c r="H2" s="56"/>
    </row>
    <row r="3" spans="1:8">
      <c r="D3" s="58"/>
      <c r="E3" s="59"/>
      <c r="G3" s="58"/>
      <c r="H3" s="60"/>
    </row>
    <row r="4" spans="1:8" ht="15.6" customHeight="1">
      <c r="D4" s="2"/>
      <c r="E4" s="59"/>
      <c r="G4" s="2"/>
      <c r="H4" s="60"/>
    </row>
    <row r="5" spans="1:8" ht="18.75" customHeight="1">
      <c r="C5" s="61"/>
      <c r="D5" s="62" t="s">
        <v>97</v>
      </c>
      <c r="E5" s="63"/>
      <c r="G5" s="62" t="s">
        <v>98</v>
      </c>
      <c r="H5" s="64"/>
    </row>
    <row r="6" spans="1:8">
      <c r="A6" s="65" t="s">
        <v>99</v>
      </c>
      <c r="B6" s="66"/>
      <c r="C6" s="61"/>
      <c r="D6" s="67"/>
      <c r="E6" s="68"/>
      <c r="G6" s="67"/>
      <c r="H6" s="69"/>
    </row>
    <row r="7" spans="1:8">
      <c r="A7"/>
      <c r="B7" s="2"/>
      <c r="C7" s="285"/>
      <c r="D7" s="70"/>
      <c r="E7" s="64"/>
      <c r="F7" s="133"/>
      <c r="G7" s="70"/>
      <c r="H7" s="64"/>
    </row>
    <row r="8" spans="1:8">
      <c r="A8"/>
      <c r="B8" s="2"/>
      <c r="C8" s="286" t="s">
        <v>100</v>
      </c>
      <c r="D8" s="277">
        <v>21000</v>
      </c>
      <c r="E8" s="255" t="s">
        <v>3</v>
      </c>
      <c r="F8" s="276"/>
      <c r="G8" s="277">
        <v>21000</v>
      </c>
      <c r="H8" s="255" t="s">
        <v>3</v>
      </c>
    </row>
    <row r="9" spans="1:8">
      <c r="A9"/>
      <c r="B9" s="2"/>
      <c r="C9" s="287" t="s">
        <v>101</v>
      </c>
      <c r="D9" s="278">
        <v>0.3</v>
      </c>
      <c r="E9" s="255" t="s">
        <v>5</v>
      </c>
      <c r="F9" s="276"/>
      <c r="G9" s="278">
        <v>0.3</v>
      </c>
      <c r="H9" s="255" t="s">
        <v>5</v>
      </c>
    </row>
    <row r="10" spans="1:8">
      <c r="A10"/>
      <c r="B10" s="2"/>
      <c r="C10" s="286" t="s">
        <v>102</v>
      </c>
      <c r="D10" s="279">
        <v>2</v>
      </c>
      <c r="E10" s="255" t="s">
        <v>7</v>
      </c>
      <c r="F10" s="276"/>
      <c r="G10" s="277">
        <v>2</v>
      </c>
      <c r="H10" s="255" t="s">
        <v>7</v>
      </c>
    </row>
    <row r="11" spans="1:8">
      <c r="A11"/>
      <c r="B11" s="2"/>
      <c r="C11" s="286" t="s">
        <v>103</v>
      </c>
      <c r="D11" s="280">
        <v>692.8</v>
      </c>
      <c r="E11" s="255" t="s">
        <v>7</v>
      </c>
      <c r="F11" s="276"/>
      <c r="G11" s="280">
        <v>600</v>
      </c>
      <c r="H11" s="255" t="s">
        <v>7</v>
      </c>
    </row>
    <row r="12" spans="1:8">
      <c r="A12"/>
      <c r="B12" s="2"/>
      <c r="C12" s="287" t="s">
        <v>104</v>
      </c>
      <c r="D12" s="279">
        <v>120</v>
      </c>
      <c r="E12" s="255" t="s">
        <v>38</v>
      </c>
      <c r="F12" s="276"/>
      <c r="G12" s="277">
        <v>90</v>
      </c>
      <c r="H12" s="255" t="s">
        <v>38</v>
      </c>
    </row>
    <row r="13" spans="1:8" ht="15.6">
      <c r="A13"/>
      <c r="B13" s="2"/>
      <c r="C13" s="286" t="s">
        <v>105</v>
      </c>
      <c r="D13" s="280">
        <v>13.856406460551</v>
      </c>
      <c r="E13" s="255" t="s">
        <v>10</v>
      </c>
      <c r="F13" s="276"/>
      <c r="G13" s="280">
        <v>12</v>
      </c>
      <c r="H13" s="255" t="s">
        <v>10</v>
      </c>
    </row>
    <row r="14" spans="1:8" ht="14.4">
      <c r="A14"/>
      <c r="B14" s="2"/>
      <c r="C14" s="286" t="s">
        <v>106</v>
      </c>
      <c r="D14" s="280">
        <v>13.855593539449</v>
      </c>
      <c r="E14" s="255" t="s">
        <v>10</v>
      </c>
      <c r="F14" s="276"/>
      <c r="G14" s="280">
        <v>24</v>
      </c>
      <c r="H14" s="255" t="s">
        <v>10</v>
      </c>
    </row>
    <row r="15" spans="1:8">
      <c r="A15"/>
      <c r="B15" s="2"/>
      <c r="C15" s="287" t="s">
        <v>107</v>
      </c>
      <c r="D15" s="281">
        <v>0.138548387182057</v>
      </c>
      <c r="E15" s="255" t="s">
        <v>7</v>
      </c>
      <c r="F15" s="276"/>
      <c r="G15" s="281">
        <v>0.29142857142857098</v>
      </c>
      <c r="H15" s="255" t="s">
        <v>7</v>
      </c>
    </row>
    <row r="16" spans="1:8">
      <c r="A16"/>
      <c r="B16" s="2"/>
      <c r="C16" s="288" t="s">
        <v>108</v>
      </c>
      <c r="D16" s="282">
        <v>0</v>
      </c>
      <c r="E16" s="256" t="s">
        <v>5</v>
      </c>
      <c r="F16" s="135"/>
      <c r="G16" s="282">
        <v>0</v>
      </c>
      <c r="H16" s="256" t="s">
        <v>5</v>
      </c>
    </row>
    <row r="17" spans="1:9">
      <c r="C17" s="61"/>
      <c r="E17" s="74"/>
    </row>
    <row r="18" spans="1:9">
      <c r="A18" s="75"/>
      <c r="B18" s="75"/>
      <c r="C18" s="61"/>
      <c r="E18" s="74"/>
    </row>
    <row r="19" spans="1:9">
      <c r="A19" s="65" t="s">
        <v>109</v>
      </c>
      <c r="B19" s="66"/>
      <c r="C19" s="61"/>
      <c r="E19" s="74"/>
    </row>
    <row r="20" spans="1:9" ht="15.6">
      <c r="A20"/>
      <c r="C20" s="76" t="s">
        <v>110</v>
      </c>
      <c r="D20" s="283">
        <v>6.9282032302754972</v>
      </c>
      <c r="E20" s="257" t="s">
        <v>10</v>
      </c>
      <c r="F20" s="133"/>
      <c r="G20" s="283">
        <v>-7.3476381229342635E-16</v>
      </c>
      <c r="H20" s="257" t="s">
        <v>10</v>
      </c>
    </row>
    <row r="21" spans="1:9">
      <c r="A21"/>
      <c r="C21" s="72" t="s">
        <v>111</v>
      </c>
      <c r="D21" s="280">
        <v>23.923769169467665</v>
      </c>
      <c r="E21" s="258" t="s">
        <v>5</v>
      </c>
      <c r="F21" s="276"/>
      <c r="G21" s="280">
        <v>22.263902381562609</v>
      </c>
      <c r="H21" s="258" t="s">
        <v>5</v>
      </c>
    </row>
    <row r="22" spans="1:9" ht="15.6">
      <c r="A22"/>
      <c r="C22" s="77" t="s">
        <v>112</v>
      </c>
      <c r="D22" s="284">
        <v>181.95254894740637</v>
      </c>
      <c r="E22" s="259" t="s">
        <v>7</v>
      </c>
      <c r="F22" s="135"/>
      <c r="G22" s="284">
        <v>169.32840971444995</v>
      </c>
      <c r="H22" s="259" t="s">
        <v>7</v>
      </c>
    </row>
    <row r="23" spans="1:9">
      <c r="C23" s="61"/>
      <c r="D23" s="78"/>
      <c r="G23" s="78"/>
    </row>
    <row r="24" spans="1:9">
      <c r="C24" s="61"/>
      <c r="D24" s="78"/>
      <c r="G24" s="78"/>
    </row>
    <row r="25" spans="1:9">
      <c r="C25" s="61"/>
      <c r="D25" s="78"/>
      <c r="G25" s="78"/>
    </row>
    <row r="26" spans="1:9">
      <c r="A26" s="79"/>
      <c r="B26" s="79"/>
      <c r="C26" s="80"/>
      <c r="D26" s="81"/>
      <c r="E26" s="79"/>
      <c r="F26" s="82"/>
      <c r="G26" s="81"/>
      <c r="H26" s="79"/>
      <c r="I26" s="79"/>
    </row>
    <row r="27" spans="1:9">
      <c r="A27" s="79"/>
      <c r="B27" s="83"/>
      <c r="C27" s="80"/>
      <c r="D27" s="84" t="s">
        <v>113</v>
      </c>
      <c r="E27" s="85"/>
      <c r="F27" s="80"/>
      <c r="G27" s="83"/>
      <c r="H27" s="79"/>
      <c r="I27" s="79"/>
    </row>
    <row r="28" spans="1:9">
      <c r="A28" s="79"/>
      <c r="B28" s="79"/>
      <c r="C28" s="82"/>
      <c r="D28" s="79"/>
      <c r="E28" s="86"/>
      <c r="F28" s="80"/>
      <c r="G28" s="79"/>
      <c r="H28" s="79"/>
      <c r="I28" s="79"/>
    </row>
    <row r="29" spans="1:9" ht="16.8">
      <c r="A29" s="2"/>
      <c r="B29"/>
      <c r="C29" s="87" t="s">
        <v>114</v>
      </c>
      <c r="D29" s="266">
        <v>-0.59194240287882849</v>
      </c>
      <c r="E29" s="88" t="s">
        <v>209</v>
      </c>
      <c r="F29" s="89" t="s">
        <v>115</v>
      </c>
      <c r="G29" s="266">
        <v>0.63611149661607458</v>
      </c>
      <c r="H29" s="90" t="s">
        <v>209</v>
      </c>
      <c r="I29" s="60"/>
    </row>
    <row r="30" spans="1:9" ht="16.8">
      <c r="A30" s="2"/>
      <c r="B30"/>
      <c r="C30" s="91" t="s">
        <v>116</v>
      </c>
      <c r="D30" s="265">
        <v>2.3603181383630711E-2</v>
      </c>
      <c r="E30" s="92" t="s">
        <v>210</v>
      </c>
      <c r="F30" s="93" t="s">
        <v>117</v>
      </c>
      <c r="G30" s="265">
        <v>2.3603873774083295E-2</v>
      </c>
      <c r="H30" s="94" t="s">
        <v>210</v>
      </c>
      <c r="I30" s="60"/>
    </row>
    <row r="31" spans="1:9">
      <c r="F31" s="95"/>
      <c r="G31"/>
      <c r="H31"/>
      <c r="I31"/>
    </row>
    <row r="32" spans="1:9">
      <c r="D32" s="84" t="s">
        <v>118</v>
      </c>
      <c r="E32" s="96"/>
      <c r="F32" s="97"/>
    </row>
    <row r="33" spans="2:10">
      <c r="J33" s="1" t="s">
        <v>14</v>
      </c>
    </row>
    <row r="34" spans="2:10" ht="15.6">
      <c r="D34" s="98" t="s">
        <v>119</v>
      </c>
      <c r="E34" s="267">
        <v>1.2280538994949031</v>
      </c>
      <c r="F34" s="99" t="s">
        <v>209</v>
      </c>
    </row>
    <row r="35" spans="2:10" ht="15.6">
      <c r="D35" s="100" t="s">
        <v>120</v>
      </c>
      <c r="E35" s="268">
        <v>6.9239045258351339E-7</v>
      </c>
      <c r="F35" s="101" t="s">
        <v>210</v>
      </c>
    </row>
    <row r="38" spans="2:10">
      <c r="B38"/>
      <c r="C38"/>
      <c r="D38"/>
      <c r="E38"/>
      <c r="F38"/>
      <c r="G38"/>
      <c r="H38"/>
    </row>
    <row r="39" spans="2:10">
      <c r="B39"/>
      <c r="C39" s="80"/>
      <c r="D39" s="84" t="s">
        <v>121</v>
      </c>
      <c r="E39" s="85"/>
      <c r="F39" s="80"/>
      <c r="G39" s="83"/>
      <c r="H39" s="79"/>
    </row>
    <row r="40" spans="2:10">
      <c r="B40"/>
      <c r="C40" s="82"/>
      <c r="D40" s="79"/>
      <c r="E40" s="86"/>
      <c r="F40" s="80"/>
      <c r="G40" s="79"/>
      <c r="H40" s="79"/>
    </row>
    <row r="41" spans="2:10" ht="16.8">
      <c r="B41"/>
      <c r="C41" s="87" t="s">
        <v>122</v>
      </c>
      <c r="D41" s="266">
        <v>2.3603181383630711E-2</v>
      </c>
      <c r="E41" s="88" t="s">
        <v>210</v>
      </c>
      <c r="F41" s="89" t="s">
        <v>123</v>
      </c>
      <c r="G41" s="266">
        <v>2.3603873774083295E-2</v>
      </c>
      <c r="H41" s="102" t="s">
        <v>210</v>
      </c>
    </row>
    <row r="42" spans="2:10" ht="16.8">
      <c r="B42"/>
      <c r="C42" s="91" t="s">
        <v>124</v>
      </c>
      <c r="D42" s="265">
        <v>-1.8823120922547339E-3</v>
      </c>
      <c r="E42" s="92" t="s">
        <v>211</v>
      </c>
      <c r="F42" s="93" t="s">
        <v>125</v>
      </c>
      <c r="G42" s="265">
        <v>1.7517144717763876E-3</v>
      </c>
      <c r="H42" s="103" t="s">
        <v>211</v>
      </c>
    </row>
    <row r="43" spans="2:10">
      <c r="B43"/>
      <c r="F43" s="95"/>
      <c r="G43"/>
      <c r="H43"/>
    </row>
    <row r="44" spans="2:10">
      <c r="B44"/>
      <c r="D44" s="84" t="s">
        <v>118</v>
      </c>
      <c r="E44" s="96"/>
      <c r="F44" s="97"/>
    </row>
    <row r="45" spans="2:10">
      <c r="B45"/>
    </row>
    <row r="46" spans="2:10" ht="13.8">
      <c r="B46"/>
      <c r="D46" s="104" t="s">
        <v>126</v>
      </c>
      <c r="E46" s="267">
        <v>6.9239045258351339E-7</v>
      </c>
      <c r="F46" s="99" t="s">
        <v>210</v>
      </c>
    </row>
    <row r="47" spans="2:10" ht="13.8">
      <c r="B47"/>
      <c r="D47" s="105" t="s">
        <v>127</v>
      </c>
      <c r="E47" s="268">
        <v>3.6340265640311216E-3</v>
      </c>
      <c r="F47" s="101" t="s">
        <v>211</v>
      </c>
    </row>
    <row r="48" spans="2:10">
      <c r="B48"/>
      <c r="C48"/>
      <c r="D48"/>
      <c r="E48"/>
      <c r="F48"/>
      <c r="G48"/>
      <c r="H48"/>
    </row>
    <row r="52" spans="1:9">
      <c r="A52" s="106"/>
      <c r="B52" s="106"/>
      <c r="C52" s="107"/>
      <c r="D52" s="106"/>
      <c r="E52" s="106"/>
      <c r="F52" s="107"/>
      <c r="G52" s="106"/>
      <c r="H52" s="79"/>
      <c r="I52" s="106"/>
    </row>
    <row r="53" spans="1:9">
      <c r="A53" s="108"/>
      <c r="B53" s="108"/>
      <c r="C53" s="108"/>
      <c r="D53" s="108"/>
      <c r="E53" s="108"/>
      <c r="F53" s="108"/>
      <c r="G53" s="108"/>
      <c r="H53" s="108"/>
      <c r="I53" s="108"/>
    </row>
    <row r="54" spans="1:9">
      <c r="A54" s="108"/>
      <c r="B54" s="108"/>
      <c r="C54" s="80"/>
      <c r="D54" s="84" t="s">
        <v>128</v>
      </c>
      <c r="E54" s="85"/>
      <c r="F54" s="80"/>
      <c r="G54" s="83"/>
      <c r="H54" s="79"/>
      <c r="I54" s="108"/>
    </row>
    <row r="55" spans="1:9">
      <c r="A55" s="108"/>
      <c r="B55" s="108"/>
      <c r="C55" s="82"/>
      <c r="D55" s="79"/>
      <c r="E55" s="86"/>
      <c r="F55" s="80"/>
      <c r="G55" s="79"/>
      <c r="H55" s="79"/>
      <c r="I55" s="108"/>
    </row>
    <row r="56" spans="1:9" ht="16.8">
      <c r="A56" s="109" t="s">
        <v>129</v>
      </c>
      <c r="B56" s="108"/>
      <c r="C56" s="87" t="s">
        <v>130</v>
      </c>
      <c r="D56" s="266">
        <v>0.138548387182057</v>
      </c>
      <c r="E56" s="88" t="s">
        <v>7</v>
      </c>
      <c r="F56" s="89" t="s">
        <v>131</v>
      </c>
      <c r="G56" s="266">
        <v>0.29142857142857098</v>
      </c>
      <c r="H56" s="102" t="s">
        <v>7</v>
      </c>
      <c r="I56" s="108"/>
    </row>
    <row r="57" spans="1:9" ht="16.8">
      <c r="A57" s="108"/>
      <c r="B57" s="108"/>
      <c r="C57" s="91" t="s">
        <v>132</v>
      </c>
      <c r="D57" s="265">
        <v>0</v>
      </c>
      <c r="E57" s="92" t="s">
        <v>5</v>
      </c>
      <c r="F57" s="93" t="s">
        <v>133</v>
      </c>
      <c r="G57" s="265">
        <v>0</v>
      </c>
      <c r="H57" s="103" t="s">
        <v>5</v>
      </c>
      <c r="I57" s="108"/>
    </row>
    <row r="58" spans="1:9">
      <c r="A58" s="108"/>
      <c r="B58" s="108"/>
      <c r="C58" s="107"/>
      <c r="D58" s="106"/>
      <c r="E58" s="106"/>
      <c r="F58" s="110"/>
      <c r="G58" s="108"/>
      <c r="H58" s="108"/>
      <c r="I58" s="108"/>
    </row>
    <row r="59" spans="1:9">
      <c r="A59" s="108"/>
      <c r="B59" s="108"/>
      <c r="C59" s="107"/>
      <c r="D59" s="84" t="s">
        <v>118</v>
      </c>
      <c r="E59" s="111"/>
      <c r="F59" s="112"/>
      <c r="G59" s="106"/>
      <c r="H59" s="79"/>
      <c r="I59" s="108"/>
    </row>
    <row r="60" spans="1:9">
      <c r="A60" s="108"/>
      <c r="B60" s="108"/>
      <c r="C60" s="107"/>
      <c r="D60" s="106"/>
      <c r="E60" s="106"/>
      <c r="F60" s="107"/>
      <c r="G60" s="106"/>
      <c r="H60" s="79"/>
      <c r="I60" s="108"/>
    </row>
    <row r="61" spans="1:9" ht="15.6">
      <c r="A61" s="108"/>
      <c r="B61" s="108"/>
      <c r="C61" s="107"/>
      <c r="D61" s="98" t="s">
        <v>134</v>
      </c>
      <c r="E61" s="267">
        <v>0.15288018424651398</v>
      </c>
      <c r="F61" s="99" t="s">
        <v>7</v>
      </c>
      <c r="G61" s="106"/>
      <c r="H61" s="79"/>
      <c r="I61" s="108"/>
    </row>
    <row r="62" spans="1:9" ht="15.6">
      <c r="A62" s="108"/>
      <c r="B62" s="108"/>
      <c r="C62" s="107"/>
      <c r="D62" s="100" t="s">
        <v>135</v>
      </c>
      <c r="E62" s="268">
        <v>0</v>
      </c>
      <c r="F62" s="101" t="s">
        <v>5</v>
      </c>
      <c r="G62" s="106"/>
      <c r="H62" s="79"/>
      <c r="I62" s="108"/>
    </row>
    <row r="63" spans="1:9">
      <c r="A63" s="108"/>
      <c r="B63" s="108"/>
      <c r="C63" s="108"/>
      <c r="D63" s="108"/>
      <c r="E63" s="108"/>
      <c r="F63" s="108"/>
      <c r="G63" s="108"/>
      <c r="H63" s="108"/>
      <c r="I63" s="108"/>
    </row>
    <row r="64" spans="1:9">
      <c r="A64" s="108"/>
      <c r="B64" s="108"/>
      <c r="C64" s="108"/>
      <c r="D64" s="108"/>
      <c r="E64" s="108"/>
      <c r="F64" s="108"/>
      <c r="G64" s="108"/>
      <c r="H64" s="108"/>
      <c r="I64" s="108"/>
    </row>
    <row r="65" spans="1:9" ht="16.8">
      <c r="A65" s="109" t="s">
        <v>136</v>
      </c>
      <c r="B65" s="108"/>
      <c r="C65" s="87" t="s">
        <v>137</v>
      </c>
      <c r="D65" s="266">
        <v>-4.1010972677621389</v>
      </c>
      <c r="E65" s="113" t="s">
        <v>7</v>
      </c>
      <c r="F65" s="89" t="s">
        <v>138</v>
      </c>
      <c r="G65" s="266">
        <v>-4.6739170829730396E-16</v>
      </c>
      <c r="H65" s="102" t="s">
        <v>7</v>
      </c>
      <c r="I65" s="108"/>
    </row>
    <row r="66" spans="1:9" ht="16.8">
      <c r="A66" s="108"/>
      <c r="B66" s="108"/>
      <c r="C66" s="91" t="s">
        <v>139</v>
      </c>
      <c r="D66" s="265">
        <v>0.16352763750684879</v>
      </c>
      <c r="E66" s="114" t="s">
        <v>5</v>
      </c>
      <c r="F66" s="93" t="s">
        <v>140</v>
      </c>
      <c r="G66" s="265">
        <v>-1.7343272279138269E-17</v>
      </c>
      <c r="H66" s="103" t="s">
        <v>5</v>
      </c>
      <c r="I66" s="108"/>
    </row>
    <row r="67" spans="1:9">
      <c r="A67" s="108"/>
      <c r="B67" s="108"/>
      <c r="C67" s="107"/>
      <c r="D67" s="106"/>
      <c r="E67" s="106"/>
      <c r="F67" s="110"/>
      <c r="G67" s="108"/>
      <c r="H67" s="108"/>
      <c r="I67" s="108"/>
    </row>
    <row r="68" spans="1:9">
      <c r="A68" s="108"/>
      <c r="B68" s="108"/>
      <c r="C68" s="107"/>
      <c r="D68" s="84" t="s">
        <v>118</v>
      </c>
      <c r="E68" s="111"/>
      <c r="F68" s="112"/>
      <c r="G68" s="106"/>
      <c r="H68" s="79"/>
      <c r="I68" s="108"/>
    </row>
    <row r="69" spans="1:9">
      <c r="A69" s="108"/>
      <c r="B69" s="108"/>
      <c r="C69" s="107"/>
      <c r="D69" s="106"/>
      <c r="E69" s="106"/>
      <c r="F69" s="107"/>
      <c r="G69" s="106"/>
      <c r="H69" s="79"/>
      <c r="I69" s="108"/>
    </row>
    <row r="70" spans="1:9" ht="15.6">
      <c r="A70" s="108"/>
      <c r="B70" s="108"/>
      <c r="C70" s="107"/>
      <c r="D70" s="98" t="s">
        <v>141</v>
      </c>
      <c r="E70" s="267">
        <v>4.101097267762138</v>
      </c>
      <c r="F70" s="115" t="s">
        <v>7</v>
      </c>
      <c r="G70" s="106"/>
      <c r="H70" s="79"/>
      <c r="I70" s="108"/>
    </row>
    <row r="71" spans="1:9" ht="15.6">
      <c r="A71"/>
      <c r="B71"/>
      <c r="C71" s="107"/>
      <c r="D71" s="100" t="s">
        <v>142</v>
      </c>
      <c r="E71" s="268">
        <v>-0.16352763750684882</v>
      </c>
      <c r="F71" s="116" t="s">
        <v>5</v>
      </c>
      <c r="G71" s="106"/>
      <c r="H71" s="79"/>
      <c r="I71"/>
    </row>
    <row r="72" spans="1:9">
      <c r="A72"/>
      <c r="B72"/>
      <c r="C72"/>
      <c r="D72"/>
      <c r="E72"/>
      <c r="F72"/>
      <c r="G72"/>
      <c r="H72"/>
      <c r="I72"/>
    </row>
    <row r="73" spans="1:9">
      <c r="A73"/>
      <c r="B73"/>
      <c r="C73"/>
      <c r="D73"/>
      <c r="E73"/>
      <c r="F73"/>
      <c r="G73"/>
      <c r="H73"/>
      <c r="I73"/>
    </row>
    <row r="74" spans="1:9">
      <c r="A74" s="109" t="s">
        <v>143</v>
      </c>
      <c r="B74"/>
      <c r="C74"/>
      <c r="D74"/>
      <c r="E74"/>
      <c r="F74"/>
      <c r="G74"/>
      <c r="H74"/>
      <c r="I74"/>
    </row>
    <row r="75" spans="1:9">
      <c r="A75"/>
      <c r="B75"/>
      <c r="C75"/>
      <c r="D75"/>
      <c r="E75"/>
      <c r="F75"/>
      <c r="G75"/>
      <c r="H75"/>
      <c r="I75"/>
    </row>
    <row r="76" spans="1:9">
      <c r="A76"/>
      <c r="B76"/>
      <c r="C76"/>
      <c r="D76"/>
      <c r="E76"/>
      <c r="F76"/>
      <c r="G76"/>
      <c r="H76"/>
      <c r="I76"/>
    </row>
    <row r="77" spans="1:9">
      <c r="A77"/>
      <c r="B77"/>
      <c r="C77"/>
      <c r="D77"/>
      <c r="E77"/>
      <c r="F77"/>
      <c r="G77" s="289"/>
      <c r="H77"/>
      <c r="I77"/>
    </row>
    <row r="78" spans="1:9" ht="15.6">
      <c r="A78"/>
      <c r="B78"/>
      <c r="C78"/>
      <c r="D78" s="98" t="s">
        <v>144</v>
      </c>
      <c r="E78" s="117" t="s">
        <v>145</v>
      </c>
      <c r="F78" s="118" t="s">
        <v>146</v>
      </c>
      <c r="G78" s="267">
        <v>4.2539774520086526</v>
      </c>
      <c r="H78" s="99" t="s">
        <v>7</v>
      </c>
      <c r="I78"/>
    </row>
    <row r="79" spans="1:9" ht="15.6">
      <c r="A79"/>
      <c r="B79"/>
      <c r="C79"/>
      <c r="D79" s="100" t="s">
        <v>147</v>
      </c>
      <c r="E79" s="119" t="s">
        <v>148</v>
      </c>
      <c r="F79" s="120" t="s">
        <v>149</v>
      </c>
      <c r="G79" s="268">
        <v>-0.16352763750684882</v>
      </c>
      <c r="H79" s="101" t="s">
        <v>5</v>
      </c>
      <c r="I79"/>
    </row>
    <row r="80" spans="1:9">
      <c r="A80"/>
      <c r="B80"/>
      <c r="C80"/>
      <c r="D80"/>
      <c r="E80"/>
      <c r="F80"/>
      <c r="G80"/>
      <c r="H80"/>
      <c r="I80"/>
    </row>
    <row r="81" spans="1:9">
      <c r="A81"/>
      <c r="B81"/>
      <c r="C81"/>
      <c r="D81"/>
      <c r="E81"/>
      <c r="F81"/>
      <c r="G81"/>
      <c r="H81"/>
      <c r="I81"/>
    </row>
    <row r="82" spans="1:9">
      <c r="A82"/>
      <c r="B82"/>
      <c r="C82"/>
      <c r="D82"/>
      <c r="E82"/>
      <c r="F82"/>
      <c r="G82"/>
      <c r="H82"/>
      <c r="I82"/>
    </row>
    <row r="83" spans="1:9">
      <c r="A83"/>
      <c r="B83" s="121" t="s">
        <v>150</v>
      </c>
      <c r="C83" s="122"/>
      <c r="D83" s="122"/>
      <c r="E83" s="123"/>
      <c r="F83" s="124"/>
      <c r="G83"/>
      <c r="H83"/>
      <c r="I83"/>
    </row>
    <row r="84" spans="1:9">
      <c r="A84"/>
      <c r="B84"/>
      <c r="C84"/>
      <c r="D84"/>
      <c r="E84"/>
      <c r="F84"/>
      <c r="G84"/>
      <c r="H84"/>
      <c r="I84"/>
    </row>
    <row r="85" spans="1:9">
      <c r="A85"/>
      <c r="B85"/>
      <c r="C85"/>
      <c r="D85"/>
      <c r="E85"/>
      <c r="F85"/>
      <c r="G85"/>
      <c r="H85"/>
      <c r="I85"/>
    </row>
    <row r="86" spans="1:9">
      <c r="B86" s="70"/>
      <c r="C86" s="71"/>
      <c r="D86" s="71"/>
      <c r="E86" s="71"/>
      <c r="F86" s="71"/>
      <c r="G86" s="125"/>
      <c r="H86"/>
      <c r="I86"/>
    </row>
    <row r="87" spans="1:9" ht="15.6">
      <c r="B87" s="126"/>
      <c r="C87" s="127" t="s">
        <v>151</v>
      </c>
      <c r="D87" s="127" t="s">
        <v>152</v>
      </c>
      <c r="E87" s="128" t="s">
        <v>153</v>
      </c>
      <c r="F87" s="129" t="s">
        <v>154</v>
      </c>
      <c r="G87" s="130"/>
      <c r="H87"/>
      <c r="I87"/>
    </row>
    <row r="88" spans="1:9" ht="15.6">
      <c r="B88" s="126"/>
      <c r="C88" s="127" t="s">
        <v>155</v>
      </c>
      <c r="D88" s="127" t="s">
        <v>156</v>
      </c>
      <c r="E88" s="128" t="s">
        <v>157</v>
      </c>
      <c r="F88" s="129" t="s">
        <v>158</v>
      </c>
      <c r="G88" s="130"/>
      <c r="H88"/>
      <c r="I88"/>
    </row>
    <row r="89" spans="1:9">
      <c r="A89"/>
      <c r="B89" s="67"/>
      <c r="C89" s="131"/>
      <c r="D89" s="131"/>
      <c r="E89" s="131"/>
      <c r="F89" s="131"/>
      <c r="G89" s="132"/>
      <c r="H89"/>
      <c r="I89"/>
    </row>
    <row r="92" spans="1:9">
      <c r="B92" s="70"/>
      <c r="C92" s="133"/>
      <c r="D92" s="71"/>
      <c r="E92" s="134"/>
      <c r="F92" s="133"/>
      <c r="G92" s="125"/>
    </row>
    <row r="93" spans="1:9" ht="15.6">
      <c r="B93" s="126"/>
      <c r="C93" s="264">
        <f>E34</f>
        <v>1.2280538994949031</v>
      </c>
      <c r="D93" s="264">
        <f>E35</f>
        <v>6.9239045258351339E-7</v>
      </c>
      <c r="E93" s="128" t="s">
        <v>153</v>
      </c>
      <c r="F93" s="269">
        <f>-G78</f>
        <v>-4.2539774520086526</v>
      </c>
      <c r="G93" s="130"/>
    </row>
    <row r="94" spans="1:9" ht="15.6">
      <c r="B94" s="126"/>
      <c r="C94" s="264">
        <f>E46</f>
        <v>6.9239045258351339E-7</v>
      </c>
      <c r="D94" s="264">
        <f>E47</f>
        <v>3.6340265640311216E-3</v>
      </c>
      <c r="E94" s="128" t="s">
        <v>157</v>
      </c>
      <c r="F94" s="269">
        <f>-G79</f>
        <v>0.16352763750684882</v>
      </c>
      <c r="G94" s="130"/>
    </row>
    <row r="95" spans="1:9">
      <c r="B95" s="67"/>
      <c r="C95" s="135"/>
      <c r="D95" s="131"/>
      <c r="E95" s="136"/>
      <c r="F95" s="135"/>
      <c r="G95" s="132"/>
    </row>
    <row r="97" spans="2:7">
      <c r="E97"/>
      <c r="F97"/>
    </row>
    <row r="98" spans="2:7" ht="15.6">
      <c r="B98" s="239"/>
      <c r="C98" s="107"/>
      <c r="D98" s="106"/>
      <c r="E98" s="137" t="s">
        <v>159</v>
      </c>
      <c r="F98" s="233">
        <f t="array" ref="F98:F99">MMULT(MINVERSE(C93:D94),F93:F94)</f>
        <v>-3.4640243486933131</v>
      </c>
      <c r="G98" s="138" t="s">
        <v>10</v>
      </c>
    </row>
    <row r="99" spans="2:7" ht="15.6">
      <c r="E99" s="139" t="s">
        <v>160</v>
      </c>
      <c r="F99" s="234">
        <v>44.999680955231149</v>
      </c>
      <c r="G99" s="140" t="s">
        <v>212</v>
      </c>
    </row>
  </sheetData>
  <sheetProtection algorithmName="SHA-512" hashValue="2Uv9jq9lMaySunTyMgIVyEtgCzWe+sPfS9ZaMznLyo9s6EBOoNOr9ED4MyTm2Hrd4QifB27sT/UWY2rIBj7Xaw==" saltValue="9sj0NWfByJj16Y+XwYTd3w==" spinCount="100000" sheet="1" objects="1" scenarios="1"/>
  <phoneticPr fontId="25" type="noConversion"/>
  <pageMargins left="0.78740157499999996" right="0.78740157499999996" top="0.984251969" bottom="0.984251969" header="0.4921259845" footer="0.4921259845"/>
  <pageSetup paperSize="9" orientation="portrait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712" r:id="rId4" name="Button 80">
              <controlPr defaultSize="0" autoFill="0" autoLine="0" autoPict="0" macro="[0]!zeige_Schalenwahl">
                <anchor>
                  <from>
                    <xdr:col>1</xdr:col>
                    <xdr:colOff>0</xdr:colOff>
                    <xdr:row>98</xdr:row>
                    <xdr:rowOff>190500</xdr:rowOff>
                  </from>
                  <to>
                    <xdr:col>2</xdr:col>
                    <xdr:colOff>708660</xdr:colOff>
                    <xdr:row>100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4" r:id="rId5" name="Button 82">
              <controlPr defaultSize="0" autoFill="0" autoLine="0" autoPict="0" macro="[0]!auswertung_rand_oben">
                <anchor>
                  <from>
                    <xdr:col>1</xdr:col>
                    <xdr:colOff>0</xdr:colOff>
                    <xdr:row>96</xdr:row>
                    <xdr:rowOff>7620</xdr:rowOff>
                  </from>
                  <to>
                    <xdr:col>2</xdr:col>
                    <xdr:colOff>708660</xdr:colOff>
                    <xdr:row>97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6" r:id="rId6" name="Button 84">
              <controlPr defaultSize="0" autoFill="0" autoLine="0" autoPict="0" macro="[0]!auswertung_rand_unten">
                <anchor>
                  <from>
                    <xdr:col>1</xdr:col>
                    <xdr:colOff>0</xdr:colOff>
                    <xdr:row>97</xdr:row>
                    <xdr:rowOff>121920</xdr:rowOff>
                  </from>
                  <to>
                    <xdr:col>2</xdr:col>
                    <xdr:colOff>708660</xdr:colOff>
                    <xdr:row>98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5"/>
  <dimension ref="B2:W33"/>
  <sheetViews>
    <sheetView showGridLines="0" showRowColHeaders="0" showOutlineSymbols="0" zoomScale="75" workbookViewId="0">
      <selection activeCell="I7" sqref="I7"/>
    </sheetView>
  </sheetViews>
  <sheetFormatPr defaultColWidth="11.5546875" defaultRowHeight="13.2"/>
  <cols>
    <col min="1" max="14" width="11.5546875" style="19" customWidth="1"/>
    <col min="15" max="16" width="12.5546875" style="19" customWidth="1"/>
    <col min="17" max="16384" width="11.5546875" style="19"/>
  </cols>
  <sheetData>
    <row r="2" spans="2:15">
      <c r="E2" s="141" t="s">
        <v>161</v>
      </c>
      <c r="F2" s="142"/>
      <c r="G2" s="143"/>
    </row>
    <row r="4" spans="2:15" ht="15.6">
      <c r="B4" s="202" t="s">
        <v>162</v>
      </c>
      <c r="C4" s="145">
        <f>Kraftgrößenverfahren!D8</f>
        <v>21000</v>
      </c>
      <c r="D4" s="203" t="str">
        <f>Kraftgrößenverfahren!E8</f>
        <v>[KN/cm²]</v>
      </c>
      <c r="H4" s="148"/>
    </row>
    <row r="5" spans="2:15" ht="15.6">
      <c r="B5" s="204" t="s">
        <v>163</v>
      </c>
      <c r="C5" s="147">
        <f>Kraftgrößenverfahren!D9</f>
        <v>0.3</v>
      </c>
      <c r="D5" s="205" t="str">
        <f>Kraftgrößenverfahren!E9</f>
        <v>[-]</v>
      </c>
      <c r="H5" s="148"/>
    </row>
    <row r="6" spans="2:15" ht="15.6">
      <c r="B6" s="206" t="s">
        <v>164</v>
      </c>
      <c r="C6" s="147">
        <f>Kraftgrößenverfahren!D10</f>
        <v>2</v>
      </c>
      <c r="D6" s="205" t="str">
        <f>Kraftgrößenverfahren!E10</f>
        <v>[cm]</v>
      </c>
      <c r="H6" s="148"/>
    </row>
    <row r="7" spans="2:15" ht="15.6">
      <c r="B7" s="206" t="s">
        <v>165</v>
      </c>
      <c r="C7" s="147">
        <f>Kraftgrößenverfahren!D11</f>
        <v>692.8</v>
      </c>
      <c r="D7" s="205" t="str">
        <f>Kraftgrößenverfahren!E11</f>
        <v>[cm]</v>
      </c>
      <c r="H7" s="148"/>
    </row>
    <row r="8" spans="2:15" ht="15.6">
      <c r="B8" s="204" t="s">
        <v>165</v>
      </c>
      <c r="C8" s="147">
        <f>Kraftgrößenverfahren!D12</f>
        <v>120</v>
      </c>
      <c r="D8" s="205" t="str">
        <f>Kraftgrößenverfahren!E12</f>
        <v>[°]</v>
      </c>
      <c r="H8" s="148"/>
    </row>
    <row r="9" spans="2:15" ht="15.6">
      <c r="B9" s="204" t="s">
        <v>166</v>
      </c>
      <c r="C9" s="147">
        <f>Kraftgrößenverfahren!D21</f>
        <v>23.923769169467665</v>
      </c>
      <c r="D9" s="198" t="str">
        <f>Kraftgrößenverfahren!E21</f>
        <v>[-]</v>
      </c>
      <c r="H9" s="148"/>
    </row>
    <row r="10" spans="2:15" ht="15.6">
      <c r="B10" s="206" t="s">
        <v>167</v>
      </c>
      <c r="C10" s="147">
        <f>Kraftgrößenverfahren!D22</f>
        <v>181.95254894740637</v>
      </c>
      <c r="D10" s="198" t="str">
        <f>Kraftgrößenverfahren!E22</f>
        <v>[cm]</v>
      </c>
      <c r="H10" s="148"/>
    </row>
    <row r="11" spans="2:15" ht="15.6">
      <c r="B11" s="207" t="s">
        <v>168</v>
      </c>
      <c r="C11" s="208">
        <v>60</v>
      </c>
      <c r="D11" s="209" t="str">
        <f>D10</f>
        <v>[cm]</v>
      </c>
    </row>
    <row r="12" spans="2:15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2:15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  <c r="E13" s="19" t="s">
        <v>14</v>
      </c>
    </row>
    <row r="14" spans="2:15" ht="15.6">
      <c r="B14" s="210" t="s">
        <v>171</v>
      </c>
      <c r="C14" s="237">
        <f>Kraftgrößenverfahren!D20+Kraftgrößenverfahren!F98</f>
        <v>3.4641788815821841</v>
      </c>
      <c r="D14" s="238" t="str">
        <f>D12</f>
        <v>[KN/cm]</v>
      </c>
      <c r="I14" s="19" t="s">
        <v>14</v>
      </c>
      <c r="O14" s="19" t="s">
        <v>14</v>
      </c>
    </row>
    <row r="17" spans="2:23">
      <c r="D17" s="19" t="s">
        <v>14</v>
      </c>
    </row>
    <row r="18" spans="2:23" ht="15.6">
      <c r="B18" s="211" t="str">
        <f>D6</f>
        <v>[cm]</v>
      </c>
      <c r="C18" s="212" t="s">
        <v>172</v>
      </c>
      <c r="D18" s="213" t="s">
        <v>173</v>
      </c>
      <c r="E18" s="213" t="s">
        <v>174</v>
      </c>
      <c r="F18" s="213" t="s">
        <v>175</v>
      </c>
      <c r="G18" s="213" t="s">
        <v>176</v>
      </c>
      <c r="H18" s="214" t="str">
        <f>D12</f>
        <v>[KN/cm]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5" t="s">
        <v>212</v>
      </c>
      <c r="P18" s="215" t="str">
        <f>O18</f>
        <v>[KNcm/cm]</v>
      </c>
      <c r="Q18" s="215" t="str">
        <f>D6</f>
        <v>[cm]</v>
      </c>
      <c r="R18" s="215" t="str">
        <f>D6</f>
        <v>[cm]</v>
      </c>
      <c r="S18" s="215" t="str">
        <f>D6</f>
        <v>[cm]</v>
      </c>
      <c r="T18" s="212" t="s">
        <v>177</v>
      </c>
      <c r="U18" s="212" t="s">
        <v>178</v>
      </c>
      <c r="V18" s="212" t="s">
        <v>179</v>
      </c>
      <c r="W18" s="212" t="s">
        <v>180</v>
      </c>
    </row>
    <row r="19" spans="2:23">
      <c r="B19" s="150">
        <v>0</v>
      </c>
      <c r="C19" s="151">
        <f>lam_o/a_o*B19</f>
        <v>0</v>
      </c>
      <c r="D19" s="260">
        <f>ROUNDDOWN(EXP(-C19)*COS(C19),4)</f>
        <v>1</v>
      </c>
      <c r="E19" s="261">
        <f>ROUNDDOWN(EXP(-C19)*SIN(C19),4)</f>
        <v>0</v>
      </c>
      <c r="F19" s="152">
        <f t="shared" ref="F19:F33" si="0">D19+E19</f>
        <v>1</v>
      </c>
      <c r="G19" s="152">
        <f t="shared" ref="G19:G33" si="1">D19-E19</f>
        <v>1</v>
      </c>
      <c r="H19" s="194">
        <f>(-G19*Rand_o)-(2*lam_o/a_o*E19*Lös2)</f>
        <v>-3.4641788815821841</v>
      </c>
      <c r="I19" s="153">
        <v>0</v>
      </c>
      <c r="J19" s="153">
        <v>0.09</v>
      </c>
      <c r="K19" s="194">
        <f>I19+J19</f>
        <v>0.09</v>
      </c>
      <c r="L19" s="153">
        <f>(-2*lam_o*D19*Rand_o)+(2*lam_o^2/a_o*G19*Lös2)</f>
        <v>-91.400756609542952</v>
      </c>
      <c r="M19" s="153">
        <v>0.18</v>
      </c>
      <c r="N19" s="194">
        <f>L19+M19</f>
        <v>-91.220756609542946</v>
      </c>
      <c r="O19" s="194">
        <f>(-a_o/lam_o*E19*Rand_o)+(F19*Lös2)</f>
        <v>44.999680955231149</v>
      </c>
      <c r="P19" s="194">
        <f>(-nü_o*a_o/lam_o*E19*Rand_o)+(nü_o*F19*Lös2)</f>
        <v>13.499904286569345</v>
      </c>
      <c r="Q19" s="154">
        <f>(-2*a_o*lam_o/(E_o*t_o)*D19*Rand_o)+(2*lam_o^2/(E_o*t_o)*G19*Lös2)</f>
        <v>-1.5076772423593179</v>
      </c>
      <c r="R19" s="154">
        <v>3.2785714285714287E-4</v>
      </c>
      <c r="S19" s="199">
        <f>Q19+R19</f>
        <v>-1.5073493852164608</v>
      </c>
      <c r="T19" s="270">
        <f>(2*lam_o^2/(E_o*t_o)*F19*Rand_o)-(4*lam_o^3/(E_o*t_o*a_o)*D19*Lös2)</f>
        <v>9.7113877914055124E-3</v>
      </c>
      <c r="U19" s="154">
        <v>0</v>
      </c>
      <c r="V19" s="199">
        <f>T19+U19</f>
        <v>9.7113877914055124E-3</v>
      </c>
      <c r="W19" s="222">
        <f>ATAN(V19*180/PI())</f>
        <v>0.5077599990963666</v>
      </c>
    </row>
    <row r="20" spans="2:23">
      <c r="B20" s="150">
        <f>B19+H_o/14</f>
        <v>4.2857142857142856</v>
      </c>
      <c r="C20" s="151">
        <f>lam_o/a_o*B20</f>
        <v>0.14799428305097947</v>
      </c>
      <c r="D20" s="262">
        <f t="shared" ref="D20:D33" si="2">ROUNDDOWN(EXP(-C20)*COS(C20),4)</f>
        <v>0.85299999999999998</v>
      </c>
      <c r="E20" s="152">
        <f t="shared" ref="E20:E33" si="3">ROUNDDOWN(EXP(-C20)*SIN(C20),4)</f>
        <v>0.12709999999999999</v>
      </c>
      <c r="F20" s="152">
        <f t="shared" si="0"/>
        <v>0.98009999999999997</v>
      </c>
      <c r="G20" s="152">
        <f t="shared" si="1"/>
        <v>0.72589999999999999</v>
      </c>
      <c r="H20" s="194">
        <f t="shared" ref="H20:H33" si="4">(-G20*Rand_o)-(2*lam_o/a_o*E20*Lös2)</f>
        <v>-2.909656190445971</v>
      </c>
      <c r="I20" s="153">
        <v>0</v>
      </c>
      <c r="J20" s="153">
        <v>0.09</v>
      </c>
      <c r="K20" s="194">
        <f t="shared" ref="K20:K33" si="5">I20+J20</f>
        <v>0.09</v>
      </c>
      <c r="L20" s="153">
        <f t="shared" ref="L20:L33" si="6">(-2*lam_o*D20*Rand_o)+(2*lam_o^2/a_o*G20*Lös2)</f>
        <v>-87.414943310930255</v>
      </c>
      <c r="M20" s="153">
        <v>0.18</v>
      </c>
      <c r="N20" s="194">
        <f t="shared" ref="N20:N33" si="7">L20+M20</f>
        <v>-87.234943310930248</v>
      </c>
      <c r="O20" s="194">
        <f t="shared" ref="O20:O33" si="8">(-a_o/lam_o*E20*Rand_o)+(F20*Lös2)</f>
        <v>31.35377771970084</v>
      </c>
      <c r="P20" s="194">
        <f t="shared" ref="P20:P33" si="9">(-nü_o*a_o/lam_o*E20*Rand_o)+(nü_o*F20*Lös2)</f>
        <v>9.4061333159102531</v>
      </c>
      <c r="Q20" s="154">
        <f t="shared" ref="Q20:Q33" si="10">(-2*a_o*lam_o/(E_o*t_o)*D20*Rand_o)+(2*lam_o^2/(E_o*t_o)*G20*Lös2)</f>
        <v>-1.441930302995535</v>
      </c>
      <c r="R20" s="154">
        <v>3.2785714285714287E-4</v>
      </c>
      <c r="S20" s="199">
        <f t="shared" ref="S20:S33" si="11">Q20+R20</f>
        <v>-1.4416024458526779</v>
      </c>
      <c r="T20" s="271">
        <f t="shared" ref="T20:T33" si="12">(2*lam_o^2/(E_o*t_o)*F20*Rand_o)-(4*lam_o^3/(E_o*t_o*a_o)*D20*Lös2)</f>
        <v>2.0283938857141373E-2</v>
      </c>
      <c r="U20" s="154">
        <v>0</v>
      </c>
      <c r="V20" s="199">
        <f t="shared" ref="V20:V33" si="13">T20+U20</f>
        <v>2.0283938857141373E-2</v>
      </c>
      <c r="W20" s="223">
        <f t="shared" ref="W20:W33" si="14">ATAN(V20*180/PI())</f>
        <v>0.86026733886321227</v>
      </c>
    </row>
    <row r="21" spans="2:23">
      <c r="B21" s="150">
        <f t="shared" ref="B21:B33" si="15">B20+H_o/14</f>
        <v>8.5714285714285712</v>
      </c>
      <c r="C21" s="151">
        <f t="shared" ref="C21:C33" si="16">lam_o/a_o*B21</f>
        <v>0.29598856610195895</v>
      </c>
      <c r="D21" s="262">
        <f t="shared" si="2"/>
        <v>0.71140000000000003</v>
      </c>
      <c r="E21" s="152">
        <f t="shared" si="3"/>
        <v>0.21690000000000001</v>
      </c>
      <c r="F21" s="152">
        <f t="shared" si="0"/>
        <v>0.92830000000000001</v>
      </c>
      <c r="G21" s="152">
        <f t="shared" si="1"/>
        <v>0.49450000000000005</v>
      </c>
      <c r="H21" s="194">
        <f t="shared" si="4"/>
        <v>-2.3871308375266156</v>
      </c>
      <c r="I21" s="153">
        <v>0</v>
      </c>
      <c r="J21" s="153">
        <v>0.09</v>
      </c>
      <c r="K21" s="194">
        <f t="shared" si="5"/>
        <v>0.09</v>
      </c>
      <c r="L21" s="153">
        <f t="shared" si="6"/>
        <v>-81.149376611561166</v>
      </c>
      <c r="M21" s="153">
        <v>0.18</v>
      </c>
      <c r="N21" s="194">
        <f t="shared" si="7"/>
        <v>-80.96937661156116</v>
      </c>
      <c r="O21" s="194">
        <f t="shared" si="8"/>
        <v>20.014243650704493</v>
      </c>
      <c r="P21" s="194">
        <f t="shared" si="9"/>
        <v>6.0042730952113494</v>
      </c>
      <c r="Q21" s="154">
        <f t="shared" si="10"/>
        <v>-1.3385782884878468</v>
      </c>
      <c r="R21" s="154">
        <v>3.2785714285714287E-4</v>
      </c>
      <c r="S21" s="199">
        <f t="shared" si="11"/>
        <v>-1.3382504313449897</v>
      </c>
      <c r="T21" s="271">
        <f t="shared" si="12"/>
        <v>2.7387258205691933E-2</v>
      </c>
      <c r="U21" s="154">
        <v>0</v>
      </c>
      <c r="V21" s="199">
        <f t="shared" si="13"/>
        <v>2.7387258205691933E-2</v>
      </c>
      <c r="W21" s="223">
        <f t="shared" si="14"/>
        <v>1.0034166868583845</v>
      </c>
    </row>
    <row r="22" spans="2:23">
      <c r="B22" s="150">
        <f t="shared" si="15"/>
        <v>12.857142857142858</v>
      </c>
      <c r="C22" s="151">
        <f t="shared" si="16"/>
        <v>0.44398284915293845</v>
      </c>
      <c r="D22" s="262">
        <f t="shared" si="2"/>
        <v>0.57920000000000005</v>
      </c>
      <c r="E22" s="152">
        <f t="shared" si="3"/>
        <v>0.27550000000000002</v>
      </c>
      <c r="F22" s="152">
        <f t="shared" si="0"/>
        <v>0.85470000000000002</v>
      </c>
      <c r="G22" s="152">
        <f t="shared" si="1"/>
        <v>0.30370000000000003</v>
      </c>
      <c r="H22" s="194">
        <f t="shared" si="4"/>
        <v>-1.9082859804211296</v>
      </c>
      <c r="I22" s="153">
        <v>0</v>
      </c>
      <c r="J22" s="153">
        <v>0.09</v>
      </c>
      <c r="K22" s="194">
        <f t="shared" si="5"/>
        <v>0.09</v>
      </c>
      <c r="L22" s="153">
        <f t="shared" si="6"/>
        <v>-73.42320475683718</v>
      </c>
      <c r="M22" s="153">
        <v>0.18</v>
      </c>
      <c r="N22" s="194">
        <f t="shared" si="7"/>
        <v>-73.243204756837173</v>
      </c>
      <c r="O22" s="194">
        <f t="shared" si="8"/>
        <v>10.823636120181209</v>
      </c>
      <c r="P22" s="194">
        <f t="shared" si="9"/>
        <v>3.2470908360543618</v>
      </c>
      <c r="Q22" s="154">
        <f t="shared" si="10"/>
        <v>-1.2111332441794473</v>
      </c>
      <c r="R22" s="154">
        <v>3.2785714285714287E-4</v>
      </c>
      <c r="S22" s="199">
        <f t="shared" si="11"/>
        <v>-1.2108053870365902</v>
      </c>
      <c r="T22" s="271">
        <f t="shared" si="12"/>
        <v>3.1636121859769203E-2</v>
      </c>
      <c r="U22" s="154">
        <v>0</v>
      </c>
      <c r="V22" s="199">
        <f t="shared" si="13"/>
        <v>3.1636121859769203E-2</v>
      </c>
      <c r="W22" s="223">
        <f t="shared" si="14"/>
        <v>1.0666574954838148</v>
      </c>
    </row>
    <row r="23" spans="2:23">
      <c r="B23" s="150">
        <f t="shared" si="15"/>
        <v>17.142857142857142</v>
      </c>
      <c r="C23" s="151">
        <f t="shared" si="16"/>
        <v>0.5919771322039179</v>
      </c>
      <c r="D23" s="262">
        <f t="shared" si="2"/>
        <v>0.45900000000000002</v>
      </c>
      <c r="E23" s="152">
        <f t="shared" si="3"/>
        <v>0.30869999999999997</v>
      </c>
      <c r="F23" s="152">
        <f t="shared" si="0"/>
        <v>0.76770000000000005</v>
      </c>
      <c r="G23" s="152">
        <f t="shared" si="1"/>
        <v>0.15030000000000004</v>
      </c>
      <c r="H23" s="194">
        <f t="shared" si="4"/>
        <v>-1.4800618225839157</v>
      </c>
      <c r="I23" s="153">
        <v>0</v>
      </c>
      <c r="J23" s="153">
        <v>0.09</v>
      </c>
      <c r="K23" s="194">
        <f t="shared" si="5"/>
        <v>0.09</v>
      </c>
      <c r="L23" s="153">
        <f t="shared" si="6"/>
        <v>-64.905309430334484</v>
      </c>
      <c r="M23" s="153">
        <v>0.18</v>
      </c>
      <c r="N23" s="194">
        <f t="shared" si="7"/>
        <v>-64.725309430334477</v>
      </c>
      <c r="O23" s="194">
        <f t="shared" si="8"/>
        <v>3.5781084230548252</v>
      </c>
      <c r="P23" s="194">
        <f t="shared" si="9"/>
        <v>1.0734325269164486</v>
      </c>
      <c r="Q23" s="154">
        <f t="shared" si="10"/>
        <v>-1.0706285326984695</v>
      </c>
      <c r="R23" s="154">
        <v>3.2785714285714287E-4</v>
      </c>
      <c r="S23" s="199">
        <f t="shared" si="11"/>
        <v>-1.0703006755556124</v>
      </c>
      <c r="T23" s="271">
        <f t="shared" si="12"/>
        <v>3.3603385449756849E-2</v>
      </c>
      <c r="U23" s="154">
        <v>0</v>
      </c>
      <c r="V23" s="199">
        <f t="shared" si="13"/>
        <v>3.3603385449756849E-2</v>
      </c>
      <c r="W23" s="223">
        <f t="shared" si="14"/>
        <v>1.0917566117739612</v>
      </c>
    </row>
    <row r="24" spans="2:23">
      <c r="B24" s="150">
        <f t="shared" si="15"/>
        <v>21.428571428571427</v>
      </c>
      <c r="C24" s="151">
        <f t="shared" si="16"/>
        <v>0.73997141525489729</v>
      </c>
      <c r="D24" s="262">
        <f t="shared" si="2"/>
        <v>0.3523</v>
      </c>
      <c r="E24" s="152">
        <f t="shared" si="3"/>
        <v>0.32169999999999999</v>
      </c>
      <c r="F24" s="152">
        <f t="shared" si="0"/>
        <v>0.67399999999999993</v>
      </c>
      <c r="G24" s="152">
        <f t="shared" si="1"/>
        <v>3.0600000000000016E-2</v>
      </c>
      <c r="H24" s="194">
        <f t="shared" si="4"/>
        <v>-1.1058017632828478</v>
      </c>
      <c r="I24" s="153">
        <v>0</v>
      </c>
      <c r="J24" s="153">
        <v>0.09</v>
      </c>
      <c r="K24" s="194">
        <f t="shared" si="5"/>
        <v>0.09</v>
      </c>
      <c r="L24" s="153">
        <f t="shared" si="6"/>
        <v>-56.11942047821482</v>
      </c>
      <c r="M24" s="153">
        <v>0.18</v>
      </c>
      <c r="N24" s="194">
        <f t="shared" si="7"/>
        <v>-55.939420478214821</v>
      </c>
      <c r="O24" s="194">
        <f t="shared" si="8"/>
        <v>-1.9424948421574619</v>
      </c>
      <c r="P24" s="194">
        <f t="shared" si="9"/>
        <v>-0.58274845264723929</v>
      </c>
      <c r="Q24" s="154">
        <f t="shared" si="10"/>
        <v>-0.92570320255493388</v>
      </c>
      <c r="R24" s="154">
        <v>3.2785714285714287E-4</v>
      </c>
      <c r="S24" s="199">
        <f t="shared" si="11"/>
        <v>-0.92537534541207678</v>
      </c>
      <c r="T24" s="271">
        <f t="shared" si="12"/>
        <v>3.3794573180627431E-2</v>
      </c>
      <c r="U24" s="154">
        <v>0</v>
      </c>
      <c r="V24" s="199">
        <f t="shared" si="13"/>
        <v>3.3794573180627431E-2</v>
      </c>
      <c r="W24" s="223">
        <f t="shared" si="14"/>
        <v>1.0940734990819041</v>
      </c>
    </row>
    <row r="25" spans="2:23">
      <c r="B25" s="150">
        <f t="shared" si="15"/>
        <v>25.714285714285712</v>
      </c>
      <c r="C25" s="151">
        <f t="shared" si="16"/>
        <v>0.88796569830587679</v>
      </c>
      <c r="D25" s="262">
        <f t="shared" si="2"/>
        <v>0.2596</v>
      </c>
      <c r="E25" s="152">
        <f t="shared" si="3"/>
        <v>0.31919999999999998</v>
      </c>
      <c r="F25" s="152">
        <f t="shared" si="0"/>
        <v>0.57879999999999998</v>
      </c>
      <c r="G25" s="152">
        <f t="shared" si="1"/>
        <v>-5.9599999999999986E-2</v>
      </c>
      <c r="H25" s="194">
        <f t="shared" si="4"/>
        <v>-0.78556318339022724</v>
      </c>
      <c r="I25" s="153">
        <v>0</v>
      </c>
      <c r="J25" s="153">
        <v>0.09</v>
      </c>
      <c r="K25" s="194">
        <f t="shared" si="5"/>
        <v>0.09</v>
      </c>
      <c r="L25" s="153">
        <f t="shared" si="6"/>
        <v>-47.460691152410462</v>
      </c>
      <c r="M25" s="153">
        <v>0.18</v>
      </c>
      <c r="N25" s="194">
        <f t="shared" si="7"/>
        <v>-47.280691152410462</v>
      </c>
      <c r="O25" s="194">
        <f t="shared" si="8"/>
        <v>-5.9756696306902519</v>
      </c>
      <c r="P25" s="194">
        <f t="shared" si="9"/>
        <v>-1.7927008892070742</v>
      </c>
      <c r="Q25" s="154">
        <f t="shared" si="10"/>
        <v>-0.78287540072357054</v>
      </c>
      <c r="R25" s="154">
        <v>3.2785714285714287E-4</v>
      </c>
      <c r="S25" s="199">
        <f t="shared" si="11"/>
        <v>-0.78254754358071343</v>
      </c>
      <c r="T25" s="271">
        <f t="shared" si="12"/>
        <v>3.2658290453861538E-2</v>
      </c>
      <c r="U25" s="154">
        <v>0</v>
      </c>
      <c r="V25" s="199">
        <f t="shared" si="13"/>
        <v>3.2658290453861538E-2</v>
      </c>
      <c r="W25" s="223">
        <f t="shared" si="14"/>
        <v>1.0799921960127399</v>
      </c>
    </row>
    <row r="26" spans="2:23">
      <c r="B26" s="150">
        <f t="shared" si="15"/>
        <v>29.999999999999996</v>
      </c>
      <c r="C26" s="151">
        <f t="shared" si="16"/>
        <v>1.0359599813568563</v>
      </c>
      <c r="D26" s="262">
        <f t="shared" si="2"/>
        <v>0.18079999999999999</v>
      </c>
      <c r="E26" s="152">
        <f t="shared" si="3"/>
        <v>0.30530000000000002</v>
      </c>
      <c r="F26" s="152">
        <f t="shared" si="0"/>
        <v>0.48609999999999998</v>
      </c>
      <c r="G26" s="152">
        <f t="shared" si="1"/>
        <v>-0.12450000000000003</v>
      </c>
      <c r="H26" s="194">
        <f t="shared" si="4"/>
        <v>-0.5175387490326171</v>
      </c>
      <c r="I26" s="153">
        <v>0</v>
      </c>
      <c r="J26" s="153">
        <v>0.09</v>
      </c>
      <c r="K26" s="194">
        <f t="shared" si="5"/>
        <v>0.09</v>
      </c>
      <c r="L26" s="153">
        <f t="shared" si="6"/>
        <v>-39.224823245743998</v>
      </c>
      <c r="M26" s="153">
        <v>0.18</v>
      </c>
      <c r="N26" s="194">
        <f t="shared" si="7"/>
        <v>-39.044823245743999</v>
      </c>
      <c r="O26" s="194">
        <f t="shared" si="8"/>
        <v>-8.7527207537071732</v>
      </c>
      <c r="P26" s="194">
        <f t="shared" si="9"/>
        <v>-2.6258162261121525</v>
      </c>
      <c r="Q26" s="154">
        <f t="shared" si="10"/>
        <v>-0.64702279868217716</v>
      </c>
      <c r="R26" s="154">
        <v>3.2785714285714287E-4</v>
      </c>
      <c r="S26" s="199">
        <f t="shared" si="11"/>
        <v>-0.64669494153932006</v>
      </c>
      <c r="T26" s="271">
        <f t="shared" si="12"/>
        <v>3.0580666939424302E-2</v>
      </c>
      <c r="U26" s="154">
        <v>0</v>
      </c>
      <c r="V26" s="199">
        <f t="shared" si="13"/>
        <v>3.0580666939424302E-2</v>
      </c>
      <c r="W26" s="223">
        <f t="shared" si="14"/>
        <v>1.0521772706130268</v>
      </c>
    </row>
    <row r="27" spans="2:23">
      <c r="B27" s="150">
        <f t="shared" si="15"/>
        <v>34.285714285714285</v>
      </c>
      <c r="C27" s="151">
        <f t="shared" si="16"/>
        <v>1.1839542644078358</v>
      </c>
      <c r="D27" s="262">
        <f t="shared" si="2"/>
        <v>0.1154</v>
      </c>
      <c r="E27" s="152">
        <f t="shared" si="3"/>
        <v>0.28339999999999999</v>
      </c>
      <c r="F27" s="152">
        <f t="shared" si="0"/>
        <v>0.39879999999999999</v>
      </c>
      <c r="G27" s="152">
        <f t="shared" si="1"/>
        <v>-0.16799999999999998</v>
      </c>
      <c r="H27" s="194">
        <f t="shared" si="4"/>
        <v>-0.29878487946436127</v>
      </c>
      <c r="I27" s="153">
        <v>0</v>
      </c>
      <c r="J27" s="153">
        <v>0.09</v>
      </c>
      <c r="K27" s="194">
        <f t="shared" si="5"/>
        <v>0.09</v>
      </c>
      <c r="L27" s="153">
        <f t="shared" si="6"/>
        <v>-31.618912075726286</v>
      </c>
      <c r="M27" s="153">
        <v>0.18</v>
      </c>
      <c r="N27" s="194">
        <f t="shared" si="7"/>
        <v>-31.438912075726286</v>
      </c>
      <c r="O27" s="194">
        <f t="shared" si="8"/>
        <v>-10.484230116669156</v>
      </c>
      <c r="P27" s="194">
        <f t="shared" si="9"/>
        <v>-3.1452690350007471</v>
      </c>
      <c r="Q27" s="154">
        <f t="shared" si="10"/>
        <v>-0.52156148300150396</v>
      </c>
      <c r="R27" s="154">
        <v>3.2785714285714287E-4</v>
      </c>
      <c r="S27" s="199">
        <f t="shared" si="11"/>
        <v>-0.52123362585864685</v>
      </c>
      <c r="T27" s="271">
        <f t="shared" si="12"/>
        <v>2.7877857370183549E-2</v>
      </c>
      <c r="U27" s="154">
        <v>0</v>
      </c>
      <c r="V27" s="199">
        <f t="shared" si="13"/>
        <v>2.7877857370183549E-2</v>
      </c>
      <c r="W27" s="223">
        <f t="shared" si="14"/>
        <v>1.0114330365220114</v>
      </c>
    </row>
    <row r="28" spans="2:23">
      <c r="B28" s="150">
        <f t="shared" si="15"/>
        <v>38.571428571428569</v>
      </c>
      <c r="C28" s="151">
        <f t="shared" si="16"/>
        <v>1.3319485474588151</v>
      </c>
      <c r="D28" s="262">
        <f t="shared" si="2"/>
        <v>6.2399999999999997E-2</v>
      </c>
      <c r="E28" s="152">
        <f t="shared" si="3"/>
        <v>0.25640000000000002</v>
      </c>
      <c r="F28" s="152">
        <f t="shared" si="0"/>
        <v>0.31880000000000003</v>
      </c>
      <c r="G28" s="152">
        <f t="shared" si="1"/>
        <v>-0.19400000000000001</v>
      </c>
      <c r="H28" s="194">
        <f t="shared" si="4"/>
        <v>-0.12480406498502228</v>
      </c>
      <c r="I28" s="153">
        <v>0</v>
      </c>
      <c r="J28" s="153">
        <v>0.09</v>
      </c>
      <c r="K28" s="194">
        <f t="shared" si="5"/>
        <v>0.09</v>
      </c>
      <c r="L28" s="153">
        <f t="shared" si="6"/>
        <v>-24.767176743943459</v>
      </c>
      <c r="M28" s="153">
        <v>0.18</v>
      </c>
      <c r="N28" s="194">
        <f t="shared" si="7"/>
        <v>-24.587176743943459</v>
      </c>
      <c r="O28" s="194">
        <f t="shared" si="8"/>
        <v>-11.375620338311313</v>
      </c>
      <c r="P28" s="194">
        <f t="shared" si="9"/>
        <v>-3.4126861014933922</v>
      </c>
      <c r="Q28" s="154">
        <f t="shared" si="10"/>
        <v>-0.4085404773381911</v>
      </c>
      <c r="R28" s="154">
        <v>3.2785714285714287E-4</v>
      </c>
      <c r="S28" s="199">
        <f t="shared" si="11"/>
        <v>-0.40821262019533394</v>
      </c>
      <c r="T28" s="271">
        <f t="shared" si="12"/>
        <v>2.4813953369410922E-2</v>
      </c>
      <c r="U28" s="154">
        <v>0</v>
      </c>
      <c r="V28" s="199">
        <f t="shared" si="13"/>
        <v>2.4813953369410922E-2</v>
      </c>
      <c r="W28" s="223">
        <f t="shared" si="14"/>
        <v>0.95781483494257302</v>
      </c>
    </row>
    <row r="29" spans="2:23">
      <c r="B29" s="150">
        <f t="shared" si="15"/>
        <v>42.857142857142854</v>
      </c>
      <c r="C29" s="151">
        <f t="shared" si="16"/>
        <v>1.4799428305097946</v>
      </c>
      <c r="D29" s="262">
        <f t="shared" si="2"/>
        <v>2.06E-2</v>
      </c>
      <c r="E29" s="152">
        <f t="shared" si="3"/>
        <v>0.22670000000000001</v>
      </c>
      <c r="F29" s="152">
        <f t="shared" si="0"/>
        <v>0.24730000000000002</v>
      </c>
      <c r="G29" s="152">
        <f t="shared" si="1"/>
        <v>-0.20610000000000001</v>
      </c>
      <c r="H29" s="194">
        <f t="shared" si="4"/>
        <v>9.415879396144744E-3</v>
      </c>
      <c r="I29" s="153">
        <v>0</v>
      </c>
      <c r="J29" s="153">
        <v>0.09</v>
      </c>
      <c r="K29" s="194">
        <f t="shared" si="5"/>
        <v>0.09</v>
      </c>
      <c r="L29" s="153">
        <f t="shared" si="6"/>
        <v>-18.738380363039809</v>
      </c>
      <c r="M29" s="153">
        <v>0.18</v>
      </c>
      <c r="N29" s="194">
        <f t="shared" si="7"/>
        <v>-18.558380363039809</v>
      </c>
      <c r="O29" s="194">
        <f t="shared" si="8"/>
        <v>-11.613654846356365</v>
      </c>
      <c r="P29" s="194">
        <f t="shared" si="9"/>
        <v>-3.4840964539069104</v>
      </c>
      <c r="Q29" s="154">
        <f t="shared" si="10"/>
        <v>-0.30909404560747572</v>
      </c>
      <c r="R29" s="154">
        <v>3.2785714285714287E-4</v>
      </c>
      <c r="S29" s="199">
        <f t="shared" si="11"/>
        <v>-0.30876618846461856</v>
      </c>
      <c r="T29" s="271">
        <f t="shared" si="12"/>
        <v>2.1603896867119218E-2</v>
      </c>
      <c r="U29" s="154">
        <v>0</v>
      </c>
      <c r="V29" s="199">
        <f t="shared" si="13"/>
        <v>2.1603896867119218E-2</v>
      </c>
      <c r="W29" s="223">
        <f t="shared" si="14"/>
        <v>0.89127072541518804</v>
      </c>
    </row>
    <row r="30" spans="2:23">
      <c r="B30" s="150">
        <f t="shared" si="15"/>
        <v>47.142857142857139</v>
      </c>
      <c r="C30" s="151">
        <f t="shared" si="16"/>
        <v>1.6279371135607741</v>
      </c>
      <c r="D30" s="262">
        <f t="shared" si="2"/>
        <v>-1.12E-2</v>
      </c>
      <c r="E30" s="152">
        <f t="shared" si="3"/>
        <v>0.19600000000000001</v>
      </c>
      <c r="F30" s="152">
        <f t="shared" si="0"/>
        <v>0.18480000000000002</v>
      </c>
      <c r="G30" s="152">
        <f t="shared" si="1"/>
        <v>-0.2072</v>
      </c>
      <c r="H30" s="194">
        <f t="shared" si="4"/>
        <v>0.10863771398947075</v>
      </c>
      <c r="I30" s="153">
        <v>0</v>
      </c>
      <c r="J30" s="153">
        <v>0.09</v>
      </c>
      <c r="K30" s="194">
        <f t="shared" si="5"/>
        <v>0.09</v>
      </c>
      <c r="L30" s="153">
        <f t="shared" si="6"/>
        <v>-13.549239872991699</v>
      </c>
      <c r="M30" s="153">
        <v>0.18</v>
      </c>
      <c r="N30" s="194">
        <f t="shared" si="7"/>
        <v>-13.369239872991699</v>
      </c>
      <c r="O30" s="194">
        <f t="shared" si="8"/>
        <v>-11.346374290442252</v>
      </c>
      <c r="P30" s="194">
        <f t="shared" si="9"/>
        <v>-3.4039122871326759</v>
      </c>
      <c r="Q30" s="154">
        <f t="shared" si="10"/>
        <v>-0.22349793771449158</v>
      </c>
      <c r="R30" s="154">
        <v>3.2785714285714287E-4</v>
      </c>
      <c r="S30" s="199">
        <f t="shared" si="11"/>
        <v>-0.22317008057163445</v>
      </c>
      <c r="T30" s="271">
        <f t="shared" si="12"/>
        <v>1.8396539411340528E-2</v>
      </c>
      <c r="U30" s="154">
        <v>0</v>
      </c>
      <c r="V30" s="199">
        <f t="shared" si="13"/>
        <v>1.8396539411340528E-2</v>
      </c>
      <c r="W30" s="223">
        <f t="shared" si="14"/>
        <v>0.81170314922153597</v>
      </c>
    </row>
    <row r="31" spans="2:23">
      <c r="B31" s="150">
        <f t="shared" si="15"/>
        <v>51.428571428571423</v>
      </c>
      <c r="C31" s="151">
        <f t="shared" si="16"/>
        <v>1.7759313966117536</v>
      </c>
      <c r="D31" s="262">
        <f t="shared" si="2"/>
        <v>-3.44E-2</v>
      </c>
      <c r="E31" s="152">
        <f t="shared" si="3"/>
        <v>0.16569999999999999</v>
      </c>
      <c r="F31" s="152">
        <f t="shared" si="0"/>
        <v>0.13129999999999997</v>
      </c>
      <c r="G31" s="152">
        <f t="shared" si="1"/>
        <v>-0.2001</v>
      </c>
      <c r="H31" s="194">
        <f t="shared" si="4"/>
        <v>0.17821013858999779</v>
      </c>
      <c r="I31" s="153">
        <v>0</v>
      </c>
      <c r="J31" s="153">
        <v>0.09</v>
      </c>
      <c r="K31" s="194">
        <f t="shared" si="5"/>
        <v>0.09</v>
      </c>
      <c r="L31" s="153">
        <f t="shared" si="6"/>
        <v>-9.1758865598816133</v>
      </c>
      <c r="M31" s="153">
        <v>0.18</v>
      </c>
      <c r="N31" s="194">
        <f t="shared" si="7"/>
        <v>-8.9958865598816136</v>
      </c>
      <c r="O31" s="194">
        <f t="shared" si="8"/>
        <v>-10.714223780075896</v>
      </c>
      <c r="P31" s="194">
        <f t="shared" si="9"/>
        <v>-3.2142671340227689</v>
      </c>
      <c r="Q31" s="154">
        <f t="shared" si="10"/>
        <v>-0.15135843354014239</v>
      </c>
      <c r="R31" s="154">
        <v>3.2785714285714287E-4</v>
      </c>
      <c r="S31" s="199">
        <f t="shared" si="11"/>
        <v>-0.15103057639728526</v>
      </c>
      <c r="T31" s="271">
        <f t="shared" si="12"/>
        <v>1.5310465823128335E-2</v>
      </c>
      <c r="U31" s="154">
        <v>0</v>
      </c>
      <c r="V31" s="199">
        <f t="shared" si="13"/>
        <v>1.5310465823128335E-2</v>
      </c>
      <c r="W31" s="223">
        <f t="shared" si="14"/>
        <v>0.72008882978244126</v>
      </c>
    </row>
    <row r="32" spans="2:23">
      <c r="B32" s="150">
        <f t="shared" si="15"/>
        <v>55.714285714285708</v>
      </c>
      <c r="C32" s="151">
        <f t="shared" si="16"/>
        <v>1.9239256796627329</v>
      </c>
      <c r="D32" s="262">
        <f t="shared" si="2"/>
        <v>-5.0500000000000003E-2</v>
      </c>
      <c r="E32" s="152">
        <f t="shared" si="3"/>
        <v>0.13700000000000001</v>
      </c>
      <c r="F32" s="152">
        <f t="shared" si="0"/>
        <v>8.6500000000000007E-2</v>
      </c>
      <c r="G32" s="152">
        <f t="shared" si="1"/>
        <v>-0.1875</v>
      </c>
      <c r="H32" s="194">
        <f t="shared" si="4"/>
        <v>0.22375700668652171</v>
      </c>
      <c r="I32" s="153">
        <v>0</v>
      </c>
      <c r="J32" s="153">
        <v>0.09</v>
      </c>
      <c r="K32" s="194">
        <f t="shared" si="5"/>
        <v>0.09</v>
      </c>
      <c r="L32" s="153">
        <f t="shared" si="6"/>
        <v>-5.5704412990831074</v>
      </c>
      <c r="M32" s="153">
        <v>0.18</v>
      </c>
      <c r="N32" s="194">
        <f t="shared" si="7"/>
        <v>-5.3904412990831077</v>
      </c>
      <c r="O32" s="194">
        <f t="shared" si="8"/>
        <v>-9.8510847419783687</v>
      </c>
      <c r="P32" s="194">
        <f t="shared" si="9"/>
        <v>-2.9553254225935106</v>
      </c>
      <c r="Q32" s="154">
        <f t="shared" si="10"/>
        <v>-9.1885755523923224E-2</v>
      </c>
      <c r="R32" s="154">
        <v>3.2785714285714287E-4</v>
      </c>
      <c r="S32" s="199">
        <f t="shared" si="11"/>
        <v>-9.155789838106608E-2</v>
      </c>
      <c r="T32" s="271">
        <f t="shared" si="12"/>
        <v>1.2444406818476802E-2</v>
      </c>
      <c r="U32" s="154">
        <v>0</v>
      </c>
      <c r="V32" s="199">
        <f t="shared" si="13"/>
        <v>1.2444406818476802E-2</v>
      </c>
      <c r="W32" s="223">
        <f t="shared" si="14"/>
        <v>0.6194055652449465</v>
      </c>
    </row>
    <row r="33" spans="2:23">
      <c r="B33" s="201">
        <f t="shared" si="15"/>
        <v>59.999999999999993</v>
      </c>
      <c r="C33" s="155">
        <f t="shared" si="16"/>
        <v>2.0719199627137126</v>
      </c>
      <c r="D33" s="263">
        <f t="shared" si="2"/>
        <v>-6.0499999999999998E-2</v>
      </c>
      <c r="E33" s="156">
        <f t="shared" si="3"/>
        <v>0.1104</v>
      </c>
      <c r="F33" s="156">
        <f t="shared" si="0"/>
        <v>4.99E-2</v>
      </c>
      <c r="G33" s="156">
        <f t="shared" si="1"/>
        <v>-0.1709</v>
      </c>
      <c r="H33" s="196">
        <f t="shared" si="4"/>
        <v>0.24892065764663457</v>
      </c>
      <c r="I33" s="157">
        <v>0</v>
      </c>
      <c r="J33" s="157">
        <v>0.09</v>
      </c>
      <c r="K33" s="196">
        <f t="shared" si="5"/>
        <v>0.09</v>
      </c>
      <c r="L33" s="157">
        <f t="shared" si="6"/>
        <v>-2.6786791716065874</v>
      </c>
      <c r="M33" s="157">
        <v>0.18</v>
      </c>
      <c r="N33" s="196">
        <f t="shared" si="7"/>
        <v>-2.4986791716065873</v>
      </c>
      <c r="O33" s="196">
        <f t="shared" si="8"/>
        <v>-8.8296159843083242</v>
      </c>
      <c r="P33" s="196">
        <f t="shared" si="9"/>
        <v>-2.648884795292497</v>
      </c>
      <c r="Q33" s="158">
        <f t="shared" si="10"/>
        <v>-4.4185450716405783E-2</v>
      </c>
      <c r="R33" s="158">
        <v>3.2785714285714287E-4</v>
      </c>
      <c r="S33" s="200">
        <f t="shared" si="11"/>
        <v>-4.3857593573548639E-2</v>
      </c>
      <c r="T33" s="272">
        <f t="shared" si="12"/>
        <v>9.8358584252950226E-3</v>
      </c>
      <c r="U33" s="158">
        <v>0</v>
      </c>
      <c r="V33" s="200">
        <f t="shared" si="13"/>
        <v>9.8358584252950226E-3</v>
      </c>
      <c r="W33" s="224">
        <f t="shared" si="14"/>
        <v>0.51318913874932792</v>
      </c>
    </row>
  </sheetData>
  <sheetProtection algorithmName="SHA-512" hashValue="ewfuPJfUTfZN35Vl+TzEAaRp8i4p7boe6bv+rHdcVgjGNXrj5pvi2YIQVTDvCmWkSOnJ6rrYUjBTWDKWQMacvg==" saltValue="bu9zguh4OGSlDILP57Demg==" spinCount="100000" sheet="1" objects="1" scenarios="1"/>
  <phoneticPr fontId="25" type="noConversion"/>
  <pageMargins left="0.78740157499999996" right="0.78740157499999996" top="0.984251969" bottom="0.984251969" header="0.4921259845" footer="0.4921259845"/>
  <pageSetup paperSize="9" orientation="portrait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741" r:id="rId4" name="Button 85">
              <controlPr defaultSize="0" print="0" autoFill="0" autoLine="0" autoPict="0" macro="[0]!zurück_zum_KV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419100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9" r:id="rId5" name="Button 123">
              <controlPr defaultSize="0" print="0" autoFill="0" autoLine="0" autoPict="0" macro="[0]!zeige_Schalenwahl">
                <anchor moveWithCells="1" sizeWithCells="1">
                  <from>
                    <xdr:col>8</xdr:col>
                    <xdr:colOff>0</xdr:colOff>
                    <xdr:row>9</xdr:row>
                    <xdr:rowOff>7620</xdr:rowOff>
                  </from>
                  <to>
                    <xdr:col>9</xdr:col>
                    <xdr:colOff>419100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2" r:id="rId6" name="Button 126">
              <controlPr defaultSize="0" print="0" autoFill="0" autoLine="0" autoPict="0" macro="[0]!auswertung_rand_unten">
                <anchor moveWithCells="1" sizeWithCells="1">
                  <from>
                    <xdr:col>8</xdr:col>
                    <xdr:colOff>0</xdr:colOff>
                    <xdr:row>7</xdr:row>
                    <xdr:rowOff>7620</xdr:rowOff>
                  </from>
                  <to>
                    <xdr:col>9</xdr:col>
                    <xdr:colOff>419100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6"/>
  <dimension ref="A2:X94"/>
  <sheetViews>
    <sheetView showGridLines="0" showRowColHeaders="0" zoomScale="75" workbookViewId="0">
      <selection activeCell="N33" sqref="N33"/>
    </sheetView>
  </sheetViews>
  <sheetFormatPr defaultColWidth="11" defaultRowHeight="13.2"/>
  <cols>
    <col min="1" max="14" width="11" style="19" customWidth="1"/>
    <col min="15" max="16" width="12.5546875" style="19" customWidth="1"/>
    <col min="17" max="16384" width="11" style="19"/>
  </cols>
  <sheetData>
    <row r="2" spans="1:15">
      <c r="E2" s="141" t="s">
        <v>181</v>
      </c>
      <c r="F2" s="142"/>
      <c r="G2" s="143"/>
    </row>
    <row r="4" spans="1:15" ht="15.6">
      <c r="A4" s="144"/>
      <c r="B4" s="202" t="s">
        <v>182</v>
      </c>
      <c r="C4" s="145">
        <f>Kraftgrößenverfahren!D8</f>
        <v>21000</v>
      </c>
      <c r="D4" s="197" t="str">
        <f>Kraftgrößenverfahren!E8</f>
        <v>[KN/cm²]</v>
      </c>
      <c r="I4" s="146"/>
      <c r="J4" s="146"/>
      <c r="K4" s="146"/>
    </row>
    <row r="5" spans="1:15" ht="15.6">
      <c r="B5" s="204" t="s">
        <v>183</v>
      </c>
      <c r="C5" s="147">
        <f>Kraftgrößenverfahren!D9</f>
        <v>0.3</v>
      </c>
      <c r="D5" s="198" t="str">
        <f>Kraftgrößenverfahren!E9</f>
        <v>[-]</v>
      </c>
      <c r="I5" s="146"/>
      <c r="J5" s="146"/>
      <c r="K5" s="146"/>
    </row>
    <row r="6" spans="1:15" ht="15.6">
      <c r="B6" s="206" t="s">
        <v>184</v>
      </c>
      <c r="C6" s="147">
        <f>Kraftgrößenverfahren!D10</f>
        <v>2</v>
      </c>
      <c r="D6" s="198" t="str">
        <f>Kraftgrößenverfahren!E10</f>
        <v>[cm]</v>
      </c>
      <c r="I6" s="148"/>
      <c r="J6" s="148"/>
      <c r="K6" s="148"/>
    </row>
    <row r="7" spans="1:15" ht="15.6">
      <c r="B7" s="206" t="s">
        <v>185</v>
      </c>
      <c r="C7" s="147">
        <f>Kraftgrößenverfahren!D11</f>
        <v>692.8</v>
      </c>
      <c r="D7" s="198" t="str">
        <f>Kraftgrößenverfahren!E11</f>
        <v>[cm]</v>
      </c>
      <c r="I7" s="148"/>
      <c r="J7" s="148"/>
      <c r="K7" s="148"/>
    </row>
    <row r="8" spans="1:15" ht="15.6">
      <c r="B8" s="204" t="s">
        <v>185</v>
      </c>
      <c r="C8" s="147">
        <f>Kraftgrößenverfahren!D12</f>
        <v>120</v>
      </c>
      <c r="D8" s="198" t="str">
        <f>Kraftgrößenverfahren!E12</f>
        <v>[°]</v>
      </c>
      <c r="I8" s="148"/>
      <c r="J8" s="148"/>
      <c r="K8" s="148"/>
    </row>
    <row r="9" spans="1:15" ht="15.6">
      <c r="B9" s="204" t="s">
        <v>186</v>
      </c>
      <c r="C9" s="147">
        <f>Kraftgrößenverfahren!D21</f>
        <v>23.923769169467665</v>
      </c>
      <c r="D9" s="198" t="str">
        <f>Kraftgrößenverfahren!E21</f>
        <v>[-]</v>
      </c>
      <c r="I9" s="148"/>
      <c r="J9" s="148"/>
      <c r="K9" s="148"/>
    </row>
    <row r="10" spans="1:15" ht="15.6">
      <c r="B10" s="206" t="s">
        <v>187</v>
      </c>
      <c r="C10" s="147">
        <f>Kraftgrößenverfahren!D22</f>
        <v>181.95254894740637</v>
      </c>
      <c r="D10" s="198" t="str">
        <f>Kraftgrößenverfahren!E22</f>
        <v>[cm]</v>
      </c>
      <c r="I10" s="148"/>
      <c r="J10" s="148"/>
      <c r="K10" s="148"/>
    </row>
    <row r="11" spans="1:15" ht="15.6">
      <c r="B11" s="207" t="s">
        <v>188</v>
      </c>
      <c r="C11" s="208">
        <f>H_o</f>
        <v>60</v>
      </c>
      <c r="D11" s="209" t="str">
        <f>D10</f>
        <v>[cm]</v>
      </c>
    </row>
    <row r="12" spans="1:15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1:15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</row>
    <row r="14" spans="1:15" ht="15.6">
      <c r="B14" s="210" t="s">
        <v>171</v>
      </c>
      <c r="C14" s="237">
        <f>Kraftgrößenverfahren!D20+Kraftgrößenverfahren!F98</f>
        <v>3.4641788815821841</v>
      </c>
      <c r="D14" s="238" t="str">
        <f>D12</f>
        <v>[KN/cm]</v>
      </c>
    </row>
    <row r="15" spans="1:15">
      <c r="E15" s="19" t="s">
        <v>14</v>
      </c>
    </row>
    <row r="16" spans="1:15">
      <c r="O16" s="195"/>
    </row>
    <row r="17" spans="2:24" ht="12.9" customHeight="1"/>
    <row r="18" spans="2:24" ht="15.6">
      <c r="B18" s="211" t="str">
        <f>D6</f>
        <v>[cm]</v>
      </c>
      <c r="C18" s="212" t="s">
        <v>172</v>
      </c>
      <c r="D18" s="213" t="s">
        <v>173</v>
      </c>
      <c r="E18" s="213" t="s">
        <v>174</v>
      </c>
      <c r="F18" s="213" t="s">
        <v>175</v>
      </c>
      <c r="G18" s="213" t="s">
        <v>176</v>
      </c>
      <c r="H18" s="214" t="str">
        <f>D12</f>
        <v>[KN/cm]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5" t="str">
        <f>Zylinder_Rand_oben!O18</f>
        <v>[KNcm/cm]</v>
      </c>
      <c r="P18" s="215" t="str">
        <f>O18</f>
        <v>[KNcm/cm]</v>
      </c>
      <c r="Q18" s="215" t="str">
        <f>D6</f>
        <v>[cm]</v>
      </c>
      <c r="R18" s="215" t="str">
        <f>D6</f>
        <v>[cm]</v>
      </c>
      <c r="S18" s="215" t="str">
        <f>D6</f>
        <v>[cm]</v>
      </c>
      <c r="T18" s="212" t="s">
        <v>177</v>
      </c>
      <c r="U18" s="212" t="s">
        <v>178</v>
      </c>
      <c r="V18" s="212" t="s">
        <v>179</v>
      </c>
      <c r="W18" s="212" t="s">
        <v>180</v>
      </c>
      <c r="X18" s="214" t="str">
        <f>D6</f>
        <v>[cm]</v>
      </c>
    </row>
    <row r="19" spans="2:24">
      <c r="B19" s="150">
        <v>0</v>
      </c>
      <c r="C19" s="151">
        <f>lam_o/a_o*B19</f>
        <v>0</v>
      </c>
      <c r="D19" s="260">
        <f>ROUNDDOWN(EXP(-C19)*COS(C19),4)</f>
        <v>1</v>
      </c>
      <c r="E19" s="261">
        <f>ROUNDDOWN(EXP(-C19)*SIN(C19),4)</f>
        <v>0</v>
      </c>
      <c r="F19" s="152">
        <f t="shared" ref="F19:F33" si="0">D19+E19</f>
        <v>1</v>
      </c>
      <c r="G19" s="152">
        <f t="shared" ref="G19:G33" si="1">D19-E19</f>
        <v>1</v>
      </c>
      <c r="H19" s="194">
        <f>(-SIN(RADIANS(meri_o))*G19*Rand_o)-(2*lam_o/a_o*E19*Lös2)</f>
        <v>-3.0000669147037362</v>
      </c>
      <c r="I19" s="153">
        <f>(COS(RADIANS(meri_o))*G19*Rand_o)+(2*lam_o/a_o*1/TAN(RADIANS(meri_o))*E19*Lös2)</f>
        <v>-1.7320894407910914</v>
      </c>
      <c r="J19" s="153">
        <v>-35.348281733176073</v>
      </c>
      <c r="K19" s="194">
        <f>I19+J19</f>
        <v>-37.080371173967166</v>
      </c>
      <c r="L19" s="153">
        <f>(-2*lam_o*SIN(RADIANS(meri_o))*D19*Rand_o)+(2*lam_o^2/a_o*G19*Lös2)</f>
        <v>-69.19414148076774</v>
      </c>
      <c r="M19" s="153">
        <v>-71.992935059634533</v>
      </c>
      <c r="N19" s="194">
        <f>L19+M19</f>
        <v>-141.18707654040227</v>
      </c>
      <c r="O19" s="194">
        <f>(-a_o/lam_o*SIN(RADIANS(meri_o))*E19*Rand_o)+(F19*Lös2)</f>
        <v>44.999680955231149</v>
      </c>
      <c r="P19" s="194">
        <f>(a_o/(2*lam_o^2)*COS(RADIANS(meri_o))*F19-nü_o*a_o/lam_o*SIN(RADIANS(meri_o))*E19)*Rand_o-(1/lam_o*1/TAN(RADIANS(meri_o))*D19)*Lös2+(nü_o*F19)*Lös2</f>
        <v>13.537569508384742</v>
      </c>
      <c r="Q19" s="154">
        <f>-2*X19*lam_o*SIN(RADIANS(meri_o))*D19/(E_o*t_o)*Rand_o+2*lam_o^2*SIN(RADIANS(meri_o))/(E_o*t_o)*G19*Lös2</f>
        <v>1.004134362983754</v>
      </c>
      <c r="R19" s="154">
        <v>-0.16536453205007207</v>
      </c>
      <c r="S19" s="199">
        <f>Q19+R19</f>
        <v>0.83876983093368196</v>
      </c>
      <c r="T19" s="270">
        <f>(2*lam_o^2*SIN(RADIANS(meri_o))/(E_o*t_o)*F19*Rand_o)-(4*lam_o^3/(E_o*t_o*a_o)*D19*Lös2)</f>
        <v>-2.9378011223094025E-3</v>
      </c>
      <c r="U19" s="154">
        <v>-1.7890559277099597E-2</v>
      </c>
      <c r="V19" s="199">
        <f>T19+U19</f>
        <v>-2.0828360399409E-2</v>
      </c>
      <c r="W19" s="222">
        <f>ATAN(V19*180/PI())</f>
        <v>-0.8733349028190851</v>
      </c>
      <c r="X19" s="222">
        <v>16.970562748477143</v>
      </c>
    </row>
    <row r="20" spans="2:24">
      <c r="B20" s="150">
        <f>B19+H_o/14</f>
        <v>4.2857142857142856</v>
      </c>
      <c r="C20" s="151">
        <f t="shared" ref="C20:C33" si="2">lam_o/a_o*B20</f>
        <v>0.14799428305097947</v>
      </c>
      <c r="D20" s="262">
        <f t="shared" ref="D20:D33" si="3">ROUNDDOWN(EXP(-C20)*COS(C20),4)</f>
        <v>0.85299999999999998</v>
      </c>
      <c r="E20" s="152">
        <f t="shared" ref="E20:E33" si="4">ROUNDDOWN(EXP(-C20)*SIN(C20),4)</f>
        <v>0.12709999999999999</v>
      </c>
      <c r="F20" s="152">
        <f t="shared" si="0"/>
        <v>0.98009999999999997</v>
      </c>
      <c r="G20" s="152">
        <f t="shared" si="1"/>
        <v>0.72589999999999999</v>
      </c>
      <c r="H20" s="194">
        <f t="shared" ref="H20:H33" si="5">(-SIN(RADIANS(meri_o))*G20*Rand_o)-(2*lam_o/a_o*E20*Lös2)</f>
        <v>-2.5727573136889061</v>
      </c>
      <c r="I20" s="153">
        <f t="shared" ref="I20:I33" si="6">(COS(RADIANS(meri_o))*G20*Rand_o)+(2*lam_o/a_o*1/TAN(RADIANS(meri_o))*E20*Lös2)</f>
        <v>-1.4853821276178674</v>
      </c>
      <c r="J20" s="153">
        <v>-34.041316329203397</v>
      </c>
      <c r="K20" s="194">
        <f t="shared" ref="K20:K33" si="7">I20+J20</f>
        <v>-35.526698456821265</v>
      </c>
      <c r="L20" s="153">
        <f t="shared" ref="L20:L33" si="8">(-2*lam_o*SIN(RADIANS(meri_o))*D20*Rand_o)+(2*lam_o^2/a_o*G20*Lös2)</f>
        <v>-68.47270060608497</v>
      </c>
      <c r="M20" s="153">
        <v>-69.281491911318341</v>
      </c>
      <c r="N20" s="194">
        <f t="shared" ref="N20:N33" si="9">L20+M20</f>
        <v>-137.75419251740331</v>
      </c>
      <c r="O20" s="194">
        <f t="shared" ref="O20:O33" si="10">(-a_o/lam_o*SIN(RADIANS(meri_o))*E20*Rand_o)+(F20*Lös2)</f>
        <v>33.062008695370089</v>
      </c>
      <c r="P20" s="194">
        <f t="shared" ref="P20:P33" si="11">(a_o/(2*lam_o^2)*COS(RADIANS(meri_o))*F20-nü_o*a_o/lam_o*SIN(RADIANS(meri_o))*E20)*Rand_o-(1/lam_o*1/TAN(RADIANS(meri_o))*D20)*Lös2+(nü_o*F20)*Lös2</f>
        <v>9.8174910682340162</v>
      </c>
      <c r="Q20" s="154">
        <f t="shared" ref="Q20:Q33" si="12">-2*X20*lam_o*SIN(RADIANS(meri_o))*D20/(E_o*t_o)*Rand_o+2*lam_o^2*SIN(RADIANS(meri_o))/(E_o*t_o)*G20*Lös2</f>
        <v>0.72329614004916065</v>
      </c>
      <c r="R20" s="154">
        <v>-0.15343405367563587</v>
      </c>
      <c r="S20" s="199">
        <f t="shared" ref="S20:S33" si="13">Q20+R20</f>
        <v>0.56986208637352476</v>
      </c>
      <c r="T20" s="271">
        <f t="shared" ref="T20:T33" si="14">(2*lam_o^2*SIN(RADIANS(meri_o))/(E_o*t_o)*F20*Rand_o)-(4*lam_o^3/(E_o*t_o*a_o)*D20*Lös2)</f>
        <v>7.8864688028093821E-3</v>
      </c>
      <c r="U20" s="154">
        <v>-1.719188471277236E-2</v>
      </c>
      <c r="V20" s="199">
        <f t="shared" ref="V20:V33" si="15">T20+U20</f>
        <v>-9.3054159099629774E-3</v>
      </c>
      <c r="W20" s="223">
        <f t="shared" ref="W20:W33" si="16">ATAN(V20*180/PI())</f>
        <v>-0.48982319246343747</v>
      </c>
      <c r="X20" s="223">
        <v>16.364471221745816</v>
      </c>
    </row>
    <row r="21" spans="2:24">
      <c r="B21" s="150">
        <f t="shared" ref="B21:B33" si="17">B20+H_o/14</f>
        <v>8.5714285714285712</v>
      </c>
      <c r="C21" s="151">
        <f t="shared" si="2"/>
        <v>0.29598856610195895</v>
      </c>
      <c r="D21" s="262">
        <f t="shared" si="3"/>
        <v>0.71140000000000003</v>
      </c>
      <c r="E21" s="152">
        <f t="shared" si="4"/>
        <v>0.21690000000000001</v>
      </c>
      <c r="F21" s="152">
        <f t="shared" si="0"/>
        <v>0.92830000000000001</v>
      </c>
      <c r="G21" s="152">
        <f t="shared" si="1"/>
        <v>0.49450000000000005</v>
      </c>
      <c r="H21" s="194">
        <f t="shared" si="5"/>
        <v>-2.1576274699052229</v>
      </c>
      <c r="I21" s="153">
        <f t="shared" si="6"/>
        <v>-1.245706800560711</v>
      </c>
      <c r="J21" s="153">
        <v>-32.737901589466944</v>
      </c>
      <c r="K21" s="194">
        <f t="shared" si="7"/>
        <v>-33.983608390027655</v>
      </c>
      <c r="L21" s="153">
        <f t="shared" si="8"/>
        <v>-65.35159060895046</v>
      </c>
      <c r="M21" s="153">
        <v>-66.58043890346039</v>
      </c>
      <c r="N21" s="194">
        <f t="shared" si="9"/>
        <v>-131.93202951241085</v>
      </c>
      <c r="O21" s="194">
        <f t="shared" si="10"/>
        <v>22.929391554895371</v>
      </c>
      <c r="P21" s="194">
        <f t="shared" si="11"/>
        <v>6.6782344526512123</v>
      </c>
      <c r="Q21" s="154">
        <f t="shared" si="12"/>
        <v>0.48691126033599874</v>
      </c>
      <c r="R21" s="154">
        <v>-0.14197316688920497</v>
      </c>
      <c r="S21" s="199">
        <f t="shared" si="13"/>
        <v>0.34493809344679377</v>
      </c>
      <c r="T21" s="271">
        <f t="shared" si="14"/>
        <v>1.5645016137090378E-2</v>
      </c>
      <c r="U21" s="154">
        <v>-1.6497594236879798E-2</v>
      </c>
      <c r="V21" s="199">
        <f t="shared" si="15"/>
        <v>-8.5257809978941945E-4</v>
      </c>
      <c r="W21" s="223">
        <f t="shared" si="16"/>
        <v>-4.8810327158144338E-2</v>
      </c>
      <c r="X21" s="223">
        <v>15.758379695014488</v>
      </c>
    </row>
    <row r="22" spans="2:24">
      <c r="B22" s="150">
        <f t="shared" si="17"/>
        <v>12.857142857142858</v>
      </c>
      <c r="C22" s="151">
        <f t="shared" si="2"/>
        <v>0.44398284915293845</v>
      </c>
      <c r="D22" s="262">
        <f t="shared" si="3"/>
        <v>0.57920000000000005</v>
      </c>
      <c r="E22" s="152">
        <f t="shared" si="4"/>
        <v>0.27550000000000002</v>
      </c>
      <c r="F22" s="152">
        <f t="shared" si="0"/>
        <v>0.85470000000000002</v>
      </c>
      <c r="G22" s="152">
        <f t="shared" si="1"/>
        <v>0.30370000000000003</v>
      </c>
      <c r="H22" s="194">
        <f t="shared" si="5"/>
        <v>-1.767335176080145</v>
      </c>
      <c r="I22" s="153">
        <f t="shared" si="6"/>
        <v>-1.0203714396581658</v>
      </c>
      <c r="J22" s="153">
        <v>-31.438047988056731</v>
      </c>
      <c r="K22" s="194">
        <f t="shared" si="7"/>
        <v>-32.458419427714894</v>
      </c>
      <c r="L22" s="153">
        <f t="shared" si="8"/>
        <v>-60.561133274250565</v>
      </c>
      <c r="M22" s="153">
        <v>-63.889776036060688</v>
      </c>
      <c r="N22" s="194">
        <f t="shared" si="9"/>
        <v>-124.45090931031126</v>
      </c>
      <c r="O22" s="194">
        <f t="shared" si="10"/>
        <v>14.526371240534306</v>
      </c>
      <c r="P22" s="194">
        <f t="shared" si="11"/>
        <v>4.0909181544082518</v>
      </c>
      <c r="Q22" s="154">
        <f t="shared" si="12"/>
        <v>0.29257564950585874</v>
      </c>
      <c r="R22" s="154">
        <v>-0.13097917281531088</v>
      </c>
      <c r="S22" s="199">
        <f t="shared" si="13"/>
        <v>0.16159647669054786</v>
      </c>
      <c r="T22" s="271">
        <f t="shared" si="14"/>
        <v>2.0824860095217071E-2</v>
      </c>
      <c r="U22" s="154">
        <v>-1.580768618686796E-2</v>
      </c>
      <c r="V22" s="199">
        <f t="shared" si="15"/>
        <v>5.017173908349111E-3</v>
      </c>
      <c r="W22" s="223">
        <f t="shared" si="16"/>
        <v>0.27991554540754876</v>
      </c>
      <c r="X22" s="223">
        <v>15.152288168283162</v>
      </c>
    </row>
    <row r="23" spans="2:24">
      <c r="B23" s="150">
        <f t="shared" si="17"/>
        <v>17.142857142857142</v>
      </c>
      <c r="C23" s="151">
        <f t="shared" si="2"/>
        <v>0.5919771322039179</v>
      </c>
      <c r="D23" s="262">
        <f t="shared" si="3"/>
        <v>0.45900000000000002</v>
      </c>
      <c r="E23" s="152">
        <f t="shared" si="4"/>
        <v>0.30869999999999997</v>
      </c>
      <c r="F23" s="152">
        <f t="shared" si="0"/>
        <v>0.76770000000000005</v>
      </c>
      <c r="G23" s="152">
        <f t="shared" si="1"/>
        <v>0.15030000000000004</v>
      </c>
      <c r="H23" s="194">
        <f t="shared" si="5"/>
        <v>-1.4103057939620851</v>
      </c>
      <c r="I23" s="153">
        <f t="shared" si="6"/>
        <v>-0.81424042978369815</v>
      </c>
      <c r="J23" s="153">
        <v>-30.141767744744442</v>
      </c>
      <c r="K23" s="194">
        <f t="shared" si="7"/>
        <v>-30.95600817452814</v>
      </c>
      <c r="L23" s="153">
        <f t="shared" si="8"/>
        <v>-54.712473086226638</v>
      </c>
      <c r="M23" s="153">
        <v>-61.209503309119249</v>
      </c>
      <c r="N23" s="194">
        <f t="shared" si="9"/>
        <v>-115.92197639534589</v>
      </c>
      <c r="O23" s="194">
        <f t="shared" si="10"/>
        <v>7.7270533655339584</v>
      </c>
      <c r="P23" s="194">
        <f t="shared" si="11"/>
        <v>2.0117915993880295</v>
      </c>
      <c r="Q23" s="154">
        <f t="shared" si="12"/>
        <v>0.13681962913010537</v>
      </c>
      <c r="R23" s="154">
        <v>-0.12044937257848501</v>
      </c>
      <c r="S23" s="199">
        <f t="shared" si="13"/>
        <v>1.637025655162036E-2</v>
      </c>
      <c r="T23" s="271">
        <f t="shared" si="14"/>
        <v>2.3892603120697915E-2</v>
      </c>
      <c r="U23" s="154">
        <v>-1.5122158623090545E-2</v>
      </c>
      <c r="V23" s="199">
        <f t="shared" si="15"/>
        <v>8.7704444976073707E-3</v>
      </c>
      <c r="W23" s="223">
        <f t="shared" si="16"/>
        <v>0.46565315651067274</v>
      </c>
      <c r="X23" s="223">
        <v>14.546196641551838</v>
      </c>
    </row>
    <row r="24" spans="2:24">
      <c r="B24" s="150">
        <f t="shared" si="17"/>
        <v>21.428571428571427</v>
      </c>
      <c r="C24" s="151">
        <f t="shared" si="2"/>
        <v>0.73997141525489729</v>
      </c>
      <c r="D24" s="262">
        <f t="shared" si="3"/>
        <v>0.3523</v>
      </c>
      <c r="E24" s="152">
        <f t="shared" si="4"/>
        <v>0.32169999999999999</v>
      </c>
      <c r="F24" s="152">
        <f t="shared" si="0"/>
        <v>0.67399999999999993</v>
      </c>
      <c r="G24" s="152">
        <f t="shared" si="1"/>
        <v>3.0600000000000016E-2</v>
      </c>
      <c r="H24" s="194">
        <f t="shared" si="5"/>
        <v>-1.0915999370963674</v>
      </c>
      <c r="I24" s="153">
        <f t="shared" si="6"/>
        <v>-0.63023551752996576</v>
      </c>
      <c r="J24" s="153">
        <v>-28.849075204479437</v>
      </c>
      <c r="K24" s="194">
        <f t="shared" si="7"/>
        <v>-29.479310722009402</v>
      </c>
      <c r="L24" s="153">
        <f t="shared" si="8"/>
        <v>-48.296029968347305</v>
      </c>
      <c r="M24" s="153">
        <v>-58.539620722636052</v>
      </c>
      <c r="N24" s="194">
        <f t="shared" si="9"/>
        <v>-106.83565069098336</v>
      </c>
      <c r="O24" s="194">
        <f t="shared" si="10"/>
        <v>2.3811708138047578</v>
      </c>
      <c r="P24" s="194">
        <f t="shared" si="11"/>
        <v>0.39037994785961239</v>
      </c>
      <c r="Q24" s="154">
        <f t="shared" si="12"/>
        <v>1.5716404581937748E-2</v>
      </c>
      <c r="R24" s="154">
        <v>-0.11038106730325876</v>
      </c>
      <c r="S24" s="199">
        <f t="shared" si="13"/>
        <v>-9.4664662721321013E-2</v>
      </c>
      <c r="T24" s="271">
        <f t="shared" si="14"/>
        <v>2.5269019852783584E-2</v>
      </c>
      <c r="U24" s="154">
        <v>-1.4441009268571453E-2</v>
      </c>
      <c r="V24" s="199">
        <f t="shared" si="15"/>
        <v>1.0828010584212131E-2</v>
      </c>
      <c r="W24" s="223">
        <f t="shared" si="16"/>
        <v>0.55528410901477965</v>
      </c>
      <c r="X24" s="223">
        <v>13.94010511482051</v>
      </c>
    </row>
    <row r="25" spans="2:24">
      <c r="B25" s="150">
        <f t="shared" si="17"/>
        <v>25.714285714285712</v>
      </c>
      <c r="C25" s="151">
        <f t="shared" si="2"/>
        <v>0.88796569830587679</v>
      </c>
      <c r="D25" s="262">
        <f t="shared" si="3"/>
        <v>0.2596</v>
      </c>
      <c r="E25" s="152">
        <f t="shared" si="4"/>
        <v>0.31919999999999998</v>
      </c>
      <c r="F25" s="152">
        <f t="shared" si="0"/>
        <v>0.57879999999999998</v>
      </c>
      <c r="G25" s="152">
        <f t="shared" si="1"/>
        <v>-5.9599999999999986E-2</v>
      </c>
      <c r="H25" s="194">
        <f t="shared" si="5"/>
        <v>-0.81322425661618269</v>
      </c>
      <c r="I25" s="153">
        <f t="shared" si="6"/>
        <v>-0.46951524346888607</v>
      </c>
      <c r="J25" s="153">
        <v>-27.559987320383712</v>
      </c>
      <c r="K25" s="194">
        <f t="shared" si="7"/>
        <v>-28.029502563852599</v>
      </c>
      <c r="L25" s="153">
        <f t="shared" si="8"/>
        <v>-41.695853864980421</v>
      </c>
      <c r="M25" s="153">
        <v>-55.88012827661111</v>
      </c>
      <c r="N25" s="194">
        <f t="shared" si="9"/>
        <v>-97.575982141591538</v>
      </c>
      <c r="O25" s="194">
        <f t="shared" si="10"/>
        <v>-1.6856041119363141</v>
      </c>
      <c r="P25" s="194">
        <f t="shared" si="11"/>
        <v>-0.83052332537846496</v>
      </c>
      <c r="Q25" s="154">
        <f t="shared" si="12"/>
        <v>-7.5133885312532636E-2</v>
      </c>
      <c r="R25" s="154">
        <v>-0.10077155811416361</v>
      </c>
      <c r="S25" s="199">
        <f t="shared" si="13"/>
        <v>-0.17590544342669623</v>
      </c>
      <c r="T25" s="271">
        <f t="shared" si="14"/>
        <v>2.5336939910603345E-2</v>
      </c>
      <c r="U25" s="154">
        <v>-1.3764235432338939E-2</v>
      </c>
      <c r="V25" s="199">
        <f t="shared" si="15"/>
        <v>1.1572704478264407E-2</v>
      </c>
      <c r="W25" s="223">
        <f t="shared" si="16"/>
        <v>0.58550647086132113</v>
      </c>
      <c r="X25" s="223">
        <v>13.334013588089183</v>
      </c>
    </row>
    <row r="26" spans="2:24">
      <c r="B26" s="150">
        <f t="shared" si="17"/>
        <v>29.999999999999996</v>
      </c>
      <c r="C26" s="151">
        <f t="shared" si="2"/>
        <v>1.0359599813568563</v>
      </c>
      <c r="D26" s="262">
        <f t="shared" si="3"/>
        <v>0.18079999999999999</v>
      </c>
      <c r="E26" s="152">
        <f t="shared" si="4"/>
        <v>0.30530000000000002</v>
      </c>
      <c r="F26" s="152">
        <f t="shared" si="0"/>
        <v>0.48609999999999998</v>
      </c>
      <c r="G26" s="152">
        <f t="shared" si="1"/>
        <v>-0.12450000000000003</v>
      </c>
      <c r="H26" s="194">
        <f t="shared" si="5"/>
        <v>-0.57532068890898391</v>
      </c>
      <c r="I26" s="153">
        <f t="shared" si="6"/>
        <v>-0.3321615546119624</v>
      </c>
      <c r="J26" s="153">
        <v>-26.274524274745335</v>
      </c>
      <c r="K26" s="194">
        <f t="shared" si="7"/>
        <v>-26.606685829357296</v>
      </c>
      <c r="L26" s="153">
        <f t="shared" si="8"/>
        <v>-35.209867230461441</v>
      </c>
      <c r="M26" s="153">
        <v>-53.231025971044417</v>
      </c>
      <c r="N26" s="194">
        <f t="shared" si="9"/>
        <v>-88.440893201505858</v>
      </c>
      <c r="O26" s="194">
        <f t="shared" si="10"/>
        <v>-4.6494719978313128</v>
      </c>
      <c r="P26" s="194">
        <f t="shared" si="11"/>
        <v>-1.708080226387314</v>
      </c>
      <c r="Q26" s="154">
        <f t="shared" si="12"/>
        <v>-0.14010085820845886</v>
      </c>
      <c r="R26" s="154">
        <v>-9.1618146135730993E-2</v>
      </c>
      <c r="S26" s="199">
        <f t="shared" si="13"/>
        <v>-0.23171900434418985</v>
      </c>
      <c r="T26" s="271">
        <f t="shared" si="14"/>
        <v>2.4431896208467481E-2</v>
      </c>
      <c r="U26" s="154">
        <v>-1.3091833910855222E-2</v>
      </c>
      <c r="V26" s="199">
        <f t="shared" si="15"/>
        <v>1.1340062297612259E-2</v>
      </c>
      <c r="W26" s="223">
        <f t="shared" si="16"/>
        <v>0.57619081119349636</v>
      </c>
      <c r="X26" s="223">
        <v>12.727922061357857</v>
      </c>
    </row>
    <row r="27" spans="2:24">
      <c r="B27" s="150">
        <f t="shared" si="17"/>
        <v>34.285714285714285</v>
      </c>
      <c r="C27" s="151">
        <f t="shared" si="2"/>
        <v>1.1839542644078358</v>
      </c>
      <c r="D27" s="262">
        <f t="shared" si="3"/>
        <v>0.1154</v>
      </c>
      <c r="E27" s="152">
        <f t="shared" si="4"/>
        <v>0.28339999999999999</v>
      </c>
      <c r="F27" s="152">
        <f t="shared" si="0"/>
        <v>0.39879999999999999</v>
      </c>
      <c r="G27" s="152">
        <f t="shared" si="1"/>
        <v>-0.16799999999999998</v>
      </c>
      <c r="H27" s="194">
        <f t="shared" si="5"/>
        <v>-0.37675568989994046</v>
      </c>
      <c r="I27" s="153">
        <f t="shared" si="6"/>
        <v>-0.21751999898245367</v>
      </c>
      <c r="J27" s="153">
        <v>-24.99271028631</v>
      </c>
      <c r="K27" s="194">
        <f t="shared" si="7"/>
        <v>-25.210230285292454</v>
      </c>
      <c r="L27" s="153">
        <f t="shared" si="8"/>
        <v>-29.056268689865618</v>
      </c>
      <c r="M27" s="153">
        <v>-50.592313805935987</v>
      </c>
      <c r="N27" s="194">
        <f t="shared" si="9"/>
        <v>-79.648582495801605</v>
      </c>
      <c r="O27" s="194">
        <f t="shared" si="10"/>
        <v>-6.6753185627378748</v>
      </c>
      <c r="P27" s="194">
        <f t="shared" si="11"/>
        <v>-2.2953395513784152</v>
      </c>
      <c r="Q27" s="154">
        <f t="shared" si="12"/>
        <v>-0.18321974786992251</v>
      </c>
      <c r="R27" s="154">
        <v>-8.29181324924924E-2</v>
      </c>
      <c r="S27" s="199">
        <f t="shared" si="13"/>
        <v>-0.26613788036241492</v>
      </c>
      <c r="T27" s="271">
        <f t="shared" si="14"/>
        <v>2.2833360831394041E-2</v>
      </c>
      <c r="U27" s="154">
        <v>-1.2423800859874955E-2</v>
      </c>
      <c r="V27" s="199">
        <f t="shared" si="15"/>
        <v>1.0409559971519086E-2</v>
      </c>
      <c r="W27" s="223">
        <f t="shared" si="16"/>
        <v>0.53778583129423108</v>
      </c>
      <c r="X27" s="223">
        <v>12.121830534626529</v>
      </c>
    </row>
    <row r="28" spans="2:24">
      <c r="B28" s="150">
        <f t="shared" si="17"/>
        <v>38.571428571428569</v>
      </c>
      <c r="C28" s="151">
        <f t="shared" si="2"/>
        <v>1.3319485474588151</v>
      </c>
      <c r="D28" s="262">
        <f t="shared" si="3"/>
        <v>6.2399999999999997E-2</v>
      </c>
      <c r="E28" s="152">
        <f t="shared" si="4"/>
        <v>0.25640000000000002</v>
      </c>
      <c r="F28" s="152">
        <f t="shared" si="0"/>
        <v>0.31880000000000003</v>
      </c>
      <c r="G28" s="152">
        <f t="shared" si="1"/>
        <v>-0.19400000000000001</v>
      </c>
      <c r="H28" s="194">
        <f t="shared" si="5"/>
        <v>-0.21484178655944119</v>
      </c>
      <c r="I28" s="153">
        <f t="shared" si="6"/>
        <v>-0.1240389633032733</v>
      </c>
      <c r="J28" s="153">
        <v>-23.7145746725067</v>
      </c>
      <c r="K28" s="194">
        <f t="shared" si="7"/>
        <v>-23.838613635809974</v>
      </c>
      <c r="L28" s="153">
        <f t="shared" si="8"/>
        <v>-23.381483959907882</v>
      </c>
      <c r="M28" s="153">
        <v>-47.963991781285792</v>
      </c>
      <c r="N28" s="194">
        <f t="shared" si="9"/>
        <v>-71.345475741193667</v>
      </c>
      <c r="O28" s="194">
        <f t="shared" si="10"/>
        <v>-7.9295902662295159</v>
      </c>
      <c r="P28" s="194">
        <f t="shared" si="11"/>
        <v>-2.6453129972796097</v>
      </c>
      <c r="Q28" s="154">
        <f t="shared" si="12"/>
        <v>-0.20851025200686063</v>
      </c>
      <c r="R28" s="154">
        <v>-7.4668818308979215E-2</v>
      </c>
      <c r="S28" s="199">
        <f t="shared" si="13"/>
        <v>-0.28317907031583983</v>
      </c>
      <c r="T28" s="271">
        <f t="shared" si="14"/>
        <v>2.0781391943718606E-2</v>
      </c>
      <c r="U28" s="154">
        <v>-1.1760131625837972E-2</v>
      </c>
      <c r="V28" s="199">
        <f t="shared" si="15"/>
        <v>9.0212603178806347E-3</v>
      </c>
      <c r="W28" s="223">
        <f t="shared" si="16"/>
        <v>0.47706034928512686</v>
      </c>
      <c r="X28" s="223">
        <v>11.515739007895203</v>
      </c>
    </row>
    <row r="29" spans="2:24">
      <c r="B29" s="150">
        <f t="shared" si="17"/>
        <v>42.857142857142854</v>
      </c>
      <c r="C29" s="151">
        <f t="shared" si="2"/>
        <v>1.4799428305097946</v>
      </c>
      <c r="D29" s="262">
        <f t="shared" si="3"/>
        <v>2.06E-2</v>
      </c>
      <c r="E29" s="152">
        <f t="shared" si="4"/>
        <v>0.22670000000000001</v>
      </c>
      <c r="F29" s="152">
        <f t="shared" si="0"/>
        <v>0.24730000000000002</v>
      </c>
      <c r="G29" s="152">
        <f t="shared" si="1"/>
        <v>-0.20610000000000001</v>
      </c>
      <c r="H29" s="194">
        <f t="shared" si="5"/>
        <v>-8.6237596977503328E-2</v>
      </c>
      <c r="I29" s="153">
        <f t="shared" si="6"/>
        <v>-4.9789299829227918E-2</v>
      </c>
      <c r="J29" s="153">
        <v>-22.440153265748648</v>
      </c>
      <c r="K29" s="194">
        <f t="shared" si="7"/>
        <v>-22.489942565577877</v>
      </c>
      <c r="L29" s="153">
        <f t="shared" si="8"/>
        <v>-18.280924091387039</v>
      </c>
      <c r="M29" s="153">
        <v>-45.346059897093873</v>
      </c>
      <c r="N29" s="194">
        <f t="shared" si="9"/>
        <v>-63.626983988480916</v>
      </c>
      <c r="O29" s="194">
        <f t="shared" si="10"/>
        <v>-8.5667944043090074</v>
      </c>
      <c r="P29" s="194">
        <f t="shared" si="11"/>
        <v>-2.8069138908825728</v>
      </c>
      <c r="Q29" s="154">
        <f t="shared" si="12"/>
        <v>-0.21967425622922673</v>
      </c>
      <c r="R29" s="154">
        <v>-6.6867504709722969E-2</v>
      </c>
      <c r="S29" s="199">
        <f t="shared" si="13"/>
        <v>-0.28654176093894967</v>
      </c>
      <c r="T29" s="271">
        <f t="shared" si="14"/>
        <v>1.8475752448757519E-2</v>
      </c>
      <c r="U29" s="154">
        <v>-1.1100820521059648E-2</v>
      </c>
      <c r="V29" s="199">
        <f t="shared" si="15"/>
        <v>7.3749319276978711E-3</v>
      </c>
      <c r="W29" s="223">
        <f t="shared" si="16"/>
        <v>0.39979574546516033</v>
      </c>
      <c r="X29" s="223">
        <v>10.909647481163876</v>
      </c>
    </row>
    <row r="30" spans="2:24">
      <c r="B30" s="150">
        <f t="shared" si="17"/>
        <v>47.142857142857139</v>
      </c>
      <c r="C30" s="151">
        <f t="shared" si="2"/>
        <v>1.6279371135607741</v>
      </c>
      <c r="D30" s="262">
        <f t="shared" si="3"/>
        <v>-1.12E-2</v>
      </c>
      <c r="E30" s="152">
        <f t="shared" si="4"/>
        <v>0.19600000000000001</v>
      </c>
      <c r="F30" s="152">
        <f t="shared" si="0"/>
        <v>0.18480000000000002</v>
      </c>
      <c r="G30" s="152">
        <f t="shared" si="1"/>
        <v>-0.2072</v>
      </c>
      <c r="H30" s="194">
        <f t="shared" si="5"/>
        <v>1.2473714452256313E-2</v>
      </c>
      <c r="I30" s="153">
        <f t="shared" si="6"/>
        <v>7.2017023968048433E-3</v>
      </c>
      <c r="J30" s="153">
        <v>-21.169490329605107</v>
      </c>
      <c r="K30" s="194">
        <f t="shared" si="7"/>
        <v>-21.162288627208302</v>
      </c>
      <c r="L30" s="153">
        <f t="shared" si="8"/>
        <v>-13.797953962433981</v>
      </c>
      <c r="M30" s="153">
        <v>-42.738518153360175</v>
      </c>
      <c r="N30" s="194">
        <f t="shared" si="9"/>
        <v>-56.536472115794155</v>
      </c>
      <c r="O30" s="194">
        <f t="shared" si="10"/>
        <v>-8.7121235333126457</v>
      </c>
      <c r="P30" s="194">
        <f t="shared" si="11"/>
        <v>-2.8195273213260155</v>
      </c>
      <c r="Q30" s="154">
        <f t="shared" si="12"/>
        <v>-0.21968009427937293</v>
      </c>
      <c r="R30" s="154">
        <v>-5.9511492819254989E-2</v>
      </c>
      <c r="S30" s="199">
        <f t="shared" si="13"/>
        <v>-0.2791915870986279</v>
      </c>
      <c r="T30" s="271">
        <f t="shared" si="14"/>
        <v>1.6058969300086011E-2</v>
      </c>
      <c r="U30" s="154">
        <v>-1.0445860519576595E-2</v>
      </c>
      <c r="V30" s="199">
        <f t="shared" si="15"/>
        <v>5.6131087805094161E-3</v>
      </c>
      <c r="W30" s="223">
        <f t="shared" si="16"/>
        <v>0.31116039396863987</v>
      </c>
      <c r="X30" s="223">
        <v>10.30355595443255</v>
      </c>
    </row>
    <row r="31" spans="2:24">
      <c r="B31" s="150">
        <f t="shared" si="17"/>
        <v>51.428571428571423</v>
      </c>
      <c r="C31" s="151">
        <f t="shared" si="2"/>
        <v>1.7759313966117536</v>
      </c>
      <c r="D31" s="262">
        <f t="shared" si="3"/>
        <v>-3.44E-2</v>
      </c>
      <c r="E31" s="152">
        <f t="shared" si="4"/>
        <v>0.16569999999999999</v>
      </c>
      <c r="F31" s="152">
        <f t="shared" si="0"/>
        <v>0.13129999999999997</v>
      </c>
      <c r="G31" s="152">
        <f t="shared" si="1"/>
        <v>-0.2001</v>
      </c>
      <c r="H31" s="194">
        <f t="shared" si="5"/>
        <v>8.5341334017620341E-2</v>
      </c>
      <c r="I31" s="153">
        <f t="shared" si="6"/>
        <v>4.9271842168074897E-2</v>
      </c>
      <c r="J31" s="153">
        <v>-19.902641193537661</v>
      </c>
      <c r="K31" s="194">
        <f t="shared" si="7"/>
        <v>-19.853369351369587</v>
      </c>
      <c r="L31" s="153">
        <f t="shared" si="8"/>
        <v>-9.9397941203114826</v>
      </c>
      <c r="M31" s="153">
        <v>-40.141366550084747</v>
      </c>
      <c r="N31" s="194">
        <f t="shared" si="9"/>
        <v>-50.08116067039623</v>
      </c>
      <c r="O31" s="194">
        <f t="shared" si="10"/>
        <v>-8.4872066859107118</v>
      </c>
      <c r="P31" s="194">
        <f t="shared" si="11"/>
        <v>-2.7211623612276186</v>
      </c>
      <c r="Q31" s="154">
        <f t="shared" si="12"/>
        <v>-0.21139320069468986</v>
      </c>
      <c r="R31" s="154">
        <v>-5.2598083762106805E-2</v>
      </c>
      <c r="S31" s="199">
        <f t="shared" si="13"/>
        <v>-0.26399128445679665</v>
      </c>
      <c r="T31" s="271">
        <f t="shared" si="14"/>
        <v>1.364962731875757E-2</v>
      </c>
      <c r="U31" s="154">
        <v>-9.7952428389345998E-3</v>
      </c>
      <c r="V31" s="199">
        <f t="shared" si="15"/>
        <v>3.8543844798229702E-3</v>
      </c>
      <c r="W31" s="223">
        <f t="shared" si="16"/>
        <v>0.21735134952812557</v>
      </c>
      <c r="X31" s="223">
        <v>9.6974644277012239</v>
      </c>
    </row>
    <row r="32" spans="2:24">
      <c r="B32" s="150">
        <f t="shared" si="17"/>
        <v>55.714285714285708</v>
      </c>
      <c r="C32" s="151">
        <f t="shared" si="2"/>
        <v>1.9239256796627329</v>
      </c>
      <c r="D32" s="262">
        <f t="shared" si="3"/>
        <v>-5.0500000000000003E-2</v>
      </c>
      <c r="E32" s="152">
        <f t="shared" si="4"/>
        <v>0.13700000000000001</v>
      </c>
      <c r="F32" s="152">
        <f t="shared" si="0"/>
        <v>8.6500000000000007E-2</v>
      </c>
      <c r="G32" s="152">
        <f t="shared" si="1"/>
        <v>-0.1875</v>
      </c>
      <c r="H32" s="194">
        <f t="shared" si="5"/>
        <v>0.13673601289681264</v>
      </c>
      <c r="I32" s="153">
        <f t="shared" si="6"/>
        <v>7.8944573853890976E-2</v>
      </c>
      <c r="J32" s="153">
        <v>-18.639675941530978</v>
      </c>
      <c r="K32" s="194">
        <f t="shared" si="7"/>
        <v>-18.560731367677086</v>
      </c>
      <c r="L32" s="153">
        <f t="shared" si="8"/>
        <v>-6.6918753630862575</v>
      </c>
      <c r="M32" s="153">
        <v>-37.554605087267568</v>
      </c>
      <c r="N32" s="194">
        <f t="shared" si="9"/>
        <v>-44.246480450353829</v>
      </c>
      <c r="O32" s="194">
        <f t="shared" si="10"/>
        <v>-8.0097972229643055</v>
      </c>
      <c r="P32" s="194">
        <f t="shared" si="11"/>
        <v>-2.5484594865407688</v>
      </c>
      <c r="Q32" s="154">
        <f t="shared" si="12"/>
        <v>-0.19758128949232159</v>
      </c>
      <c r="R32" s="154">
        <v>-4.6124578662809855E-2</v>
      </c>
      <c r="S32" s="199">
        <f t="shared" si="13"/>
        <v>-0.24370586815513146</v>
      </c>
      <c r="T32" s="271">
        <f t="shared" si="14"/>
        <v>1.1350251977440461E-2</v>
      </c>
      <c r="U32" s="154">
        <v>-9.1489563546916543E-3</v>
      </c>
      <c r="V32" s="199">
        <f t="shared" si="15"/>
        <v>2.2012956227488063E-3</v>
      </c>
      <c r="W32" s="223">
        <f t="shared" si="16"/>
        <v>0.12546248249833561</v>
      </c>
      <c r="X32" s="223">
        <v>9.0913729009698976</v>
      </c>
    </row>
    <row r="33" spans="2:24">
      <c r="B33" s="201">
        <f t="shared" si="17"/>
        <v>59.999999999999993</v>
      </c>
      <c r="C33" s="155">
        <f t="shared" si="2"/>
        <v>2.0719199627137126</v>
      </c>
      <c r="D33" s="263">
        <f t="shared" si="3"/>
        <v>-6.0499999999999998E-2</v>
      </c>
      <c r="E33" s="156">
        <f t="shared" si="4"/>
        <v>0.1104</v>
      </c>
      <c r="F33" s="156">
        <f t="shared" si="0"/>
        <v>4.99E-2</v>
      </c>
      <c r="G33" s="156">
        <f t="shared" si="1"/>
        <v>-0.1709</v>
      </c>
      <c r="H33" s="196">
        <f t="shared" si="5"/>
        <v>0.16960392250710782</v>
      </c>
      <c r="I33" s="157">
        <f t="shared" si="6"/>
        <v>9.7920870315095138E-2</v>
      </c>
      <c r="J33" s="157">
        <v>-17.380684681565338</v>
      </c>
      <c r="K33" s="196">
        <f t="shared" si="7"/>
        <v>-17.282763811250241</v>
      </c>
      <c r="L33" s="157">
        <f t="shared" si="8"/>
        <v>-4.0221793868974896</v>
      </c>
      <c r="M33" s="157">
        <v>-34.978233764908637</v>
      </c>
      <c r="N33" s="196">
        <f t="shared" si="9"/>
        <v>-39.000413151806129</v>
      </c>
      <c r="O33" s="196">
        <f t="shared" si="10"/>
        <v>-7.3458339251904228</v>
      </c>
      <c r="P33" s="196">
        <f t="shared" si="11"/>
        <v>-2.3217621508116877</v>
      </c>
      <c r="Q33" s="158">
        <f t="shared" si="12"/>
        <v>-0.17976444109177991</v>
      </c>
      <c r="R33" s="158">
        <v>-4.008827864589555E-2</v>
      </c>
      <c r="S33" s="200">
        <f t="shared" si="13"/>
        <v>-0.21985271973767545</v>
      </c>
      <c r="T33" s="272">
        <f t="shared" si="14"/>
        <v>9.2046638985006472E-3</v>
      </c>
      <c r="U33" s="158">
        <v>-8.5069867639937374E-3</v>
      </c>
      <c r="V33" s="200">
        <f t="shared" si="15"/>
        <v>6.976771345069098E-4</v>
      </c>
      <c r="W33" s="224">
        <f t="shared" si="16"/>
        <v>3.9952683971276319E-2</v>
      </c>
      <c r="X33" s="224">
        <v>8.4852813742385713</v>
      </c>
    </row>
    <row r="80" spans="1:2">
      <c r="A80" s="250"/>
      <c r="B80" s="188"/>
    </row>
    <row r="81" spans="1:1">
      <c r="A81" s="250"/>
    </row>
    <row r="82" spans="1:1">
      <c r="A82" s="250"/>
    </row>
    <row r="83" spans="1:1">
      <c r="A83" s="250"/>
    </row>
    <row r="84" spans="1:1">
      <c r="A84" s="250"/>
    </row>
    <row r="85" spans="1:1">
      <c r="A85" s="250"/>
    </row>
    <row r="86" spans="1:1">
      <c r="A86" s="250"/>
    </row>
    <row r="87" spans="1:1">
      <c r="A87" s="250"/>
    </row>
    <row r="88" spans="1:1">
      <c r="A88" s="250"/>
    </row>
    <row r="89" spans="1:1">
      <c r="A89" s="250"/>
    </row>
    <row r="90" spans="1:1">
      <c r="A90" s="250"/>
    </row>
    <row r="91" spans="1:1">
      <c r="A91" s="250"/>
    </row>
    <row r="92" spans="1:1">
      <c r="A92" s="250"/>
    </row>
    <row r="93" spans="1:1">
      <c r="A93" s="250"/>
    </row>
    <row r="94" spans="1:1">
      <c r="A94" s="250"/>
    </row>
  </sheetData>
  <phoneticPr fontId="25" type="noConversion"/>
  <pageMargins left="0.78740157499999996" right="0.78740157499999996" top="0.984251969" bottom="0.984251969" header="0.4921259845" footer="0.4921259845"/>
  <pageSetup paperSize="9" orientation="portrait" horizontalDpi="300" verticalDpi="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064" r:id="rId4" name="Button 384">
              <controlPr defaultSize="0" print="0" autoFill="0" autoLine="0" autoPict="0" macro="[0]!zeige_Schalenwahl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426720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7" r:id="rId5" name="Button 387">
              <controlPr defaultSize="0" print="0" autoFill="0" autoLine="0" autoPict="0" macro="[0]!auswertung_rand_unten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426720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8" r:id="rId6" name="Button 388">
              <controlPr defaultSize="0" print="0" autoFill="0" autoLine="0" autoPict="0" macro="[0]!zurück_zum_KV">
                <anchor moveWithCells="1" sizeWithCells="1">
                  <from>
                    <xdr:col>8</xdr:col>
                    <xdr:colOff>0</xdr:colOff>
                    <xdr:row>5</xdr:row>
                    <xdr:rowOff>7620</xdr:rowOff>
                  </from>
                  <to>
                    <xdr:col>9</xdr:col>
                    <xdr:colOff>426720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7"/>
  <dimension ref="B2:X33"/>
  <sheetViews>
    <sheetView showGridLines="0" showRowColHeaders="0" showOutlineSymbols="0" workbookViewId="0">
      <selection activeCell="D19" sqref="D19"/>
    </sheetView>
  </sheetViews>
  <sheetFormatPr defaultColWidth="11.5546875" defaultRowHeight="13.2"/>
  <cols>
    <col min="1" max="15" width="11.5546875" style="19" customWidth="1"/>
    <col min="16" max="17" width="12.5546875" style="19" customWidth="1"/>
    <col min="18" max="16384" width="11.5546875" style="19"/>
  </cols>
  <sheetData>
    <row r="2" spans="2:16">
      <c r="E2" s="141" t="s">
        <v>189</v>
      </c>
      <c r="F2" s="142"/>
      <c r="G2" s="143"/>
    </row>
    <row r="4" spans="2:16" ht="15.6">
      <c r="B4" s="202" t="s">
        <v>190</v>
      </c>
      <c r="C4" s="145">
        <f>Kraftgrößenverfahren!D8</f>
        <v>21000</v>
      </c>
      <c r="D4" s="203" t="str">
        <f>Kraftgrößenverfahren!E8</f>
        <v>[KN/cm²]</v>
      </c>
      <c r="I4" s="146"/>
    </row>
    <row r="5" spans="2:16" ht="15.6">
      <c r="B5" s="204" t="s">
        <v>191</v>
      </c>
      <c r="C5" s="147">
        <f>Kraftgrößenverfahren!D9</f>
        <v>0.3</v>
      </c>
      <c r="D5" s="205" t="str">
        <f>Kraftgrößenverfahren!E9</f>
        <v>[-]</v>
      </c>
      <c r="I5" s="146"/>
    </row>
    <row r="6" spans="2:16" ht="15.6">
      <c r="B6" s="206" t="s">
        <v>192</v>
      </c>
      <c r="C6" s="147">
        <f>Kraftgrößenverfahren!D10</f>
        <v>2</v>
      </c>
      <c r="D6" s="205" t="str">
        <f>Kraftgrößenverfahren!E10</f>
        <v>[cm]</v>
      </c>
      <c r="I6" s="148"/>
    </row>
    <row r="7" spans="2:16" ht="15.6">
      <c r="B7" s="206" t="s">
        <v>193</v>
      </c>
      <c r="C7" s="147">
        <f>Kraftgrößenverfahren!D11</f>
        <v>692.8</v>
      </c>
      <c r="D7" s="205" t="str">
        <f>Kraftgrößenverfahren!E11</f>
        <v>[cm]</v>
      </c>
      <c r="I7" s="148"/>
    </row>
    <row r="8" spans="2:16" ht="15.6">
      <c r="B8" s="204" t="s">
        <v>193</v>
      </c>
      <c r="C8" s="147">
        <f>Kraftgrößenverfahren!D12</f>
        <v>120</v>
      </c>
      <c r="D8" s="205" t="str">
        <f>Kraftgrößenverfahren!E12</f>
        <v>[°]</v>
      </c>
      <c r="I8" s="148"/>
    </row>
    <row r="9" spans="2:16" ht="15.6">
      <c r="B9" s="204" t="s">
        <v>194</v>
      </c>
      <c r="C9" s="147">
        <f>Kraftgrößenverfahren!D21</f>
        <v>23.923769169467665</v>
      </c>
      <c r="D9" s="198" t="str">
        <f>Kraftgrößenverfahren!E21</f>
        <v>[-]</v>
      </c>
      <c r="I9" s="148"/>
    </row>
    <row r="10" spans="2:16" ht="15.6">
      <c r="B10" s="206" t="s">
        <v>195</v>
      </c>
      <c r="C10" s="147">
        <f>Kraftgrößenverfahren!D22</f>
        <v>181.95254894740637</v>
      </c>
      <c r="D10" s="198" t="str">
        <f>Kraftgrößenverfahren!E22</f>
        <v>[cm]</v>
      </c>
      <c r="I10" s="148"/>
    </row>
    <row r="11" spans="2:16" ht="15.6">
      <c r="B11" s="216" t="s">
        <v>196</v>
      </c>
      <c r="C11" s="208">
        <f>H_o</f>
        <v>60</v>
      </c>
      <c r="D11" s="209" t="str">
        <f>D8</f>
        <v>[°]</v>
      </c>
    </row>
    <row r="12" spans="2:16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2:16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  <c r="P13" s="19" t="s">
        <v>14</v>
      </c>
    </row>
    <row r="14" spans="2:16" ht="15.6">
      <c r="B14" s="210" t="s">
        <v>171</v>
      </c>
      <c r="C14" s="237">
        <f>Kraftgrößenverfahren!D20+Kraftgrößenverfahren!F98</f>
        <v>3.4641788815821841</v>
      </c>
      <c r="D14" s="238" t="str">
        <f>D12</f>
        <v>[KN/cm]</v>
      </c>
    </row>
    <row r="15" spans="2:16">
      <c r="E15" s="19" t="s">
        <v>14</v>
      </c>
    </row>
    <row r="18" spans="2:24" ht="15.6">
      <c r="B18" s="211" t="str">
        <f>D6</f>
        <v>[cm]</v>
      </c>
      <c r="C18" s="212" t="s">
        <v>172</v>
      </c>
      <c r="D18" s="212" t="s">
        <v>197</v>
      </c>
      <c r="E18" s="213" t="s">
        <v>173</v>
      </c>
      <c r="F18" s="213" t="s">
        <v>174</v>
      </c>
      <c r="G18" s="213" t="s">
        <v>175</v>
      </c>
      <c r="H18" s="213" t="s">
        <v>176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4" t="str">
        <f>D12</f>
        <v>[KN/cm]</v>
      </c>
      <c r="P18" s="215" t="str">
        <f>Zylinder_Rand_oben!O18</f>
        <v>[KNcm/cm]</v>
      </c>
      <c r="Q18" s="215" t="str">
        <f>P18</f>
        <v>[KNcm/cm]</v>
      </c>
      <c r="R18" s="215" t="str">
        <f>D6</f>
        <v>[cm]</v>
      </c>
      <c r="S18" s="215" t="str">
        <f>D6</f>
        <v>[cm]</v>
      </c>
      <c r="T18" s="215" t="str">
        <f>D6</f>
        <v>[cm]</v>
      </c>
      <c r="U18" s="212" t="s">
        <v>177</v>
      </c>
      <c r="V18" s="212" t="s">
        <v>178</v>
      </c>
      <c r="W18" s="212" t="s">
        <v>179</v>
      </c>
      <c r="X18" s="212" t="s">
        <v>180</v>
      </c>
    </row>
    <row r="19" spans="2:24">
      <c r="B19" s="150">
        <v>0</v>
      </c>
      <c r="C19" s="151">
        <f>lam_o/a_o*B19</f>
        <v>0</v>
      </c>
      <c r="D19" s="151">
        <f>meri_o</f>
        <v>120</v>
      </c>
      <c r="E19" s="260">
        <f>ROUNDDOWN(EXP(-C19)*COS(C19),4)</f>
        <v>1</v>
      </c>
      <c r="F19" s="261">
        <f>ROUNDDOWN(EXP(-C19)*SIN(C19),4)</f>
        <v>0</v>
      </c>
      <c r="G19" s="152">
        <f t="shared" ref="G19:G33" si="0">E19+F19</f>
        <v>1</v>
      </c>
      <c r="H19" s="152">
        <f t="shared" ref="H19:H33" si="1">E19-F19</f>
        <v>1</v>
      </c>
      <c r="I19" s="194">
        <f>(-SIN(RADIANS(meri_o))*H19*Rand_o)-(2*lam_o/a_o*F19*Lös2)</f>
        <v>-3.0000669147037362</v>
      </c>
      <c r="J19" s="153">
        <f>(SIN(RADIANS(meri_o))*1/TAN(RADIANS(D19))*H19*Rand_o)+(2*lam_o/a_o*1/TAN(RADIANS(D19))*F19*Lös2)</f>
        <v>-1.7320894407910912</v>
      </c>
      <c r="K19" s="153">
        <v>2.0327625363975565E+28</v>
      </c>
      <c r="L19" s="194">
        <f>J19+K19</f>
        <v>2.0327625363975565E+28</v>
      </c>
      <c r="M19" s="153">
        <f>(-2*lam_o*SIN(RADIANS(meri_o))*E19*Rand_o)+(2*lam_o^2/a_o*H19*Lös2)</f>
        <v>-69.19414148076774</v>
      </c>
      <c r="N19" s="153">
        <v>-2.0327625363975565E+28</v>
      </c>
      <c r="O19" s="194">
        <f>M19+N19</f>
        <v>-2.0327625363975565E+28</v>
      </c>
      <c r="P19" s="194">
        <f>(-a_o/lam_o*SIN(RADIANS(meri_o))*F19*Rand_o)+(G19*Lös2)</f>
        <v>44.999680955231149</v>
      </c>
      <c r="Q19" s="194">
        <f>(a_o/(2*lam_o^2)*SIN(RADIANS(meri_o))*1/TAN(RADIANS(D19))*G19-nü_o*a_o/lam_o*SIN(RADIANS(meri_o))*F19)*Rand_o-(1/(lam_o*TAN(RADIANS(D19)))*E19)*Lös2+(nü_o*G19)*Lös2</f>
        <v>13.537569508384742</v>
      </c>
      <c r="R19" s="154">
        <f>-2*a_o*SIN(RADIANS(D19))*lam_o*SIN(RADIANS(meri_o))*E19/(E_o*t_o)*Rand_o+2*lam_o^2*SIN(RADIANS(D19))*H19/(E_o*t_o)*Lös2</f>
        <v>-0.98845873937401785</v>
      </c>
      <c r="S19" s="154">
        <v>-53380802376.5</v>
      </c>
      <c r="T19" s="199">
        <f>R19+S19</f>
        <v>-53380802377.488457</v>
      </c>
      <c r="U19" s="270">
        <f>(2*lam_o^2*SIN(RADIANS(meri_o))/(E_o*t_o)*G19*Rand_o)-(4*lam_o^3/(E_o*t_o*a_o)*E19*Lös2)</f>
        <v>-2.9378011223094025E-3</v>
      </c>
      <c r="V19" s="154" t="s">
        <v>88</v>
      </c>
      <c r="W19" s="199" t="e">
        <f>U19+V19</f>
        <v>#VALUE!</v>
      </c>
      <c r="X19" s="222" t="e">
        <f>ATAN(W19*180/PI())</f>
        <v>#VALUE!</v>
      </c>
    </row>
    <row r="20" spans="2:24">
      <c r="B20" s="150">
        <f>(D20-meri_o)*a_o*PI()/180</f>
        <v>51.821318819214561</v>
      </c>
      <c r="C20" s="151">
        <f t="shared" ref="C20:C33" si="2">lam_o/a_o*B20</f>
        <v>1.7894937492613741</v>
      </c>
      <c r="D20" s="151">
        <f>D19+deltaphi_o/14</f>
        <v>124.28571428571429</v>
      </c>
      <c r="E20" s="262">
        <f t="shared" ref="E20:E33" si="3">ROUNDDOWN(EXP(-C20)*COS(C20),4)</f>
        <v>-3.6200000000000003E-2</v>
      </c>
      <c r="F20" s="152">
        <f t="shared" ref="F20:F33" si="4">ROUNDDOWN(EXP(-C20)*SIN(C20),4)</f>
        <v>0.16300000000000001</v>
      </c>
      <c r="G20" s="152">
        <f t="shared" si="0"/>
        <v>0.1268</v>
      </c>
      <c r="H20" s="152">
        <f t="shared" si="1"/>
        <v>-0.19920000000000002</v>
      </c>
      <c r="I20" s="194">
        <f t="shared" ref="I20:I33" si="5">(-SIN(RADIANS(meri_o))*H20*Rand_o)-(2*lam_o/a_o*F20*Lös2)</f>
        <v>9.1032490150207201E-2</v>
      </c>
      <c r="J20" s="153">
        <f t="shared" ref="J20:J32" si="6">(SIN(RADIANS(meri_o))*1/TAN(RADIANS(D20))*H20*Rand_o)+(2*lam_o/a_o*1/TAN(RADIANS(D20))*F20*Lös2)</f>
        <v>6.2064900887208507E-2</v>
      </c>
      <c r="K20" s="153">
        <v>13.910586922794437</v>
      </c>
      <c r="L20" s="194">
        <f t="shared" ref="L20:L33" si="7">J20+K20</f>
        <v>13.972651823681645</v>
      </c>
      <c r="M20" s="153">
        <f t="shared" ref="M20:M33" si="8">(-2*lam_o*SIN(RADIANS(meri_o))*E20*Rand_o)+(2*lam_o^2/a_o*H20*Lös2)</f>
        <v>-9.6144951424983951</v>
      </c>
      <c r="N20" s="153">
        <v>13.801413077205552</v>
      </c>
      <c r="O20" s="194">
        <f t="shared" ref="O20:O33" si="9">M20+N20</f>
        <v>4.1869179347071572</v>
      </c>
      <c r="P20" s="194">
        <f t="shared" ref="P20:P33" si="10">(-a_o/lam_o*SIN(RADIANS(meri_o))*F20*Rand_o)+(G20*Lös2)</f>
        <v>-8.4551349729165679</v>
      </c>
      <c r="Q20" s="194">
        <f t="shared" ref="Q20:Q33" si="11">(a_o/(2*lam_o^2)*SIN(RADIANS(meri_o))*1/TAN(RADIANS(D20))*G20-nü_o*a_o/lam_o*SIN(RADIANS(meri_o))*F20)*Rand_o-(1/(lam_o*TAN(RADIANS(D20)))*E20)*Lös2+(nü_o*G20)*Lös2</f>
        <v>-2.7399346805822575</v>
      </c>
      <c r="R20" s="154">
        <f t="shared" ref="R20:R33" si="12">-2*a_o*SIN(RADIANS(D20))*lam_o*SIN(RADIANS(meri_o))*E20/(E_o*t_o)*Rand_o+2*lam_o^2*SIN(RADIANS(D20))*H20/(E_o*t_o)*Lös2</f>
        <v>-0.13103600531027609</v>
      </c>
      <c r="S20" s="154">
        <v>1.1868638078609273E-2</v>
      </c>
      <c r="T20" s="199">
        <f t="shared" ref="T20:T33" si="13">R20+S20</f>
        <v>-0.11916736723166682</v>
      </c>
      <c r="U20" s="271">
        <f t="shared" ref="U20:U33" si="14">(2*lam_o^2*SIN(RADIANS(meri_o))/(E_o*t_o)*G20*Rand_o)-(4*lam_o^3/(E_o*t_o*a_o)*E20*Lös2)</f>
        <v>1.3434148126061946E-2</v>
      </c>
      <c r="V20" s="154" t="s">
        <v>88</v>
      </c>
      <c r="W20" s="199" t="e">
        <f t="shared" ref="W20:W33" si="15">U20+V20</f>
        <v>#VALUE!</v>
      </c>
      <c r="X20" s="223" t="e">
        <f t="shared" ref="X20:X33" si="16">ATAN(W20*180/PI())</f>
        <v>#VALUE!</v>
      </c>
    </row>
    <row r="21" spans="2:24">
      <c r="B21" s="150">
        <f t="shared" ref="B21:B33" si="17">(D21-meri_o)*a_o*PI()/180</f>
        <v>103.64263763842912</v>
      </c>
      <c r="C21" s="151">
        <f t="shared" si="2"/>
        <v>3.5789874985227481</v>
      </c>
      <c r="D21" s="151">
        <f t="shared" ref="D21:D33" si="18">D20+deltaphi_o/14</f>
        <v>128.57142857142858</v>
      </c>
      <c r="E21" s="262">
        <f t="shared" si="3"/>
        <v>-2.52E-2</v>
      </c>
      <c r="F21" s="152">
        <f t="shared" si="4"/>
        <v>-1.18E-2</v>
      </c>
      <c r="G21" s="152">
        <f t="shared" si="0"/>
        <v>-3.6999999999999998E-2</v>
      </c>
      <c r="H21" s="152">
        <f t="shared" si="1"/>
        <v>-1.34E-2</v>
      </c>
      <c r="I21" s="194">
        <f t="shared" si="5"/>
        <v>7.6873619989874048E-2</v>
      </c>
      <c r="J21" s="153">
        <f t="shared" si="6"/>
        <v>6.1304666248983009E-2</v>
      </c>
      <c r="K21" s="153">
        <v>13.869723370050963</v>
      </c>
      <c r="L21" s="194">
        <f t="shared" si="7"/>
        <v>13.931028036299946</v>
      </c>
      <c r="M21" s="153">
        <f t="shared" si="8"/>
        <v>2.6210421331460569</v>
      </c>
      <c r="N21" s="153">
        <v>13.842276629949026</v>
      </c>
      <c r="O21" s="194">
        <f t="shared" si="9"/>
        <v>16.463318763095081</v>
      </c>
      <c r="P21" s="194">
        <f t="shared" si="10"/>
        <v>-0.63982920569403956</v>
      </c>
      <c r="Q21" s="194">
        <f t="shared" si="11"/>
        <v>-0.17617351556690464</v>
      </c>
      <c r="R21" s="154">
        <f t="shared" si="12"/>
        <v>3.3802260575019741E-2</v>
      </c>
      <c r="S21" s="154">
        <v>2.3801503221293041E-2</v>
      </c>
      <c r="T21" s="199">
        <f t="shared" si="13"/>
        <v>5.7603763796312782E-2</v>
      </c>
      <c r="U21" s="271">
        <f t="shared" si="14"/>
        <v>-8.9080199306826487E-4</v>
      </c>
      <c r="V21" s="154" t="s">
        <v>88</v>
      </c>
      <c r="W21" s="199" t="e">
        <f t="shared" si="15"/>
        <v>#VALUE!</v>
      </c>
      <c r="X21" s="223" t="e">
        <f t="shared" si="16"/>
        <v>#VALUE!</v>
      </c>
    </row>
    <row r="22" spans="2:24">
      <c r="B22" s="150">
        <f t="shared" si="17"/>
        <v>155.46395645764352</v>
      </c>
      <c r="C22" s="151">
        <f t="shared" si="2"/>
        <v>5.3684812477841168</v>
      </c>
      <c r="D22" s="151">
        <f t="shared" si="18"/>
        <v>132.85714285714286</v>
      </c>
      <c r="E22" s="262">
        <f t="shared" si="3"/>
        <v>2.8E-3</v>
      </c>
      <c r="F22" s="152">
        <f t="shared" si="4"/>
        <v>-3.5999999999999999E-3</v>
      </c>
      <c r="G22" s="152">
        <f t="shared" si="0"/>
        <v>-7.9999999999999993E-4</v>
      </c>
      <c r="H22" s="152">
        <f t="shared" si="1"/>
        <v>6.3999999999999994E-3</v>
      </c>
      <c r="I22" s="194">
        <f t="shared" si="5"/>
        <v>-8.0121397796769321E-3</v>
      </c>
      <c r="J22" s="153">
        <f t="shared" si="6"/>
        <v>-7.4341792972206673E-3</v>
      </c>
      <c r="K22" s="153">
        <v>13.862156557171602</v>
      </c>
      <c r="L22" s="194">
        <f t="shared" si="7"/>
        <v>13.854722377874381</v>
      </c>
      <c r="M22" s="153">
        <f t="shared" si="8"/>
        <v>7.3922434717456853E-2</v>
      </c>
      <c r="N22" s="153">
        <v>13.849843442828387</v>
      </c>
      <c r="O22" s="194">
        <f t="shared" si="9"/>
        <v>13.923765877545843</v>
      </c>
      <c r="P22" s="194">
        <f t="shared" si="10"/>
        <v>0.27676062495939524</v>
      </c>
      <c r="Q22" s="194">
        <f t="shared" si="11"/>
        <v>8.9262758720912605E-2</v>
      </c>
      <c r="R22" s="154">
        <f t="shared" si="12"/>
        <v>8.9386011304971348E-4</v>
      </c>
      <c r="S22" s="154">
        <v>3.5571883480728372E-2</v>
      </c>
      <c r="T22" s="199">
        <f t="shared" si="13"/>
        <v>3.6465743593778084E-2</v>
      </c>
      <c r="U22" s="271">
        <f t="shared" si="14"/>
        <v>-3.0258215609684446E-4</v>
      </c>
      <c r="V22" s="154" t="s">
        <v>88</v>
      </c>
      <c r="W22" s="199" t="e">
        <f t="shared" si="15"/>
        <v>#VALUE!</v>
      </c>
      <c r="X22" s="223" t="e">
        <f t="shared" si="16"/>
        <v>#VALUE!</v>
      </c>
    </row>
    <row r="23" spans="2:24">
      <c r="B23" s="150">
        <f t="shared" si="17"/>
        <v>207.28527527685793</v>
      </c>
      <c r="C23" s="151">
        <f t="shared" si="2"/>
        <v>7.1579749970454856</v>
      </c>
      <c r="D23" s="151">
        <f t="shared" si="18"/>
        <v>137.14285714285714</v>
      </c>
      <c r="E23" s="262">
        <f t="shared" si="3"/>
        <v>4.0000000000000002E-4</v>
      </c>
      <c r="F23" s="152">
        <f t="shared" si="4"/>
        <v>5.0000000000000001E-4</v>
      </c>
      <c r="G23" s="152">
        <f t="shared" si="0"/>
        <v>8.9999999999999998E-4</v>
      </c>
      <c r="H23" s="152">
        <f t="shared" si="1"/>
        <v>-9.9999999999999991E-5</v>
      </c>
      <c r="I23" s="194">
        <f t="shared" si="5"/>
        <v>-1.2539222633111513E-3</v>
      </c>
      <c r="J23" s="153">
        <f t="shared" si="6"/>
        <v>-1.351406798898948E-3</v>
      </c>
      <c r="K23" s="153">
        <v>13.859508785254746</v>
      </c>
      <c r="L23" s="194">
        <f t="shared" si="7"/>
        <v>13.858157378455848</v>
      </c>
      <c r="M23" s="153">
        <f t="shared" si="8"/>
        <v>-6.4853494212252449E-2</v>
      </c>
      <c r="N23" s="153">
        <v>13.852491214745257</v>
      </c>
      <c r="O23" s="194">
        <f t="shared" si="9"/>
        <v>13.787637720533004</v>
      </c>
      <c r="P23" s="194">
        <f t="shared" si="10"/>
        <v>-2.9392273796780971E-3</v>
      </c>
      <c r="Q23" s="194">
        <f t="shared" si="11"/>
        <v>-1.8320862925658103E-3</v>
      </c>
      <c r="R23" s="154">
        <f t="shared" si="12"/>
        <v>-7.2763099361718511E-4</v>
      </c>
      <c r="S23" s="154">
        <v>4.7135883250087884E-2</v>
      </c>
      <c r="T23" s="199">
        <f t="shared" si="13"/>
        <v>4.6408252256470696E-2</v>
      </c>
      <c r="U23" s="271">
        <f t="shared" si="14"/>
        <v>3.9707700794739884E-5</v>
      </c>
      <c r="V23" s="154" t="s">
        <v>88</v>
      </c>
      <c r="W23" s="199" t="e">
        <f t="shared" si="15"/>
        <v>#VALUE!</v>
      </c>
      <c r="X23" s="223" t="e">
        <f t="shared" si="16"/>
        <v>#VALUE!</v>
      </c>
    </row>
    <row r="24" spans="2:24">
      <c r="B24" s="150">
        <f t="shared" si="17"/>
        <v>259.10659409607229</v>
      </c>
      <c r="C24" s="151">
        <f t="shared" si="2"/>
        <v>8.9474687463068534</v>
      </c>
      <c r="D24" s="151">
        <f t="shared" si="18"/>
        <v>141.42857142857142</v>
      </c>
      <c r="E24" s="262">
        <f t="shared" si="3"/>
        <v>-1E-4</v>
      </c>
      <c r="F24" s="152">
        <f t="shared" si="4"/>
        <v>0</v>
      </c>
      <c r="G24" s="152">
        <f t="shared" si="0"/>
        <v>-1E-4</v>
      </c>
      <c r="H24" s="152">
        <f t="shared" si="1"/>
        <v>-1E-4</v>
      </c>
      <c r="I24" s="194">
        <f t="shared" si="5"/>
        <v>3.0000669147037365E-4</v>
      </c>
      <c r="J24" s="153">
        <f t="shared" si="6"/>
        <v>3.7619649213726023E-4</v>
      </c>
      <c r="K24" s="153">
        <v>13.858283929955633</v>
      </c>
      <c r="L24" s="194">
        <f t="shared" si="7"/>
        <v>13.85866012644777</v>
      </c>
      <c r="M24" s="153">
        <f t="shared" si="8"/>
        <v>6.9194141480767744E-3</v>
      </c>
      <c r="N24" s="153">
        <v>13.853716070044371</v>
      </c>
      <c r="O24" s="194">
        <f t="shared" si="9"/>
        <v>13.860635484192448</v>
      </c>
      <c r="P24" s="194">
        <f t="shared" si="10"/>
        <v>-4.4999680955231155E-3</v>
      </c>
      <c r="Q24" s="194">
        <f t="shared" si="11"/>
        <v>-1.358171024871442E-3</v>
      </c>
      <c r="R24" s="154">
        <f t="shared" si="12"/>
        <v>7.1163494842610989E-5</v>
      </c>
      <c r="S24" s="154">
        <v>5.8433241564133209E-2</v>
      </c>
      <c r="T24" s="199">
        <f t="shared" si="13"/>
        <v>5.850440505897582E-2</v>
      </c>
      <c r="U24" s="271">
        <f t="shared" si="14"/>
        <v>2.9378011223093793E-7</v>
      </c>
      <c r="V24" s="154" t="s">
        <v>88</v>
      </c>
      <c r="W24" s="199" t="e">
        <f t="shared" si="15"/>
        <v>#VALUE!</v>
      </c>
      <c r="X24" s="223" t="e">
        <f t="shared" si="16"/>
        <v>#VALUE!</v>
      </c>
    </row>
    <row r="25" spans="2:24">
      <c r="B25" s="150">
        <f t="shared" si="17"/>
        <v>310.92791291528664</v>
      </c>
      <c r="C25" s="151">
        <f t="shared" si="2"/>
        <v>10.736962495568219</v>
      </c>
      <c r="D25" s="151">
        <f t="shared" si="18"/>
        <v>145.71428571428569</v>
      </c>
      <c r="E25" s="262">
        <f t="shared" si="3"/>
        <v>0</v>
      </c>
      <c r="F25" s="152">
        <f t="shared" si="4"/>
        <v>0</v>
      </c>
      <c r="G25" s="152">
        <f t="shared" si="0"/>
        <v>0</v>
      </c>
      <c r="H25" s="152">
        <f t="shared" si="1"/>
        <v>0</v>
      </c>
      <c r="I25" s="194">
        <f t="shared" si="5"/>
        <v>0</v>
      </c>
      <c r="J25" s="153">
        <f t="shared" si="6"/>
        <v>0</v>
      </c>
      <c r="K25" s="153">
        <v>13.857619320883032</v>
      </c>
      <c r="L25" s="194">
        <f t="shared" si="7"/>
        <v>13.857619320883032</v>
      </c>
      <c r="M25" s="153">
        <f t="shared" si="8"/>
        <v>0</v>
      </c>
      <c r="N25" s="153">
        <v>13.854380679116964</v>
      </c>
      <c r="O25" s="194">
        <f t="shared" si="9"/>
        <v>13.854380679116964</v>
      </c>
      <c r="P25" s="194">
        <f t="shared" si="10"/>
        <v>0</v>
      </c>
      <c r="Q25" s="194">
        <f t="shared" si="11"/>
        <v>0</v>
      </c>
      <c r="R25" s="154">
        <f t="shared" si="12"/>
        <v>0</v>
      </c>
      <c r="S25" s="154">
        <v>6.9402259180547543E-2</v>
      </c>
      <c r="T25" s="199">
        <f t="shared" si="13"/>
        <v>6.9402259180547543E-2</v>
      </c>
      <c r="U25" s="271">
        <f t="shared" si="14"/>
        <v>0</v>
      </c>
      <c r="V25" s="154" t="s">
        <v>88</v>
      </c>
      <c r="W25" s="199" t="e">
        <f t="shared" si="15"/>
        <v>#VALUE!</v>
      </c>
      <c r="X25" s="223" t="e">
        <f t="shared" si="16"/>
        <v>#VALUE!</v>
      </c>
    </row>
    <row r="26" spans="2:24">
      <c r="B26" s="150">
        <f t="shared" si="17"/>
        <v>362.74923173450105</v>
      </c>
      <c r="C26" s="151">
        <f t="shared" si="2"/>
        <v>12.526456244829589</v>
      </c>
      <c r="D26" s="151">
        <f t="shared" si="18"/>
        <v>149.99999999999997</v>
      </c>
      <c r="E26" s="262">
        <f t="shared" si="3"/>
        <v>0</v>
      </c>
      <c r="F26" s="152">
        <f t="shared" si="4"/>
        <v>0</v>
      </c>
      <c r="G26" s="152">
        <f t="shared" si="0"/>
        <v>0</v>
      </c>
      <c r="H26" s="152">
        <f t="shared" si="1"/>
        <v>0</v>
      </c>
      <c r="I26" s="194">
        <f t="shared" si="5"/>
        <v>0</v>
      </c>
      <c r="J26" s="153">
        <f t="shared" si="6"/>
        <v>0</v>
      </c>
      <c r="K26" s="153">
        <v>13.85721938165306</v>
      </c>
      <c r="L26" s="194">
        <f t="shared" si="7"/>
        <v>13.85721938165306</v>
      </c>
      <c r="M26" s="153">
        <f t="shared" si="8"/>
        <v>0</v>
      </c>
      <c r="N26" s="153">
        <v>13.854780618346943</v>
      </c>
      <c r="O26" s="194">
        <f t="shared" si="9"/>
        <v>13.854780618346943</v>
      </c>
      <c r="P26" s="194">
        <f t="shared" si="10"/>
        <v>0</v>
      </c>
      <c r="Q26" s="194">
        <f t="shared" si="11"/>
        <v>0</v>
      </c>
      <c r="R26" s="154">
        <f t="shared" si="12"/>
        <v>0</v>
      </c>
      <c r="S26" s="154">
        <v>7.9982232572714029E-2</v>
      </c>
      <c r="T26" s="199">
        <f t="shared" si="13"/>
        <v>7.9982232572714029E-2</v>
      </c>
      <c r="U26" s="271">
        <f t="shared" si="14"/>
        <v>0</v>
      </c>
      <c r="V26" s="154" t="s">
        <v>88</v>
      </c>
      <c r="W26" s="199" t="e">
        <f t="shared" si="15"/>
        <v>#VALUE!</v>
      </c>
      <c r="X26" s="223" t="e">
        <f t="shared" si="16"/>
        <v>#VALUE!</v>
      </c>
    </row>
    <row r="27" spans="2:24">
      <c r="B27" s="150">
        <f t="shared" si="17"/>
        <v>414.57055055371546</v>
      </c>
      <c r="C27" s="151">
        <f t="shared" si="2"/>
        <v>14.315949994090957</v>
      </c>
      <c r="D27" s="151">
        <f t="shared" si="18"/>
        <v>154.28571428571425</v>
      </c>
      <c r="E27" s="262">
        <f t="shared" si="3"/>
        <v>0</v>
      </c>
      <c r="F27" s="152">
        <f t="shared" si="4"/>
        <v>0</v>
      </c>
      <c r="G27" s="152">
        <f t="shared" si="0"/>
        <v>0</v>
      </c>
      <c r="H27" s="152">
        <f t="shared" si="1"/>
        <v>0</v>
      </c>
      <c r="I27" s="194">
        <f t="shared" si="5"/>
        <v>0</v>
      </c>
      <c r="J27" s="153">
        <f t="shared" si="6"/>
        <v>0</v>
      </c>
      <c r="K27" s="153">
        <v>13.856960658952183</v>
      </c>
      <c r="L27" s="194">
        <f t="shared" si="7"/>
        <v>13.856960658952183</v>
      </c>
      <c r="M27" s="153">
        <f t="shared" si="8"/>
        <v>0</v>
      </c>
      <c r="N27" s="153">
        <v>13.855039341047814</v>
      </c>
      <c r="O27" s="194">
        <f t="shared" si="9"/>
        <v>13.855039341047814</v>
      </c>
      <c r="P27" s="194">
        <f t="shared" si="10"/>
        <v>0</v>
      </c>
      <c r="Q27" s="194">
        <f t="shared" si="11"/>
        <v>0</v>
      </c>
      <c r="R27" s="154">
        <f t="shared" si="12"/>
        <v>0</v>
      </c>
      <c r="S27" s="154">
        <v>9.0114317093699603E-2</v>
      </c>
      <c r="T27" s="199">
        <f t="shared" si="13"/>
        <v>9.0114317093699603E-2</v>
      </c>
      <c r="U27" s="271">
        <f t="shared" si="14"/>
        <v>0</v>
      </c>
      <c r="V27" s="154" t="s">
        <v>88</v>
      </c>
      <c r="W27" s="199" t="e">
        <f t="shared" si="15"/>
        <v>#VALUE!</v>
      </c>
      <c r="X27" s="223" t="e">
        <f t="shared" si="16"/>
        <v>#VALUE!</v>
      </c>
    </row>
    <row r="28" spans="2:24">
      <c r="B28" s="150">
        <f t="shared" si="17"/>
        <v>466.39186937292988</v>
      </c>
      <c r="C28" s="151">
        <f t="shared" si="2"/>
        <v>16.105443743352328</v>
      </c>
      <c r="D28" s="151">
        <f t="shared" si="18"/>
        <v>158.57142857142853</v>
      </c>
      <c r="E28" s="262">
        <f t="shared" si="3"/>
        <v>0</v>
      </c>
      <c r="F28" s="152">
        <f t="shared" si="4"/>
        <v>0</v>
      </c>
      <c r="G28" s="152">
        <f t="shared" si="0"/>
        <v>0</v>
      </c>
      <c r="H28" s="152">
        <f t="shared" si="1"/>
        <v>0</v>
      </c>
      <c r="I28" s="194">
        <f t="shared" si="5"/>
        <v>0</v>
      </c>
      <c r="J28" s="153">
        <f t="shared" si="6"/>
        <v>0</v>
      </c>
      <c r="K28" s="153">
        <v>13.856784189379695</v>
      </c>
      <c r="L28" s="194">
        <f t="shared" si="7"/>
        <v>13.856784189379695</v>
      </c>
      <c r="M28" s="153">
        <f t="shared" si="8"/>
        <v>0</v>
      </c>
      <c r="N28" s="153">
        <v>13.855215810620301</v>
      </c>
      <c r="O28" s="194">
        <f t="shared" si="9"/>
        <v>13.855215810620301</v>
      </c>
      <c r="P28" s="194">
        <f t="shared" si="10"/>
        <v>0</v>
      </c>
      <c r="Q28" s="194">
        <f t="shared" si="11"/>
        <v>0</v>
      </c>
      <c r="R28" s="154">
        <f t="shared" si="12"/>
        <v>0</v>
      </c>
      <c r="S28" s="154">
        <v>9.9742031197155356E-2</v>
      </c>
      <c r="T28" s="199">
        <f t="shared" si="13"/>
        <v>9.9742031197155356E-2</v>
      </c>
      <c r="U28" s="271">
        <f t="shared" si="14"/>
        <v>0</v>
      </c>
      <c r="V28" s="154" t="s">
        <v>88</v>
      </c>
      <c r="W28" s="199" t="e">
        <f t="shared" si="15"/>
        <v>#VALUE!</v>
      </c>
      <c r="X28" s="223" t="e">
        <f t="shared" si="16"/>
        <v>#VALUE!</v>
      </c>
    </row>
    <row r="29" spans="2:24">
      <c r="B29" s="150">
        <f t="shared" si="17"/>
        <v>518.21318819214423</v>
      </c>
      <c r="C29" s="151">
        <f t="shared" si="2"/>
        <v>17.894937492613693</v>
      </c>
      <c r="D29" s="151">
        <f t="shared" si="18"/>
        <v>162.8571428571428</v>
      </c>
      <c r="E29" s="262">
        <f t="shared" si="3"/>
        <v>0</v>
      </c>
      <c r="F29" s="152">
        <f t="shared" si="4"/>
        <v>0</v>
      </c>
      <c r="G29" s="152">
        <f t="shared" si="0"/>
        <v>0</v>
      </c>
      <c r="H29" s="152">
        <f t="shared" si="1"/>
        <v>0</v>
      </c>
      <c r="I29" s="194">
        <f t="shared" si="5"/>
        <v>0</v>
      </c>
      <c r="J29" s="153">
        <f t="shared" si="6"/>
        <v>0</v>
      </c>
      <c r="K29" s="153">
        <v>13.856658932947347</v>
      </c>
      <c r="L29" s="194">
        <f t="shared" si="7"/>
        <v>13.856658932947347</v>
      </c>
      <c r="M29" s="153">
        <f t="shared" si="8"/>
        <v>0</v>
      </c>
      <c r="N29" s="153">
        <v>13.855341067052656</v>
      </c>
      <c r="O29" s="194">
        <f t="shared" si="9"/>
        <v>13.855341067052656</v>
      </c>
      <c r="P29" s="194">
        <f t="shared" si="10"/>
        <v>0</v>
      </c>
      <c r="Q29" s="194">
        <f t="shared" si="11"/>
        <v>0</v>
      </c>
      <c r="R29" s="154">
        <f t="shared" si="12"/>
        <v>0</v>
      </c>
      <c r="S29" s="154">
        <v>0.10881164262561543</v>
      </c>
      <c r="T29" s="199">
        <f t="shared" si="13"/>
        <v>0.10881164262561543</v>
      </c>
      <c r="U29" s="271">
        <f t="shared" si="14"/>
        <v>0</v>
      </c>
      <c r="V29" s="154" t="s">
        <v>88</v>
      </c>
      <c r="W29" s="199" t="e">
        <f t="shared" si="15"/>
        <v>#VALUE!</v>
      </c>
      <c r="X29" s="223" t="e">
        <f t="shared" si="16"/>
        <v>#VALUE!</v>
      </c>
    </row>
    <row r="30" spans="2:24">
      <c r="B30" s="150">
        <f t="shared" si="17"/>
        <v>570.03450701135864</v>
      </c>
      <c r="C30" s="151">
        <f t="shared" si="2"/>
        <v>19.684431241875064</v>
      </c>
      <c r="D30" s="151">
        <f t="shared" si="18"/>
        <v>167.14285714285708</v>
      </c>
      <c r="E30" s="262">
        <f t="shared" si="3"/>
        <v>0</v>
      </c>
      <c r="F30" s="152">
        <f t="shared" si="4"/>
        <v>0</v>
      </c>
      <c r="G30" s="152">
        <f t="shared" si="0"/>
        <v>0</v>
      </c>
      <c r="H30" s="152">
        <f t="shared" si="1"/>
        <v>0</v>
      </c>
      <c r="I30" s="194">
        <f t="shared" si="5"/>
        <v>0</v>
      </c>
      <c r="J30" s="153">
        <f t="shared" si="6"/>
        <v>0</v>
      </c>
      <c r="K30" s="153">
        <v>13.856567296691665</v>
      </c>
      <c r="L30" s="194">
        <f t="shared" si="7"/>
        <v>13.856567296691665</v>
      </c>
      <c r="M30" s="153">
        <f t="shared" si="8"/>
        <v>0</v>
      </c>
      <c r="N30" s="153">
        <v>13.855432703308335</v>
      </c>
      <c r="O30" s="194">
        <f t="shared" si="9"/>
        <v>13.855432703308335</v>
      </c>
      <c r="P30" s="194">
        <f t="shared" si="10"/>
        <v>0</v>
      </c>
      <c r="Q30" s="194">
        <f t="shared" si="11"/>
        <v>0</v>
      </c>
      <c r="R30" s="154">
        <f t="shared" si="12"/>
        <v>0</v>
      </c>
      <c r="S30" s="154">
        <v>0.11727250100156866</v>
      </c>
      <c r="T30" s="199">
        <f t="shared" si="13"/>
        <v>0.11727250100156866</v>
      </c>
      <c r="U30" s="271">
        <f t="shared" si="14"/>
        <v>0</v>
      </c>
      <c r="V30" s="154" t="s">
        <v>88</v>
      </c>
      <c r="W30" s="199" t="e">
        <f t="shared" si="15"/>
        <v>#VALUE!</v>
      </c>
      <c r="X30" s="223" t="e">
        <f t="shared" si="16"/>
        <v>#VALUE!</v>
      </c>
    </row>
    <row r="31" spans="2:24">
      <c r="B31" s="150">
        <f t="shared" si="17"/>
        <v>621.85582583057305</v>
      </c>
      <c r="C31" s="151">
        <f t="shared" si="2"/>
        <v>21.473924991136432</v>
      </c>
      <c r="D31" s="151">
        <f t="shared" si="18"/>
        <v>171.42857142857136</v>
      </c>
      <c r="E31" s="262">
        <f t="shared" si="3"/>
        <v>0</v>
      </c>
      <c r="F31" s="152">
        <f t="shared" si="4"/>
        <v>0</v>
      </c>
      <c r="G31" s="152">
        <f t="shared" si="0"/>
        <v>0</v>
      </c>
      <c r="H31" s="152">
        <f t="shared" si="1"/>
        <v>0</v>
      </c>
      <c r="I31" s="194">
        <f t="shared" si="5"/>
        <v>0</v>
      </c>
      <c r="J31" s="153">
        <f t="shared" si="6"/>
        <v>0</v>
      </c>
      <c r="K31" s="153">
        <v>13.856498716062514</v>
      </c>
      <c r="L31" s="194">
        <f t="shared" si="7"/>
        <v>13.856498716062514</v>
      </c>
      <c r="M31" s="153">
        <f t="shared" si="8"/>
        <v>0</v>
      </c>
      <c r="N31" s="153">
        <v>13.855501283937485</v>
      </c>
      <c r="O31" s="194">
        <f t="shared" si="9"/>
        <v>13.855501283937485</v>
      </c>
      <c r="P31" s="194">
        <f t="shared" si="10"/>
        <v>0</v>
      </c>
      <c r="Q31" s="194">
        <f t="shared" si="11"/>
        <v>0</v>
      </c>
      <c r="R31" s="154">
        <f t="shared" si="12"/>
        <v>0</v>
      </c>
      <c r="S31" s="154">
        <v>0.12507733720645808</v>
      </c>
      <c r="T31" s="199">
        <f t="shared" si="13"/>
        <v>0.12507733720645808</v>
      </c>
      <c r="U31" s="271">
        <f t="shared" si="14"/>
        <v>0</v>
      </c>
      <c r="V31" s="154" t="s">
        <v>88</v>
      </c>
      <c r="W31" s="199" t="e">
        <f t="shared" si="15"/>
        <v>#VALUE!</v>
      </c>
      <c r="X31" s="223" t="e">
        <f t="shared" si="16"/>
        <v>#VALUE!</v>
      </c>
    </row>
    <row r="32" spans="2:24">
      <c r="B32" s="150">
        <f t="shared" si="17"/>
        <v>673.67714464978735</v>
      </c>
      <c r="C32" s="151">
        <f t="shared" si="2"/>
        <v>23.263418740397796</v>
      </c>
      <c r="D32" s="151">
        <f t="shared" si="18"/>
        <v>175.71428571428564</v>
      </c>
      <c r="E32" s="262">
        <f t="shared" si="3"/>
        <v>0</v>
      </c>
      <c r="F32" s="152">
        <f t="shared" si="4"/>
        <v>0</v>
      </c>
      <c r="G32" s="152">
        <f t="shared" si="0"/>
        <v>0</v>
      </c>
      <c r="H32" s="152">
        <f t="shared" si="1"/>
        <v>0</v>
      </c>
      <c r="I32" s="194">
        <f t="shared" si="5"/>
        <v>0</v>
      </c>
      <c r="J32" s="153">
        <f t="shared" si="6"/>
        <v>0</v>
      </c>
      <c r="K32" s="153">
        <v>13.856446548382891</v>
      </c>
      <c r="L32" s="194">
        <f t="shared" si="7"/>
        <v>13.856446548382891</v>
      </c>
      <c r="M32" s="153">
        <f t="shared" si="8"/>
        <v>0</v>
      </c>
      <c r="N32" s="153">
        <v>13.855553451617109</v>
      </c>
      <c r="O32" s="194">
        <f t="shared" si="9"/>
        <v>13.855553451617109</v>
      </c>
      <c r="P32" s="194">
        <f t="shared" si="10"/>
        <v>0</v>
      </c>
      <c r="Q32" s="194">
        <f t="shared" si="11"/>
        <v>0</v>
      </c>
      <c r="R32" s="154">
        <f t="shared" si="12"/>
        <v>0</v>
      </c>
      <c r="S32" s="154">
        <v>0.13218253644923378</v>
      </c>
      <c r="T32" s="199">
        <f t="shared" si="13"/>
        <v>0.13218253644923378</v>
      </c>
      <c r="U32" s="271">
        <f t="shared" si="14"/>
        <v>0</v>
      </c>
      <c r="V32" s="154" t="s">
        <v>88</v>
      </c>
      <c r="W32" s="199" t="e">
        <f t="shared" si="15"/>
        <v>#VALUE!</v>
      </c>
      <c r="X32" s="223" t="e">
        <f t="shared" si="16"/>
        <v>#VALUE!</v>
      </c>
    </row>
    <row r="33" spans="2:24">
      <c r="B33" s="201">
        <f t="shared" si="17"/>
        <v>725.49846346900188</v>
      </c>
      <c r="C33" s="155">
        <f t="shared" si="2"/>
        <v>25.052912489659171</v>
      </c>
      <c r="D33" s="155">
        <f t="shared" si="18"/>
        <v>179.99999999999991</v>
      </c>
      <c r="E33" s="263">
        <f t="shared" si="3"/>
        <v>0</v>
      </c>
      <c r="F33" s="156">
        <f t="shared" si="4"/>
        <v>0</v>
      </c>
      <c r="G33" s="156">
        <f t="shared" si="0"/>
        <v>0</v>
      </c>
      <c r="H33" s="156">
        <f t="shared" si="1"/>
        <v>0</v>
      </c>
      <c r="I33" s="196">
        <f t="shared" si="5"/>
        <v>0</v>
      </c>
      <c r="J33" s="157">
        <f>(SIN(RADIANS(meri_o))*1/TAN(RADIANS(D33))*H33*Rand_o)+(2*lam_o/a_o*1/TAN(RADIANS(D33))*F33*Lös2)</f>
        <v>0</v>
      </c>
      <c r="K33" s="157">
        <v>13.856406460551018</v>
      </c>
      <c r="L33" s="196">
        <f t="shared" si="7"/>
        <v>13.856406460551018</v>
      </c>
      <c r="M33" s="157">
        <f t="shared" si="8"/>
        <v>0</v>
      </c>
      <c r="N33" s="157">
        <v>13.855593539448982</v>
      </c>
      <c r="O33" s="196">
        <f t="shared" si="9"/>
        <v>13.855593539448982</v>
      </c>
      <c r="P33" s="196">
        <f t="shared" si="10"/>
        <v>0</v>
      </c>
      <c r="Q33" s="196">
        <f t="shared" si="11"/>
        <v>0</v>
      </c>
      <c r="R33" s="158">
        <f t="shared" si="12"/>
        <v>0</v>
      </c>
      <c r="S33" s="158">
        <v>0.13854838718205709</v>
      </c>
      <c r="T33" s="200">
        <f t="shared" si="13"/>
        <v>0.13854838718205709</v>
      </c>
      <c r="U33" s="272">
        <f t="shared" si="14"/>
        <v>0</v>
      </c>
      <c r="V33" s="158" t="s">
        <v>88</v>
      </c>
      <c r="W33" s="200" t="e">
        <f t="shared" si="15"/>
        <v>#VALUE!</v>
      </c>
      <c r="X33" s="224" t="e">
        <f t="shared" si="16"/>
        <v>#VALUE!</v>
      </c>
    </row>
  </sheetData>
  <phoneticPr fontId="25" type="noConversion"/>
  <pageMargins left="0.78740157499999996" right="0.78740157499999996" top="0.984251969" bottom="0.984251969" header="0.4921259845" footer="0.4921259845"/>
  <pageSetup paperSize="9" orientation="landscape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838" r:id="rId4" name="Button 134">
              <controlPr defaultSize="0" print="0" autoFill="0" autoLine="0" autoPict="0" macro="[0]!zurück_zum_KV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457200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9" r:id="rId5" name="Button 135">
              <controlPr defaultSize="0" print="0" autoFill="0" autoLine="0" autoPict="0" macro="[0]!zeige_Schalenwahl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457200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3" r:id="rId6" name="Button 139">
              <controlPr defaultSize="0" print="0" autoFill="0" autoLine="0" autoPict="0" macro="[0]!auswertung_rand_unten">
                <anchor moveWithCells="1" sizeWithCells="1">
                  <from>
                    <xdr:col>9</xdr:col>
                    <xdr:colOff>0</xdr:colOff>
                    <xdr:row>7</xdr:row>
                    <xdr:rowOff>7620</xdr:rowOff>
                  </from>
                  <to>
                    <xdr:col>10</xdr:col>
                    <xdr:colOff>457200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8"/>
  <dimension ref="A2:Y33"/>
  <sheetViews>
    <sheetView showGridLines="0" showRowColHeaders="0" showOutlineSymbols="0" topLeftCell="A25" workbookViewId="0">
      <selection activeCell="C6" sqref="C6"/>
    </sheetView>
  </sheetViews>
  <sheetFormatPr defaultColWidth="11.5546875" defaultRowHeight="13.2"/>
  <cols>
    <col min="1" max="14" width="11.5546875" style="19" customWidth="1"/>
    <col min="15" max="16" width="12.5546875" style="19" customWidth="1"/>
    <col min="17" max="16384" width="11.5546875" style="19"/>
  </cols>
  <sheetData>
    <row r="2" spans="1:9">
      <c r="E2" s="141" t="s">
        <v>198</v>
      </c>
      <c r="F2" s="142"/>
      <c r="G2" s="143"/>
    </row>
    <row r="4" spans="1:9" ht="15.6">
      <c r="A4" s="144"/>
      <c r="B4" s="202" t="s">
        <v>162</v>
      </c>
      <c r="C4" s="145">
        <f>Kraftgrößenverfahren!G8</f>
        <v>21000</v>
      </c>
      <c r="D4" s="203" t="str">
        <f>Kraftgrößenverfahren!H8</f>
        <v>[KN/cm²]</v>
      </c>
      <c r="H4" s="146"/>
    </row>
    <row r="5" spans="1:9" ht="15.6">
      <c r="B5" s="204" t="s">
        <v>163</v>
      </c>
      <c r="C5" s="147">
        <f>Kraftgrößenverfahren!G9</f>
        <v>0.3</v>
      </c>
      <c r="D5" s="205" t="str">
        <f>Kraftgrößenverfahren!H9</f>
        <v>[-]</v>
      </c>
      <c r="H5" s="146"/>
    </row>
    <row r="6" spans="1:9" ht="17.100000000000001" customHeight="1">
      <c r="B6" s="206" t="s">
        <v>164</v>
      </c>
      <c r="C6" s="147">
        <f>Kraftgrößenverfahren!G10</f>
        <v>2</v>
      </c>
      <c r="D6" s="205" t="str">
        <f>Kraftgrößenverfahren!H10</f>
        <v>[cm]</v>
      </c>
      <c r="H6" s="148"/>
    </row>
    <row r="7" spans="1:9" ht="17.100000000000001" customHeight="1">
      <c r="B7" s="206" t="s">
        <v>165</v>
      </c>
      <c r="C7" s="147">
        <f>Kraftgrößenverfahren!G11</f>
        <v>600</v>
      </c>
      <c r="D7" s="205" t="str">
        <f>Kraftgrößenverfahren!H11</f>
        <v>[cm]</v>
      </c>
      <c r="H7" s="148"/>
    </row>
    <row r="8" spans="1:9" ht="15.6">
      <c r="B8" s="204" t="s">
        <v>165</v>
      </c>
      <c r="C8" s="147">
        <f>Kraftgrößenverfahren!G12</f>
        <v>90</v>
      </c>
      <c r="D8" s="205" t="str">
        <f>Kraftgrößenverfahren!H12</f>
        <v>[°]</v>
      </c>
      <c r="H8" s="148"/>
    </row>
    <row r="9" spans="1:9" ht="15.6">
      <c r="B9" s="204" t="s">
        <v>166</v>
      </c>
      <c r="C9" s="147">
        <f>Kraftgrößenverfahren!G21</f>
        <v>22.263902381562609</v>
      </c>
      <c r="D9" s="198" t="str">
        <f>Kraftgrößenverfahren!H21</f>
        <v>[-]</v>
      </c>
      <c r="H9" s="148"/>
    </row>
    <row r="10" spans="1:9" ht="15.6">
      <c r="B10" s="206" t="s">
        <v>167</v>
      </c>
      <c r="C10" s="147">
        <f>Kraftgrößenverfahren!G22</f>
        <v>169.32840971444995</v>
      </c>
      <c r="D10" s="198" t="str">
        <f>Kraftgrößenverfahren!H22</f>
        <v>[cm]</v>
      </c>
      <c r="H10" s="148"/>
    </row>
    <row r="11" spans="1:9" ht="15.6">
      <c r="B11" s="207" t="s">
        <v>168</v>
      </c>
      <c r="C11" s="208">
        <v>4</v>
      </c>
      <c r="D11" s="209" t="str">
        <f>D10</f>
        <v>[cm]</v>
      </c>
    </row>
    <row r="12" spans="1:9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1:9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</row>
    <row r="14" spans="1:9" ht="15.6">
      <c r="B14" s="210" t="s">
        <v>199</v>
      </c>
      <c r="C14" s="237">
        <f>Kraftgrößenverfahren!G20+Kraftgrößenverfahren!F98</f>
        <v>-3.464024348693314</v>
      </c>
      <c r="D14" s="238" t="str">
        <f>D12</f>
        <v>[KN/cm]</v>
      </c>
      <c r="I14" s="19" t="s">
        <v>14</v>
      </c>
    </row>
    <row r="17" spans="2:25">
      <c r="E17" s="19" t="s">
        <v>14</v>
      </c>
    </row>
    <row r="18" spans="2:25" ht="15.6">
      <c r="B18" s="211" t="str">
        <f>D6</f>
        <v>[cm]</v>
      </c>
      <c r="C18" s="212" t="s">
        <v>172</v>
      </c>
      <c r="D18" s="213" t="s">
        <v>173</v>
      </c>
      <c r="E18" s="213" t="s">
        <v>174</v>
      </c>
      <c r="F18" s="213" t="s">
        <v>175</v>
      </c>
      <c r="G18" s="213" t="s">
        <v>176</v>
      </c>
      <c r="H18" s="214" t="str">
        <f>D12</f>
        <v>[KN/cm]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5" t="str">
        <f>Zylinder_Rand_oben!O18</f>
        <v>[KNcm/cm]</v>
      </c>
      <c r="P18" s="215" t="str">
        <f>O18</f>
        <v>[KNcm/cm]</v>
      </c>
      <c r="Q18" s="215" t="str">
        <f>D6</f>
        <v>[cm]</v>
      </c>
      <c r="R18" s="215" t="str">
        <f>D6</f>
        <v>[cm]</v>
      </c>
      <c r="S18" s="215" t="str">
        <f>D6</f>
        <v>[cm]</v>
      </c>
      <c r="T18" s="212" t="s">
        <v>177</v>
      </c>
      <c r="U18" s="212" t="s">
        <v>178</v>
      </c>
      <c r="V18" s="212" t="s">
        <v>179</v>
      </c>
      <c r="W18" s="275" t="s">
        <v>180</v>
      </c>
    </row>
    <row r="19" spans="2:25">
      <c r="B19" s="150">
        <v>0</v>
      </c>
      <c r="C19" s="151">
        <f t="shared" ref="C19:C33" si="0">lam_u/a_u*B19</f>
        <v>0</v>
      </c>
      <c r="D19" s="260">
        <f>ROUNDDOWN(EXP(-C19)*COS(C19),4)</f>
        <v>1</v>
      </c>
      <c r="E19" s="261">
        <f>ROUNDDOWN(EXP(-C19)*SIN(C19),4)</f>
        <v>0</v>
      </c>
      <c r="F19" s="152">
        <f>D19+E19</f>
        <v>1</v>
      </c>
      <c r="G19" s="152">
        <f>D19-E19</f>
        <v>1</v>
      </c>
      <c r="H19" s="194">
        <f t="shared" ref="H19:H33" si="1">(-G19*Rand_u)+(2*lam_u/a_u*E19*Lös2)</f>
        <v>3.464024348693314</v>
      </c>
      <c r="I19" s="153">
        <v>0</v>
      </c>
      <c r="J19" s="153">
        <v>12</v>
      </c>
      <c r="K19" s="194">
        <f>I19+J19</f>
        <v>12</v>
      </c>
      <c r="L19" s="153">
        <f t="shared" ref="L19:L33" si="2">(2*lam_u*D19*Rand_u)+(2*lam_u^2/a_u*G19*Lös2)</f>
        <v>-79.893724653437175</v>
      </c>
      <c r="M19" s="153">
        <v>24</v>
      </c>
      <c r="N19" s="194">
        <f>L19+M19</f>
        <v>-55.893724653437175</v>
      </c>
      <c r="O19" s="194">
        <f t="shared" ref="O19:O33" si="3">(a_u/lam_u*E19*Rand_u)+(F19*Lös2)</f>
        <v>44.999680955231149</v>
      </c>
      <c r="P19" s="194">
        <f>(nü_u*a_u/lam_u*E19*Rand_u)+(nü_u*F19*Lös2)</f>
        <v>13.499904286569345</v>
      </c>
      <c r="Q19" s="154">
        <f t="shared" ref="Q19:Q33" si="4">(2*a_u*lam_u/(E_u*t_u)*D19*Rand_u)+(2*lam_u^2/(E_u*t_u)*G19*Lös2)</f>
        <v>-1.1413389236205311</v>
      </c>
      <c r="R19" s="154">
        <v>0.29142857142857143</v>
      </c>
      <c r="S19" s="199">
        <f>Q19+R19</f>
        <v>-0.84991035219195976</v>
      </c>
      <c r="T19" s="270">
        <f>(2*lam_u^2/(E_u*t_u)*F19*Rand_u)+(4*lam_u^3/(E_u*t_u*a_u)*D19*Lös2)</f>
        <v>-2.9378011223093886E-3</v>
      </c>
      <c r="U19" s="154">
        <v>0</v>
      </c>
      <c r="V19" s="273">
        <f>T19+U19</f>
        <v>-2.9378011223093886E-3</v>
      </c>
      <c r="W19" s="222">
        <f>(V19*180/PI())</f>
        <v>-0.16832360535712454</v>
      </c>
    </row>
    <row r="20" spans="2:25">
      <c r="B20" s="150">
        <f>B19+H_u/14</f>
        <v>0.2857142857142857</v>
      </c>
      <c r="C20" s="151">
        <f t="shared" si="0"/>
        <v>1.0601858276934576E-2</v>
      </c>
      <c r="D20" s="262">
        <f t="shared" ref="D20:D33" si="5">ROUNDDOWN(EXP(-C20)*COS(C20),4)</f>
        <v>0.98929999999999996</v>
      </c>
      <c r="E20" s="152">
        <f t="shared" ref="E20:E33" si="6">ROUNDDOWN(EXP(-C20)*SIN(C20),4)</f>
        <v>1.04E-2</v>
      </c>
      <c r="F20" s="152">
        <f t="shared" ref="F20:F33" si="7">D20+E20</f>
        <v>0.99969999999999992</v>
      </c>
      <c r="G20" s="152">
        <f t="shared" ref="G20:G33" si="8">D20-E20</f>
        <v>0.97889999999999999</v>
      </c>
      <c r="H20" s="194">
        <f t="shared" si="1"/>
        <v>3.4256648764074944</v>
      </c>
      <c r="I20" s="153">
        <v>0</v>
      </c>
      <c r="J20" s="153">
        <v>12</v>
      </c>
      <c r="K20" s="194">
        <f t="shared" ref="K20:K33" si="9">I20+J20</f>
        <v>12</v>
      </c>
      <c r="L20" s="153">
        <f t="shared" si="2"/>
        <v>-79.81211922214024</v>
      </c>
      <c r="M20" s="153">
        <v>24</v>
      </c>
      <c r="N20" s="194">
        <f t="shared" ref="N20:N33" si="10">L20+M20</f>
        <v>-55.81211922214024</v>
      </c>
      <c r="O20" s="194">
        <f t="shared" si="3"/>
        <v>44.015303997793879</v>
      </c>
      <c r="P20" s="194">
        <f t="shared" ref="P20:P33" si="11">(nü_u*a_u/lam_u*E20*Rand_u)+(nü_u*F20*Lös2)</f>
        <v>13.204591199338163</v>
      </c>
      <c r="Q20" s="154">
        <f t="shared" si="4"/>
        <v>-1.1401731317448609</v>
      </c>
      <c r="R20" s="154">
        <v>0.29142857142857143</v>
      </c>
      <c r="S20" s="199">
        <f t="shared" ref="S20:S33" si="12">Q20+R20</f>
        <v>-0.84874456031628953</v>
      </c>
      <c r="T20" s="271">
        <f t="shared" ref="T20:T33" si="13">(2*lam_u^2/(E_u*t_u)*F20*Rand_u)+(4*lam_u^3/(E_u*t_u*a_u)*D20*Lös2)</f>
        <v>-3.7567163424605254E-3</v>
      </c>
      <c r="U20" s="154">
        <v>0</v>
      </c>
      <c r="V20" s="273">
        <f t="shared" ref="V20:V33" si="14">T20+U20</f>
        <v>-3.7567163424605254E-3</v>
      </c>
      <c r="W20" s="223">
        <f t="shared" ref="W20:W33" si="15">(V20*180/PI())</f>
        <v>-0.21524399125081134</v>
      </c>
    </row>
    <row r="21" spans="2:25">
      <c r="B21" s="150">
        <f t="shared" ref="B21:B33" si="16">B20+H_u/14</f>
        <v>0.5714285714285714</v>
      </c>
      <c r="C21" s="151">
        <f t="shared" si="0"/>
        <v>2.1203716553869153E-2</v>
      </c>
      <c r="D21" s="262">
        <f t="shared" si="5"/>
        <v>0.97870000000000001</v>
      </c>
      <c r="E21" s="152">
        <f t="shared" si="6"/>
        <v>2.07E-2</v>
      </c>
      <c r="F21" s="152">
        <f t="shared" si="7"/>
        <v>0.99940000000000007</v>
      </c>
      <c r="G21" s="152">
        <f t="shared" si="8"/>
        <v>0.95799999999999996</v>
      </c>
      <c r="H21" s="194">
        <f t="shared" si="1"/>
        <v>3.3876642528234169</v>
      </c>
      <c r="I21" s="153">
        <v>0</v>
      </c>
      <c r="J21" s="153">
        <v>12</v>
      </c>
      <c r="K21" s="194">
        <f t="shared" si="9"/>
        <v>12</v>
      </c>
      <c r="L21" s="153">
        <f t="shared" si="2"/>
        <v>-79.731067995784684</v>
      </c>
      <c r="M21" s="153">
        <v>24</v>
      </c>
      <c r="N21" s="194">
        <f t="shared" si="10"/>
        <v>-55.731067995784684</v>
      </c>
      <c r="O21" s="194">
        <f t="shared" si="3"/>
        <v>43.040262396636912</v>
      </c>
      <c r="P21" s="194">
        <f t="shared" si="11"/>
        <v>12.912078718991076</v>
      </c>
      <c r="Q21" s="154">
        <f t="shared" si="4"/>
        <v>-1.1390152570826382</v>
      </c>
      <c r="R21" s="154">
        <v>0.29142857142857143</v>
      </c>
      <c r="S21" s="199">
        <f t="shared" si="12"/>
        <v>-0.84758668565406681</v>
      </c>
      <c r="T21" s="271">
        <f t="shared" si="13"/>
        <v>-4.5677489033762037E-3</v>
      </c>
      <c r="U21" s="154">
        <v>0</v>
      </c>
      <c r="V21" s="273">
        <f t="shared" si="14"/>
        <v>-4.5677489033762037E-3</v>
      </c>
      <c r="W21" s="223">
        <f t="shared" si="15"/>
        <v>-0.2617127340389665</v>
      </c>
    </row>
    <row r="22" spans="2:25">
      <c r="B22" s="150">
        <f t="shared" si="16"/>
        <v>0.8571428571428571</v>
      </c>
      <c r="C22" s="151">
        <f t="shared" si="0"/>
        <v>3.1805574830803728E-2</v>
      </c>
      <c r="D22" s="262">
        <f t="shared" si="5"/>
        <v>0.96819999999999995</v>
      </c>
      <c r="E22" s="152">
        <f t="shared" si="6"/>
        <v>3.0800000000000001E-2</v>
      </c>
      <c r="F22" s="152">
        <f t="shared" si="7"/>
        <v>0.999</v>
      </c>
      <c r="G22" s="152">
        <f t="shared" si="8"/>
        <v>0.9373999999999999</v>
      </c>
      <c r="H22" s="194">
        <f t="shared" si="1"/>
        <v>3.350034924207955</v>
      </c>
      <c r="I22" s="153">
        <v>0</v>
      </c>
      <c r="J22" s="153">
        <v>12</v>
      </c>
      <c r="K22" s="194">
        <f t="shared" si="9"/>
        <v>12</v>
      </c>
      <c r="L22" s="153">
        <f t="shared" si="2"/>
        <v>-79.643135806846473</v>
      </c>
      <c r="M22" s="153">
        <v>24</v>
      </c>
      <c r="N22" s="194">
        <f t="shared" si="10"/>
        <v>-55.643135806846473</v>
      </c>
      <c r="O22" s="194">
        <f t="shared" si="3"/>
        <v>42.079391539945014</v>
      </c>
      <c r="P22" s="194">
        <f t="shared" si="11"/>
        <v>12.623817461983503</v>
      </c>
      <c r="Q22" s="154">
        <f t="shared" si="4"/>
        <v>-1.13775908295495</v>
      </c>
      <c r="R22" s="154">
        <v>0.29142857142857143</v>
      </c>
      <c r="S22" s="199">
        <f t="shared" si="12"/>
        <v>-0.84633051152637861</v>
      </c>
      <c r="T22" s="271">
        <f t="shared" si="13"/>
        <v>-5.3627223657087136E-3</v>
      </c>
      <c r="U22" s="154">
        <v>0</v>
      </c>
      <c r="V22" s="273">
        <f t="shared" si="14"/>
        <v>-5.3627223657087136E-3</v>
      </c>
      <c r="W22" s="223">
        <f t="shared" si="15"/>
        <v>-0.3072613582555217</v>
      </c>
    </row>
    <row r="23" spans="2:25">
      <c r="B23" s="150">
        <f t="shared" si="16"/>
        <v>1.1428571428571428</v>
      </c>
      <c r="C23" s="151">
        <f t="shared" si="0"/>
        <v>4.2407433107738306E-2</v>
      </c>
      <c r="D23" s="262">
        <f t="shared" si="5"/>
        <v>0.95760000000000001</v>
      </c>
      <c r="E23" s="152">
        <f t="shared" si="6"/>
        <v>4.0599999999999997E-2</v>
      </c>
      <c r="F23" s="152">
        <f t="shared" si="7"/>
        <v>0.99819999999999998</v>
      </c>
      <c r="G23" s="152">
        <f t="shared" si="8"/>
        <v>0.91700000000000004</v>
      </c>
      <c r="H23" s="194">
        <f t="shared" si="1"/>
        <v>3.3120965319582436</v>
      </c>
      <c r="I23" s="153">
        <v>0</v>
      </c>
      <c r="J23" s="153">
        <v>12</v>
      </c>
      <c r="K23" s="194">
        <f t="shared" si="9"/>
        <v>12</v>
      </c>
      <c r="L23" s="153">
        <f t="shared" si="2"/>
        <v>-79.524908742870977</v>
      </c>
      <c r="M23" s="153">
        <v>24</v>
      </c>
      <c r="N23" s="194">
        <f t="shared" si="10"/>
        <v>-55.524908742870977</v>
      </c>
      <c r="O23" s="194">
        <f t="shared" si="3"/>
        <v>41.128526879711899</v>
      </c>
      <c r="P23" s="194">
        <f t="shared" si="11"/>
        <v>12.338558063913569</v>
      </c>
      <c r="Q23" s="154">
        <f t="shared" si="4"/>
        <v>-1.1360701248981573</v>
      </c>
      <c r="R23" s="154">
        <v>0.29142857142857143</v>
      </c>
      <c r="S23" s="199">
        <f t="shared" si="12"/>
        <v>-0.84464155346958592</v>
      </c>
      <c r="T23" s="271">
        <f t="shared" si="13"/>
        <v>-6.1328727298859409E-3</v>
      </c>
      <c r="U23" s="154">
        <v>0</v>
      </c>
      <c r="V23" s="273">
        <f t="shared" si="14"/>
        <v>-6.1328727298859409E-3</v>
      </c>
      <c r="W23" s="223">
        <f t="shared" si="15"/>
        <v>-0.35138772371334015</v>
      </c>
    </row>
    <row r="24" spans="2:25">
      <c r="B24" s="150">
        <f t="shared" si="16"/>
        <v>1.4285714285714284</v>
      </c>
      <c r="C24" s="151">
        <f t="shared" si="0"/>
        <v>5.3009291384672877E-2</v>
      </c>
      <c r="D24" s="262">
        <f t="shared" si="5"/>
        <v>0.94699999999999995</v>
      </c>
      <c r="E24" s="152">
        <f t="shared" si="6"/>
        <v>5.0200000000000002E-2</v>
      </c>
      <c r="F24" s="152">
        <f t="shared" si="7"/>
        <v>0.99719999999999998</v>
      </c>
      <c r="G24" s="152">
        <f t="shared" si="8"/>
        <v>0.89679999999999993</v>
      </c>
      <c r="H24" s="194">
        <f t="shared" si="1"/>
        <v>3.2741830322422776</v>
      </c>
      <c r="I24" s="153">
        <v>0</v>
      </c>
      <c r="J24" s="153">
        <v>12</v>
      </c>
      <c r="K24" s="194">
        <f t="shared" si="9"/>
        <v>12</v>
      </c>
      <c r="L24" s="153">
        <f t="shared" si="2"/>
        <v>-79.391811343847493</v>
      </c>
      <c r="M24" s="153">
        <v>24</v>
      </c>
      <c r="N24" s="194">
        <f t="shared" si="10"/>
        <v>-55.391811343847493</v>
      </c>
      <c r="O24" s="194">
        <f t="shared" si="3"/>
        <v>40.18733299584833</v>
      </c>
      <c r="P24" s="194">
        <f t="shared" si="11"/>
        <v>12.056199898754498</v>
      </c>
      <c r="Q24" s="154">
        <f t="shared" si="4"/>
        <v>-1.134168733483536</v>
      </c>
      <c r="R24" s="154">
        <v>0.29142857142857143</v>
      </c>
      <c r="S24" s="199">
        <f t="shared" si="12"/>
        <v>-0.8427401620549646</v>
      </c>
      <c r="T24" s="271">
        <f t="shared" si="13"/>
        <v>-6.8866702153677767E-3</v>
      </c>
      <c r="U24" s="154">
        <v>0</v>
      </c>
      <c r="V24" s="273">
        <f t="shared" si="14"/>
        <v>-6.8866702153677767E-3</v>
      </c>
      <c r="W24" s="223">
        <f t="shared" si="15"/>
        <v>-0.3945771382390233</v>
      </c>
    </row>
    <row r="25" spans="2:25">
      <c r="B25" s="150">
        <f t="shared" si="16"/>
        <v>1.714285714285714</v>
      </c>
      <c r="C25" s="151">
        <f t="shared" si="0"/>
        <v>6.3611149661607441E-2</v>
      </c>
      <c r="D25" s="262">
        <f t="shared" si="5"/>
        <v>0.93640000000000001</v>
      </c>
      <c r="E25" s="152">
        <f t="shared" si="6"/>
        <v>5.96E-2</v>
      </c>
      <c r="F25" s="152">
        <f t="shared" si="7"/>
        <v>0.996</v>
      </c>
      <c r="G25" s="152">
        <f t="shared" si="8"/>
        <v>0.87680000000000002</v>
      </c>
      <c r="H25" s="194">
        <f t="shared" si="1"/>
        <v>3.2362944250600583</v>
      </c>
      <c r="I25" s="153">
        <v>0</v>
      </c>
      <c r="J25" s="153">
        <v>12</v>
      </c>
      <c r="K25" s="194">
        <f t="shared" si="9"/>
        <v>12</v>
      </c>
      <c r="L25" s="153">
        <f t="shared" si="2"/>
        <v>-79.243843609776064</v>
      </c>
      <c r="M25" s="153">
        <v>24</v>
      </c>
      <c r="N25" s="194">
        <f t="shared" si="10"/>
        <v>-55.243843609776064</v>
      </c>
      <c r="O25" s="194">
        <f t="shared" si="3"/>
        <v>39.255809888354314</v>
      </c>
      <c r="P25" s="194">
        <f t="shared" si="11"/>
        <v>11.776742966506294</v>
      </c>
      <c r="Q25" s="154">
        <f t="shared" si="4"/>
        <v>-1.1320549087110865</v>
      </c>
      <c r="R25" s="154">
        <v>0.29142857142857143</v>
      </c>
      <c r="S25" s="199">
        <f t="shared" si="12"/>
        <v>-0.84062633728251512</v>
      </c>
      <c r="T25" s="271">
        <f t="shared" si="13"/>
        <v>-7.6241148221542349E-3</v>
      </c>
      <c r="U25" s="154">
        <v>0</v>
      </c>
      <c r="V25" s="273">
        <f t="shared" si="14"/>
        <v>-7.6241148221542349E-3</v>
      </c>
      <c r="W25" s="223">
        <f t="shared" si="15"/>
        <v>-0.43682960183257191</v>
      </c>
    </row>
    <row r="26" spans="2:25">
      <c r="B26" s="150">
        <f t="shared" si="16"/>
        <v>1.9999999999999996</v>
      </c>
      <c r="C26" s="151">
        <f t="shared" si="0"/>
        <v>7.4213007938542019E-2</v>
      </c>
      <c r="D26" s="262">
        <f t="shared" si="5"/>
        <v>0.92589999999999995</v>
      </c>
      <c r="E26" s="152">
        <f t="shared" si="6"/>
        <v>6.88E-2</v>
      </c>
      <c r="F26" s="152">
        <f t="shared" si="7"/>
        <v>0.99469999999999992</v>
      </c>
      <c r="G26" s="152">
        <f t="shared" si="8"/>
        <v>0.85709999999999997</v>
      </c>
      <c r="H26" s="194">
        <f t="shared" si="1"/>
        <v>3.1987771128464546</v>
      </c>
      <c r="I26" s="153">
        <v>0</v>
      </c>
      <c r="J26" s="153">
        <v>12</v>
      </c>
      <c r="K26" s="194">
        <f t="shared" si="9"/>
        <v>12</v>
      </c>
      <c r="L26" s="153">
        <f t="shared" si="2"/>
        <v>-79.088994913121951</v>
      </c>
      <c r="M26" s="153">
        <v>24</v>
      </c>
      <c r="N26" s="194">
        <f t="shared" si="10"/>
        <v>-55.088994913121951</v>
      </c>
      <c r="O26" s="194">
        <f t="shared" si="3"/>
        <v>38.338457525325353</v>
      </c>
      <c r="P26" s="194">
        <f t="shared" si="11"/>
        <v>11.501537257597604</v>
      </c>
      <c r="Q26" s="154">
        <f t="shared" si="4"/>
        <v>-1.1298427844731707</v>
      </c>
      <c r="R26" s="154">
        <v>0.29142857142857143</v>
      </c>
      <c r="S26" s="199">
        <f t="shared" si="12"/>
        <v>-0.83841421304459929</v>
      </c>
      <c r="T26" s="271">
        <f t="shared" si="13"/>
        <v>-8.3455003303575387E-3</v>
      </c>
      <c r="U26" s="154">
        <v>0</v>
      </c>
      <c r="V26" s="273">
        <f t="shared" si="14"/>
        <v>-8.3455003303575387E-3</v>
      </c>
      <c r="W26" s="223">
        <f t="shared" si="15"/>
        <v>-0.47816194685452118</v>
      </c>
      <c r="Y26" s="19" t="s">
        <v>14</v>
      </c>
    </row>
    <row r="27" spans="2:25">
      <c r="B27" s="150">
        <f t="shared" si="16"/>
        <v>2.2857142857142851</v>
      </c>
      <c r="C27" s="151">
        <f t="shared" si="0"/>
        <v>8.4814866215476584E-2</v>
      </c>
      <c r="D27" s="262">
        <f t="shared" si="5"/>
        <v>0.9153</v>
      </c>
      <c r="E27" s="152">
        <f t="shared" si="6"/>
        <v>7.7799999999999994E-2</v>
      </c>
      <c r="F27" s="152">
        <f t="shared" si="7"/>
        <v>0.99309999999999998</v>
      </c>
      <c r="G27" s="152">
        <f t="shared" si="8"/>
        <v>0.83750000000000002</v>
      </c>
      <c r="H27" s="194">
        <f t="shared" si="1"/>
        <v>3.1609382907317274</v>
      </c>
      <c r="I27" s="153">
        <v>0</v>
      </c>
      <c r="J27" s="153">
        <v>12</v>
      </c>
      <c r="K27" s="194">
        <f t="shared" si="9"/>
        <v>12</v>
      </c>
      <c r="L27" s="153">
        <f t="shared" si="2"/>
        <v>-78.911286508954518</v>
      </c>
      <c r="M27" s="153">
        <v>24</v>
      </c>
      <c r="N27" s="194">
        <f t="shared" si="10"/>
        <v>-54.911286508954518</v>
      </c>
      <c r="O27" s="194">
        <f t="shared" si="3"/>
        <v>37.426275970570423</v>
      </c>
      <c r="P27" s="194">
        <f t="shared" si="11"/>
        <v>11.227882791171126</v>
      </c>
      <c r="Q27" s="154">
        <f t="shared" si="4"/>
        <v>-1.1273040929850648</v>
      </c>
      <c r="R27" s="154">
        <v>0.29142857142857143</v>
      </c>
      <c r="S27" s="199">
        <f t="shared" si="12"/>
        <v>-0.83587552155649347</v>
      </c>
      <c r="T27" s="271">
        <f t="shared" si="13"/>
        <v>-9.0502391797532278E-3</v>
      </c>
      <c r="U27" s="154">
        <v>0</v>
      </c>
      <c r="V27" s="273">
        <f t="shared" si="14"/>
        <v>-9.0502391797532278E-3</v>
      </c>
      <c r="W27" s="223">
        <f t="shared" si="15"/>
        <v>-0.51854050858379996</v>
      </c>
    </row>
    <row r="28" spans="2:25">
      <c r="B28" s="150">
        <f t="shared" si="16"/>
        <v>2.5714285714285707</v>
      </c>
      <c r="C28" s="151">
        <f t="shared" si="0"/>
        <v>9.5416724492411162E-2</v>
      </c>
      <c r="D28" s="262">
        <f t="shared" si="5"/>
        <v>0.90480000000000005</v>
      </c>
      <c r="E28" s="152">
        <f t="shared" si="6"/>
        <v>8.6599999999999996E-2</v>
      </c>
      <c r="F28" s="152">
        <f t="shared" si="7"/>
        <v>0.99140000000000006</v>
      </c>
      <c r="G28" s="152">
        <f t="shared" si="8"/>
        <v>0.81820000000000004</v>
      </c>
      <c r="H28" s="194">
        <f t="shared" si="1"/>
        <v>3.1234707635856158</v>
      </c>
      <c r="I28" s="153">
        <v>0</v>
      </c>
      <c r="J28" s="153">
        <v>12</v>
      </c>
      <c r="K28" s="194">
        <f t="shared" si="9"/>
        <v>12</v>
      </c>
      <c r="L28" s="153">
        <f t="shared" si="2"/>
        <v>-78.726697142204472</v>
      </c>
      <c r="M28" s="153">
        <v>24</v>
      </c>
      <c r="N28" s="194">
        <f t="shared" si="10"/>
        <v>-54.726697142204472</v>
      </c>
      <c r="O28" s="194">
        <f t="shared" si="3"/>
        <v>36.528265160280561</v>
      </c>
      <c r="P28" s="194">
        <f t="shared" si="11"/>
        <v>10.958479548084167</v>
      </c>
      <c r="Q28" s="154">
        <f t="shared" si="4"/>
        <v>-1.1246671020314929</v>
      </c>
      <c r="R28" s="154">
        <v>0.29142857142857143</v>
      </c>
      <c r="S28" s="199">
        <f t="shared" si="12"/>
        <v>-0.83323853060292152</v>
      </c>
      <c r="T28" s="271">
        <f t="shared" si="13"/>
        <v>-9.7389189305657625E-3</v>
      </c>
      <c r="U28" s="154">
        <v>0</v>
      </c>
      <c r="V28" s="273">
        <f t="shared" si="14"/>
        <v>-9.7389189305657625E-3</v>
      </c>
      <c r="W28" s="223">
        <f t="shared" si="15"/>
        <v>-0.5579989517414794</v>
      </c>
    </row>
    <row r="29" spans="2:25">
      <c r="B29" s="150">
        <f t="shared" si="16"/>
        <v>2.8571428571428563</v>
      </c>
      <c r="C29" s="151">
        <f t="shared" si="0"/>
        <v>0.10601858276934573</v>
      </c>
      <c r="D29" s="262">
        <f t="shared" si="5"/>
        <v>0.89429999999999998</v>
      </c>
      <c r="E29" s="152">
        <f t="shared" si="6"/>
        <v>9.5100000000000004E-2</v>
      </c>
      <c r="F29" s="152">
        <f t="shared" si="7"/>
        <v>0.98939999999999995</v>
      </c>
      <c r="G29" s="152">
        <f t="shared" si="8"/>
        <v>0.79920000000000002</v>
      </c>
      <c r="H29" s="194">
        <f t="shared" si="1"/>
        <v>3.0860405752401237</v>
      </c>
      <c r="I29" s="153">
        <v>0</v>
      </c>
      <c r="J29" s="153">
        <v>12</v>
      </c>
      <c r="K29" s="194">
        <f t="shared" si="9"/>
        <v>12</v>
      </c>
      <c r="L29" s="153">
        <f t="shared" si="2"/>
        <v>-78.519802272882458</v>
      </c>
      <c r="M29" s="153">
        <v>24</v>
      </c>
      <c r="N29" s="194">
        <f t="shared" si="10"/>
        <v>-54.519802272882458</v>
      </c>
      <c r="O29" s="194">
        <f t="shared" si="3"/>
        <v>35.644760514544998</v>
      </c>
      <c r="P29" s="194">
        <f t="shared" si="11"/>
        <v>10.693428154363499</v>
      </c>
      <c r="Q29" s="154">
        <f t="shared" si="4"/>
        <v>-1.1217114610411776</v>
      </c>
      <c r="R29" s="154">
        <v>0.29142857142857143</v>
      </c>
      <c r="S29" s="199">
        <f t="shared" si="12"/>
        <v>-0.83028288961260621</v>
      </c>
      <c r="T29" s="271">
        <f t="shared" si="13"/>
        <v>-1.0403069363335252E-2</v>
      </c>
      <c r="U29" s="154">
        <v>0</v>
      </c>
      <c r="V29" s="273">
        <f t="shared" si="14"/>
        <v>-1.0403069363335252E-2</v>
      </c>
      <c r="W29" s="223">
        <f t="shared" si="15"/>
        <v>-0.59605196850095821</v>
      </c>
    </row>
    <row r="30" spans="2:25">
      <c r="B30" s="150">
        <f t="shared" si="16"/>
        <v>3.1428571428571419</v>
      </c>
      <c r="C30" s="151">
        <f t="shared" si="0"/>
        <v>0.1166204410462803</v>
      </c>
      <c r="D30" s="262">
        <f t="shared" si="5"/>
        <v>0.88380000000000003</v>
      </c>
      <c r="E30" s="152">
        <f t="shared" si="6"/>
        <v>0.10349999999999999</v>
      </c>
      <c r="F30" s="152">
        <f t="shared" si="7"/>
        <v>0.98730000000000007</v>
      </c>
      <c r="G30" s="152">
        <f t="shared" si="8"/>
        <v>0.78029999999999999</v>
      </c>
      <c r="H30" s="194">
        <f t="shared" si="1"/>
        <v>3.0486228331615042</v>
      </c>
      <c r="I30" s="153">
        <v>0</v>
      </c>
      <c r="J30" s="153">
        <v>12</v>
      </c>
      <c r="K30" s="194">
        <f t="shared" si="9"/>
        <v>12</v>
      </c>
      <c r="L30" s="153">
        <f t="shared" si="2"/>
        <v>-78.305472236036479</v>
      </c>
      <c r="M30" s="153">
        <v>24</v>
      </c>
      <c r="N30" s="194">
        <f t="shared" si="10"/>
        <v>-54.305472236036479</v>
      </c>
      <c r="O30" s="194">
        <f t="shared" si="3"/>
        <v>34.766091256994223</v>
      </c>
      <c r="P30" s="194">
        <f t="shared" si="11"/>
        <v>10.429827377098269</v>
      </c>
      <c r="Q30" s="154">
        <f t="shared" si="4"/>
        <v>-1.1186496033719495</v>
      </c>
      <c r="R30" s="154">
        <v>0.29142857142857143</v>
      </c>
      <c r="S30" s="199">
        <f t="shared" si="12"/>
        <v>-0.82722103194337815</v>
      </c>
      <c r="T30" s="271">
        <f t="shared" si="13"/>
        <v>-1.1059043356757031E-2</v>
      </c>
      <c r="U30" s="154">
        <v>0</v>
      </c>
      <c r="V30" s="273">
        <f t="shared" si="14"/>
        <v>-1.1059043356757031E-2</v>
      </c>
      <c r="W30" s="223">
        <f t="shared" si="15"/>
        <v>-0.63363650979436859</v>
      </c>
    </row>
    <row r="31" spans="2:25">
      <c r="B31" s="150">
        <f t="shared" si="16"/>
        <v>3.4285714285714275</v>
      </c>
      <c r="C31" s="151">
        <f t="shared" si="0"/>
        <v>0.12722229932321488</v>
      </c>
      <c r="D31" s="262">
        <f t="shared" si="5"/>
        <v>0.87339999999999995</v>
      </c>
      <c r="E31" s="152">
        <f t="shared" si="6"/>
        <v>0.11169999999999999</v>
      </c>
      <c r="F31" s="152">
        <f t="shared" si="7"/>
        <v>0.98509999999999998</v>
      </c>
      <c r="G31" s="152">
        <f t="shared" si="8"/>
        <v>0.76169999999999993</v>
      </c>
      <c r="H31" s="194">
        <f t="shared" si="1"/>
        <v>3.0115763860514999</v>
      </c>
      <c r="I31" s="153">
        <v>0</v>
      </c>
      <c r="J31" s="153">
        <v>12</v>
      </c>
      <c r="K31" s="194">
        <f t="shared" si="9"/>
        <v>12</v>
      </c>
      <c r="L31" s="153">
        <f t="shared" si="2"/>
        <v>-78.084261236607801</v>
      </c>
      <c r="M31" s="153">
        <v>24</v>
      </c>
      <c r="N31" s="194">
        <f t="shared" si="10"/>
        <v>-54.084261236607801</v>
      </c>
      <c r="O31" s="194">
        <f t="shared" si="3"/>
        <v>33.901592743908509</v>
      </c>
      <c r="P31" s="194">
        <f t="shared" si="11"/>
        <v>10.170477823172552</v>
      </c>
      <c r="Q31" s="154">
        <f t="shared" si="4"/>
        <v>-1.1154894462372544</v>
      </c>
      <c r="R31" s="154">
        <v>0.29142857142857143</v>
      </c>
      <c r="S31" s="199">
        <f t="shared" si="12"/>
        <v>-0.82406087480868306</v>
      </c>
      <c r="T31" s="271">
        <f t="shared" si="13"/>
        <v>-1.169895825159567E-2</v>
      </c>
      <c r="U31" s="154">
        <v>0</v>
      </c>
      <c r="V31" s="273">
        <f t="shared" si="14"/>
        <v>-1.169895825159567E-2</v>
      </c>
      <c r="W31" s="223">
        <f t="shared" si="15"/>
        <v>-0.6703009325161805</v>
      </c>
    </row>
    <row r="32" spans="2:25">
      <c r="B32" s="150">
        <f t="shared" si="16"/>
        <v>3.7142857142857131</v>
      </c>
      <c r="C32" s="151">
        <f t="shared" si="0"/>
        <v>0.13782415760014943</v>
      </c>
      <c r="D32" s="262">
        <f t="shared" si="5"/>
        <v>0.8629</v>
      </c>
      <c r="E32" s="152">
        <f t="shared" si="6"/>
        <v>0.1196</v>
      </c>
      <c r="F32" s="152">
        <f t="shared" si="7"/>
        <v>0.98250000000000004</v>
      </c>
      <c r="G32" s="152">
        <f t="shared" si="8"/>
        <v>0.74329999999999996</v>
      </c>
      <c r="H32" s="194">
        <f t="shared" si="1"/>
        <v>2.9742208753072465</v>
      </c>
      <c r="I32" s="153">
        <v>0</v>
      </c>
      <c r="J32" s="153">
        <v>12</v>
      </c>
      <c r="K32" s="194">
        <f t="shared" si="9"/>
        <v>12</v>
      </c>
      <c r="L32" s="153">
        <f t="shared" si="2"/>
        <v>-77.832755362141867</v>
      </c>
      <c r="M32" s="153">
        <v>24</v>
      </c>
      <c r="N32" s="194">
        <f t="shared" si="10"/>
        <v>-53.832755362141867</v>
      </c>
      <c r="O32" s="194">
        <f t="shared" si="3"/>
        <v>33.047100427281599</v>
      </c>
      <c r="P32" s="194">
        <f t="shared" si="11"/>
        <v>9.9141301281844783</v>
      </c>
      <c r="Q32" s="154">
        <f t="shared" si="4"/>
        <v>-1.1118965051734553</v>
      </c>
      <c r="R32" s="154">
        <v>0.29142857142857143</v>
      </c>
      <c r="S32" s="199">
        <f t="shared" si="12"/>
        <v>-0.82046793374488391</v>
      </c>
      <c r="T32" s="271">
        <f t="shared" si="13"/>
        <v>-1.2314050048278985E-2</v>
      </c>
      <c r="U32" s="154">
        <v>0</v>
      </c>
      <c r="V32" s="273">
        <f t="shared" si="14"/>
        <v>-1.2314050048278985E-2</v>
      </c>
      <c r="W32" s="223">
        <f t="shared" si="15"/>
        <v>-0.70554309647925351</v>
      </c>
    </row>
    <row r="33" spans="2:23">
      <c r="B33" s="201">
        <f t="shared" si="16"/>
        <v>3.9999999999999987</v>
      </c>
      <c r="C33" s="155">
        <f t="shared" si="0"/>
        <v>0.14842601587708401</v>
      </c>
      <c r="D33" s="263">
        <f t="shared" si="5"/>
        <v>0.85250000000000004</v>
      </c>
      <c r="E33" s="156">
        <f t="shared" si="6"/>
        <v>0.12740000000000001</v>
      </c>
      <c r="F33" s="156">
        <f t="shared" si="7"/>
        <v>0.97989999999999999</v>
      </c>
      <c r="G33" s="156">
        <f t="shared" si="8"/>
        <v>0.72510000000000008</v>
      </c>
      <c r="H33" s="196">
        <f t="shared" si="1"/>
        <v>2.9372242132647357</v>
      </c>
      <c r="I33" s="157">
        <v>0</v>
      </c>
      <c r="J33" s="157">
        <v>12</v>
      </c>
      <c r="K33" s="196">
        <f t="shared" si="9"/>
        <v>12</v>
      </c>
      <c r="L33" s="157">
        <f t="shared" si="2"/>
        <v>-77.581803692617285</v>
      </c>
      <c r="M33" s="157">
        <v>24</v>
      </c>
      <c r="N33" s="196">
        <f t="shared" si="10"/>
        <v>-53.581803692617285</v>
      </c>
      <c r="O33" s="196">
        <f t="shared" si="3"/>
        <v>32.201943466934971</v>
      </c>
      <c r="P33" s="196">
        <f t="shared" si="11"/>
        <v>9.6605830400804926</v>
      </c>
      <c r="Q33" s="158">
        <f t="shared" si="4"/>
        <v>-1.1083114813231039</v>
      </c>
      <c r="R33" s="158">
        <v>0.29142857142857143</v>
      </c>
      <c r="S33" s="200">
        <f t="shared" si="12"/>
        <v>-0.81688290989453249</v>
      </c>
      <c r="T33" s="272">
        <f t="shared" si="13"/>
        <v>-1.2921259185726841E-2</v>
      </c>
      <c r="U33" s="158">
        <v>0</v>
      </c>
      <c r="V33" s="274">
        <f t="shared" si="14"/>
        <v>-1.2921259185726841E-2</v>
      </c>
      <c r="W33" s="224">
        <f t="shared" si="15"/>
        <v>-0.7403336173367947</v>
      </c>
    </row>
  </sheetData>
  <sheetProtection algorithmName="SHA-512" hashValue="hIDmIgka+ws3I9Uxq//nFDDHfaZjFttic9veKVTrnCOWWnv8N7wF0qR4Pi36lSBBeA8nlNnvSML/ccaZz/4dsg==" saltValue="ySEuh+Y0Zxe8mrG0rhrN2g==" spinCount="100000" sheet="1" objects="1" scenarios="1"/>
  <phoneticPr fontId="25" type="noConversion"/>
  <pageMargins left="0.78740157499999996" right="0.78740157499999996" top="0.984251969" bottom="0.984251969" header="0.4921259845" footer="0.4921259845"/>
  <pageSetup paperSize="9" orientation="landscape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854" r:id="rId4" name="Button 126">
              <controlPr defaultSize="0" print="0" autoFill="0" autoLine="0" autoPict="0" macro="[0]!zurück_zum_KV">
                <anchor moveWithCells="1" sizeWithCells="1">
                  <from>
                    <xdr:col>7</xdr:col>
                    <xdr:colOff>762000</xdr:colOff>
                    <xdr:row>5</xdr:row>
                    <xdr:rowOff>0</xdr:rowOff>
                  </from>
                  <to>
                    <xdr:col>9</xdr:col>
                    <xdr:colOff>419100</xdr:colOff>
                    <xdr:row>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55" r:id="rId5" name="Button 127">
              <controlPr defaultSize="0" print="0" autoFill="0" autoLine="0" autoPict="0" macro="[0]!zeige_Schalenwahl">
                <anchor moveWithCells="1" sizeWithCells="1">
                  <from>
                    <xdr:col>7</xdr:col>
                    <xdr:colOff>762000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58" r:id="rId6" name="Button 130">
              <controlPr defaultSize="0" print="0" autoFill="0" autoLine="0" autoPict="0" macro="[0]!auswertung_rand_oben">
                <anchor moveWithCells="1" sizeWithCells="1">
                  <from>
                    <xdr:col>7</xdr:col>
                    <xdr:colOff>762000</xdr:colOff>
                    <xdr:row>7</xdr:row>
                    <xdr:rowOff>7620</xdr:rowOff>
                  </from>
                  <to>
                    <xdr:col>9</xdr:col>
                    <xdr:colOff>419100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9"/>
  <dimension ref="A2:Z94"/>
  <sheetViews>
    <sheetView showGridLines="0" showRowColHeaders="0" showOutlineSymbols="0" zoomScale="75" workbookViewId="0">
      <selection activeCell="K33" sqref="K33"/>
    </sheetView>
  </sheetViews>
  <sheetFormatPr defaultColWidth="11.5546875" defaultRowHeight="13.2"/>
  <cols>
    <col min="1" max="14" width="11.5546875" style="19" customWidth="1"/>
    <col min="15" max="16" width="12.5546875" style="19" customWidth="1"/>
    <col min="17" max="16384" width="11.5546875" style="19"/>
  </cols>
  <sheetData>
    <row r="2" spans="1:8">
      <c r="E2" s="141" t="s">
        <v>200</v>
      </c>
      <c r="F2" s="142"/>
      <c r="G2" s="143"/>
    </row>
    <row r="4" spans="1:8" ht="15.6">
      <c r="A4" s="144"/>
      <c r="B4" s="202" t="s">
        <v>182</v>
      </c>
      <c r="C4" s="145">
        <f>Kraftgrößenverfahren!G8</f>
        <v>21000</v>
      </c>
      <c r="D4" s="203" t="str">
        <f>Kraftgrößenverfahren!H8</f>
        <v>[KN/cm²]</v>
      </c>
      <c r="H4" s="146"/>
    </row>
    <row r="5" spans="1:8" ht="15.6">
      <c r="B5" s="204" t="s">
        <v>183</v>
      </c>
      <c r="C5" s="147">
        <f>Kraftgrößenverfahren!G9</f>
        <v>0.3</v>
      </c>
      <c r="D5" s="205" t="str">
        <f>Kraftgrößenverfahren!H9</f>
        <v>[-]</v>
      </c>
      <c r="H5" s="146"/>
    </row>
    <row r="6" spans="1:8" ht="15.6">
      <c r="B6" s="206" t="s">
        <v>184</v>
      </c>
      <c r="C6" s="147">
        <f>Kraftgrößenverfahren!G10</f>
        <v>2</v>
      </c>
      <c r="D6" s="205" t="str">
        <f>Kraftgrößenverfahren!H10</f>
        <v>[cm]</v>
      </c>
      <c r="H6" s="148"/>
    </row>
    <row r="7" spans="1:8" ht="15.6">
      <c r="B7" s="206" t="s">
        <v>185</v>
      </c>
      <c r="C7" s="147">
        <f>Kraftgrößenverfahren!G11</f>
        <v>600</v>
      </c>
      <c r="D7" s="205" t="str">
        <f>Kraftgrößenverfahren!H11</f>
        <v>[cm]</v>
      </c>
      <c r="H7" s="148"/>
    </row>
    <row r="8" spans="1:8" ht="15.6">
      <c r="B8" s="204" t="s">
        <v>185</v>
      </c>
      <c r="C8" s="147">
        <f>Kraftgrößenverfahren!G12</f>
        <v>90</v>
      </c>
      <c r="D8" s="205" t="str">
        <f>Kraftgrößenverfahren!H12</f>
        <v>[°]</v>
      </c>
      <c r="H8" s="148"/>
    </row>
    <row r="9" spans="1:8" ht="15.6">
      <c r="B9" s="204" t="s">
        <v>186</v>
      </c>
      <c r="C9" s="147">
        <f>Kraftgrößenverfahren!G21</f>
        <v>22.263902381562609</v>
      </c>
      <c r="D9" s="198" t="str">
        <f>Kraftgrößenverfahren!H21</f>
        <v>[-]</v>
      </c>
      <c r="H9" s="148"/>
    </row>
    <row r="10" spans="1:8" ht="15.6">
      <c r="B10" s="206" t="s">
        <v>187</v>
      </c>
      <c r="C10" s="147">
        <f>Kraftgrößenverfahren!G22</f>
        <v>169.32840971444995</v>
      </c>
      <c r="D10" s="198" t="str">
        <f>Kraftgrößenverfahren!H22</f>
        <v>[cm]</v>
      </c>
      <c r="H10" s="148"/>
    </row>
    <row r="11" spans="1:8" ht="15.6">
      <c r="B11" s="207" t="s">
        <v>188</v>
      </c>
      <c r="C11" s="208">
        <f>H_u</f>
        <v>4</v>
      </c>
      <c r="D11" s="209" t="str">
        <f>D10</f>
        <v>[cm]</v>
      </c>
    </row>
    <row r="12" spans="1:8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1:8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</row>
    <row r="14" spans="1:8" ht="15.6">
      <c r="B14" s="210" t="s">
        <v>199</v>
      </c>
      <c r="C14" s="237">
        <f>Kraftgrößenverfahren!G20+Kraftgrößenverfahren!F98</f>
        <v>-3.464024348693314</v>
      </c>
      <c r="D14" s="238" t="str">
        <f>D12</f>
        <v>[KN/cm]</v>
      </c>
    </row>
    <row r="16" spans="1:8">
      <c r="D16" s="19" t="s">
        <v>14</v>
      </c>
    </row>
    <row r="18" spans="2:26" ht="15.6">
      <c r="B18" s="211" t="str">
        <f>D6</f>
        <v>[cm]</v>
      </c>
      <c r="C18" s="212" t="s">
        <v>172</v>
      </c>
      <c r="D18" s="213" t="s">
        <v>173</v>
      </c>
      <c r="E18" s="213" t="s">
        <v>174</v>
      </c>
      <c r="F18" s="213" t="s">
        <v>175</v>
      </c>
      <c r="G18" s="213" t="s">
        <v>176</v>
      </c>
      <c r="H18" s="214" t="str">
        <f>D12</f>
        <v>[KN/cm]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5" t="str">
        <f>Zylinder_Rand_oben!O18</f>
        <v>[KNcm/cm]</v>
      </c>
      <c r="P18" s="215" t="str">
        <f>O18</f>
        <v>[KNcm/cm]</v>
      </c>
      <c r="Q18" s="215" t="str">
        <f>D6</f>
        <v>[cm]</v>
      </c>
      <c r="R18" s="215" t="str">
        <f>D6</f>
        <v>[cm]</v>
      </c>
      <c r="S18" s="215" t="str">
        <f>D6</f>
        <v>[cm]</v>
      </c>
      <c r="T18" s="212" t="s">
        <v>177</v>
      </c>
      <c r="U18" s="212" t="s">
        <v>178</v>
      </c>
      <c r="V18" s="212" t="s">
        <v>179</v>
      </c>
      <c r="W18" s="212" t="s">
        <v>180</v>
      </c>
      <c r="X18" s="215" t="str">
        <f>D6</f>
        <v>[cm]</v>
      </c>
    </row>
    <row r="19" spans="2:26">
      <c r="B19" s="150">
        <v>0</v>
      </c>
      <c r="C19" s="151">
        <f>lam_u/a_u*B19</f>
        <v>0</v>
      </c>
      <c r="D19" s="260">
        <f>ROUNDDOWN(EXP(-C19)*COS(C19),4)</f>
        <v>1</v>
      </c>
      <c r="E19" s="261">
        <f>ROUNDDOWN(EXP(-C19)*SIN(C19),4)</f>
        <v>0</v>
      </c>
      <c r="F19" s="152">
        <f t="shared" ref="F19:F33" si="0">D19+E19</f>
        <v>1</v>
      </c>
      <c r="G19" s="152">
        <f t="shared" ref="G19:G33" si="1">D19-E19</f>
        <v>1</v>
      </c>
      <c r="H19" s="194">
        <f>(-SIN(RADIANS(meri_u))*G19*Rand_u)+(2*lam_u/a_u*E19*Lös2)</f>
        <v>3.464024348693314</v>
      </c>
      <c r="I19" s="153">
        <f>(COS(RADIANS(meri_u))*G19*Rand_u)-(2*lam_u/a_u*1/TAN(meri_u*PI()/180)*E19*Lös2)</f>
        <v>-2.1219720392837263E-16</v>
      </c>
      <c r="J19" s="153">
        <v>0.11250038891841416</v>
      </c>
      <c r="K19" s="194">
        <f>I19+J19</f>
        <v>0.11250038891841395</v>
      </c>
      <c r="L19" s="153">
        <f>(2*lam_u*SIN(RADIANS(meri_u))*D19*Rand_u)+(2*lam_u^2/a_u*G19*Lös2)</f>
        <v>-79.893724653437175</v>
      </c>
      <c r="M19" s="153">
        <v>0.22500083738410237</v>
      </c>
      <c r="N19" s="194">
        <f>L19+M19</f>
        <v>-79.668723816053074</v>
      </c>
      <c r="O19" s="194">
        <f>(a_u/lam_u*SIN(RADIANS(meri_u))*E19*Rand_u)+(F19*Lös2)</f>
        <v>44.999680955231149</v>
      </c>
      <c r="P19" s="194">
        <f>(a_u/(2*lam_u^2)*COS(RADIANS(meri_u))*F19+nü_u*a_u/lam_u*SIN(RADIANS(meri_u))*E19)*Rand_u+(1/lam_u*1/TAN(RADIANS(meri_u))*D19+nü_u*F19)*Lös2</f>
        <v>13.499904286569345</v>
      </c>
      <c r="Q19" s="154">
        <f>(2*X19*lam_u*SIN(RADIANS(meri_u))/(E_u*t_u)*D19*Rand_u)+(2*lam_u^2*SIN(RADIANS(meri_u))/(E_u*t_u)*G19*Lös2)</f>
        <v>1.0456404569318074</v>
      </c>
      <c r="R19" s="154">
        <v>4.0982394909928058E-4</v>
      </c>
      <c r="S19" s="199">
        <f>Q19+R19</f>
        <v>1.0460502808809067</v>
      </c>
      <c r="T19" s="270">
        <f>(2*lam_u^2*SIN(RADIANS(meri_u))/(E_u*t_u)*F19*Rand_u)+(4*lam_u^3/(E_u*t_u*a_u)*D19*Lös2)</f>
        <v>-2.9378011223093886E-3</v>
      </c>
      <c r="U19" s="154">
        <v>1.2946523873890586E-4</v>
      </c>
      <c r="V19" s="199">
        <f>T19+U19</f>
        <v>-2.8083358835704827E-3</v>
      </c>
      <c r="W19" s="222">
        <f>ATAN(V19*180/PI())</f>
        <v>-0.15953832124374459</v>
      </c>
      <c r="X19" s="222">
        <v>4.5000107184949689</v>
      </c>
    </row>
    <row r="20" spans="2:26">
      <c r="B20" s="150">
        <f>B19+H_u/14</f>
        <v>0.2857142857142857</v>
      </c>
      <c r="C20" s="151">
        <f>lam_u/a_u*B20</f>
        <v>1.0601858276934576E-2</v>
      </c>
      <c r="D20" s="262">
        <f t="shared" ref="D20:D33" si="2">ROUNDDOWN(EXP(-C20)*COS(C20),4)</f>
        <v>0.98929999999999996</v>
      </c>
      <c r="E20" s="152">
        <f t="shared" ref="E20:E33" si="3">ROUNDDOWN(EXP(-C20)*SIN(C20),4)</f>
        <v>1.04E-2</v>
      </c>
      <c r="F20" s="152">
        <f t="shared" si="0"/>
        <v>0.99969999999999992</v>
      </c>
      <c r="G20" s="152">
        <f t="shared" si="1"/>
        <v>0.97889999999999999</v>
      </c>
      <c r="H20" s="194">
        <f t="shared" ref="H20:H33" si="4">(-SIN(RADIANS(meri_u))*G20*Rand_u)+(2*lam_u/a_u*E20*Lös2)</f>
        <v>3.4256648764074944</v>
      </c>
      <c r="I20" s="153">
        <f t="shared" ref="I20:I33" si="5">(COS(RADIANS(meri_u))*G20*Rand_u)-(2*lam_u/a_u*1/TAN(meri_u*PI()/180)*E20*Lös2)</f>
        <v>-2.0984740151826849E-16</v>
      </c>
      <c r="J20" s="153">
        <v>0.10714322463487275</v>
      </c>
      <c r="K20" s="194">
        <f t="shared" ref="K20:K33" si="6">I20+J20</f>
        <v>0.10714322463487254</v>
      </c>
      <c r="L20" s="153">
        <f t="shared" ref="L20:L33" si="7">(2*lam_u*SIN(RADIANS(meri_u))*D20*Rand_u)+(2*lam_u^2/a_u*G20*Lös2)</f>
        <v>-79.81211922214024</v>
      </c>
      <c r="M20" s="153">
        <v>0.21428651179438327</v>
      </c>
      <c r="N20" s="194">
        <f t="shared" ref="N20:N33" si="8">L20+M20</f>
        <v>-79.597832710345855</v>
      </c>
      <c r="O20" s="194">
        <f t="shared" ref="O20:O33" si="9">(a_u/lam_u*SIN(RADIANS(meri_u))*E20*Rand_u)+(F20*Lös2)</f>
        <v>44.015303997793879</v>
      </c>
      <c r="P20" s="194">
        <f t="shared" ref="P20:P33" si="10">(a_u/(2*lam_u^2)*COS(RADIANS(meri_u))*F20+nü_u*a_u/lam_u*SIN(RADIANS(meri_u))*E20)*Rand_u+(1/lam_u*1/TAN(RADIANS(meri_u))*D20+nü_u*F20)*Lös2</f>
        <v>13.204591199338163</v>
      </c>
      <c r="Q20" s="154">
        <f t="shared" ref="Q20:Q33" si="11">(2*X20*lam_u*SIN(RADIANS(meri_u))/(E_u*t_u)*D20*Rand_u)+(2*lam_u^2*SIN(RADIANS(meri_u))/(E_u*t_u)*G20*Lös2)</f>
        <v>1.0241841170762747</v>
      </c>
      <c r="R20" s="154">
        <v>3.7172240459061703E-4</v>
      </c>
      <c r="S20" s="199">
        <f t="shared" ref="S20:S33" si="12">Q20+R20</f>
        <v>1.0245558394808654</v>
      </c>
      <c r="T20" s="271">
        <f t="shared" ref="T20:T33" si="13">(2*lam_u^2*SIN(RADIANS(meri_u))/(E_u*t_u)*F20*Rand_u)+(4*lam_u^3/(E_u*t_u*a_u)*D20*Lös2)</f>
        <v>-3.7567163424605254E-3</v>
      </c>
      <c r="U20" s="154">
        <v>1.241718314594938E-4</v>
      </c>
      <c r="V20" s="199">
        <f t="shared" ref="V20:V33" si="14">T20+U20</f>
        <v>-3.6325445110010316E-3</v>
      </c>
      <c r="W20" s="223">
        <f t="shared" ref="W20:W33" si="15">ATAN(V20*180/PI())</f>
        <v>-0.20519999747726816</v>
      </c>
      <c r="X20" s="223">
        <v>4.2857244938047323</v>
      </c>
    </row>
    <row r="21" spans="2:26">
      <c r="B21" s="150">
        <f t="shared" ref="B21:B33" si="16">B20+H_u/14</f>
        <v>0.5714285714285714</v>
      </c>
      <c r="C21" s="151">
        <f t="shared" ref="C21:C33" si="17">lam_u/a_u*B21</f>
        <v>2.1203716553869153E-2</v>
      </c>
      <c r="D21" s="262">
        <f t="shared" si="2"/>
        <v>0.97870000000000001</v>
      </c>
      <c r="E21" s="152">
        <f t="shared" si="3"/>
        <v>2.07E-2</v>
      </c>
      <c r="F21" s="152">
        <f t="shared" si="0"/>
        <v>0.99940000000000007</v>
      </c>
      <c r="G21" s="152">
        <f t="shared" si="1"/>
        <v>0.95799999999999996</v>
      </c>
      <c r="H21" s="194">
        <f t="shared" si="4"/>
        <v>3.3876642528234169</v>
      </c>
      <c r="I21" s="153">
        <f t="shared" si="5"/>
        <v>-2.075195812547887E-16</v>
      </c>
      <c r="J21" s="153">
        <v>0.10178606019462794</v>
      </c>
      <c r="K21" s="194">
        <f t="shared" si="6"/>
        <v>0.10178606019462773</v>
      </c>
      <c r="L21" s="153">
        <f t="shared" si="7"/>
        <v>-79.731067995784684</v>
      </c>
      <c r="M21" s="153">
        <v>0.20357218620466405</v>
      </c>
      <c r="N21" s="194">
        <f t="shared" si="8"/>
        <v>-79.527495809580017</v>
      </c>
      <c r="O21" s="194">
        <f t="shared" si="9"/>
        <v>43.040262396636912</v>
      </c>
      <c r="P21" s="194">
        <f t="shared" si="10"/>
        <v>12.912078718991076</v>
      </c>
      <c r="Q21" s="154">
        <f t="shared" si="11"/>
        <v>1.0029218742194996</v>
      </c>
      <c r="R21" s="154">
        <v>3.3547947200920534E-4</v>
      </c>
      <c r="S21" s="199">
        <f t="shared" si="12"/>
        <v>1.0032573536915088</v>
      </c>
      <c r="T21" s="271">
        <f t="shared" si="13"/>
        <v>-4.5677489033762037E-3</v>
      </c>
      <c r="U21" s="154">
        <v>1.189254169551042E-4</v>
      </c>
      <c r="V21" s="199">
        <f t="shared" si="14"/>
        <v>-4.4488234864210998E-3</v>
      </c>
      <c r="W21" s="223">
        <f t="shared" si="15"/>
        <v>-0.2495839664792095</v>
      </c>
      <c r="X21" s="223">
        <v>4.0714382691144957</v>
      </c>
    </row>
    <row r="22" spans="2:26">
      <c r="B22" s="150">
        <f t="shared" si="16"/>
        <v>0.8571428571428571</v>
      </c>
      <c r="C22" s="151">
        <f t="shared" si="17"/>
        <v>3.1805574830803728E-2</v>
      </c>
      <c r="D22" s="262">
        <f t="shared" si="2"/>
        <v>0.96819999999999995</v>
      </c>
      <c r="E22" s="152">
        <f t="shared" si="3"/>
        <v>3.0800000000000001E-2</v>
      </c>
      <c r="F22" s="152">
        <f t="shared" si="0"/>
        <v>0.999</v>
      </c>
      <c r="G22" s="152">
        <f t="shared" si="1"/>
        <v>0.9373999999999999</v>
      </c>
      <c r="H22" s="194">
        <f t="shared" si="4"/>
        <v>3.350034924207955</v>
      </c>
      <c r="I22" s="153">
        <f t="shared" si="5"/>
        <v>-2.0521450556416461E-16</v>
      </c>
      <c r="J22" s="153">
        <v>9.642889557156259E-2</v>
      </c>
      <c r="K22" s="194">
        <f t="shared" si="6"/>
        <v>9.6428895571562381E-2</v>
      </c>
      <c r="L22" s="153">
        <f t="shared" si="7"/>
        <v>-79.643135806846473</v>
      </c>
      <c r="M22" s="153">
        <v>0.19285786061494492</v>
      </c>
      <c r="N22" s="194">
        <f t="shared" si="8"/>
        <v>-79.450277946231523</v>
      </c>
      <c r="O22" s="194">
        <f t="shared" si="9"/>
        <v>42.079391539945014</v>
      </c>
      <c r="P22" s="194">
        <f t="shared" si="10"/>
        <v>12.623817461983501</v>
      </c>
      <c r="Q22" s="154">
        <f t="shared" si="11"/>
        <v>0.98196018113085637</v>
      </c>
      <c r="R22" s="154">
        <v>3.0109515135504561E-4</v>
      </c>
      <c r="S22" s="199">
        <f t="shared" si="12"/>
        <v>0.98226127628221138</v>
      </c>
      <c r="T22" s="271">
        <f t="shared" si="13"/>
        <v>-5.3627223657087136E-3</v>
      </c>
      <c r="U22" s="154">
        <v>1.1373382735490749E-4</v>
      </c>
      <c r="V22" s="199">
        <f t="shared" si="14"/>
        <v>-5.2489885383538064E-3</v>
      </c>
      <c r="W22" s="223">
        <f t="shared" si="15"/>
        <v>-0.2921400395802341</v>
      </c>
      <c r="X22" s="223">
        <v>3.8571520444242591</v>
      </c>
    </row>
    <row r="23" spans="2:26">
      <c r="B23" s="150">
        <f t="shared" si="16"/>
        <v>1.1428571428571428</v>
      </c>
      <c r="C23" s="151">
        <f t="shared" si="17"/>
        <v>4.2407433107738306E-2</v>
      </c>
      <c r="D23" s="262">
        <f t="shared" si="2"/>
        <v>0.95760000000000001</v>
      </c>
      <c r="E23" s="152">
        <f t="shared" si="3"/>
        <v>4.0599999999999997E-2</v>
      </c>
      <c r="F23" s="152">
        <f t="shared" si="0"/>
        <v>0.99819999999999998</v>
      </c>
      <c r="G23" s="152">
        <f t="shared" si="1"/>
        <v>0.91700000000000004</v>
      </c>
      <c r="H23" s="194">
        <f t="shared" si="4"/>
        <v>3.3120965319582436</v>
      </c>
      <c r="I23" s="153">
        <f t="shared" si="5"/>
        <v>-2.0289049743184206E-16</v>
      </c>
      <c r="J23" s="153">
        <v>9.107173073341418E-2</v>
      </c>
      <c r="K23" s="194">
        <f t="shared" si="6"/>
        <v>9.1071730733413972E-2</v>
      </c>
      <c r="L23" s="153">
        <f t="shared" si="7"/>
        <v>-79.524908742870977</v>
      </c>
      <c r="M23" s="153">
        <v>0.18214353502522573</v>
      </c>
      <c r="N23" s="194">
        <f t="shared" si="8"/>
        <v>-79.342765207845758</v>
      </c>
      <c r="O23" s="194">
        <f t="shared" si="9"/>
        <v>41.128526879711899</v>
      </c>
      <c r="P23" s="194">
        <f t="shared" si="10"/>
        <v>12.338558063913569</v>
      </c>
      <c r="Q23" s="154">
        <f t="shared" si="11"/>
        <v>0.96119573291377292</v>
      </c>
      <c r="R23" s="154">
        <v>2.6856944262813756E-4</v>
      </c>
      <c r="S23" s="199">
        <f t="shared" si="12"/>
        <v>0.96146430235640101</v>
      </c>
      <c r="T23" s="271">
        <f t="shared" si="13"/>
        <v>-6.1328727298859409E-3</v>
      </c>
      <c r="U23" s="154">
        <v>1.0860673764199651E-4</v>
      </c>
      <c r="V23" s="199">
        <f t="shared" si="14"/>
        <v>-6.0242659922439441E-3</v>
      </c>
      <c r="W23" s="223">
        <f t="shared" si="15"/>
        <v>-0.33236100734836266</v>
      </c>
      <c r="X23" s="223">
        <v>3.6428658197340225</v>
      </c>
    </row>
    <row r="24" spans="2:26">
      <c r="B24" s="150">
        <f t="shared" si="16"/>
        <v>1.4285714285714284</v>
      </c>
      <c r="C24" s="151">
        <f t="shared" si="17"/>
        <v>5.3009291384672877E-2</v>
      </c>
      <c r="D24" s="262">
        <f t="shared" si="2"/>
        <v>0.94699999999999995</v>
      </c>
      <c r="E24" s="152">
        <f t="shared" si="3"/>
        <v>5.0200000000000002E-2</v>
      </c>
      <c r="F24" s="152">
        <f t="shared" si="0"/>
        <v>0.99719999999999998</v>
      </c>
      <c r="G24" s="152">
        <f t="shared" si="1"/>
        <v>0.89679999999999993</v>
      </c>
      <c r="H24" s="194">
        <f t="shared" si="4"/>
        <v>3.2741830322422776</v>
      </c>
      <c r="I24" s="153">
        <f t="shared" si="5"/>
        <v>-2.0056801415198233E-16</v>
      </c>
      <c r="J24" s="153">
        <v>8.571456563985469E-2</v>
      </c>
      <c r="K24" s="194">
        <f t="shared" si="6"/>
        <v>8.5714565639854495E-2</v>
      </c>
      <c r="L24" s="153">
        <f t="shared" si="7"/>
        <v>-79.391811343847493</v>
      </c>
      <c r="M24" s="153">
        <v>0.1714292094355066</v>
      </c>
      <c r="N24" s="194">
        <f t="shared" si="8"/>
        <v>-79.220382134411992</v>
      </c>
      <c r="O24" s="194">
        <f t="shared" si="9"/>
        <v>40.18733299584833</v>
      </c>
      <c r="P24" s="194">
        <f t="shared" si="10"/>
        <v>12.056199898754498</v>
      </c>
      <c r="Q24" s="154">
        <f t="shared" si="11"/>
        <v>0.9406270343286679</v>
      </c>
      <c r="R24" s="154">
        <v>2.3790234582848159E-4</v>
      </c>
      <c r="S24" s="199">
        <f t="shared" si="12"/>
        <v>0.94086493667449633</v>
      </c>
      <c r="T24" s="271">
        <f t="shared" si="13"/>
        <v>-6.8866702153677767E-3</v>
      </c>
      <c r="U24" s="154">
        <v>1.0355624154523737E-4</v>
      </c>
      <c r="V24" s="199">
        <f t="shared" si="14"/>
        <v>-6.7831139738225394E-3</v>
      </c>
      <c r="W24" s="223">
        <f t="shared" si="15"/>
        <v>-0.37067838127125152</v>
      </c>
      <c r="X24" s="223">
        <v>3.4285795950437858</v>
      </c>
    </row>
    <row r="25" spans="2:26">
      <c r="B25" s="150">
        <f t="shared" si="16"/>
        <v>1.714285714285714</v>
      </c>
      <c r="C25" s="151">
        <f t="shared" si="17"/>
        <v>6.3611149661607441E-2</v>
      </c>
      <c r="D25" s="262">
        <f t="shared" si="2"/>
        <v>0.93640000000000001</v>
      </c>
      <c r="E25" s="152">
        <f t="shared" si="3"/>
        <v>5.96E-2</v>
      </c>
      <c r="F25" s="152">
        <f t="shared" si="0"/>
        <v>0.996</v>
      </c>
      <c r="G25" s="152">
        <f t="shared" si="1"/>
        <v>0.87680000000000002</v>
      </c>
      <c r="H25" s="194">
        <f t="shared" si="4"/>
        <v>3.2362944250600583</v>
      </c>
      <c r="I25" s="153">
        <f t="shared" si="5"/>
        <v>-1.9824705572458556E-16</v>
      </c>
      <c r="J25" s="153">
        <v>8.0357400239801868E-2</v>
      </c>
      <c r="K25" s="194">
        <f t="shared" si="6"/>
        <v>8.0357400239801674E-2</v>
      </c>
      <c r="L25" s="153">
        <f t="shared" si="7"/>
        <v>-79.243843609776064</v>
      </c>
      <c r="M25" s="153">
        <v>0.16071488384578742</v>
      </c>
      <c r="N25" s="194">
        <f t="shared" si="8"/>
        <v>-79.08312872593028</v>
      </c>
      <c r="O25" s="194">
        <f t="shared" si="9"/>
        <v>39.255809888354314</v>
      </c>
      <c r="P25" s="194">
        <f t="shared" si="10"/>
        <v>11.776742966506294</v>
      </c>
      <c r="Q25" s="154">
        <f t="shared" si="11"/>
        <v>0.92025408537554187</v>
      </c>
      <c r="R25" s="154">
        <v>2.0909386095607744E-4</v>
      </c>
      <c r="S25" s="199">
        <f t="shared" si="12"/>
        <v>0.9204631792364979</v>
      </c>
      <c r="T25" s="271">
        <f t="shared" si="13"/>
        <v>-7.6241148221542349E-3</v>
      </c>
      <c r="U25" s="154">
        <v>9.8597657787860386E-5</v>
      </c>
      <c r="V25" s="199">
        <f t="shared" si="14"/>
        <v>-7.5255171643663745E-3</v>
      </c>
      <c r="W25" s="223">
        <f t="shared" si="15"/>
        <v>-0.40709381017640855</v>
      </c>
      <c r="X25" s="223">
        <v>3.2142933703535488</v>
      </c>
    </row>
    <row r="26" spans="2:26">
      <c r="B26" s="150">
        <f t="shared" si="16"/>
        <v>1.9999999999999996</v>
      </c>
      <c r="C26" s="151">
        <f t="shared" si="17"/>
        <v>7.4213007938542019E-2</v>
      </c>
      <c r="D26" s="262">
        <f t="shared" si="2"/>
        <v>0.92589999999999995</v>
      </c>
      <c r="E26" s="152">
        <f t="shared" si="3"/>
        <v>6.88E-2</v>
      </c>
      <c r="F26" s="152">
        <f t="shared" si="0"/>
        <v>0.99469999999999992</v>
      </c>
      <c r="G26" s="152">
        <f t="shared" si="1"/>
        <v>0.85709999999999997</v>
      </c>
      <c r="H26" s="194">
        <f t="shared" si="4"/>
        <v>3.1987771128464546</v>
      </c>
      <c r="I26" s="153">
        <f t="shared" si="5"/>
        <v>-1.9594884187004452E-16</v>
      </c>
      <c r="J26" s="153">
        <v>7.5000234467578586E-2</v>
      </c>
      <c r="K26" s="194">
        <f t="shared" si="6"/>
        <v>7.5000234467578392E-2</v>
      </c>
      <c r="L26" s="153">
        <f t="shared" si="7"/>
        <v>-79.088994913121951</v>
      </c>
      <c r="M26" s="153">
        <v>0.15000055825606828</v>
      </c>
      <c r="N26" s="194">
        <f t="shared" si="8"/>
        <v>-78.938994354865883</v>
      </c>
      <c r="O26" s="194">
        <f t="shared" si="9"/>
        <v>38.338457525325353</v>
      </c>
      <c r="P26" s="194">
        <f t="shared" si="10"/>
        <v>11.501537257597604</v>
      </c>
      <c r="Q26" s="154">
        <f t="shared" si="11"/>
        <v>0.90018200097782786</v>
      </c>
      <c r="R26" s="154">
        <v>1.8214398801092514E-4</v>
      </c>
      <c r="S26" s="199">
        <f t="shared" si="12"/>
        <v>0.90036414496583883</v>
      </c>
      <c r="T26" s="271">
        <f t="shared" si="13"/>
        <v>-8.3455003303575387E-3</v>
      </c>
      <c r="U26" s="154">
        <v>9.3750681871161804E-5</v>
      </c>
      <c r="V26" s="199">
        <f t="shared" si="14"/>
        <v>-8.2517496484863766E-3</v>
      </c>
      <c r="W26" s="223">
        <f t="shared" si="15"/>
        <v>-0.44164398117243642</v>
      </c>
      <c r="X26" s="223">
        <v>3.0000071456633126</v>
      </c>
    </row>
    <row r="27" spans="2:26">
      <c r="B27" s="150">
        <f t="shared" si="16"/>
        <v>2.2857142857142851</v>
      </c>
      <c r="C27" s="151">
        <f t="shared" si="17"/>
        <v>8.4814866215476584E-2</v>
      </c>
      <c r="D27" s="262">
        <f t="shared" si="2"/>
        <v>0.9153</v>
      </c>
      <c r="E27" s="152">
        <f t="shared" si="3"/>
        <v>7.7799999999999994E-2</v>
      </c>
      <c r="F27" s="152">
        <f t="shared" si="0"/>
        <v>0.99309999999999998</v>
      </c>
      <c r="G27" s="152">
        <f t="shared" si="1"/>
        <v>0.83750000000000002</v>
      </c>
      <c r="H27" s="194">
        <f t="shared" si="4"/>
        <v>3.1609382907317274</v>
      </c>
      <c r="I27" s="153">
        <f t="shared" si="5"/>
        <v>-1.9363093314757351E-16</v>
      </c>
      <c r="J27" s="153">
        <v>6.9643068237299349E-2</v>
      </c>
      <c r="K27" s="194">
        <f t="shared" si="6"/>
        <v>6.9643068237299155E-2</v>
      </c>
      <c r="L27" s="153">
        <f t="shared" si="7"/>
        <v>-78.911286508954518</v>
      </c>
      <c r="M27" s="153">
        <v>0.1392862326663491</v>
      </c>
      <c r="N27" s="194">
        <f t="shared" si="8"/>
        <v>-78.772000276288168</v>
      </c>
      <c r="O27" s="194">
        <f t="shared" si="9"/>
        <v>37.426275970570423</v>
      </c>
      <c r="P27" s="194">
        <f t="shared" si="10"/>
        <v>11.227882791171126</v>
      </c>
      <c r="Q27" s="154">
        <f t="shared" si="11"/>
        <v>0.8802006299854791</v>
      </c>
      <c r="R27" s="154">
        <v>1.5705272699302483E-4</v>
      </c>
      <c r="S27" s="199">
        <f t="shared" si="12"/>
        <v>0.88035768271247217</v>
      </c>
      <c r="T27" s="271">
        <f t="shared" si="13"/>
        <v>-9.0502391797532278E-3</v>
      </c>
      <c r="U27" s="154">
        <v>8.9041069450682744E-5</v>
      </c>
      <c r="V27" s="199">
        <f t="shared" si="14"/>
        <v>-8.961198110302545E-3</v>
      </c>
      <c r="W27" s="223">
        <f t="shared" si="15"/>
        <v>-0.47434078260372797</v>
      </c>
      <c r="X27" s="223">
        <v>2.7857209209730764</v>
      </c>
    </row>
    <row r="28" spans="2:26">
      <c r="B28" s="150">
        <f t="shared" si="16"/>
        <v>2.5714285714285707</v>
      </c>
      <c r="C28" s="151">
        <f t="shared" si="17"/>
        <v>9.5416724492411162E-2</v>
      </c>
      <c r="D28" s="262">
        <f t="shared" si="2"/>
        <v>0.90480000000000005</v>
      </c>
      <c r="E28" s="152">
        <f t="shared" si="3"/>
        <v>8.6599999999999996E-2</v>
      </c>
      <c r="F28" s="152">
        <f t="shared" si="0"/>
        <v>0.99140000000000006</v>
      </c>
      <c r="G28" s="152">
        <f t="shared" si="1"/>
        <v>0.81820000000000004</v>
      </c>
      <c r="H28" s="194">
        <f t="shared" si="4"/>
        <v>3.1234707635856158</v>
      </c>
      <c r="I28" s="153">
        <f t="shared" si="5"/>
        <v>-1.9133576899795825E-16</v>
      </c>
      <c r="J28" s="153">
        <v>6.4285901434450163E-2</v>
      </c>
      <c r="K28" s="194">
        <f t="shared" si="6"/>
        <v>6.4285901434449969E-2</v>
      </c>
      <c r="L28" s="153">
        <f t="shared" si="7"/>
        <v>-78.726697142204472</v>
      </c>
      <c r="M28" s="153">
        <v>0.12857190707662994</v>
      </c>
      <c r="N28" s="194">
        <f t="shared" si="8"/>
        <v>-78.598125235127839</v>
      </c>
      <c r="O28" s="194">
        <f t="shared" si="9"/>
        <v>36.528265160280561</v>
      </c>
      <c r="P28" s="194">
        <f t="shared" si="10"/>
        <v>10.958479548084167</v>
      </c>
      <c r="Q28" s="154">
        <f t="shared" si="11"/>
        <v>0.86052028094218258</v>
      </c>
      <c r="R28" s="154">
        <v>1.3382007790237622E-4</v>
      </c>
      <c r="S28" s="199">
        <f t="shared" si="12"/>
        <v>0.86065410102008499</v>
      </c>
      <c r="T28" s="271">
        <f t="shared" si="13"/>
        <v>-9.7389189305657625E-3</v>
      </c>
      <c r="U28" s="154">
        <v>8.450316140047808E-5</v>
      </c>
      <c r="V28" s="199">
        <f t="shared" si="14"/>
        <v>-9.6544157691652848E-3</v>
      </c>
      <c r="W28" s="223">
        <f t="shared" si="15"/>
        <v>-0.50526399202416195</v>
      </c>
      <c r="X28" s="223">
        <v>2.5714346962828394</v>
      </c>
      <c r="Z28" s="19" t="s">
        <v>14</v>
      </c>
    </row>
    <row r="29" spans="2:26">
      <c r="B29" s="150">
        <f t="shared" si="16"/>
        <v>2.8571428571428563</v>
      </c>
      <c r="C29" s="151">
        <f t="shared" si="17"/>
        <v>0.10601858276934573</v>
      </c>
      <c r="D29" s="262">
        <f t="shared" si="2"/>
        <v>0.89429999999999998</v>
      </c>
      <c r="E29" s="152">
        <f t="shared" si="3"/>
        <v>9.5100000000000004E-2</v>
      </c>
      <c r="F29" s="152">
        <f t="shared" si="0"/>
        <v>0.98939999999999995</v>
      </c>
      <c r="G29" s="152">
        <f t="shared" si="1"/>
        <v>0.79920000000000002</v>
      </c>
      <c r="H29" s="194">
        <f t="shared" si="4"/>
        <v>3.0860405752401237</v>
      </c>
      <c r="I29" s="153">
        <f t="shared" si="5"/>
        <v>-1.890428921270373E-16</v>
      </c>
      <c r="J29" s="153">
        <v>5.8928733902875605E-2</v>
      </c>
      <c r="K29" s="194">
        <f t="shared" si="6"/>
        <v>5.8928733902875417E-2</v>
      </c>
      <c r="L29" s="153">
        <f t="shared" si="7"/>
        <v>-78.519802272882458</v>
      </c>
      <c r="M29" s="153">
        <v>0.11785758148691078</v>
      </c>
      <c r="N29" s="194">
        <f t="shared" si="8"/>
        <v>-78.401944691395542</v>
      </c>
      <c r="O29" s="194">
        <f t="shared" si="9"/>
        <v>35.644760514544998</v>
      </c>
      <c r="P29" s="194">
        <f t="shared" si="10"/>
        <v>10.693428154363499</v>
      </c>
      <c r="Q29" s="154">
        <f t="shared" si="11"/>
        <v>0.84114205560341904</v>
      </c>
      <c r="R29" s="154">
        <v>1.1244604073897961E-4</v>
      </c>
      <c r="S29" s="199">
        <f t="shared" si="12"/>
        <v>0.84125450164415805</v>
      </c>
      <c r="T29" s="271">
        <f t="shared" si="13"/>
        <v>-1.0403069363335252E-2</v>
      </c>
      <c r="U29" s="154">
        <v>8.0183786185168156E-5</v>
      </c>
      <c r="V29" s="199">
        <f t="shared" si="14"/>
        <v>-1.0322885577150083E-2</v>
      </c>
      <c r="W29" s="223">
        <f t="shared" si="15"/>
        <v>-0.5341147762497096</v>
      </c>
      <c r="X29" s="223">
        <v>2.3571484715926028</v>
      </c>
    </row>
    <row r="30" spans="2:26">
      <c r="B30" s="150">
        <f t="shared" si="16"/>
        <v>3.1428571428571419</v>
      </c>
      <c r="C30" s="151">
        <f t="shared" si="17"/>
        <v>0.1166204410462803</v>
      </c>
      <c r="D30" s="262">
        <f t="shared" si="2"/>
        <v>0.88380000000000003</v>
      </c>
      <c r="E30" s="152">
        <f t="shared" si="3"/>
        <v>0.10349999999999999</v>
      </c>
      <c r="F30" s="152">
        <f t="shared" si="0"/>
        <v>0.98730000000000007</v>
      </c>
      <c r="G30" s="152">
        <f t="shared" si="1"/>
        <v>0.78029999999999999</v>
      </c>
      <c r="H30" s="194">
        <f t="shared" si="4"/>
        <v>3.0486228331615042</v>
      </c>
      <c r="I30" s="153">
        <f t="shared" si="5"/>
        <v>-1.8675077768234785E-16</v>
      </c>
      <c r="J30" s="153">
        <v>5.3571565423958051E-2</v>
      </c>
      <c r="K30" s="194">
        <f t="shared" si="6"/>
        <v>5.3571565423957863E-2</v>
      </c>
      <c r="L30" s="153">
        <f t="shared" si="7"/>
        <v>-78.305472236036479</v>
      </c>
      <c r="M30" s="153">
        <v>0.10714325589719163</v>
      </c>
      <c r="N30" s="194">
        <f t="shared" si="8"/>
        <v>-78.198328980139294</v>
      </c>
      <c r="O30" s="194">
        <f t="shared" si="9"/>
        <v>34.766091256994223</v>
      </c>
      <c r="P30" s="194">
        <f t="shared" si="10"/>
        <v>10.429827377098269</v>
      </c>
      <c r="Q30" s="154">
        <f t="shared" si="11"/>
        <v>0.82185352061135997</v>
      </c>
      <c r="R30" s="154">
        <v>9.2930615502834863E-5</v>
      </c>
      <c r="S30" s="199">
        <f t="shared" si="12"/>
        <v>0.82194645122686283</v>
      </c>
      <c r="T30" s="271">
        <f t="shared" si="13"/>
        <v>-1.1059043356757031E-2</v>
      </c>
      <c r="U30" s="154">
        <v>7.6148503655221319E-5</v>
      </c>
      <c r="V30" s="199">
        <f t="shared" si="14"/>
        <v>-1.098289485310181E-2</v>
      </c>
      <c r="W30" s="223">
        <f t="shared" si="15"/>
        <v>-0.56166650901027548</v>
      </c>
      <c r="X30" s="223">
        <v>2.1428622469023662</v>
      </c>
    </row>
    <row r="31" spans="2:26">
      <c r="B31" s="150">
        <f t="shared" si="16"/>
        <v>3.4285714285714275</v>
      </c>
      <c r="C31" s="151">
        <f t="shared" si="17"/>
        <v>0.12722229932321488</v>
      </c>
      <c r="D31" s="262">
        <f t="shared" si="2"/>
        <v>0.87339999999999995</v>
      </c>
      <c r="E31" s="152">
        <f t="shared" si="3"/>
        <v>0.11169999999999999</v>
      </c>
      <c r="F31" s="152">
        <f t="shared" si="0"/>
        <v>0.98509999999999998</v>
      </c>
      <c r="G31" s="152">
        <f t="shared" si="1"/>
        <v>0.76169999999999993</v>
      </c>
      <c r="H31" s="194">
        <f t="shared" si="4"/>
        <v>3.0115763860514999</v>
      </c>
      <c r="I31" s="153">
        <f t="shared" si="5"/>
        <v>-1.8448140781051405E-16</v>
      </c>
      <c r="J31" s="153">
        <v>4.8214395681916489E-2</v>
      </c>
      <c r="K31" s="194">
        <f t="shared" si="6"/>
        <v>4.8214395681916301E-2</v>
      </c>
      <c r="L31" s="153">
        <f t="shared" si="7"/>
        <v>-78.084261236607801</v>
      </c>
      <c r="M31" s="153">
        <v>9.642893030747246E-2</v>
      </c>
      <c r="N31" s="194">
        <f t="shared" si="8"/>
        <v>-77.987832306300334</v>
      </c>
      <c r="O31" s="194">
        <f t="shared" si="9"/>
        <v>33.901592743908509</v>
      </c>
      <c r="P31" s="194">
        <f t="shared" si="10"/>
        <v>10.170477823172552</v>
      </c>
      <c r="Q31" s="154">
        <f t="shared" si="11"/>
        <v>0.80286640105245344</v>
      </c>
      <c r="R31" s="154">
        <v>7.527380219394202E-5</v>
      </c>
      <c r="S31" s="199">
        <f t="shared" si="12"/>
        <v>0.8029416748546474</v>
      </c>
      <c r="T31" s="271">
        <f t="shared" si="13"/>
        <v>-1.169895825159567E-2</v>
      </c>
      <c r="U31" s="154">
        <v>7.2492011372425323E-5</v>
      </c>
      <c r="V31" s="199">
        <f t="shared" si="14"/>
        <v>-1.1626466240223244E-2</v>
      </c>
      <c r="W31" s="223">
        <f t="shared" si="15"/>
        <v>-0.58764305708935649</v>
      </c>
      <c r="X31" s="223">
        <v>1.9285760222121295</v>
      </c>
    </row>
    <row r="32" spans="2:26">
      <c r="B32" s="150">
        <f t="shared" si="16"/>
        <v>3.7142857142857131</v>
      </c>
      <c r="C32" s="151">
        <f t="shared" si="17"/>
        <v>0.13782415760014943</v>
      </c>
      <c r="D32" s="262">
        <f t="shared" si="2"/>
        <v>0.8629</v>
      </c>
      <c r="E32" s="152">
        <f t="shared" si="3"/>
        <v>0.1196</v>
      </c>
      <c r="F32" s="152">
        <f t="shared" si="0"/>
        <v>0.98250000000000004</v>
      </c>
      <c r="G32" s="152">
        <f t="shared" si="1"/>
        <v>0.74329999999999996</v>
      </c>
      <c r="H32" s="194">
        <f t="shared" si="4"/>
        <v>2.9742208753072465</v>
      </c>
      <c r="I32" s="153">
        <f t="shared" si="5"/>
        <v>-1.8219310549698182E-16</v>
      </c>
      <c r="J32" s="153">
        <v>4.2857224203079441E-2</v>
      </c>
      <c r="K32" s="194">
        <f t="shared" si="6"/>
        <v>4.2857224203079261E-2</v>
      </c>
      <c r="L32" s="153">
        <f t="shared" si="7"/>
        <v>-77.832755362141867</v>
      </c>
      <c r="M32" s="153">
        <v>8.5714604717753301E-2</v>
      </c>
      <c r="N32" s="194">
        <f t="shared" si="8"/>
        <v>-77.747040757424116</v>
      </c>
      <c r="O32" s="194">
        <f t="shared" si="9"/>
        <v>33.047100427281599</v>
      </c>
      <c r="P32" s="194">
        <f t="shared" si="10"/>
        <v>9.9141301281844783</v>
      </c>
      <c r="Q32" s="154">
        <f t="shared" si="11"/>
        <v>0.78407597548736618</v>
      </c>
      <c r="R32" s="154">
        <v>5.9475600812301022E-5</v>
      </c>
      <c r="S32" s="199">
        <f t="shared" si="12"/>
        <v>0.7841354510881785</v>
      </c>
      <c r="T32" s="271">
        <f t="shared" si="13"/>
        <v>-1.2314050048278985E-2</v>
      </c>
      <c r="U32" s="154">
        <v>6.9356355679461705E-5</v>
      </c>
      <c r="V32" s="199">
        <f t="shared" si="14"/>
        <v>-1.2244693692599524E-2</v>
      </c>
      <c r="W32" s="223">
        <f t="shared" si="15"/>
        <v>-0.61177838946280561</v>
      </c>
      <c r="X32" s="223">
        <v>1.7142897975218929</v>
      </c>
    </row>
    <row r="33" spans="2:24">
      <c r="B33" s="201">
        <f t="shared" si="16"/>
        <v>3.9999999999999987</v>
      </c>
      <c r="C33" s="155">
        <f t="shared" si="17"/>
        <v>0.14842601587708401</v>
      </c>
      <c r="D33" s="263">
        <f t="shared" si="2"/>
        <v>0.85250000000000004</v>
      </c>
      <c r="E33" s="156">
        <f t="shared" si="3"/>
        <v>0.12740000000000001</v>
      </c>
      <c r="F33" s="156">
        <f t="shared" si="0"/>
        <v>0.97989999999999999</v>
      </c>
      <c r="G33" s="156">
        <f t="shared" si="1"/>
        <v>0.72510000000000008</v>
      </c>
      <c r="H33" s="196">
        <f t="shared" si="4"/>
        <v>2.9372242132647357</v>
      </c>
      <c r="I33" s="157">
        <f t="shared" si="5"/>
        <v>-1.7992678533007391E-16</v>
      </c>
      <c r="J33" s="157">
        <v>3.7500050243105973E-2</v>
      </c>
      <c r="K33" s="196">
        <f t="shared" si="6"/>
        <v>3.7500050243105792E-2</v>
      </c>
      <c r="L33" s="157">
        <f t="shared" si="7"/>
        <v>-77.581803692617285</v>
      </c>
      <c r="M33" s="157">
        <v>7.5000279128034142E-2</v>
      </c>
      <c r="N33" s="196">
        <f t="shared" si="8"/>
        <v>-77.506803413489251</v>
      </c>
      <c r="O33" s="196">
        <f t="shared" si="9"/>
        <v>32.201943466934971</v>
      </c>
      <c r="P33" s="196">
        <f t="shared" si="10"/>
        <v>9.6605830400804926</v>
      </c>
      <c r="Q33" s="158">
        <f t="shared" si="11"/>
        <v>0.76548090607015751</v>
      </c>
      <c r="R33" s="158">
        <v>4.5536011357911904E-5</v>
      </c>
      <c r="S33" s="200">
        <f t="shared" si="12"/>
        <v>0.76552644208151543</v>
      </c>
      <c r="T33" s="272">
        <f t="shared" si="13"/>
        <v>-1.2921259185726841E-2</v>
      </c>
      <c r="U33" s="158">
        <v>6.6964752257687218E-5</v>
      </c>
      <c r="V33" s="200">
        <f t="shared" si="14"/>
        <v>-1.2854294433469153E-2</v>
      </c>
      <c r="W33" s="224">
        <f t="shared" si="15"/>
        <v>-0.63480291374019759</v>
      </c>
      <c r="X33" s="224">
        <v>1.5000035728316563</v>
      </c>
    </row>
    <row r="36" spans="2:24">
      <c r="P36" s="19" t="s">
        <v>14</v>
      </c>
    </row>
    <row r="80" spans="1:2">
      <c r="A80" s="250"/>
      <c r="B80" s="188"/>
    </row>
    <row r="81" spans="1:1">
      <c r="A81" s="250"/>
    </row>
    <row r="82" spans="1:1">
      <c r="A82" s="250"/>
    </row>
    <row r="83" spans="1:1">
      <c r="A83" s="250"/>
    </row>
    <row r="84" spans="1:1">
      <c r="A84" s="250"/>
    </row>
    <row r="85" spans="1:1">
      <c r="A85" s="250"/>
    </row>
    <row r="86" spans="1:1">
      <c r="A86" s="250"/>
    </row>
    <row r="87" spans="1:1">
      <c r="A87" s="250"/>
    </row>
    <row r="88" spans="1:1">
      <c r="A88" s="250"/>
    </row>
    <row r="89" spans="1:1">
      <c r="A89" s="250"/>
    </row>
    <row r="90" spans="1:1">
      <c r="A90" s="250"/>
    </row>
    <row r="91" spans="1:1">
      <c r="A91" s="250"/>
    </row>
    <row r="92" spans="1:1">
      <c r="A92" s="250"/>
    </row>
    <row r="93" spans="1:1">
      <c r="A93" s="250"/>
    </row>
    <row r="94" spans="1:1">
      <c r="A94" s="250"/>
    </row>
  </sheetData>
  <phoneticPr fontId="25" type="noConversion"/>
  <pageMargins left="0.78740157499999996" right="0.78740157499999996" top="0.984251969" bottom="0.984251969" header="0.4921259845" footer="0.4921259845"/>
  <pageSetup paperSize="9" orientation="portrait" horizontalDpi="300" verticalDpi="0" copies="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306" r:id="rId4" name="Button 554">
              <controlPr defaultSize="0" print="0" autoFill="0" autoLine="0" autoPict="0" macro="[0]!zurück_zum_KV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388620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07" r:id="rId5" name="Button 555">
              <controlPr defaultSize="0" print="0" autoFill="0" autoLine="0" autoPict="0" macro="[0]!zeige_Schalenwahl">
                <anchor moveWithCells="1" sizeWithCells="1">
                  <from>
                    <xdr:col>8</xdr:col>
                    <xdr:colOff>0</xdr:colOff>
                    <xdr:row>9</xdr:row>
                    <xdr:rowOff>22860</xdr:rowOff>
                  </from>
                  <to>
                    <xdr:col>9</xdr:col>
                    <xdr:colOff>388620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10" r:id="rId6" name="Button 558">
              <controlPr defaultSize="0" print="0" autoFill="0" autoLine="0" autoPict="0" macro="[0]!auswertung_rand_oben">
                <anchor moveWithCells="1" sizeWithCells="1">
                  <from>
                    <xdr:col>8</xdr:col>
                    <xdr:colOff>0</xdr:colOff>
                    <xdr:row>7</xdr:row>
                    <xdr:rowOff>7620</xdr:rowOff>
                  </from>
                  <to>
                    <xdr:col>9</xdr:col>
                    <xdr:colOff>388620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0"/>
  <dimension ref="A2:X33"/>
  <sheetViews>
    <sheetView showGridLines="0" showRowColHeaders="0" showOutlineSymbols="0" workbookViewId="0">
      <selection activeCell="C14" sqref="C14"/>
    </sheetView>
  </sheetViews>
  <sheetFormatPr defaultColWidth="11" defaultRowHeight="13.2"/>
  <cols>
    <col min="1" max="15" width="11" style="19" customWidth="1"/>
    <col min="16" max="17" width="12.5546875" style="19" customWidth="1"/>
    <col min="18" max="16384" width="11" style="19"/>
  </cols>
  <sheetData>
    <row r="2" spans="1:10">
      <c r="E2" s="141" t="s">
        <v>201</v>
      </c>
      <c r="F2" s="142"/>
      <c r="G2" s="143"/>
    </row>
    <row r="4" spans="1:10" ht="15.6">
      <c r="A4" s="144"/>
      <c r="B4" s="202" t="s">
        <v>190</v>
      </c>
      <c r="C4" s="145">
        <f>Kraftgrößenverfahren!G8</f>
        <v>21000</v>
      </c>
      <c r="D4" s="203" t="str">
        <f>Kraftgrößenverfahren!H8</f>
        <v>[KN/cm²]</v>
      </c>
      <c r="H4" s="146"/>
    </row>
    <row r="5" spans="1:10" ht="15.6">
      <c r="B5" s="204" t="s">
        <v>191</v>
      </c>
      <c r="C5" s="147">
        <f>Kraftgrößenverfahren!G9</f>
        <v>0.3</v>
      </c>
      <c r="D5" s="205" t="str">
        <f>Kraftgrößenverfahren!H9</f>
        <v>[-]</v>
      </c>
      <c r="H5" s="146"/>
    </row>
    <row r="6" spans="1:10" ht="15.6">
      <c r="B6" s="206" t="s">
        <v>192</v>
      </c>
      <c r="C6" s="147">
        <f>Kraftgrößenverfahren!G10</f>
        <v>2</v>
      </c>
      <c r="D6" s="205" t="str">
        <f>Kraftgrößenverfahren!H10</f>
        <v>[cm]</v>
      </c>
      <c r="H6" s="148"/>
    </row>
    <row r="7" spans="1:10" ht="15.6">
      <c r="B7" s="206" t="s">
        <v>193</v>
      </c>
      <c r="C7" s="147">
        <f>Kraftgrößenverfahren!G11</f>
        <v>600</v>
      </c>
      <c r="D7" s="205" t="str">
        <f>Kraftgrößenverfahren!H11</f>
        <v>[cm]</v>
      </c>
      <c r="H7" s="148"/>
    </row>
    <row r="8" spans="1:10" ht="15.6">
      <c r="B8" s="204" t="s">
        <v>193</v>
      </c>
      <c r="C8" s="147">
        <f>Kraftgrößenverfahren!G12</f>
        <v>90</v>
      </c>
      <c r="D8" s="205" t="str">
        <f>Kraftgrößenverfahren!H12</f>
        <v>[°]</v>
      </c>
      <c r="E8" s="19" t="s">
        <v>14</v>
      </c>
      <c r="H8" s="148"/>
    </row>
    <row r="9" spans="1:10" ht="15.6">
      <c r="B9" s="204" t="s">
        <v>194</v>
      </c>
      <c r="C9" s="147">
        <f>Kraftgrößenverfahren!G21</f>
        <v>22.263902381562609</v>
      </c>
      <c r="D9" s="198" t="str">
        <f>Kraftgrößenverfahren!H21</f>
        <v>[-]</v>
      </c>
      <c r="H9" s="148"/>
      <c r="J9" s="19" t="s">
        <v>14</v>
      </c>
    </row>
    <row r="10" spans="1:10" ht="15.6">
      <c r="B10" s="206" t="s">
        <v>195</v>
      </c>
      <c r="C10" s="147">
        <f>Kraftgrößenverfahren!G22</f>
        <v>169.32840971444995</v>
      </c>
      <c r="D10" s="198" t="str">
        <f>Kraftgrößenverfahren!H22</f>
        <v>[cm]</v>
      </c>
      <c r="H10" s="148"/>
    </row>
    <row r="11" spans="1:10" ht="15.6">
      <c r="B11" s="216" t="s">
        <v>196</v>
      </c>
      <c r="C11" s="208">
        <f>H_u</f>
        <v>4</v>
      </c>
      <c r="D11" s="217" t="str">
        <f>D8</f>
        <v>[°]</v>
      </c>
    </row>
    <row r="12" spans="1:10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1:10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</row>
    <row r="14" spans="1:10" ht="15.6">
      <c r="B14" s="210" t="s">
        <v>199</v>
      </c>
      <c r="C14" s="237">
        <f>Kraftgrößenverfahren!G20+Kraftgrößenverfahren!F98</f>
        <v>-3.464024348693314</v>
      </c>
      <c r="D14" s="238" t="str">
        <f>D12</f>
        <v>[KN/cm]</v>
      </c>
    </row>
    <row r="16" spans="1:10">
      <c r="D16" s="19" t="s">
        <v>14</v>
      </c>
    </row>
    <row r="18" spans="2:24" ht="15.6">
      <c r="B18" s="211" t="str">
        <f>D6</f>
        <v>[cm]</v>
      </c>
      <c r="C18" s="212" t="s">
        <v>172</v>
      </c>
      <c r="D18" s="212" t="s">
        <v>197</v>
      </c>
      <c r="E18" s="213" t="s">
        <v>173</v>
      </c>
      <c r="F18" s="213" t="s">
        <v>174</v>
      </c>
      <c r="G18" s="213" t="s">
        <v>175</v>
      </c>
      <c r="H18" s="213" t="s">
        <v>176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4" t="str">
        <f>D12</f>
        <v>[KN/cm]</v>
      </c>
      <c r="P18" s="215" t="str">
        <f>Zylinder_Rand_oben!O18</f>
        <v>[KNcm/cm]</v>
      </c>
      <c r="Q18" s="215" t="str">
        <f>P18</f>
        <v>[KNcm/cm]</v>
      </c>
      <c r="R18" s="215" t="str">
        <f>D6</f>
        <v>[cm]</v>
      </c>
      <c r="S18" s="215" t="str">
        <f>D6</f>
        <v>[cm]</v>
      </c>
      <c r="T18" s="215" t="str">
        <f>D6</f>
        <v>[cm]</v>
      </c>
      <c r="U18" s="212" t="s">
        <v>177</v>
      </c>
      <c r="V18" s="212" t="s">
        <v>178</v>
      </c>
      <c r="W18" s="212" t="s">
        <v>179</v>
      </c>
      <c r="X18" s="212" t="s">
        <v>180</v>
      </c>
    </row>
    <row r="19" spans="2:24">
      <c r="B19" s="150">
        <v>0</v>
      </c>
      <c r="C19" s="151">
        <f>lam_u/a_u*B19</f>
        <v>0</v>
      </c>
      <c r="D19" s="151">
        <f>meri_u</f>
        <v>90</v>
      </c>
      <c r="E19" s="260">
        <f>ROUNDDOWN(EXP(-C19)*COS(C19),4)</f>
        <v>1</v>
      </c>
      <c r="F19" s="261">
        <f>ROUNDDOWN(EXP(-C19)*SIN(C19),4)</f>
        <v>0</v>
      </c>
      <c r="G19" s="152">
        <f t="shared" ref="G19:G33" si="0">E19+F19</f>
        <v>1</v>
      </c>
      <c r="H19" s="152">
        <f t="shared" ref="H19:H33" si="1">E19-F19</f>
        <v>1</v>
      </c>
      <c r="I19" s="194">
        <f>(-SIN(RADIANS(meri_u))*H19*Rand_u)+(2*lam_u/a_u*F19*Lös2)</f>
        <v>3.464024348693314</v>
      </c>
      <c r="J19" s="153">
        <f>(SIN(RADIANS(meri_u))*1/TAN(RADIANS(D19))*H19*Rand_u)-(2*lam_u/a_u*1/TAN(RADIANS(D19))*F19*Lös2)</f>
        <v>-2.1219720392837263E-16</v>
      </c>
      <c r="K19" s="153">
        <v>-17.37941125496954</v>
      </c>
      <c r="L19" s="194">
        <f>J19+K19</f>
        <v>-17.37941125496954</v>
      </c>
      <c r="M19" s="153">
        <f>(2*lam_u*SIN(RADIANS(meri_u))*E19*Rand_u)+(2*lam_u^2/a_u*H19*Lös2)</f>
        <v>-79.893724653437175</v>
      </c>
      <c r="N19" s="153">
        <v>-17.602354980121827</v>
      </c>
      <c r="O19" s="194">
        <f>M19+N19</f>
        <v>-97.496079633559006</v>
      </c>
      <c r="P19" s="194">
        <f>(a_u/lam_u*SIN(RADIANS(meri_u))*F19*Rand_u)+(G19*Lös2)</f>
        <v>44.999680955231149</v>
      </c>
      <c r="Q19" s="194">
        <f>(a_u/(2*lam_u^2)*SIN(RADIANS(meri_u))*1/TAN(RADIANS(D19))*G19+nü_u*a_u/lam_u*SIN(RADIANS(meri_u))*F19)*Rand_u+(1/(lam_u*TAN(RADIANS(D19)))*E19+nü_u*G19)*Lös2</f>
        <v>13.499904286569345</v>
      </c>
      <c r="R19" s="154">
        <f>2*a_u*SIN(RADIANS(D19))*lam_u*SIN(RADIANS(meri_u))*E19/(E_u*t_u)*Rand_u+2*lam_u^2*SIN(RADIANS(D19))*H19/(E_u*t_u)*Lös2</f>
        <v>-1.1413389236205311</v>
      </c>
      <c r="S19" s="154">
        <v>-1.6685742296897739E-2</v>
      </c>
      <c r="T19" s="199">
        <f>R19+S19</f>
        <v>-1.1580246659174289</v>
      </c>
      <c r="U19" s="270">
        <f>(2*lam_u^2*SIN(RADIANS(meri_u))/(E_u*t_u)*G19*Rand_u)+(4*lam_u^3/(E_u*t_u*a_u)*E19*Lös2)</f>
        <v>-2.9378011223093886E-3</v>
      </c>
      <c r="V19" s="154">
        <v>-1.616244071283537E-4</v>
      </c>
      <c r="W19" s="199">
        <f>U19+V19</f>
        <v>-3.0994255294377422E-3</v>
      </c>
      <c r="X19" s="222">
        <f>ATAN(W19*180/PI())</f>
        <v>-0.17575177980781043</v>
      </c>
    </row>
    <row r="20" spans="2:24">
      <c r="B20" s="150">
        <f>B19+(D19-D20)*a_u*PI()/180</f>
        <v>2.9919930034189139</v>
      </c>
      <c r="C20" s="151">
        <f t="shared" ref="C20:C33" si="2">lam_u/a_u*B20</f>
        <v>0.11102240025739504</v>
      </c>
      <c r="D20" s="151">
        <f>D19-deltaphi_u/14</f>
        <v>89.714285714285708</v>
      </c>
      <c r="E20" s="262">
        <f t="shared" ref="E20:E33" si="3">ROUNDDOWN(EXP(-C20)*COS(C20),4)</f>
        <v>0.88939999999999997</v>
      </c>
      <c r="F20" s="152">
        <f t="shared" ref="F20:F33" si="4">ROUNDDOWN(EXP(-C20)*SIN(C20),4)</f>
        <v>9.9099999999999994E-2</v>
      </c>
      <c r="G20" s="152">
        <f t="shared" si="0"/>
        <v>0.98849999999999993</v>
      </c>
      <c r="H20" s="152">
        <f t="shared" si="1"/>
        <v>0.7903</v>
      </c>
      <c r="I20" s="194">
        <f t="shared" ref="I20:I33" si="5">(-SIN(RADIANS(meri_u))*H20*Rand_u)+(2*lam_u/a_u*F20*Lös2)</f>
        <v>3.0685690052566028</v>
      </c>
      <c r="J20" s="153">
        <f t="shared" ref="J20:J33" si="6">(SIN(RADIANS(meri_u))*1/TAN(RADIANS(D20))*H20*Rand_u)-(2*lam_u/a_u*1/TAN(RADIANS(D20))*F20*Lös2)</f>
        <v>-1.5302021827675502E-2</v>
      </c>
      <c r="K20" s="153">
        <v>-17.367121317510879</v>
      </c>
      <c r="L20" s="194">
        <f t="shared" ref="L20:L33" si="7">J20+K20</f>
        <v>-17.382423339338555</v>
      </c>
      <c r="M20" s="153">
        <f t="shared" ref="M20:M33" si="8">(2*lam_u*SIN(RADIANS(meri_u))*E20*Rand_u)+(2*lam_u^2/a_u*H20*Lös2)</f>
        <v>-78.425729723040178</v>
      </c>
      <c r="N20" s="153">
        <v>-17.559153965057362</v>
      </c>
      <c r="O20" s="194">
        <f t="shared" ref="O20:O33" si="9">M20+N20</f>
        <v>-95.98488368809754</v>
      </c>
      <c r="P20" s="194">
        <f t="shared" ref="P20:P33" si="10">(a_u/lam_u*SIN(RADIANS(meri_u))*F20*Rand_u)+(G20*Lös2)</f>
        <v>35.230846550473487</v>
      </c>
      <c r="Q20" s="194">
        <f t="shared" ref="Q20:Q33" si="11">(a_u/(2*lam_u^2)*SIN(RADIANS(meri_u))*1/TAN(RADIANS(D20))*G20+nü_u*a_u/lam_u*SIN(RADIANS(meri_u))*F20)*Rand_u+(1/(lam_u*TAN(RADIANS(D20)))*E20+nü_u*G20)*Lös2</f>
        <v>10.567883808729025</v>
      </c>
      <c r="R20" s="154">
        <f t="shared" ref="R20:R33" si="12">2*a_u*SIN(RADIANS(D20))*lam_u*SIN(RADIANS(meri_u))*E20/(E_u*t_u)*Rand_u+2*lam_u^2*SIN(RADIANS(D20))*H20/(E_u*t_u)*Lös2</f>
        <v>-1.1203536375630065</v>
      </c>
      <c r="S20" s="154">
        <v>-1.567376304515835E-2</v>
      </c>
      <c r="T20" s="199">
        <f t="shared" ref="T20:T33" si="13">R20+S20</f>
        <v>-1.136027400608165</v>
      </c>
      <c r="U20" s="271">
        <f t="shared" ref="U20:U33" si="14">(2*lam_u^2*SIN(RADIANS(meri_u))/(E_u*t_u)*G20*Rand_u)+(4*lam_u^3/(E_u*t_u*a_u)*E20*Lös2)</f>
        <v>-1.0715731711743559E-2</v>
      </c>
      <c r="V20" s="154">
        <v>-1.5230778924617231E-4</v>
      </c>
      <c r="W20" s="199">
        <f t="shared" ref="W20:W33" si="15">U20+V20</f>
        <v>-1.0868039500989732E-2</v>
      </c>
      <c r="X20" s="223">
        <f t="shared" ref="X20:X33" si="16">ATAN(W20*180/PI())</f>
        <v>-0.55693848095698462</v>
      </c>
    </row>
    <row r="21" spans="2:24">
      <c r="B21" s="150">
        <f t="shared" ref="B21:B33" si="17">B20+(D20-D21)*a_u*PI()/180</f>
        <v>5.9839860068378279</v>
      </c>
      <c r="C21" s="151">
        <f t="shared" si="2"/>
        <v>0.22204480051479009</v>
      </c>
      <c r="D21" s="151">
        <f t="shared" ref="D21:D33" si="18">D20-deltaphi_u/14</f>
        <v>89.428571428571416</v>
      </c>
      <c r="E21" s="262">
        <f t="shared" si="3"/>
        <v>0.78120000000000001</v>
      </c>
      <c r="F21" s="152">
        <f t="shared" si="4"/>
        <v>0.17630000000000001</v>
      </c>
      <c r="G21" s="152">
        <f t="shared" si="0"/>
        <v>0.95750000000000002</v>
      </c>
      <c r="H21" s="152">
        <f t="shared" si="1"/>
        <v>0.60489999999999999</v>
      </c>
      <c r="I21" s="194">
        <f t="shared" si="5"/>
        <v>2.6841530527019617</v>
      </c>
      <c r="J21" s="153">
        <f t="shared" si="6"/>
        <v>-2.6770778120734254E-2</v>
      </c>
      <c r="K21" s="153">
        <v>-17.355335144183712</v>
      </c>
      <c r="L21" s="194">
        <f t="shared" si="7"/>
        <v>-17.382105922304447</v>
      </c>
      <c r="M21" s="153">
        <f t="shared" si="8"/>
        <v>-75.521178044057862</v>
      </c>
      <c r="N21" s="153">
        <v>-17.518827521062324</v>
      </c>
      <c r="O21" s="194">
        <f t="shared" si="9"/>
        <v>-93.040005565120182</v>
      </c>
      <c r="P21" s="194">
        <f t="shared" si="10"/>
        <v>26.628961392473464</v>
      </c>
      <c r="Q21" s="194">
        <f t="shared" si="11"/>
        <v>7.9844150776861813</v>
      </c>
      <c r="R21" s="154">
        <f t="shared" si="12"/>
        <v>-1.0788203163711851</v>
      </c>
      <c r="S21" s="154">
        <v>-1.4621996112062424E-2</v>
      </c>
      <c r="T21" s="199">
        <f t="shared" si="13"/>
        <v>-1.0934423124832475</v>
      </c>
      <c r="U21" s="271">
        <f t="shared" si="14"/>
        <v>-1.6710072806726997E-2</v>
      </c>
      <c r="V21" s="154">
        <v>-1.4251195471056766E-4</v>
      </c>
      <c r="W21" s="199">
        <f t="shared" si="15"/>
        <v>-1.6852584761437566E-2</v>
      </c>
      <c r="X21" s="223">
        <f t="shared" si="16"/>
        <v>-0.76788960735334222</v>
      </c>
    </row>
    <row r="22" spans="2:24">
      <c r="B22" s="150">
        <f t="shared" si="17"/>
        <v>8.9759790102567418</v>
      </c>
      <c r="C22" s="151">
        <f t="shared" si="2"/>
        <v>0.3330672007721851</v>
      </c>
      <c r="D22" s="151">
        <f t="shared" si="18"/>
        <v>89.142857142857125</v>
      </c>
      <c r="E22" s="262">
        <f t="shared" si="3"/>
        <v>0.67730000000000001</v>
      </c>
      <c r="F22" s="152">
        <f t="shared" si="4"/>
        <v>0.23430000000000001</v>
      </c>
      <c r="G22" s="152">
        <f t="shared" si="0"/>
        <v>0.91159999999999997</v>
      </c>
      <c r="H22" s="152">
        <f t="shared" si="1"/>
        <v>0.443</v>
      </c>
      <c r="I22" s="194">
        <f t="shared" si="5"/>
        <v>2.3170220880863353</v>
      </c>
      <c r="J22" s="153">
        <f t="shared" si="6"/>
        <v>-3.4665155447181607E-2</v>
      </c>
      <c r="K22" s="153">
        <v>-17.344149671692222</v>
      </c>
      <c r="L22" s="194">
        <f t="shared" si="7"/>
        <v>-17.378814827139404</v>
      </c>
      <c r="M22" s="153">
        <f t="shared" si="8"/>
        <v>-71.532617216479395</v>
      </c>
      <c r="N22" s="153">
        <v>-17.481442677006445</v>
      </c>
      <c r="O22" s="194">
        <f t="shared" si="9"/>
        <v>-89.014059893485836</v>
      </c>
      <c r="P22" s="194">
        <f t="shared" si="10"/>
        <v>19.148969394057158</v>
      </c>
      <c r="Q22" s="194">
        <f t="shared" si="11"/>
        <v>5.7365783944356146</v>
      </c>
      <c r="R22" s="154">
        <f t="shared" si="12"/>
        <v>-1.0217801835158065</v>
      </c>
      <c r="S22" s="154">
        <v>-1.3533410707618826E-2</v>
      </c>
      <c r="T22" s="199">
        <f t="shared" si="13"/>
        <v>-1.0353135942234253</v>
      </c>
      <c r="U22" s="271">
        <f t="shared" si="14"/>
        <v>-2.1147170091779709E-2</v>
      </c>
      <c r="V22" s="154">
        <v>-1.3226772484109845E-4</v>
      </c>
      <c r="W22" s="199">
        <f t="shared" si="15"/>
        <v>-2.1279437816620807E-2</v>
      </c>
      <c r="X22" s="223">
        <f t="shared" si="16"/>
        <v>-0.8838619763470974</v>
      </c>
    </row>
    <row r="23" spans="2:24">
      <c r="B23" s="150">
        <f t="shared" si="17"/>
        <v>11.967972013675656</v>
      </c>
      <c r="C23" s="151">
        <f t="shared" si="2"/>
        <v>0.44408960102958017</v>
      </c>
      <c r="D23" s="151">
        <f t="shared" si="18"/>
        <v>88.857142857142833</v>
      </c>
      <c r="E23" s="262">
        <f t="shared" si="3"/>
        <v>0.57909999999999995</v>
      </c>
      <c r="F23" s="152">
        <f t="shared" si="4"/>
        <v>0.27550000000000002</v>
      </c>
      <c r="G23" s="152">
        <f t="shared" si="0"/>
        <v>0.85460000000000003</v>
      </c>
      <c r="H23" s="152">
        <f t="shared" si="1"/>
        <v>0.30359999999999993</v>
      </c>
      <c r="I23" s="194">
        <f t="shared" si="5"/>
        <v>1.9717270350929388</v>
      </c>
      <c r="J23" s="153">
        <f t="shared" si="6"/>
        <v>-3.9334506738631765E-2</v>
      </c>
      <c r="K23" s="153">
        <v>-17.333652684287117</v>
      </c>
      <c r="L23" s="194">
        <f t="shared" si="7"/>
        <v>-17.37298719102575</v>
      </c>
      <c r="M23" s="153">
        <f t="shared" si="8"/>
        <v>-66.750342475395342</v>
      </c>
      <c r="N23" s="153">
        <v>-17.447064468824156</v>
      </c>
      <c r="O23" s="194">
        <f t="shared" si="9"/>
        <v>-84.197406944219495</v>
      </c>
      <c r="P23" s="194">
        <f t="shared" si="10"/>
        <v>12.73782079212738</v>
      </c>
      <c r="Q23" s="194">
        <f t="shared" si="11"/>
        <v>3.8089534616191392</v>
      </c>
      <c r="R23" s="154">
        <f t="shared" si="12"/>
        <v>-0.95338662878142988</v>
      </c>
      <c r="S23" s="154">
        <v>-1.2411009845867411E-2</v>
      </c>
      <c r="T23" s="199">
        <f t="shared" si="13"/>
        <v>-0.96579763862729728</v>
      </c>
      <c r="U23" s="271">
        <f t="shared" si="14"/>
        <v>-2.4227371032817559E-2</v>
      </c>
      <c r="V23" s="154">
        <v>-1.2160733177493409E-4</v>
      </c>
      <c r="W23" s="199">
        <f t="shared" si="15"/>
        <v>-2.4348978364592492E-2</v>
      </c>
      <c r="X23" s="223">
        <f t="shared" si="16"/>
        <v>-0.94888545178118211</v>
      </c>
    </row>
    <row r="24" spans="2:24">
      <c r="B24" s="150">
        <f t="shared" si="17"/>
        <v>14.95996501709457</v>
      </c>
      <c r="C24" s="151">
        <f t="shared" si="2"/>
        <v>0.55511200128697524</v>
      </c>
      <c r="D24" s="151">
        <f t="shared" si="18"/>
        <v>88.571428571428541</v>
      </c>
      <c r="E24" s="262">
        <f t="shared" si="3"/>
        <v>0.48780000000000001</v>
      </c>
      <c r="F24" s="152">
        <f t="shared" si="4"/>
        <v>0.30249999999999999</v>
      </c>
      <c r="G24" s="152">
        <f t="shared" si="0"/>
        <v>0.7903</v>
      </c>
      <c r="H24" s="152">
        <f t="shared" si="1"/>
        <v>0.18530000000000002</v>
      </c>
      <c r="I24" s="194">
        <f t="shared" si="5"/>
        <v>1.6521011200015057</v>
      </c>
      <c r="J24" s="153">
        <f t="shared" si="6"/>
        <v>-4.1200829702336267E-2</v>
      </c>
      <c r="K24" s="153">
        <v>-17.323923258387303</v>
      </c>
      <c r="L24" s="194">
        <f t="shared" si="7"/>
        <v>-17.36512408808964</v>
      </c>
      <c r="M24" s="153">
        <f t="shared" si="8"/>
        <v>-61.463540646013591</v>
      </c>
      <c r="N24" s="153">
        <v>-17.415755014064089</v>
      </c>
      <c r="O24" s="194">
        <f t="shared" si="9"/>
        <v>-78.879295660077673</v>
      </c>
      <c r="P24" s="194">
        <f t="shared" si="10"/>
        <v>7.3237951110263211</v>
      </c>
      <c r="Q24" s="194">
        <f t="shared" si="11"/>
        <v>2.1804062522104193</v>
      </c>
      <c r="R24" s="154">
        <f t="shared" si="12"/>
        <v>-0.87777766673267488</v>
      </c>
      <c r="S24" s="154">
        <v>-1.1257822799709475E-2</v>
      </c>
      <c r="T24" s="199">
        <f t="shared" si="13"/>
        <v>-0.88903548953238432</v>
      </c>
      <c r="U24" s="271">
        <f t="shared" si="14"/>
        <v>-2.6166788414227211E-2</v>
      </c>
      <c r="V24" s="154">
        <v>-1.1056431705262623E-4</v>
      </c>
      <c r="W24" s="199">
        <f t="shared" si="15"/>
        <v>-2.6277352731279839E-2</v>
      </c>
      <c r="X24" s="223">
        <f t="shared" si="16"/>
        <v>-0.98450666536302345</v>
      </c>
    </row>
    <row r="25" spans="2:24">
      <c r="B25" s="150">
        <f t="shared" si="17"/>
        <v>17.951958020513484</v>
      </c>
      <c r="C25" s="151">
        <f t="shared" si="2"/>
        <v>0.6661344015443702</v>
      </c>
      <c r="D25" s="151">
        <f t="shared" si="18"/>
        <v>88.285714285714249</v>
      </c>
      <c r="E25" s="262">
        <f t="shared" si="3"/>
        <v>0.40379999999999999</v>
      </c>
      <c r="F25" s="152">
        <f t="shared" si="4"/>
        <v>0.31740000000000002</v>
      </c>
      <c r="G25" s="152">
        <f t="shared" si="0"/>
        <v>0.72120000000000006</v>
      </c>
      <c r="H25" s="152">
        <f t="shared" si="1"/>
        <v>8.6399999999999977E-2</v>
      </c>
      <c r="I25" s="194">
        <f t="shared" si="5"/>
        <v>1.3592685809471772</v>
      </c>
      <c r="J25" s="153">
        <f t="shared" si="6"/>
        <v>-4.0681360912259767E-2</v>
      </c>
      <c r="K25" s="153">
        <v>-17.315032123342434</v>
      </c>
      <c r="L25" s="194">
        <f t="shared" si="7"/>
        <v>-17.355713484254693</v>
      </c>
      <c r="M25" s="153">
        <f t="shared" si="8"/>
        <v>-55.860307736199246</v>
      </c>
      <c r="N25" s="153">
        <v>-17.387572706878078</v>
      </c>
      <c r="O25" s="194">
        <f t="shared" si="9"/>
        <v>-73.247880443077321</v>
      </c>
      <c r="P25" s="194">
        <f t="shared" si="10"/>
        <v>2.8233490712558691</v>
      </c>
      <c r="Q25" s="194">
        <f t="shared" si="11"/>
        <v>0.82617860610530514</v>
      </c>
      <c r="R25" s="154">
        <f t="shared" si="12"/>
        <v>-0.79764723522604219</v>
      </c>
      <c r="S25" s="154">
        <v>-1.0076898659149958E-2</v>
      </c>
      <c r="T25" s="199">
        <f t="shared" si="13"/>
        <v>-0.80772413388519215</v>
      </c>
      <c r="U25" s="271">
        <f t="shared" si="14"/>
        <v>-2.7138302582759163E-2</v>
      </c>
      <c r="V25" s="154">
        <v>-9.9173426084013281E-5</v>
      </c>
      <c r="W25" s="199">
        <f t="shared" si="15"/>
        <v>-2.7237476008843176E-2</v>
      </c>
      <c r="X25" s="223">
        <f t="shared" si="16"/>
        <v>-1.000928352750079</v>
      </c>
    </row>
    <row r="26" spans="2:24">
      <c r="B26" s="150">
        <f t="shared" si="17"/>
        <v>20.943951023932399</v>
      </c>
      <c r="C26" s="151">
        <f t="shared" si="2"/>
        <v>0.77715680180176538</v>
      </c>
      <c r="D26" s="151">
        <f t="shared" si="18"/>
        <v>87.999999999999957</v>
      </c>
      <c r="E26" s="262">
        <f t="shared" si="3"/>
        <v>0.32769999999999999</v>
      </c>
      <c r="F26" s="152">
        <f t="shared" si="4"/>
        <v>0.32229999999999998</v>
      </c>
      <c r="G26" s="152">
        <f t="shared" si="0"/>
        <v>0.64999999999999991</v>
      </c>
      <c r="H26" s="152">
        <f t="shared" si="1"/>
        <v>5.4000000000000159E-3</v>
      </c>
      <c r="I26" s="194">
        <f t="shared" si="5"/>
        <v>1.0950464609348345</v>
      </c>
      <c r="J26" s="153">
        <f t="shared" si="6"/>
        <v>-3.8239865045060342E-2</v>
      </c>
      <c r="K26" s="153">
        <v>-17.307041953219404</v>
      </c>
      <c r="L26" s="194">
        <f t="shared" si="7"/>
        <v>-17.345281818264464</v>
      </c>
      <c r="M26" s="153">
        <f t="shared" si="8"/>
        <v>-50.144718498748126</v>
      </c>
      <c r="N26" s="153">
        <v>-17.362571519964344</v>
      </c>
      <c r="O26" s="194">
        <f t="shared" si="9"/>
        <v>-67.507290018712467</v>
      </c>
      <c r="P26" s="194">
        <f t="shared" si="10"/>
        <v>-0.83806067049104627</v>
      </c>
      <c r="Q26" s="194">
        <f t="shared" si="11"/>
        <v>-0.27587651240458477</v>
      </c>
      <c r="R26" s="154">
        <f t="shared" si="12"/>
        <v>-0.71591673844433779</v>
      </c>
      <c r="S26" s="154">
        <v>-8.8713009491827172E-3</v>
      </c>
      <c r="T26" s="199">
        <f t="shared" si="13"/>
        <v>-0.72478803939352054</v>
      </c>
      <c r="U26" s="271">
        <f t="shared" si="14"/>
        <v>-2.7315381445388257E-2</v>
      </c>
      <c r="V26" s="154">
        <v>-8.7470498826306231E-5</v>
      </c>
      <c r="W26" s="199">
        <f t="shared" si="15"/>
        <v>-2.7402851944214563E-2</v>
      </c>
      <c r="X26" s="223">
        <f t="shared" si="16"/>
        <v>-1.0036746343729457</v>
      </c>
    </row>
    <row r="27" spans="2:24">
      <c r="B27" s="150">
        <f t="shared" si="17"/>
        <v>23.935944027351312</v>
      </c>
      <c r="C27" s="151">
        <f t="shared" si="2"/>
        <v>0.88817920205916034</v>
      </c>
      <c r="D27" s="151">
        <f t="shared" si="18"/>
        <v>87.714285714285666</v>
      </c>
      <c r="E27" s="262">
        <f t="shared" si="3"/>
        <v>0.25950000000000001</v>
      </c>
      <c r="F27" s="152">
        <f t="shared" si="4"/>
        <v>0.31919999999999998</v>
      </c>
      <c r="G27" s="152">
        <f t="shared" si="0"/>
        <v>0.57869999999999999</v>
      </c>
      <c r="H27" s="152">
        <f t="shared" si="1"/>
        <v>-5.9699999999999975E-2</v>
      </c>
      <c r="I27" s="194">
        <f t="shared" si="5"/>
        <v>0.85918583462701614</v>
      </c>
      <c r="J27" s="153">
        <f t="shared" si="6"/>
        <v>-3.4293901253581997E-2</v>
      </c>
      <c r="K27" s="153">
        <v>-17.300007601729632</v>
      </c>
      <c r="L27" s="194">
        <f t="shared" si="7"/>
        <v>-17.334301502983216</v>
      </c>
      <c r="M27" s="153">
        <f t="shared" si="8"/>
        <v>-44.46547628414006</v>
      </c>
      <c r="N27" s="153">
        <v>-17.340800402626321</v>
      </c>
      <c r="O27" s="194">
        <f t="shared" si="9"/>
        <v>-61.806276686766381</v>
      </c>
      <c r="P27" s="194">
        <f t="shared" si="10"/>
        <v>-3.7571418779098771</v>
      </c>
      <c r="Q27" s="194">
        <f t="shared" si="11"/>
        <v>-1.1546339286487237</v>
      </c>
      <c r="R27" s="154">
        <f t="shared" si="12"/>
        <v>-0.63471568896144681</v>
      </c>
      <c r="S27" s="154">
        <v>-7.6441032490976168E-3</v>
      </c>
      <c r="T27" s="199">
        <f t="shared" si="13"/>
        <v>-0.6423597922105444</v>
      </c>
      <c r="U27" s="271">
        <f t="shared" si="14"/>
        <v>-2.6861553789068345E-2</v>
      </c>
      <c r="V27" s="154">
        <v>-7.5492357018323896E-5</v>
      </c>
      <c r="W27" s="199">
        <f t="shared" si="15"/>
        <v>-2.693704614608667E-2</v>
      </c>
      <c r="X27" s="223">
        <f t="shared" si="16"/>
        <v>-0.99587839403339118</v>
      </c>
    </row>
    <row r="28" spans="2:24">
      <c r="B28" s="150">
        <f t="shared" si="17"/>
        <v>26.927937030770224</v>
      </c>
      <c r="C28" s="151">
        <f t="shared" si="2"/>
        <v>0.9992016023165553</v>
      </c>
      <c r="D28" s="151">
        <f t="shared" si="18"/>
        <v>87.428571428571374</v>
      </c>
      <c r="E28" s="262">
        <f t="shared" si="3"/>
        <v>0.1991</v>
      </c>
      <c r="F28" s="152">
        <f t="shared" si="4"/>
        <v>0.30959999999999999</v>
      </c>
      <c r="G28" s="152">
        <f t="shared" si="0"/>
        <v>0.50869999999999993</v>
      </c>
      <c r="H28" s="152">
        <f t="shared" si="1"/>
        <v>-0.11049999999999999</v>
      </c>
      <c r="I28" s="194">
        <f t="shared" si="5"/>
        <v>0.65115360558575652</v>
      </c>
      <c r="J28" s="153">
        <f t="shared" si="6"/>
        <v>-2.9243342146382665E-2</v>
      </c>
      <c r="K28" s="153">
        <v>-17.293976290150187</v>
      </c>
      <c r="L28" s="194">
        <f t="shared" si="7"/>
        <v>-17.323219632296571</v>
      </c>
      <c r="M28" s="153">
        <f t="shared" si="8"/>
        <v>-38.926119232769508</v>
      </c>
      <c r="N28" s="153">
        <v>-17.322302766248864</v>
      </c>
      <c r="O28" s="194">
        <f t="shared" si="9"/>
        <v>-56.248421999018376</v>
      </c>
      <c r="P28" s="194">
        <f t="shared" si="10"/>
        <v>-6.0109253418677291</v>
      </c>
      <c r="Q28" s="194">
        <f t="shared" si="11"/>
        <v>-1.833101530117438</v>
      </c>
      <c r="R28" s="154">
        <f t="shared" si="12"/>
        <v>-0.55552747458424645</v>
      </c>
      <c r="S28" s="154">
        <v>-6.398385741132771E-3</v>
      </c>
      <c r="T28" s="199">
        <f t="shared" si="13"/>
        <v>-0.56192586032537917</v>
      </c>
      <c r="U28" s="271">
        <f t="shared" si="14"/>
        <v>-2.5899172423902536E-2</v>
      </c>
      <c r="V28" s="154">
        <v>-6.3276688325679856E-5</v>
      </c>
      <c r="W28" s="199">
        <f t="shared" si="15"/>
        <v>-2.5962449112228215E-2</v>
      </c>
      <c r="X28" s="223">
        <f t="shared" si="16"/>
        <v>-0.97893733514286241</v>
      </c>
    </row>
    <row r="29" spans="2:24">
      <c r="B29" s="150">
        <f t="shared" si="17"/>
        <v>29.919930034189136</v>
      </c>
      <c r="C29" s="151">
        <f t="shared" si="2"/>
        <v>1.1102240025739503</v>
      </c>
      <c r="D29" s="151">
        <f t="shared" si="18"/>
        <v>87.142857142857082</v>
      </c>
      <c r="E29" s="262">
        <f t="shared" si="3"/>
        <v>0.1464</v>
      </c>
      <c r="F29" s="152">
        <f t="shared" si="4"/>
        <v>0.29509999999999997</v>
      </c>
      <c r="G29" s="152">
        <f t="shared" si="0"/>
        <v>0.4415</v>
      </c>
      <c r="H29" s="152">
        <f t="shared" si="1"/>
        <v>-0.14869999999999997</v>
      </c>
      <c r="I29" s="194">
        <f t="shared" si="5"/>
        <v>0.47040423110621665</v>
      </c>
      <c r="J29" s="153">
        <f t="shared" si="6"/>
        <v>-2.3476899153212032E-2</v>
      </c>
      <c r="K29" s="153">
        <v>-17.288987756220148</v>
      </c>
      <c r="L29" s="194">
        <f t="shared" si="7"/>
        <v>-17.312464655373361</v>
      </c>
      <c r="M29" s="153">
        <f t="shared" si="8"/>
        <v>-33.637620652554951</v>
      </c>
      <c r="N29" s="153">
        <v>-17.307116050238026</v>
      </c>
      <c r="O29" s="194">
        <f t="shared" si="9"/>
        <v>-50.94473670279298</v>
      </c>
      <c r="P29" s="194">
        <f t="shared" si="10"/>
        <v>-7.6812772414164563</v>
      </c>
      <c r="Q29" s="194">
        <f t="shared" si="11"/>
        <v>-2.335810789990461</v>
      </c>
      <c r="R29" s="154">
        <f t="shared" si="12"/>
        <v>-0.47994009200108312</v>
      </c>
      <c r="S29" s="154">
        <v>-5.1372326034043181E-3</v>
      </c>
      <c r="T29" s="199">
        <f t="shared" si="13"/>
        <v>-0.48507732460448744</v>
      </c>
      <c r="U29" s="271">
        <f t="shared" si="14"/>
        <v>-2.4558766599341669E-2</v>
      </c>
      <c r="V29" s="154">
        <v>-5.0861927761443286E-5</v>
      </c>
      <c r="W29" s="199">
        <f t="shared" si="15"/>
        <v>-2.4609628527103113E-2</v>
      </c>
      <c r="X29" s="223">
        <f t="shared" si="16"/>
        <v>-0.953918623098582</v>
      </c>
    </row>
    <row r="30" spans="2:24">
      <c r="B30" s="150">
        <f t="shared" si="17"/>
        <v>32.911923037608048</v>
      </c>
      <c r="C30" s="151">
        <f t="shared" si="2"/>
        <v>1.2212464028313452</v>
      </c>
      <c r="D30" s="151">
        <f t="shared" si="18"/>
        <v>86.85714285714279</v>
      </c>
      <c r="E30" s="262">
        <f t="shared" si="3"/>
        <v>0.1009</v>
      </c>
      <c r="F30" s="152">
        <f t="shared" si="4"/>
        <v>0.27700000000000002</v>
      </c>
      <c r="G30" s="152">
        <f t="shared" si="0"/>
        <v>0.37790000000000001</v>
      </c>
      <c r="H30" s="152">
        <f t="shared" si="1"/>
        <v>-0.17610000000000003</v>
      </c>
      <c r="I30" s="194">
        <f t="shared" si="5"/>
        <v>0.31504389754469986</v>
      </c>
      <c r="J30" s="153">
        <f t="shared" si="6"/>
        <v>-1.7298520687285907E-2</v>
      </c>
      <c r="K30" s="153">
        <v>-17.285074370428092</v>
      </c>
      <c r="L30" s="194">
        <f t="shared" si="7"/>
        <v>-17.302372891115379</v>
      </c>
      <c r="M30" s="153">
        <f t="shared" si="8"/>
        <v>-28.656690858981545</v>
      </c>
      <c r="N30" s="153">
        <v>-17.295271362905648</v>
      </c>
      <c r="O30" s="194">
        <f t="shared" si="9"/>
        <v>-45.951962221887193</v>
      </c>
      <c r="P30" s="194">
        <f t="shared" si="10"/>
        <v>-8.8535574634357417</v>
      </c>
      <c r="Q30" s="194">
        <f t="shared" si="11"/>
        <v>-2.6883718412937281</v>
      </c>
      <c r="R30" s="154">
        <f t="shared" si="12"/>
        <v>-0.40876556400409364</v>
      </c>
      <c r="S30" s="154">
        <v>-3.863730150154886E-3</v>
      </c>
      <c r="T30" s="199">
        <f t="shared" si="13"/>
        <v>-0.41262929415424854</v>
      </c>
      <c r="U30" s="271">
        <f t="shared" si="14"/>
        <v>-2.2945161126344555E-2</v>
      </c>
      <c r="V30" s="154">
        <v>-3.8287136755368322E-5</v>
      </c>
      <c r="W30" s="199">
        <f t="shared" si="15"/>
        <v>-2.2983448263099924E-2</v>
      </c>
      <c r="X30" s="223">
        <f t="shared" si="16"/>
        <v>-0.92131564174401859</v>
      </c>
    </row>
    <row r="31" spans="2:24">
      <c r="B31" s="150">
        <f t="shared" si="17"/>
        <v>35.90391604102696</v>
      </c>
      <c r="C31" s="151">
        <f t="shared" si="2"/>
        <v>1.3322688030887402</v>
      </c>
      <c r="D31" s="151">
        <f t="shared" si="18"/>
        <v>86.571428571428498</v>
      </c>
      <c r="E31" s="262">
        <f t="shared" si="3"/>
        <v>6.2300000000000001E-2</v>
      </c>
      <c r="F31" s="152">
        <f t="shared" si="4"/>
        <v>0.25640000000000002</v>
      </c>
      <c r="G31" s="152">
        <f t="shared" si="0"/>
        <v>0.31870000000000004</v>
      </c>
      <c r="H31" s="152">
        <f t="shared" si="1"/>
        <v>-0.19410000000000002</v>
      </c>
      <c r="I31" s="194">
        <f t="shared" si="5"/>
        <v>0.18389648866099428</v>
      </c>
      <c r="J31" s="153">
        <f t="shared" si="6"/>
        <v>-1.1017493802023971E-2</v>
      </c>
      <c r="K31" s="153">
        <v>-17.282261224778768</v>
      </c>
      <c r="L31" s="194">
        <f t="shared" si="7"/>
        <v>-17.29327871858079</v>
      </c>
      <c r="M31" s="153">
        <f t="shared" si="8"/>
        <v>-24.041148577417115</v>
      </c>
      <c r="N31" s="153">
        <v>-17.286793192974962</v>
      </c>
      <c r="O31" s="194">
        <f t="shared" si="9"/>
        <v>-41.327941770392073</v>
      </c>
      <c r="P31" s="194">
        <f t="shared" si="10"/>
        <v>-9.5944551822446194</v>
      </c>
      <c r="Q31" s="194">
        <f t="shared" si="11"/>
        <v>-2.9108229907152889</v>
      </c>
      <c r="R31" s="154">
        <f t="shared" si="12"/>
        <v>-0.34283025773184206</v>
      </c>
      <c r="S31" s="154">
        <v>-2.580965611778686E-3</v>
      </c>
      <c r="T31" s="199">
        <f t="shared" si="13"/>
        <v>-0.34541122334362073</v>
      </c>
      <c r="U31" s="271">
        <f t="shared" si="14"/>
        <v>-2.1147415497399111E-2</v>
      </c>
      <c r="V31" s="154">
        <v>-2.5591880252184649E-5</v>
      </c>
      <c r="W31" s="199">
        <f t="shared" si="15"/>
        <v>-2.1173007377651296E-2</v>
      </c>
      <c r="X31" s="223">
        <f t="shared" si="16"/>
        <v>-0.88140217929783748</v>
      </c>
    </row>
    <row r="32" spans="2:24">
      <c r="B32" s="150">
        <f t="shared" si="17"/>
        <v>38.895909044445872</v>
      </c>
      <c r="C32" s="151">
        <f t="shared" si="2"/>
        <v>1.4432912033461351</v>
      </c>
      <c r="D32" s="151">
        <f t="shared" si="18"/>
        <v>86.285714285714207</v>
      </c>
      <c r="E32" s="262">
        <f t="shared" si="3"/>
        <v>0.03</v>
      </c>
      <c r="F32" s="152">
        <f t="shared" si="4"/>
        <v>0.23419999999999999</v>
      </c>
      <c r="G32" s="152">
        <f t="shared" si="0"/>
        <v>0.26419999999999999</v>
      </c>
      <c r="H32" s="152">
        <f t="shared" si="1"/>
        <v>-0.20419999999999999</v>
      </c>
      <c r="I32" s="194">
        <f t="shared" si="5"/>
        <v>7.4771573444025852E-2</v>
      </c>
      <c r="J32" s="153">
        <f t="shared" si="6"/>
        <v>-4.8539820214432011E-3</v>
      </c>
      <c r="K32" s="153">
        <v>-17.280566197982047</v>
      </c>
      <c r="L32" s="194">
        <f t="shared" si="7"/>
        <v>-17.285420180003491</v>
      </c>
      <c r="M32" s="153">
        <f t="shared" si="8"/>
        <v>-19.809974080785519</v>
      </c>
      <c r="N32" s="153">
        <v>-17.281699188392299</v>
      </c>
      <c r="O32" s="194">
        <f t="shared" si="9"/>
        <v>-37.091673269177818</v>
      </c>
      <c r="P32" s="194">
        <f t="shared" si="10"/>
        <v>-9.9744887000791937</v>
      </c>
      <c r="Q32" s="194">
        <f t="shared" si="11"/>
        <v>-3.024368163389541</v>
      </c>
      <c r="R32" s="154">
        <f t="shared" si="12"/>
        <v>-0.28240518822100885</v>
      </c>
      <c r="S32" s="154">
        <v>-1.2920264379846569E-3</v>
      </c>
      <c r="T32" s="199">
        <f t="shared" si="13"/>
        <v>-0.2836972146589935</v>
      </c>
      <c r="U32" s="271">
        <f t="shared" si="14"/>
        <v>-1.9237354985961155E-2</v>
      </c>
      <c r="V32" s="154">
        <v>-1.2816102225643836E-5</v>
      </c>
      <c r="W32" s="199">
        <f t="shared" si="15"/>
        <v>-1.9250171088186798E-2</v>
      </c>
      <c r="X32" s="223">
        <f t="shared" si="16"/>
        <v>-0.83431575575325856</v>
      </c>
    </row>
    <row r="33" spans="2:24">
      <c r="B33" s="201">
        <f t="shared" si="17"/>
        <v>41.887902047864785</v>
      </c>
      <c r="C33" s="155">
        <f t="shared" si="2"/>
        <v>1.5543136036035301</v>
      </c>
      <c r="D33" s="155">
        <f t="shared" si="18"/>
        <v>85.999999999999915</v>
      </c>
      <c r="E33" s="263">
        <f t="shared" si="3"/>
        <v>3.3999999999999998E-3</v>
      </c>
      <c r="F33" s="156">
        <f t="shared" si="4"/>
        <v>0.21129999999999999</v>
      </c>
      <c r="G33" s="156">
        <f t="shared" si="0"/>
        <v>0.21469999999999997</v>
      </c>
      <c r="H33" s="156">
        <f t="shared" si="1"/>
        <v>-0.2079</v>
      </c>
      <c r="I33" s="196">
        <f t="shared" si="5"/>
        <v>-1.4521279117278962E-2</v>
      </c>
      <c r="J33" s="157">
        <f t="shared" si="6"/>
        <v>1.0154267540132267E-3</v>
      </c>
      <c r="K33" s="157">
        <v>-17.28</v>
      </c>
      <c r="L33" s="196">
        <f t="shared" si="7"/>
        <v>-17.278984573245989</v>
      </c>
      <c r="M33" s="157">
        <f t="shared" si="8"/>
        <v>-15.982147642010595</v>
      </c>
      <c r="N33" s="157">
        <v>-17.28</v>
      </c>
      <c r="O33" s="196">
        <f t="shared" si="9"/>
        <v>-33.262147642010596</v>
      </c>
      <c r="P33" s="196">
        <f t="shared" si="10"/>
        <v>-10.064176319175543</v>
      </c>
      <c r="Q33" s="196">
        <f t="shared" si="11"/>
        <v>-3.050248053520177</v>
      </c>
      <c r="R33" s="158">
        <f t="shared" si="12"/>
        <v>-0.22776022762306555</v>
      </c>
      <c r="S33" s="158">
        <v>0</v>
      </c>
      <c r="T33" s="200">
        <f t="shared" si="13"/>
        <v>-0.22776022762306555</v>
      </c>
      <c r="U33" s="272">
        <f t="shared" si="14"/>
        <v>-1.7286804865486529E-2</v>
      </c>
      <c r="V33" s="158">
        <v>0</v>
      </c>
      <c r="W33" s="200">
        <f t="shared" si="15"/>
        <v>-1.7286804865486529E-2</v>
      </c>
      <c r="X33" s="224">
        <f t="shared" si="16"/>
        <v>-0.78060582277560508</v>
      </c>
    </row>
  </sheetData>
  <phoneticPr fontId="25" type="noConversion"/>
  <pageMargins left="0.78740157499999996" right="0.78740157499999996" top="0.984251969" bottom="0.984251969" header="0.4921259845" footer="0.4921259845"/>
  <pageSetup paperSize="9" orientation="landscape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081" r:id="rId4" name="Button 305">
              <controlPr defaultSize="0" print="0" autoFill="0" autoLine="0" autoPict="0" macro="[0]!zurück_zum_KV">
                <anchor moveWithCells="1" sizeWithCells="1">
                  <from>
                    <xdr:col>9</xdr:col>
                    <xdr:colOff>0</xdr:colOff>
                    <xdr:row>5</xdr:row>
                    <xdr:rowOff>7620</xdr:rowOff>
                  </from>
                  <to>
                    <xdr:col>10</xdr:col>
                    <xdr:colOff>373380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82" r:id="rId5" name="Button 306">
              <controlPr defaultSize="0" print="0" autoFill="0" autoLine="0" autoPict="0" macro="[0]!zeige_Schalenwahl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373380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85" r:id="rId6" name="Button 309">
              <controlPr defaultSize="0" print="0" autoFill="0" autoLine="0" autoPict="0" macro="[0]!auswertung_rand_oben">
                <anchor moveWithCells="1" siz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373380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31</vt:i4>
      </vt:variant>
      <vt:variant>
        <vt:lpstr>Dialogs</vt:lpstr>
      </vt:variant>
      <vt:variant>
        <vt:i4>27</vt:i4>
      </vt:variant>
      <vt:variant>
        <vt:lpstr>Named Ranges</vt:lpstr>
      </vt:variant>
      <vt:variant>
        <vt:i4>28</vt:i4>
      </vt:variant>
    </vt:vector>
  </HeadingPairs>
  <TitlesOfParts>
    <vt:vector size="86" baseType="lpstr">
      <vt:lpstr>Start</vt:lpstr>
      <vt:lpstr>Kugel_Schneelast</vt:lpstr>
      <vt:lpstr>Zylinder_Eigengewicht</vt:lpstr>
      <vt:lpstr>Kegel_Eigengewicht</vt:lpstr>
      <vt:lpstr>Kugel_Eigengewicht</vt:lpstr>
      <vt:lpstr>Zylinder_Druck</vt:lpstr>
      <vt:lpstr>Kegel_Druck</vt:lpstr>
      <vt:lpstr>Kugel_Druck</vt:lpstr>
      <vt:lpstr>Kegel_Schneelast</vt:lpstr>
      <vt:lpstr>Zylinder_Wasserdruck</vt:lpstr>
      <vt:lpstr>Kegel_Wasserdruck</vt:lpstr>
      <vt:lpstr>Zylinder_Flüssigkeitsdruck</vt:lpstr>
      <vt:lpstr>Kegel_Flüssigkeitsdruck</vt:lpstr>
      <vt:lpstr>Kugel_Flüssigkeitsdruck</vt:lpstr>
      <vt:lpstr>Zylinder_Erdlast</vt:lpstr>
      <vt:lpstr>Kegel_Erdlast</vt:lpstr>
      <vt:lpstr>Kugel_Erdlast</vt:lpstr>
      <vt:lpstr>Zylinder_Silodruck</vt:lpstr>
      <vt:lpstr>Zylinder_Laternenlast</vt:lpstr>
      <vt:lpstr>Kegel_Laternenlast</vt:lpstr>
      <vt:lpstr>Kugel_Laternenlast</vt:lpstr>
      <vt:lpstr>Zylinder_Temperaturlast</vt:lpstr>
      <vt:lpstr>Kegel_Temperaturlast</vt:lpstr>
      <vt:lpstr>Kugel_Temperaturlast</vt:lpstr>
      <vt:lpstr>Kraftgrößenverfahren</vt:lpstr>
      <vt:lpstr>Zylinder_Rand_oben</vt:lpstr>
      <vt:lpstr>Kegel_Rand_oben</vt:lpstr>
      <vt:lpstr>Kugel_Rand_oben</vt:lpstr>
      <vt:lpstr>Zylinder_Rand_unten</vt:lpstr>
      <vt:lpstr>Kegel_Rand_unten</vt:lpstr>
      <vt:lpstr>Kugel_Rand_unten</vt:lpstr>
      <vt:lpstr>Dialog_Kraftgrößenverfahren</vt:lpstr>
      <vt:lpstr>Dialog_Rand</vt:lpstr>
      <vt:lpstr>Dialog_Blattwahl</vt:lpstr>
      <vt:lpstr>Dialog_Dimension</vt:lpstr>
      <vt:lpstr>Dialog_Zylinder_Eigengewicht</vt:lpstr>
      <vt:lpstr>Dialog_Kegel_Eigengewicht</vt:lpstr>
      <vt:lpstr>Dialog_Kugel_Eigengewicht</vt:lpstr>
      <vt:lpstr>Dialog_Zylinder_Druck</vt:lpstr>
      <vt:lpstr>Dialog_Kegel_Druck</vt:lpstr>
      <vt:lpstr>Dialog_Kugel_Druck</vt:lpstr>
      <vt:lpstr>Dialog_Kegel_Schneelast</vt:lpstr>
      <vt:lpstr>Dialog_Kugel_Schneelast</vt:lpstr>
      <vt:lpstr>Dialog_Zylinder_Wasserdruck</vt:lpstr>
      <vt:lpstr>Dialog_Kegel_Wasserdruck</vt:lpstr>
      <vt:lpstr>Dial_Zylinder_Flüssigkeitsdruck</vt:lpstr>
      <vt:lpstr>Dialog_Kegel_Flüssigkeitsdruck</vt:lpstr>
      <vt:lpstr>Dialog_Kugel_Flüssigkeitsdruck</vt:lpstr>
      <vt:lpstr>Dialog_Zylinder_Erdlast</vt:lpstr>
      <vt:lpstr>Dialog_Kegel_Erdlast</vt:lpstr>
      <vt:lpstr>Dialog_Kugel_Erdlast</vt:lpstr>
      <vt:lpstr>Dialog_Zylinder_Silodruck</vt:lpstr>
      <vt:lpstr>Dialog_Zylinder_Laternenlast</vt:lpstr>
      <vt:lpstr>Dialog_Kegel_Laternenlast</vt:lpstr>
      <vt:lpstr>Dialog_Kugel_Laternenlast</vt:lpstr>
      <vt:lpstr>Dialog_Zylinder_Temperaturlast</vt:lpstr>
      <vt:lpstr>Dialog_Kegel_Temperaturlast</vt:lpstr>
      <vt:lpstr>Dialog_Kugel_Temperaturlast</vt:lpstr>
      <vt:lpstr>a_o</vt:lpstr>
      <vt:lpstr>a_u</vt:lpstr>
      <vt:lpstr>deltaphi_o</vt:lpstr>
      <vt:lpstr>deltaphi_u</vt:lpstr>
      <vt:lpstr>E_o</vt:lpstr>
      <vt:lpstr>E_u</vt:lpstr>
      <vt:lpstr>H_o</vt:lpstr>
      <vt:lpstr>H_u</vt:lpstr>
      <vt:lpstr>lam_o</vt:lpstr>
      <vt:lpstr>lam_u</vt:lpstr>
      <vt:lpstr>Lös1</vt:lpstr>
      <vt:lpstr>Lös2</vt:lpstr>
      <vt:lpstr>meri_o</vt:lpstr>
      <vt:lpstr>meri_u</vt:lpstr>
      <vt:lpstr>nü_o</vt:lpstr>
      <vt:lpstr>nü_u</vt:lpstr>
      <vt:lpstr>Rand_o</vt:lpstr>
      <vt:lpstr>Rand_u</vt:lpstr>
      <vt:lpstr>t_o</vt:lpstr>
      <vt:lpstr>t_u</vt:lpstr>
      <vt:lpstr>Winkel1</vt:lpstr>
      <vt:lpstr>Winkel2</vt:lpstr>
      <vt:lpstr>Winkel3</vt:lpstr>
      <vt:lpstr>Winkel4</vt:lpstr>
      <vt:lpstr>Winkel5</vt:lpstr>
      <vt:lpstr>Winkel6</vt:lpstr>
      <vt:lpstr>Winkel7</vt:lpstr>
      <vt:lpstr>Winkel8</vt:lpstr>
    </vt:vector>
  </TitlesOfParts>
  <Company>Heymel-Studios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Benedikt Philipp</dc:creator>
  <cp:lastModifiedBy>Peter Wilson</cp:lastModifiedBy>
  <cp:lastPrinted>1998-05-18T12:18:46Z</cp:lastPrinted>
  <dcterms:created xsi:type="dcterms:W3CDTF">1998-03-18T10:38:17Z</dcterms:created>
  <dcterms:modified xsi:type="dcterms:W3CDTF">2017-03-21T20:54:30Z</dcterms:modified>
</cp:coreProperties>
</file>