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8_{46198FE5-E618-4885-8ED9-5D1C8936473B}" xr6:coauthVersionLast="47" xr6:coauthVersionMax="47" xr10:uidLastSave="{00000000-0000-0000-0000-000000000000}"/>
  <bookViews>
    <workbookView xWindow="25080" yWindow="-120" windowWidth="29040" windowHeight="15840" activeTab="5" xr2:uid="{05392325-7838-4E05-AB94-9FED953A82D9}"/>
  </bookViews>
  <sheets>
    <sheet name="WT" sheetId="1" r:id="rId1"/>
    <sheet name="G82R" sheetId="2" r:id="rId2"/>
    <sheet name="L85P" sheetId="3" r:id="rId3"/>
    <sheet name="P289R" sheetId="4" r:id="rId4"/>
    <sheet name="Glykosylation" sheetId="6" r:id="rId5"/>
    <sheet name="Protein amounts ratio to WT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5" l="1"/>
  <c r="H31" i="5"/>
  <c r="H29" i="5"/>
  <c r="D31" i="5"/>
  <c r="B31" i="5"/>
  <c r="D30" i="5"/>
  <c r="B30" i="5"/>
  <c r="D29" i="5"/>
  <c r="B29" i="5"/>
  <c r="F7" i="5"/>
  <c r="F6" i="5"/>
  <c r="F5" i="5"/>
  <c r="F4" i="5"/>
  <c r="B28" i="5"/>
  <c r="B23" i="5"/>
  <c r="B22" i="5"/>
  <c r="B21" i="5"/>
  <c r="B20" i="5"/>
  <c r="B15" i="5"/>
  <c r="B14" i="5"/>
  <c r="B13" i="5"/>
  <c r="B12" i="5"/>
  <c r="B7" i="5"/>
  <c r="B6" i="5"/>
  <c r="B5" i="5"/>
  <c r="B4" i="5"/>
  <c r="E6" i="6"/>
  <c r="E7" i="6"/>
  <c r="E8" i="6"/>
  <c r="E5" i="6"/>
  <c r="D8" i="6"/>
  <c r="C8" i="6"/>
  <c r="B8" i="6"/>
  <c r="D7" i="6"/>
  <c r="C7" i="6"/>
  <c r="B7" i="6"/>
  <c r="D6" i="6"/>
  <c r="C6" i="6"/>
  <c r="B6" i="6"/>
  <c r="G33" i="4"/>
  <c r="G32" i="4"/>
  <c r="G31" i="4"/>
  <c r="G26" i="4"/>
  <c r="G25" i="4"/>
  <c r="G24" i="4"/>
  <c r="G19" i="4"/>
  <c r="G18" i="4"/>
  <c r="G17" i="4"/>
  <c r="G12" i="4"/>
  <c r="G11" i="4"/>
  <c r="I4" i="4" s="1"/>
  <c r="G10" i="4"/>
  <c r="I3" i="4" s="1"/>
  <c r="G5" i="4"/>
  <c r="J5" i="4" s="1"/>
  <c r="J4" i="4"/>
  <c r="G4" i="4"/>
  <c r="L3" i="4"/>
  <c r="J3" i="4"/>
  <c r="G3" i="4"/>
  <c r="L3" i="3"/>
  <c r="J5" i="3"/>
  <c r="J3" i="3"/>
  <c r="J4" i="3"/>
  <c r="I4" i="3"/>
  <c r="I5" i="3"/>
  <c r="I3" i="3"/>
  <c r="G26" i="3"/>
  <c r="G25" i="3"/>
  <c r="G24" i="3"/>
  <c r="G12" i="3"/>
  <c r="G11" i="3"/>
  <c r="G10" i="3"/>
  <c r="G5" i="3"/>
  <c r="G4" i="3"/>
  <c r="G3" i="3"/>
  <c r="G32" i="2"/>
  <c r="G33" i="2"/>
  <c r="G31" i="2"/>
  <c r="G25" i="2"/>
  <c r="G26" i="2"/>
  <c r="G24" i="2"/>
  <c r="G18" i="2"/>
  <c r="G19" i="2"/>
  <c r="G17" i="2"/>
  <c r="G11" i="2"/>
  <c r="G12" i="2"/>
  <c r="G10" i="2"/>
  <c r="G4" i="2"/>
  <c r="G5" i="2"/>
  <c r="G3" i="2"/>
  <c r="D34" i="2"/>
  <c r="D27" i="2"/>
  <c r="D20" i="2"/>
  <c r="D13" i="2"/>
  <c r="D6" i="2"/>
  <c r="L3" i="2"/>
  <c r="L3" i="1"/>
  <c r="G32" i="1"/>
  <c r="G33" i="1"/>
  <c r="J5" i="1" s="1"/>
  <c r="G31" i="1"/>
  <c r="G25" i="1"/>
  <c r="G26" i="1"/>
  <c r="G24" i="1"/>
  <c r="G18" i="1"/>
  <c r="G19" i="1"/>
  <c r="G17" i="1"/>
  <c r="G11" i="1"/>
  <c r="G12" i="1"/>
  <c r="G10" i="1"/>
  <c r="G4" i="1"/>
  <c r="G5" i="1"/>
  <c r="G3" i="1"/>
  <c r="J4" i="1"/>
  <c r="D31" i="4"/>
  <c r="D32" i="4"/>
  <c r="D33" i="4"/>
  <c r="D32" i="2"/>
  <c r="D33" i="2"/>
  <c r="I4" i="1"/>
  <c r="C5" i="6" s="1"/>
  <c r="D27" i="3"/>
  <c r="C27" i="3"/>
  <c r="B27" i="3"/>
  <c r="D13" i="3"/>
  <c r="C13" i="3"/>
  <c r="B13" i="3"/>
  <c r="C6" i="3"/>
  <c r="D6" i="3"/>
  <c r="B6" i="3"/>
  <c r="C34" i="2"/>
  <c r="B34" i="2"/>
  <c r="C27" i="2"/>
  <c r="B27" i="2"/>
  <c r="C20" i="2"/>
  <c r="B20" i="2"/>
  <c r="C13" i="2"/>
  <c r="B13" i="2"/>
  <c r="C6" i="2"/>
  <c r="B6" i="2"/>
  <c r="C34" i="4"/>
  <c r="B34" i="4"/>
  <c r="D27" i="4"/>
  <c r="C27" i="4"/>
  <c r="B27" i="4"/>
  <c r="D20" i="4"/>
  <c r="C20" i="4"/>
  <c r="B20" i="4"/>
  <c r="D13" i="4"/>
  <c r="C13" i="4"/>
  <c r="B13" i="4"/>
  <c r="C6" i="4"/>
  <c r="D6" i="4"/>
  <c r="B6" i="4"/>
  <c r="D34" i="1"/>
  <c r="C34" i="1"/>
  <c r="B34" i="1"/>
  <c r="D27" i="1"/>
  <c r="C27" i="1"/>
  <c r="B27" i="1"/>
  <c r="D20" i="1"/>
  <c r="C20" i="1"/>
  <c r="B20" i="1"/>
  <c r="D13" i="1"/>
  <c r="C13" i="1"/>
  <c r="B13" i="1"/>
  <c r="C6" i="1"/>
  <c r="D6" i="1"/>
  <c r="B6" i="1"/>
  <c r="D33" i="1"/>
  <c r="D32" i="1"/>
  <c r="D31" i="1"/>
  <c r="D26" i="3"/>
  <c r="D25" i="3"/>
  <c r="D24" i="3"/>
  <c r="D26" i="2"/>
  <c r="D25" i="2"/>
  <c r="D24" i="2"/>
  <c r="D26" i="4"/>
  <c r="D25" i="4"/>
  <c r="D24" i="4"/>
  <c r="D26" i="1"/>
  <c r="D25" i="1"/>
  <c r="D24" i="1"/>
  <c r="D19" i="2"/>
  <c r="D18" i="2"/>
  <c r="D17" i="2"/>
  <c r="D19" i="4"/>
  <c r="D18" i="4"/>
  <c r="D17" i="4"/>
  <c r="D19" i="1"/>
  <c r="D18" i="1"/>
  <c r="D17" i="1"/>
  <c r="D12" i="2"/>
  <c r="D11" i="2"/>
  <c r="D10" i="2"/>
  <c r="D12" i="3"/>
  <c r="D11" i="3"/>
  <c r="D10" i="3"/>
  <c r="D12" i="4"/>
  <c r="D11" i="4"/>
  <c r="D10" i="4"/>
  <c r="D12" i="1"/>
  <c r="D11" i="1"/>
  <c r="D10" i="1"/>
  <c r="D5" i="4"/>
  <c r="D4" i="4"/>
  <c r="D3" i="4"/>
  <c r="D5" i="3"/>
  <c r="D4" i="3"/>
  <c r="D3" i="3"/>
  <c r="D5" i="2"/>
  <c r="D4" i="2"/>
  <c r="D3" i="2"/>
  <c r="D4" i="1"/>
  <c r="D5" i="1"/>
  <c r="D3" i="1"/>
  <c r="C7" i="5" l="1"/>
  <c r="G7" i="5" s="1"/>
  <c r="I7" i="5" s="1"/>
  <c r="C29" i="5"/>
  <c r="C6" i="5"/>
  <c r="G6" i="5" s="1"/>
  <c r="I6" i="5" s="1"/>
  <c r="C14" i="5"/>
  <c r="G14" i="5" s="1"/>
  <c r="I14" i="5" s="1"/>
  <c r="C13" i="5"/>
  <c r="G13" i="5" s="1"/>
  <c r="I13" i="5" s="1"/>
  <c r="C15" i="5"/>
  <c r="G15" i="5" s="1"/>
  <c r="I15" i="5" s="1"/>
  <c r="C22" i="5"/>
  <c r="G22" i="5" s="1"/>
  <c r="I22" i="5" s="1"/>
  <c r="C31" i="5"/>
  <c r="C21" i="5"/>
  <c r="G21" i="5" s="1"/>
  <c r="I21" i="5" s="1"/>
  <c r="C23" i="5"/>
  <c r="G23" i="5" s="1"/>
  <c r="I23" i="5" s="1"/>
  <c r="C30" i="5"/>
  <c r="C5" i="5"/>
  <c r="G5" i="5" s="1"/>
  <c r="I5" i="5" s="1"/>
  <c r="I5" i="4"/>
  <c r="I4" i="2"/>
  <c r="J4" i="2"/>
  <c r="J3" i="2"/>
  <c r="I3" i="2"/>
  <c r="I3" i="1"/>
  <c r="B5" i="6" s="1"/>
  <c r="J3" i="1"/>
  <c r="I5" i="1"/>
  <c r="D5" i="6" s="1"/>
  <c r="D34" i="4"/>
  <c r="G31" i="5" l="1"/>
  <c r="I31" i="5" s="1"/>
  <c r="J31" i="5"/>
  <c r="G30" i="5"/>
  <c r="I30" i="5" s="1"/>
  <c r="J30" i="5"/>
  <c r="G29" i="5"/>
  <c r="I29" i="5" s="1"/>
  <c r="J29" i="5"/>
  <c r="I5" i="2"/>
  <c r="J5" i="2"/>
</calcChain>
</file>

<file path=xl/sharedStrings.xml><?xml version="1.0" encoding="utf-8"?>
<sst xmlns="http://schemas.openxmlformats.org/spreadsheetml/2006/main" count="302" uniqueCount="54">
  <si>
    <t>Transfection 1</t>
  </si>
  <si>
    <t>Band1</t>
  </si>
  <si>
    <t>Band2</t>
  </si>
  <si>
    <t>Band3</t>
  </si>
  <si>
    <t>Transfection 2</t>
  </si>
  <si>
    <t>Transfection 3</t>
  </si>
  <si>
    <t>NN</t>
  </si>
  <si>
    <t>Transfection 4</t>
  </si>
  <si>
    <t>Transfection 5</t>
  </si>
  <si>
    <t>A</t>
  </si>
  <si>
    <t>B</t>
  </si>
  <si>
    <t>Sum</t>
  </si>
  <si>
    <t>sum</t>
  </si>
  <si>
    <t>G82R</t>
  </si>
  <si>
    <t>L85P</t>
  </si>
  <si>
    <t>P289R</t>
  </si>
  <si>
    <t>Glykosylation</t>
  </si>
  <si>
    <t>complex</t>
  </si>
  <si>
    <t>core II</t>
  </si>
  <si>
    <t>core I</t>
  </si>
  <si>
    <t>WT</t>
  </si>
  <si>
    <t>core2</t>
  </si>
  <si>
    <t>core1</t>
  </si>
  <si>
    <t>whole protein</t>
  </si>
  <si>
    <t>ratio to WT</t>
  </si>
  <si>
    <t>raw protein amount on SDS-PAGE</t>
  </si>
  <si>
    <t>normalized by transfection efficiencies</t>
  </si>
  <si>
    <t>factor calculation</t>
  </si>
  <si>
    <t>WT (%)</t>
  </si>
  <si>
    <t>real ratio</t>
  </si>
  <si>
    <t>change in mutants</t>
  </si>
  <si>
    <t>result</t>
  </si>
  <si>
    <t>unkorrigiert</t>
  </si>
  <si>
    <t xml:space="preserve"> real CI</t>
  </si>
  <si>
    <t>virt CI</t>
  </si>
  <si>
    <t>xxxx</t>
  </si>
  <si>
    <t>xxxxx</t>
  </si>
  <si>
    <t>decrease of 92.8 %</t>
  </si>
  <si>
    <t>decrease of 40.8 %</t>
  </si>
  <si>
    <t>decrease of 86.4 %</t>
  </si>
  <si>
    <t>increase of 13.1 %</t>
  </si>
  <si>
    <t>increase of 35.2 %</t>
  </si>
  <si>
    <t>increase of 36.1 %</t>
  </si>
  <si>
    <t>increase of 134.7 %</t>
  </si>
  <si>
    <t>decrease 5.5 %</t>
  </si>
  <si>
    <t>decrease of 65.1 %</t>
  </si>
  <si>
    <t>decrease of 17.4 %</t>
  </si>
  <si>
    <t>decrease of 55.2 %</t>
  </si>
  <si>
    <t>decrease of 3.1 %</t>
  </si>
  <si>
    <t>mean</t>
  </si>
  <si>
    <t>mean band ratios</t>
  </si>
  <si>
    <t>mean complex glykolysated (raw)</t>
  </si>
  <si>
    <t>conf</t>
  </si>
  <si>
    <t>(Transfection efficiency)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</si>
</sst>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/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2" borderId="1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Glykolysations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Glykosylation!$B$4</c:f>
              <c:strCache>
                <c:ptCount val="1"/>
                <c:pt idx="0">
                  <c:v>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Glykosylation!$A$5:$A$8</c:f>
              <c:strCache>
                <c:ptCount val="4"/>
                <c:pt idx="0">
                  <c:v>WT</c:v>
                </c:pt>
                <c:pt idx="1">
                  <c:v>G82R</c:v>
                </c:pt>
                <c:pt idx="2">
                  <c:v>L85P</c:v>
                </c:pt>
                <c:pt idx="3">
                  <c:v>P289R</c:v>
                </c:pt>
              </c:strCache>
            </c:strRef>
          </c:cat>
          <c:val>
            <c:numRef>
              <c:f>Glykosylation!$B$5:$B$8</c:f>
              <c:numCache>
                <c:formatCode>0.00</c:formatCode>
                <c:ptCount val="4"/>
                <c:pt idx="0">
                  <c:v>0.74131392718948397</c:v>
                </c:pt>
                <c:pt idx="1">
                  <c:v>0.109903703791811</c:v>
                </c:pt>
                <c:pt idx="2">
                  <c:v>0.5302227788180901</c:v>
                </c:pt>
                <c:pt idx="3">
                  <c:v>0.19377388922970634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F-4135-AAAC-66D4A370A793}"/>
            </c:ext>
          </c:extLst>
        </c:ser>
        <c:ser>
          <c:idx val="1"/>
          <c:order val="1"/>
          <c:tx>
            <c:strRef>
              <c:f>Glykosylation!$C$4</c:f>
              <c:strCache>
                <c:ptCount val="1"/>
                <c:pt idx="0">
                  <c:v>core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Glykosylation!$A$5:$A$8</c:f>
              <c:strCache>
                <c:ptCount val="4"/>
                <c:pt idx="0">
                  <c:v>WT</c:v>
                </c:pt>
                <c:pt idx="1">
                  <c:v>G82R</c:v>
                </c:pt>
                <c:pt idx="2">
                  <c:v>L85P</c:v>
                </c:pt>
                <c:pt idx="3">
                  <c:v>P289R</c:v>
                </c:pt>
              </c:strCache>
            </c:strRef>
          </c:cat>
          <c:val>
            <c:numRef>
              <c:f>Glykosylation!$C$5:$C$8</c:f>
              <c:numCache>
                <c:formatCode>0.00</c:formatCode>
                <c:ptCount val="4"/>
                <c:pt idx="0">
                  <c:v>0.20516455454466498</c:v>
                </c:pt>
                <c:pt idx="1">
                  <c:v>0.55591147415505859</c:v>
                </c:pt>
                <c:pt idx="2">
                  <c:v>0.28018829881308654</c:v>
                </c:pt>
                <c:pt idx="3">
                  <c:v>0.63002960867984326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F-4135-AAAC-66D4A370A793}"/>
            </c:ext>
          </c:extLst>
        </c:ser>
        <c:ser>
          <c:idx val="2"/>
          <c:order val="2"/>
          <c:tx>
            <c:strRef>
              <c:f>Glykosylation!$D$4</c:f>
              <c:strCache>
                <c:ptCount val="1"/>
                <c:pt idx="0">
                  <c:v>core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Glykosylation!$A$5:$A$8</c:f>
              <c:strCache>
                <c:ptCount val="4"/>
                <c:pt idx="0">
                  <c:v>WT</c:v>
                </c:pt>
                <c:pt idx="1">
                  <c:v>G82R</c:v>
                </c:pt>
                <c:pt idx="2">
                  <c:v>L85P</c:v>
                </c:pt>
                <c:pt idx="3">
                  <c:v>P289R</c:v>
                </c:pt>
              </c:strCache>
            </c:strRef>
          </c:cat>
          <c:val>
            <c:numRef>
              <c:f>Glykosylation!$D$5:$D$8</c:f>
              <c:numCache>
                <c:formatCode>0.00</c:formatCode>
                <c:ptCount val="4"/>
                <c:pt idx="0">
                  <c:v>5.352151826585113E-2</c:v>
                </c:pt>
                <c:pt idx="1">
                  <c:v>0.33418482205313044</c:v>
                </c:pt>
                <c:pt idx="2">
                  <c:v>0.18958892236882341</c:v>
                </c:pt>
                <c:pt idx="3">
                  <c:v>0.17619650209045043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F-4135-AAAC-66D4A370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2199224"/>
        <c:axId val="642198240"/>
        <c:axId val="0"/>
      </c:bar3DChart>
      <c:catAx>
        <c:axId val="64219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98240"/>
        <c:crosses val="autoZero"/>
        <c:auto val="1"/>
        <c:lblAlgn val="ctr"/>
        <c:lblOffset val="100"/>
        <c:noMultiLvlLbl val="0"/>
      </c:catAx>
      <c:valAx>
        <c:axId val="6421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1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0</xdr:row>
      <xdr:rowOff>147637</xdr:rowOff>
    </xdr:from>
    <xdr:to>
      <xdr:col>11</xdr:col>
      <xdr:colOff>538162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7A58CE-A25E-47D6-9773-77F4CCAB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4D77-D93B-497C-9184-A3CBBBE2E34D}">
  <dimension ref="A1:M34"/>
  <sheetViews>
    <sheetView workbookViewId="0">
      <selection activeCell="L24" sqref="L24"/>
    </sheetView>
  </sheetViews>
  <sheetFormatPr baseColWidth="10" defaultRowHeight="15" x14ac:dyDescent="0.25"/>
  <cols>
    <col min="1" max="5" width="11.42578125" style="1"/>
    <col min="6" max="6" width="13.42578125" style="1" customWidth="1"/>
    <col min="7" max="7" width="11.42578125" style="6"/>
    <col min="8" max="8" width="11.42578125" style="1"/>
    <col min="9" max="10" width="11.42578125" style="6"/>
    <col min="11" max="16384" width="11.42578125" style="1"/>
  </cols>
  <sheetData>
    <row r="1" spans="1:13" x14ac:dyDescent="0.25">
      <c r="A1" s="4" t="s">
        <v>0</v>
      </c>
      <c r="F1" s="4" t="s">
        <v>16</v>
      </c>
    </row>
    <row r="2" spans="1:13" ht="15.75" thickBot="1" x14ac:dyDescent="0.3">
      <c r="A2" s="4"/>
      <c r="D2" s="4" t="s">
        <v>49</v>
      </c>
      <c r="I2" s="28" t="s">
        <v>50</v>
      </c>
      <c r="J2" s="5" t="s">
        <v>52</v>
      </c>
      <c r="K2" s="4"/>
      <c r="L2" s="4" t="s">
        <v>51</v>
      </c>
      <c r="M2" s="4"/>
    </row>
    <row r="3" spans="1:13" ht="15.75" thickBot="1" x14ac:dyDescent="0.3">
      <c r="A3" s="4" t="s">
        <v>1</v>
      </c>
      <c r="B3" s="7">
        <v>8036</v>
      </c>
      <c r="C3" s="20">
        <v>8072</v>
      </c>
      <c r="D3" s="9">
        <f>AVERAGE(B3:C3)</f>
        <v>8054</v>
      </c>
      <c r="F3" s="4" t="s">
        <v>17</v>
      </c>
      <c r="G3" s="25">
        <f>D3/$D$6</f>
        <v>0.62039747342474194</v>
      </c>
      <c r="I3" s="29">
        <f>AVERAGE(G3,G10,G17,G24,G31)</f>
        <v>0.74131392718948397</v>
      </c>
      <c r="J3" s="32">
        <f>CONFIDENCE(0.05,STDEV(G3,G10,G17,G24,G31),5)</f>
        <v>7.5635419514629335E-2</v>
      </c>
      <c r="K3" s="4"/>
      <c r="L3" s="24">
        <f>AVERAGE(D3,D10,D17,D24,D31)</f>
        <v>6179.1</v>
      </c>
      <c r="M3" s="4"/>
    </row>
    <row r="4" spans="1:13" x14ac:dyDescent="0.25">
      <c r="A4" s="4" t="s">
        <v>2</v>
      </c>
      <c r="B4" s="10">
        <v>3165</v>
      </c>
      <c r="C4" s="21">
        <v>2523</v>
      </c>
      <c r="D4" s="12">
        <f t="shared" ref="D4:D5" si="0">AVERAGE(B4:C4)</f>
        <v>2844</v>
      </c>
      <c r="F4" s="4" t="s">
        <v>18</v>
      </c>
      <c r="G4" s="26">
        <f t="shared" ref="G4:G5" si="1">D4/$D$6</f>
        <v>0.21907256200893546</v>
      </c>
      <c r="I4" s="30">
        <f>AVERAGE(G4,G11,G18,G25,G32)</f>
        <v>0.20516455454466498</v>
      </c>
      <c r="J4" s="33">
        <f t="shared" ref="J4:J5" si="2">CONFIDENCE(0.05,STDEV(G4,G11,G18,G25,G32),5)</f>
        <v>4.5992429057279884E-2</v>
      </c>
    </row>
    <row r="5" spans="1:13" ht="15.75" thickBot="1" x14ac:dyDescent="0.3">
      <c r="A5" s="4" t="s">
        <v>3</v>
      </c>
      <c r="B5" s="10">
        <v>2185</v>
      </c>
      <c r="C5" s="21">
        <v>1983</v>
      </c>
      <c r="D5" s="12">
        <f t="shared" si="0"/>
        <v>2084</v>
      </c>
      <c r="F5" s="4" t="s">
        <v>19</v>
      </c>
      <c r="G5" s="27">
        <f t="shared" si="1"/>
        <v>0.1605299645663226</v>
      </c>
      <c r="I5" s="31">
        <f>AVERAGE(G5,G12,G19,G26,G33)</f>
        <v>5.352151826585113E-2</v>
      </c>
      <c r="J5" s="34">
        <f t="shared" si="2"/>
        <v>5.3666404958103632E-2</v>
      </c>
    </row>
    <row r="6" spans="1:13" ht="15.75" thickBot="1" x14ac:dyDescent="0.3">
      <c r="A6" s="4" t="s">
        <v>11</v>
      </c>
      <c r="B6" s="13">
        <f>SUM(B3:B5)</f>
        <v>13386</v>
      </c>
      <c r="C6" s="22">
        <f t="shared" ref="C6:D6" si="3">SUM(C3:C5)</f>
        <v>12578</v>
      </c>
      <c r="D6" s="15">
        <f t="shared" si="3"/>
        <v>12982</v>
      </c>
    </row>
    <row r="8" spans="1:13" x14ac:dyDescent="0.25">
      <c r="A8" s="4" t="s">
        <v>4</v>
      </c>
    </row>
    <row r="9" spans="1:13" ht="15.75" thickBot="1" x14ac:dyDescent="0.3">
      <c r="A9" s="4"/>
      <c r="D9" s="4" t="s">
        <v>49</v>
      </c>
    </row>
    <row r="10" spans="1:13" x14ac:dyDescent="0.25">
      <c r="A10" s="4" t="s">
        <v>1</v>
      </c>
      <c r="B10" s="7">
        <v>4362</v>
      </c>
      <c r="C10" s="20">
        <v>5416</v>
      </c>
      <c r="D10" s="9">
        <f>AVERAGE(B10:C10)</f>
        <v>4889</v>
      </c>
      <c r="F10" s="4" t="s">
        <v>17</v>
      </c>
      <c r="G10" s="25">
        <f>D10/$D$13</f>
        <v>0.84628700017310021</v>
      </c>
    </row>
    <row r="11" spans="1:13" x14ac:dyDescent="0.25">
      <c r="A11" s="4" t="s">
        <v>2</v>
      </c>
      <c r="B11" s="10">
        <v>817</v>
      </c>
      <c r="C11" s="21">
        <v>852</v>
      </c>
      <c r="D11" s="12">
        <f t="shared" ref="D11:D12" si="4">AVERAGE(B11:C11)</f>
        <v>834.5</v>
      </c>
      <c r="F11" s="4" t="s">
        <v>18</v>
      </c>
      <c r="G11" s="26">
        <f t="shared" ref="G11:G12" si="5">D11/$D$13</f>
        <v>0.14445213778777913</v>
      </c>
    </row>
    <row r="12" spans="1:13" ht="15.75" thickBot="1" x14ac:dyDescent="0.3">
      <c r="A12" s="4" t="s">
        <v>3</v>
      </c>
      <c r="B12" s="10">
        <v>75</v>
      </c>
      <c r="C12" s="21">
        <v>32</v>
      </c>
      <c r="D12" s="12">
        <f t="shared" si="4"/>
        <v>53.5</v>
      </c>
      <c r="F12" s="4" t="s">
        <v>19</v>
      </c>
      <c r="G12" s="27">
        <f t="shared" si="5"/>
        <v>9.2608620391206511E-3</v>
      </c>
    </row>
    <row r="13" spans="1:13" ht="15.75" thickBot="1" x14ac:dyDescent="0.3">
      <c r="A13" s="4" t="s">
        <v>11</v>
      </c>
      <c r="B13" s="13">
        <f>SUM(B10:B12)</f>
        <v>5254</v>
      </c>
      <c r="C13" s="22">
        <f t="shared" ref="C13" si="6">SUM(C10:C12)</f>
        <v>6300</v>
      </c>
      <c r="D13" s="15">
        <f t="shared" ref="D13" si="7">SUM(D10:D12)</f>
        <v>5777</v>
      </c>
    </row>
    <row r="15" spans="1:13" x14ac:dyDescent="0.25">
      <c r="A15" s="4" t="s">
        <v>5</v>
      </c>
    </row>
    <row r="16" spans="1:13" ht="15.75" thickBot="1" x14ac:dyDescent="0.3">
      <c r="A16" s="4"/>
      <c r="D16" s="4" t="s">
        <v>49</v>
      </c>
    </row>
    <row r="17" spans="1:7" x14ac:dyDescent="0.25">
      <c r="A17" s="4" t="s">
        <v>1</v>
      </c>
      <c r="B17" s="7">
        <v>6142</v>
      </c>
      <c r="C17" s="20">
        <v>8009</v>
      </c>
      <c r="D17" s="9">
        <f>AVERAGE(B17:C17)</f>
        <v>7075.5</v>
      </c>
      <c r="F17" s="4" t="s">
        <v>17</v>
      </c>
      <c r="G17" s="25">
        <f>D17/$D$20</f>
        <v>0.77117166212534061</v>
      </c>
    </row>
    <row r="18" spans="1:7" x14ac:dyDescent="0.25">
      <c r="A18" s="4" t="s">
        <v>2</v>
      </c>
      <c r="B18" s="10">
        <v>1295</v>
      </c>
      <c r="C18" s="21">
        <v>2153</v>
      </c>
      <c r="D18" s="12">
        <f t="shared" ref="D18:D19" si="8">AVERAGE(B18:C18)</f>
        <v>1724</v>
      </c>
      <c r="F18" s="4" t="s">
        <v>18</v>
      </c>
      <c r="G18" s="26">
        <f t="shared" ref="G18:G19" si="9">D18/$D$20</f>
        <v>0.18790190735694823</v>
      </c>
    </row>
    <row r="19" spans="1:7" ht="15.75" thickBot="1" x14ac:dyDescent="0.3">
      <c r="A19" s="4" t="s">
        <v>3</v>
      </c>
      <c r="B19" s="10">
        <v>108</v>
      </c>
      <c r="C19" s="21">
        <v>643</v>
      </c>
      <c r="D19" s="12">
        <f t="shared" si="8"/>
        <v>375.5</v>
      </c>
      <c r="F19" s="4" t="s">
        <v>19</v>
      </c>
      <c r="G19" s="27">
        <f t="shared" si="9"/>
        <v>4.0926430517711172E-2</v>
      </c>
    </row>
    <row r="20" spans="1:7" ht="15.75" thickBot="1" x14ac:dyDescent="0.3">
      <c r="A20" s="4" t="s">
        <v>11</v>
      </c>
      <c r="B20" s="13">
        <f>SUM(B17:B19)</f>
        <v>7545</v>
      </c>
      <c r="C20" s="22">
        <f t="shared" ref="C20" si="10">SUM(C17:C19)</f>
        <v>10805</v>
      </c>
      <c r="D20" s="15">
        <f t="shared" ref="D20" si="11">SUM(D17:D19)</f>
        <v>9175</v>
      </c>
    </row>
    <row r="22" spans="1:7" x14ac:dyDescent="0.25">
      <c r="A22" s="4" t="s">
        <v>7</v>
      </c>
    </row>
    <row r="23" spans="1:7" ht="15.75" thickBot="1" x14ac:dyDescent="0.3">
      <c r="A23" s="4"/>
      <c r="D23" s="4" t="s">
        <v>49</v>
      </c>
    </row>
    <row r="24" spans="1:7" x14ac:dyDescent="0.25">
      <c r="A24" s="4" t="s">
        <v>1</v>
      </c>
      <c r="B24" s="7">
        <v>5878</v>
      </c>
      <c r="C24" s="20" t="s">
        <v>6</v>
      </c>
      <c r="D24" s="9">
        <f>AVERAGE(B24:C24)</f>
        <v>5878</v>
      </c>
      <c r="F24" s="4" t="s">
        <v>17</v>
      </c>
      <c r="G24" s="25">
        <f>D24/$D$27</f>
        <v>0.69463483809974003</v>
      </c>
    </row>
    <row r="25" spans="1:7" x14ac:dyDescent="0.25">
      <c r="A25" s="4" t="s">
        <v>2</v>
      </c>
      <c r="B25" s="10">
        <v>2421</v>
      </c>
      <c r="C25" s="21" t="s">
        <v>6</v>
      </c>
      <c r="D25" s="12">
        <f t="shared" ref="D25:D26" si="12">AVERAGE(B25:C25)</f>
        <v>2421</v>
      </c>
      <c r="F25" s="4" t="s">
        <v>18</v>
      </c>
      <c r="G25" s="26">
        <f t="shared" ref="G25:G26" si="13">D25/$D$27</f>
        <v>0.28610257622311508</v>
      </c>
    </row>
    <row r="26" spans="1:7" ht="15.75" thickBot="1" x14ac:dyDescent="0.3">
      <c r="A26" s="4" t="s">
        <v>3</v>
      </c>
      <c r="B26" s="10">
        <v>163</v>
      </c>
      <c r="C26" s="21" t="s">
        <v>6</v>
      </c>
      <c r="D26" s="12">
        <f t="shared" si="12"/>
        <v>163</v>
      </c>
      <c r="F26" s="4" t="s">
        <v>19</v>
      </c>
      <c r="G26" s="27">
        <f t="shared" si="13"/>
        <v>1.9262585677144884E-2</v>
      </c>
    </row>
    <row r="27" spans="1:7" ht="15.75" thickBot="1" x14ac:dyDescent="0.3">
      <c r="A27" s="4" t="s">
        <v>11</v>
      </c>
      <c r="B27" s="13">
        <f>SUM(B24:B26)</f>
        <v>8462</v>
      </c>
      <c r="C27" s="22">
        <f t="shared" ref="C27" si="14">SUM(C24:C26)</f>
        <v>0</v>
      </c>
      <c r="D27" s="15">
        <f t="shared" ref="D27" si="15">SUM(D24:D26)</f>
        <v>8462</v>
      </c>
    </row>
    <row r="29" spans="1:7" x14ac:dyDescent="0.25">
      <c r="A29" s="4" t="s">
        <v>8</v>
      </c>
    </row>
    <row r="30" spans="1:7" ht="15.75" thickBot="1" x14ac:dyDescent="0.3">
      <c r="A30" s="4"/>
      <c r="D30" s="4" t="s">
        <v>49</v>
      </c>
    </row>
    <row r="31" spans="1:7" x14ac:dyDescent="0.25">
      <c r="A31" s="4" t="s">
        <v>1</v>
      </c>
      <c r="B31" s="7">
        <v>4999</v>
      </c>
      <c r="C31" s="20" t="s">
        <v>6</v>
      </c>
      <c r="D31" s="9">
        <f>AVERAGE(B31:C31)</f>
        <v>4999</v>
      </c>
      <c r="F31" s="4" t="s">
        <v>17</v>
      </c>
      <c r="G31" s="25">
        <f>D31/$D$34</f>
        <v>0.77407866212449672</v>
      </c>
    </row>
    <row r="32" spans="1:7" x14ac:dyDescent="0.25">
      <c r="A32" s="4" t="s">
        <v>2</v>
      </c>
      <c r="B32" s="10">
        <v>1216</v>
      </c>
      <c r="C32" s="21" t="s">
        <v>6</v>
      </c>
      <c r="D32" s="12">
        <f t="shared" ref="D32:D33" si="16">AVERAGE(B32:C32)</f>
        <v>1216</v>
      </c>
      <c r="F32" s="4" t="s">
        <v>18</v>
      </c>
      <c r="G32" s="26">
        <f t="shared" ref="G32:G33" si="17">D32/$D$34</f>
        <v>0.18829358934654691</v>
      </c>
    </row>
    <row r="33" spans="1:7" ht="15.75" thickBot="1" x14ac:dyDescent="0.3">
      <c r="A33" s="4" t="s">
        <v>3</v>
      </c>
      <c r="B33" s="10">
        <v>243</v>
      </c>
      <c r="C33" s="21" t="s">
        <v>6</v>
      </c>
      <c r="D33" s="12">
        <f t="shared" si="16"/>
        <v>243</v>
      </c>
      <c r="F33" s="4" t="s">
        <v>19</v>
      </c>
      <c r="G33" s="27">
        <f t="shared" si="17"/>
        <v>3.7627748528956333E-2</v>
      </c>
    </row>
    <row r="34" spans="1:7" ht="15.75" thickBot="1" x14ac:dyDescent="0.3">
      <c r="A34" s="4" t="s">
        <v>11</v>
      </c>
      <c r="B34" s="13">
        <f>SUM(B31:B33)</f>
        <v>6458</v>
      </c>
      <c r="C34" s="22">
        <f t="shared" ref="C34" si="18">SUM(C31:C33)</f>
        <v>0</v>
      </c>
      <c r="D34" s="15">
        <f t="shared" ref="D34" si="19">SUM(D31:D33)</f>
        <v>6458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9DC2-79D3-4853-A0AA-89871C349717}">
  <dimension ref="A1:N34"/>
  <sheetViews>
    <sheetView workbookViewId="0">
      <selection activeCell="L27" sqref="L27"/>
    </sheetView>
  </sheetViews>
  <sheetFormatPr baseColWidth="10" defaultRowHeight="15" x14ac:dyDescent="0.25"/>
  <cols>
    <col min="1" max="4" width="11.42578125" style="1"/>
    <col min="6" max="6" width="11.42578125" style="1"/>
    <col min="7" max="7" width="11.42578125" style="6"/>
    <col min="8" max="8" width="11.42578125" style="1"/>
    <col min="9" max="10" width="11.42578125" style="6"/>
    <col min="11" max="13" width="11.42578125" style="1"/>
  </cols>
  <sheetData>
    <row r="1" spans="1:14" x14ac:dyDescent="0.25">
      <c r="A1" s="4" t="s">
        <v>0</v>
      </c>
      <c r="F1" s="4" t="s">
        <v>16</v>
      </c>
    </row>
    <row r="2" spans="1:14" ht="15.75" thickBot="1" x14ac:dyDescent="0.3">
      <c r="A2" s="4"/>
      <c r="D2" s="1" t="s">
        <v>49</v>
      </c>
      <c r="I2" s="28" t="s">
        <v>50</v>
      </c>
      <c r="J2" s="5" t="s">
        <v>52</v>
      </c>
      <c r="K2" s="4"/>
      <c r="L2" s="23" t="s">
        <v>51</v>
      </c>
      <c r="M2" s="4"/>
      <c r="N2" s="3"/>
    </row>
    <row r="3" spans="1:14" ht="15.75" thickBot="1" x14ac:dyDescent="0.3">
      <c r="A3" s="4" t="s">
        <v>1</v>
      </c>
      <c r="B3" s="7">
        <v>397</v>
      </c>
      <c r="C3" s="20">
        <v>177</v>
      </c>
      <c r="D3" s="9">
        <f>AVERAGE(B3:C3)</f>
        <v>287</v>
      </c>
      <c r="F3" s="4" t="s">
        <v>17</v>
      </c>
      <c r="G3" s="25">
        <f>D3/$D$6</f>
        <v>9.2194025056215864E-2</v>
      </c>
      <c r="I3" s="29">
        <f>AVERAGE(G3,G10,G17,G24,G31)</f>
        <v>0.109903703791811</v>
      </c>
      <c r="J3" s="32">
        <f>CONFIDENCE(0.05,STDEV(G3,G10,G17,G24,G31),5)</f>
        <v>0.10101156235296105</v>
      </c>
      <c r="K3" s="4"/>
      <c r="L3" s="24">
        <f>AVERAGE(D3,D10,D17,D24,D31)</f>
        <v>233.3</v>
      </c>
      <c r="M3" s="4"/>
      <c r="N3" s="3"/>
    </row>
    <row r="4" spans="1:14" x14ac:dyDescent="0.25">
      <c r="A4" s="4" t="s">
        <v>2</v>
      </c>
      <c r="B4" s="10">
        <v>1419</v>
      </c>
      <c r="C4" s="21">
        <v>884</v>
      </c>
      <c r="D4" s="12">
        <f t="shared" ref="D4:D5" si="0">AVERAGE(B4:C4)</f>
        <v>1151.5</v>
      </c>
      <c r="F4" s="4" t="s">
        <v>18</v>
      </c>
      <c r="G4" s="26">
        <f t="shared" ref="G4:G5" si="1">D4/$D$6</f>
        <v>0.36990041760359782</v>
      </c>
      <c r="I4" s="30">
        <f>AVERAGE(G4,G11,G18,G25,G32)</f>
        <v>0.55591147415505859</v>
      </c>
      <c r="J4" s="33">
        <f t="shared" ref="J4:J5" si="2">CONFIDENCE(0.05,STDEV(G4,G11,G18,G25,G32),5)</f>
        <v>0.24364517424095469</v>
      </c>
    </row>
    <row r="5" spans="1:14" ht="15.75" thickBot="1" x14ac:dyDescent="0.3">
      <c r="A5" s="4" t="s">
        <v>3</v>
      </c>
      <c r="B5" s="10">
        <v>1985</v>
      </c>
      <c r="C5" s="21">
        <v>1364</v>
      </c>
      <c r="D5" s="12">
        <f t="shared" si="0"/>
        <v>1674.5</v>
      </c>
      <c r="F5" s="4" t="s">
        <v>19</v>
      </c>
      <c r="G5" s="27">
        <f t="shared" si="1"/>
        <v>0.5379055573401863</v>
      </c>
      <c r="I5" s="31">
        <f>AVERAGE(G5,G12,G19,G26,G33)</f>
        <v>0.33418482205313044</v>
      </c>
      <c r="J5" s="34">
        <f t="shared" si="2"/>
        <v>0.30276569788411783</v>
      </c>
    </row>
    <row r="6" spans="1:14" ht="15.75" thickBot="1" x14ac:dyDescent="0.3">
      <c r="A6" s="4" t="s">
        <v>12</v>
      </c>
      <c r="B6" s="13">
        <f>SUM(B3:B5)</f>
        <v>3801</v>
      </c>
      <c r="C6" s="22">
        <f>SUM(C3:C5)</f>
        <v>2425</v>
      </c>
      <c r="D6" s="15">
        <f>SUM(D3:D5)</f>
        <v>3113</v>
      </c>
    </row>
    <row r="8" spans="1:14" x14ac:dyDescent="0.25">
      <c r="A8" s="4" t="s">
        <v>4</v>
      </c>
    </row>
    <row r="9" spans="1:14" ht="15.75" thickBot="1" x14ac:dyDescent="0.3">
      <c r="A9" s="4"/>
      <c r="D9" s="1" t="s">
        <v>49</v>
      </c>
    </row>
    <row r="10" spans="1:14" x14ac:dyDescent="0.25">
      <c r="A10" s="4" t="s">
        <v>1</v>
      </c>
      <c r="B10" s="7">
        <v>0</v>
      </c>
      <c r="C10" s="20">
        <v>0</v>
      </c>
      <c r="D10" s="9">
        <f>AVERAGE(B10:C10)</f>
        <v>0</v>
      </c>
      <c r="F10" s="4" t="s">
        <v>17</v>
      </c>
      <c r="G10" s="25">
        <f>D10/$D$13</f>
        <v>0</v>
      </c>
    </row>
    <row r="11" spans="1:14" x14ac:dyDescent="0.25">
      <c r="A11" s="4" t="s">
        <v>2</v>
      </c>
      <c r="B11" s="10">
        <v>18</v>
      </c>
      <c r="C11" s="21">
        <v>4</v>
      </c>
      <c r="D11" s="12">
        <f t="shared" ref="D11:D12" si="3">AVERAGE(B11:C11)</f>
        <v>11</v>
      </c>
      <c r="F11" s="4" t="s">
        <v>18</v>
      </c>
      <c r="G11" s="26">
        <f t="shared" ref="G11:G12" si="4">D11/$D$13</f>
        <v>0.16058394160583941</v>
      </c>
    </row>
    <row r="12" spans="1:14" ht="15.75" thickBot="1" x14ac:dyDescent="0.3">
      <c r="A12" s="4" t="s">
        <v>3</v>
      </c>
      <c r="B12" s="10">
        <v>45</v>
      </c>
      <c r="C12" s="21">
        <v>70</v>
      </c>
      <c r="D12" s="12">
        <f t="shared" si="3"/>
        <v>57.5</v>
      </c>
      <c r="F12" s="4" t="s">
        <v>19</v>
      </c>
      <c r="G12" s="27">
        <f t="shared" si="4"/>
        <v>0.83941605839416056</v>
      </c>
    </row>
    <row r="13" spans="1:14" ht="15.75" thickBot="1" x14ac:dyDescent="0.3">
      <c r="A13" s="4" t="s">
        <v>12</v>
      </c>
      <c r="B13" s="13">
        <f>SUM(B10:B12)</f>
        <v>63</v>
      </c>
      <c r="C13" s="22">
        <f>SUM(C10:C12)</f>
        <v>74</v>
      </c>
      <c r="D13" s="15">
        <f>SUM(D10:D12)</f>
        <v>68.5</v>
      </c>
    </row>
    <row r="15" spans="1:14" x14ac:dyDescent="0.25">
      <c r="A15" s="4" t="s">
        <v>5</v>
      </c>
    </row>
    <row r="16" spans="1:14" ht="15.75" thickBot="1" x14ac:dyDescent="0.3">
      <c r="A16" s="4"/>
      <c r="D16" s="1" t="s">
        <v>49</v>
      </c>
    </row>
    <row r="17" spans="1:7" x14ac:dyDescent="0.25">
      <c r="A17" s="4" t="s">
        <v>1</v>
      </c>
      <c r="B17" s="7">
        <v>357</v>
      </c>
      <c r="C17" s="20">
        <v>438</v>
      </c>
      <c r="D17" s="9">
        <f>AVERAGE(B17:C17)</f>
        <v>397.5</v>
      </c>
      <c r="F17" s="4" t="s">
        <v>17</v>
      </c>
      <c r="G17" s="25">
        <f>D17/$D$20</f>
        <v>0.21376714170475936</v>
      </c>
    </row>
    <row r="18" spans="1:7" x14ac:dyDescent="0.25">
      <c r="A18" s="4" t="s">
        <v>2</v>
      </c>
      <c r="B18" s="10">
        <v>981</v>
      </c>
      <c r="C18" s="21">
        <v>1703</v>
      </c>
      <c r="D18" s="12">
        <f t="shared" ref="D18:D19" si="5">AVERAGE(B18:C18)</f>
        <v>1342</v>
      </c>
      <c r="F18" s="4" t="s">
        <v>18</v>
      </c>
      <c r="G18" s="26">
        <f t="shared" ref="G18:G19" si="6">D18/$D$20</f>
        <v>0.72169938155418123</v>
      </c>
    </row>
    <row r="19" spans="1:7" ht="15.75" thickBot="1" x14ac:dyDescent="0.3">
      <c r="A19" s="4" t="s">
        <v>3</v>
      </c>
      <c r="B19" s="10">
        <v>86</v>
      </c>
      <c r="C19" s="21">
        <v>154</v>
      </c>
      <c r="D19" s="12">
        <f t="shared" si="5"/>
        <v>120</v>
      </c>
      <c r="F19" s="4" t="s">
        <v>19</v>
      </c>
      <c r="G19" s="27">
        <f t="shared" si="6"/>
        <v>6.4533476741059428E-2</v>
      </c>
    </row>
    <row r="20" spans="1:7" ht="15.75" thickBot="1" x14ac:dyDescent="0.3">
      <c r="A20" s="4" t="s">
        <v>12</v>
      </c>
      <c r="B20" s="13">
        <f>SUM(B17:B19)</f>
        <v>1424</v>
      </c>
      <c r="C20" s="22">
        <f>SUM(C17:C19)</f>
        <v>2295</v>
      </c>
      <c r="D20" s="15">
        <f>SUM(D17:D19)</f>
        <v>1859.5</v>
      </c>
    </row>
    <row r="22" spans="1:7" x14ac:dyDescent="0.25">
      <c r="A22" s="4" t="s">
        <v>7</v>
      </c>
    </row>
    <row r="23" spans="1:7" ht="15.75" thickBot="1" x14ac:dyDescent="0.3">
      <c r="A23" s="4"/>
      <c r="D23" s="1" t="s">
        <v>49</v>
      </c>
    </row>
    <row r="24" spans="1:7" x14ac:dyDescent="0.25">
      <c r="A24" s="4" t="s">
        <v>1</v>
      </c>
      <c r="B24" s="7">
        <v>482</v>
      </c>
      <c r="C24" s="20" t="s">
        <v>6</v>
      </c>
      <c r="D24" s="9">
        <f>AVERAGE(B24:C24)</f>
        <v>482</v>
      </c>
      <c r="F24" s="4" t="s">
        <v>17</v>
      </c>
      <c r="G24" s="25">
        <f>D24/$D$27</f>
        <v>0.24355735219807984</v>
      </c>
    </row>
    <row r="25" spans="1:7" x14ac:dyDescent="0.25">
      <c r="A25" s="4" t="s">
        <v>2</v>
      </c>
      <c r="B25" s="10">
        <v>1419</v>
      </c>
      <c r="C25" s="21" t="s">
        <v>6</v>
      </c>
      <c r="D25" s="12">
        <f t="shared" ref="D25:D26" si="7">AVERAGE(B25:C25)</f>
        <v>1419</v>
      </c>
      <c r="F25" s="4" t="s">
        <v>18</v>
      </c>
      <c r="G25" s="26">
        <f t="shared" ref="G25:G26" si="8">D25/$D$27</f>
        <v>0.7170288024254674</v>
      </c>
    </row>
    <row r="26" spans="1:7" ht="15.75" thickBot="1" x14ac:dyDescent="0.3">
      <c r="A26" s="4" t="s">
        <v>3</v>
      </c>
      <c r="B26" s="10">
        <v>78</v>
      </c>
      <c r="C26" s="21" t="s">
        <v>6</v>
      </c>
      <c r="D26" s="12">
        <f t="shared" si="7"/>
        <v>78</v>
      </c>
      <c r="F26" s="4" t="s">
        <v>19</v>
      </c>
      <c r="G26" s="27">
        <f t="shared" si="8"/>
        <v>3.9413845376452754E-2</v>
      </c>
    </row>
    <row r="27" spans="1:7" ht="15.75" thickBot="1" x14ac:dyDescent="0.3">
      <c r="A27" s="4" t="s">
        <v>12</v>
      </c>
      <c r="B27" s="13">
        <f>SUM(B24:B26)</f>
        <v>1979</v>
      </c>
      <c r="C27" s="22">
        <f>SUM(C24:C26)</f>
        <v>0</v>
      </c>
      <c r="D27" s="15">
        <f>SUM(D24:D26)</f>
        <v>1979</v>
      </c>
    </row>
    <row r="29" spans="1:7" x14ac:dyDescent="0.25">
      <c r="A29" s="4" t="s">
        <v>8</v>
      </c>
    </row>
    <row r="30" spans="1:7" ht="15.75" thickBot="1" x14ac:dyDescent="0.3">
      <c r="A30" s="4"/>
      <c r="D30" s="1" t="s">
        <v>49</v>
      </c>
    </row>
    <row r="31" spans="1:7" x14ac:dyDescent="0.25">
      <c r="A31" s="4" t="s">
        <v>1</v>
      </c>
      <c r="B31" s="7">
        <v>0</v>
      </c>
      <c r="C31" s="20">
        <v>0</v>
      </c>
      <c r="D31" s="9">
        <v>0</v>
      </c>
      <c r="F31" s="4" t="s">
        <v>17</v>
      </c>
      <c r="G31" s="25">
        <f>D31/$D$34</f>
        <v>0</v>
      </c>
    </row>
    <row r="32" spans="1:7" x14ac:dyDescent="0.25">
      <c r="A32" s="4" t="s">
        <v>2</v>
      </c>
      <c r="B32" s="10">
        <v>629</v>
      </c>
      <c r="C32" s="21">
        <v>734</v>
      </c>
      <c r="D32" s="12">
        <f>AVERAGE(B32:C32)</f>
        <v>681.5</v>
      </c>
      <c r="F32" s="4" t="s">
        <v>18</v>
      </c>
      <c r="G32" s="26">
        <f t="shared" ref="G32:G33" si="9">D32/$D$34</f>
        <v>0.81034482758620685</v>
      </c>
    </row>
    <row r="33" spans="1:7" ht="15.75" thickBot="1" x14ac:dyDescent="0.3">
      <c r="A33" s="4" t="s">
        <v>3</v>
      </c>
      <c r="B33" s="10">
        <v>87</v>
      </c>
      <c r="C33" s="21">
        <v>232</v>
      </c>
      <c r="D33" s="12">
        <f>AVERAGE(B33:C33)</f>
        <v>159.5</v>
      </c>
      <c r="F33" s="4" t="s">
        <v>19</v>
      </c>
      <c r="G33" s="27">
        <f t="shared" si="9"/>
        <v>0.18965517241379309</v>
      </c>
    </row>
    <row r="34" spans="1:7" ht="15.75" thickBot="1" x14ac:dyDescent="0.3">
      <c r="A34" s="4" t="s">
        <v>12</v>
      </c>
      <c r="B34" s="13">
        <f>SUM(B31:B33)</f>
        <v>716</v>
      </c>
      <c r="C34" s="22">
        <f>SUM(C31:C33)</f>
        <v>966</v>
      </c>
      <c r="D34" s="15">
        <f>SUM(D31:D33)</f>
        <v>841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6537-1FCE-4531-98D9-0EBBAD05F842}">
  <dimension ref="A1:M35"/>
  <sheetViews>
    <sheetView workbookViewId="0">
      <selection activeCell="F27" sqref="F27"/>
    </sheetView>
  </sheetViews>
  <sheetFormatPr baseColWidth="10" defaultRowHeight="15" x14ac:dyDescent="0.25"/>
  <cols>
    <col min="1" max="4" width="11.42578125" style="1"/>
    <col min="7" max="7" width="11.42578125" style="35"/>
    <col min="9" max="10" width="11.42578125" style="35"/>
  </cols>
  <sheetData>
    <row r="1" spans="1:13" x14ac:dyDescent="0.25">
      <c r="A1" s="4" t="s">
        <v>0</v>
      </c>
      <c r="F1" s="4" t="s">
        <v>16</v>
      </c>
      <c r="G1" s="6"/>
      <c r="H1" s="1"/>
      <c r="I1" s="6"/>
      <c r="J1" s="6"/>
      <c r="K1" s="1"/>
      <c r="L1" s="1"/>
      <c r="M1" s="1"/>
    </row>
    <row r="2" spans="1:13" ht="15.75" thickBot="1" x14ac:dyDescent="0.3">
      <c r="A2" s="4"/>
      <c r="D2" s="1" t="s">
        <v>49</v>
      </c>
      <c r="F2" s="1"/>
      <c r="G2" s="6"/>
      <c r="H2" s="1"/>
      <c r="I2" s="5" t="s">
        <v>50</v>
      </c>
      <c r="J2" s="6"/>
      <c r="K2" s="4"/>
      <c r="L2" s="4" t="s">
        <v>51</v>
      </c>
      <c r="M2" s="4"/>
    </row>
    <row r="3" spans="1:13" ht="15.75" thickBot="1" x14ac:dyDescent="0.3">
      <c r="A3" s="4" t="s">
        <v>1</v>
      </c>
      <c r="B3" s="7">
        <v>4251</v>
      </c>
      <c r="C3" s="20">
        <v>3019</v>
      </c>
      <c r="D3" s="9">
        <f>AVERAGE(B3:C3)</f>
        <v>3635</v>
      </c>
      <c r="F3" s="4" t="s">
        <v>17</v>
      </c>
      <c r="G3" s="25">
        <f>D3/$D$6</f>
        <v>0.4780064435531593</v>
      </c>
      <c r="H3" s="1"/>
      <c r="I3" s="29">
        <f>AVERAGE(G3,G10,G24)</f>
        <v>0.5302227788180901</v>
      </c>
      <c r="J3" s="32">
        <f>CONFIDENCE(0.05,STDEV(G3,G10,G24),3)</f>
        <v>5.1188769196979136E-2</v>
      </c>
      <c r="K3" s="4"/>
      <c r="L3" s="24">
        <f>AVERAGE(D3,D10,D24)</f>
        <v>2554.8333333333335</v>
      </c>
      <c r="M3" s="4"/>
    </row>
    <row r="4" spans="1:13" x14ac:dyDescent="0.25">
      <c r="A4" s="4" t="s">
        <v>2</v>
      </c>
      <c r="B4" s="10">
        <v>2258</v>
      </c>
      <c r="C4" s="21">
        <v>1656</v>
      </c>
      <c r="D4" s="12">
        <f t="shared" ref="D4:D5" si="0">AVERAGE(B4:C4)</f>
        <v>1957</v>
      </c>
      <c r="F4" s="4" t="s">
        <v>18</v>
      </c>
      <c r="G4" s="26">
        <f t="shared" ref="G4:G5" si="1">D4/$D$6</f>
        <v>0.25734762311789072</v>
      </c>
      <c r="H4" s="1"/>
      <c r="I4" s="30">
        <f t="shared" ref="I4:I5" si="2">AVERAGE(G4,G11,G25)</f>
        <v>0.28018829881308654</v>
      </c>
      <c r="J4" s="33">
        <f>CONFIDENCE(0.05,STDEV(G4,G11,G25),3)</f>
        <v>0.14758359615865255</v>
      </c>
      <c r="K4" s="1"/>
      <c r="L4" s="1"/>
      <c r="M4" s="1"/>
    </row>
    <row r="5" spans="1:13" ht="15.75" thickBot="1" x14ac:dyDescent="0.3">
      <c r="A5" s="4" t="s">
        <v>3</v>
      </c>
      <c r="B5" s="10">
        <v>2310</v>
      </c>
      <c r="C5" s="21">
        <v>1715</v>
      </c>
      <c r="D5" s="12">
        <f t="shared" si="0"/>
        <v>2012.5</v>
      </c>
      <c r="F5" s="4" t="s">
        <v>19</v>
      </c>
      <c r="G5" s="27">
        <f t="shared" si="1"/>
        <v>0.26464593332894998</v>
      </c>
      <c r="H5" s="1"/>
      <c r="I5" s="31">
        <f t="shared" si="2"/>
        <v>0.18958892236882341</v>
      </c>
      <c r="J5" s="34">
        <f>CONFIDENCE(0.05,STDEV(G5,G12,G26),3)</f>
        <v>0.1621704750108712</v>
      </c>
      <c r="K5" s="1"/>
      <c r="L5" s="1"/>
      <c r="M5" s="1"/>
    </row>
    <row r="6" spans="1:13" ht="15.75" thickBot="1" x14ac:dyDescent="0.3">
      <c r="A6" s="4" t="s">
        <v>12</v>
      </c>
      <c r="B6" s="13">
        <f>SUM(B3:B5)</f>
        <v>8819</v>
      </c>
      <c r="C6" s="22">
        <f t="shared" ref="C6:D6" si="3">SUM(C3:C5)</f>
        <v>6390</v>
      </c>
      <c r="D6" s="15">
        <f t="shared" si="3"/>
        <v>7604.5</v>
      </c>
      <c r="F6" s="1"/>
      <c r="G6" s="6"/>
      <c r="H6" s="1"/>
      <c r="I6" s="6"/>
      <c r="J6" s="6"/>
      <c r="K6" s="1"/>
      <c r="L6" s="1"/>
      <c r="M6" s="1"/>
    </row>
    <row r="7" spans="1:13" x14ac:dyDescent="0.25">
      <c r="F7" s="1"/>
      <c r="G7" s="6"/>
      <c r="H7" s="1"/>
      <c r="I7" s="6"/>
      <c r="J7" s="6"/>
      <c r="K7" s="1"/>
      <c r="L7" s="1"/>
      <c r="M7" s="1"/>
    </row>
    <row r="8" spans="1:13" x14ac:dyDescent="0.25">
      <c r="A8" s="4" t="s">
        <v>4</v>
      </c>
      <c r="F8" s="1"/>
      <c r="G8" s="6"/>
      <c r="H8" s="1"/>
      <c r="I8" s="6"/>
      <c r="J8" s="6"/>
      <c r="K8" s="1"/>
      <c r="L8" s="1"/>
      <c r="M8" s="1"/>
    </row>
    <row r="9" spans="1:13" ht="15.75" thickBot="1" x14ac:dyDescent="0.3">
      <c r="A9" s="4"/>
      <c r="D9" s="1" t="s">
        <v>49</v>
      </c>
      <c r="F9" s="1"/>
      <c r="G9" s="6"/>
      <c r="H9" s="1"/>
      <c r="I9" s="6"/>
      <c r="J9" s="6"/>
      <c r="K9" s="1"/>
      <c r="L9" s="1"/>
      <c r="M9" s="1"/>
    </row>
    <row r="10" spans="1:13" x14ac:dyDescent="0.25">
      <c r="A10" s="4" t="s">
        <v>1</v>
      </c>
      <c r="B10" s="7">
        <v>1180</v>
      </c>
      <c r="C10" s="20">
        <v>1815</v>
      </c>
      <c r="D10" s="9">
        <f>AVERAGE(B10:C10)</f>
        <v>1497.5</v>
      </c>
      <c r="F10" s="4" t="s">
        <v>17</v>
      </c>
      <c r="G10" s="25">
        <f>D10/$D$13</f>
        <v>0.55752047654504844</v>
      </c>
      <c r="H10" s="1"/>
      <c r="I10" s="6"/>
      <c r="J10" s="6"/>
      <c r="K10" s="1"/>
      <c r="L10" s="1"/>
      <c r="M10" s="1"/>
    </row>
    <row r="11" spans="1:13" x14ac:dyDescent="0.25">
      <c r="A11" s="4" t="s">
        <v>2</v>
      </c>
      <c r="B11" s="10">
        <v>228</v>
      </c>
      <c r="C11" s="21">
        <v>646</v>
      </c>
      <c r="D11" s="12">
        <f t="shared" ref="D11:D12" si="4">AVERAGE(B11:C11)</f>
        <v>437</v>
      </c>
      <c r="F11" s="4" t="s">
        <v>18</v>
      </c>
      <c r="G11" s="26">
        <f t="shared" ref="G11:G12" si="5">D11/$D$13</f>
        <v>0.16269545793000745</v>
      </c>
      <c r="H11" s="1"/>
      <c r="I11" s="6"/>
      <c r="J11" s="6"/>
      <c r="K11" s="1"/>
      <c r="L11" s="1"/>
      <c r="M11" s="1"/>
    </row>
    <row r="12" spans="1:13" ht="15.75" thickBot="1" x14ac:dyDescent="0.3">
      <c r="A12" s="4" t="s">
        <v>3</v>
      </c>
      <c r="B12" s="10">
        <v>506</v>
      </c>
      <c r="C12" s="21">
        <v>997</v>
      </c>
      <c r="D12" s="12">
        <f t="shared" si="4"/>
        <v>751.5</v>
      </c>
      <c r="F12" s="4" t="s">
        <v>19</v>
      </c>
      <c r="G12" s="27">
        <f t="shared" si="5"/>
        <v>0.27978406552494417</v>
      </c>
      <c r="H12" s="1"/>
      <c r="I12" s="6"/>
      <c r="J12" s="6"/>
      <c r="K12" s="1"/>
      <c r="L12" s="1"/>
      <c r="M12" s="1"/>
    </row>
    <row r="13" spans="1:13" ht="15.75" thickBot="1" x14ac:dyDescent="0.3">
      <c r="A13" s="4" t="s">
        <v>12</v>
      </c>
      <c r="B13" s="13">
        <f>SUM(B10:B12)</f>
        <v>1914</v>
      </c>
      <c r="C13" s="22">
        <f t="shared" ref="C13" si="6">SUM(C10:C12)</f>
        <v>3458</v>
      </c>
      <c r="D13" s="15">
        <f t="shared" ref="D13" si="7">SUM(D10:D12)</f>
        <v>2686</v>
      </c>
      <c r="F13" s="1"/>
      <c r="G13" s="6"/>
      <c r="H13" s="1"/>
      <c r="I13" s="6"/>
      <c r="J13" s="6"/>
      <c r="K13" s="1"/>
      <c r="L13" s="1"/>
      <c r="M13" s="1"/>
    </row>
    <row r="14" spans="1:13" x14ac:dyDescent="0.25">
      <c r="F14" s="1"/>
      <c r="G14" s="6"/>
      <c r="H14" s="1"/>
      <c r="I14" s="6"/>
      <c r="J14" s="6"/>
      <c r="K14" s="1"/>
      <c r="L14" s="1"/>
      <c r="M14" s="1"/>
    </row>
    <row r="15" spans="1:13" x14ac:dyDescent="0.25">
      <c r="A15" s="4" t="s">
        <v>5</v>
      </c>
      <c r="F15" s="1"/>
      <c r="G15" s="6"/>
      <c r="H15" s="1"/>
      <c r="I15" s="6"/>
      <c r="J15" s="6"/>
      <c r="K15" s="1"/>
      <c r="L15" s="1"/>
      <c r="M15" s="1"/>
    </row>
    <row r="16" spans="1:13" ht="15.75" thickBot="1" x14ac:dyDescent="0.3">
      <c r="A16" s="4"/>
      <c r="D16" s="1" t="s">
        <v>49</v>
      </c>
      <c r="F16" s="1"/>
      <c r="G16" s="6"/>
      <c r="H16" s="1"/>
      <c r="I16" s="6"/>
      <c r="J16" s="6"/>
      <c r="K16" s="1"/>
      <c r="L16" s="1"/>
      <c r="M16" s="1"/>
    </row>
    <row r="17" spans="1:13" x14ac:dyDescent="0.25">
      <c r="A17" s="4" t="s">
        <v>1</v>
      </c>
      <c r="B17" s="7" t="s">
        <v>6</v>
      </c>
      <c r="C17" s="20" t="s">
        <v>6</v>
      </c>
      <c r="D17" s="9" t="s">
        <v>6</v>
      </c>
      <c r="F17" s="4" t="s">
        <v>17</v>
      </c>
      <c r="G17" s="6"/>
      <c r="H17" s="1"/>
      <c r="I17" s="6"/>
      <c r="J17" s="6"/>
      <c r="K17" s="1"/>
      <c r="L17" s="1"/>
      <c r="M17" s="1"/>
    </row>
    <row r="18" spans="1:13" x14ac:dyDescent="0.25">
      <c r="A18" s="4" t="s">
        <v>2</v>
      </c>
      <c r="B18" s="10" t="s">
        <v>6</v>
      </c>
      <c r="C18" s="21" t="s">
        <v>6</v>
      </c>
      <c r="D18" s="12" t="s">
        <v>6</v>
      </c>
      <c r="F18" s="4" t="s">
        <v>18</v>
      </c>
      <c r="G18" s="6"/>
      <c r="H18" s="1"/>
      <c r="I18" s="6"/>
      <c r="J18" s="6"/>
      <c r="K18" s="1"/>
      <c r="L18" s="1"/>
      <c r="M18" s="1"/>
    </row>
    <row r="19" spans="1:13" x14ac:dyDescent="0.25">
      <c r="A19" s="4" t="s">
        <v>3</v>
      </c>
      <c r="B19" s="10" t="s">
        <v>6</v>
      </c>
      <c r="C19" s="21" t="s">
        <v>6</v>
      </c>
      <c r="D19" s="12" t="s">
        <v>6</v>
      </c>
      <c r="F19" s="4" t="s">
        <v>19</v>
      </c>
      <c r="G19" s="6"/>
      <c r="H19" s="1"/>
      <c r="I19" s="6"/>
      <c r="J19" s="6"/>
      <c r="K19" s="1"/>
      <c r="L19" s="1"/>
      <c r="M19" s="1"/>
    </row>
    <row r="20" spans="1:13" x14ac:dyDescent="0.25">
      <c r="A20" s="4" t="s">
        <v>12</v>
      </c>
      <c r="B20" s="10" t="s">
        <v>6</v>
      </c>
      <c r="C20" s="21" t="s">
        <v>6</v>
      </c>
      <c r="D20" s="12" t="s">
        <v>6</v>
      </c>
      <c r="F20" s="1"/>
      <c r="G20" s="6"/>
      <c r="H20" s="1"/>
      <c r="I20" s="6"/>
      <c r="J20" s="6"/>
      <c r="K20" s="1"/>
      <c r="L20" s="1"/>
      <c r="M20" s="1"/>
    </row>
    <row r="21" spans="1:13" ht="15.75" thickBot="1" x14ac:dyDescent="0.3">
      <c r="B21" s="13"/>
      <c r="C21" s="22"/>
      <c r="D21" s="15"/>
      <c r="F21" s="1"/>
      <c r="G21" s="6"/>
      <c r="H21" s="1"/>
      <c r="I21" s="6"/>
      <c r="J21" s="6"/>
      <c r="K21" s="1"/>
      <c r="L21" s="1"/>
      <c r="M21" s="1"/>
    </row>
    <row r="22" spans="1:13" x14ac:dyDescent="0.25">
      <c r="A22" s="4" t="s">
        <v>7</v>
      </c>
      <c r="F22" s="1"/>
      <c r="G22" s="6"/>
      <c r="H22" s="1"/>
      <c r="I22" s="6"/>
      <c r="J22" s="6"/>
      <c r="K22" s="1"/>
      <c r="L22" s="1"/>
      <c r="M22" s="1"/>
    </row>
    <row r="23" spans="1:13" ht="15.75" thickBot="1" x14ac:dyDescent="0.3">
      <c r="A23" s="4"/>
      <c r="D23" s="1" t="s">
        <v>49</v>
      </c>
      <c r="F23" s="1"/>
      <c r="G23" s="6"/>
      <c r="H23" s="1"/>
      <c r="I23" s="6"/>
      <c r="J23" s="6"/>
      <c r="K23" s="1"/>
      <c r="L23" s="1"/>
      <c r="M23" s="1"/>
    </row>
    <row r="24" spans="1:13" x14ac:dyDescent="0.25">
      <c r="A24" s="4" t="s">
        <v>1</v>
      </c>
      <c r="B24" s="7">
        <v>2532</v>
      </c>
      <c r="C24" s="20" t="s">
        <v>6</v>
      </c>
      <c r="D24" s="9">
        <f>AVERAGE(B24:C24)</f>
        <v>2532</v>
      </c>
      <c r="F24" s="4" t="s">
        <v>17</v>
      </c>
      <c r="G24" s="25">
        <f>D24/$D$27</f>
        <v>0.55514141635606229</v>
      </c>
      <c r="H24" s="1"/>
      <c r="I24" s="6"/>
      <c r="J24" s="6"/>
      <c r="K24" s="1"/>
      <c r="L24" s="1"/>
      <c r="M24" s="1"/>
    </row>
    <row r="25" spans="1:13" x14ac:dyDescent="0.25">
      <c r="A25" s="4" t="s">
        <v>2</v>
      </c>
      <c r="B25" s="10">
        <v>1918</v>
      </c>
      <c r="C25" s="21" t="s">
        <v>6</v>
      </c>
      <c r="D25" s="12">
        <f t="shared" ref="D25:D26" si="8">AVERAGE(B25:C25)</f>
        <v>1918</v>
      </c>
      <c r="F25" s="4" t="s">
        <v>18</v>
      </c>
      <c r="G25" s="26">
        <f t="shared" ref="G25:G26" si="9">D25/$D$27</f>
        <v>0.42052181539136152</v>
      </c>
      <c r="H25" s="1"/>
      <c r="I25" s="6"/>
      <c r="J25" s="6"/>
      <c r="K25" s="1"/>
      <c r="L25" s="1"/>
      <c r="M25" s="1"/>
    </row>
    <row r="26" spans="1:13" ht="15.75" thickBot="1" x14ac:dyDescent="0.3">
      <c r="A26" s="4" t="s">
        <v>3</v>
      </c>
      <c r="B26" s="10">
        <v>111</v>
      </c>
      <c r="C26" s="21" t="s">
        <v>6</v>
      </c>
      <c r="D26" s="12">
        <f t="shared" si="8"/>
        <v>111</v>
      </c>
      <c r="F26" s="4" t="s">
        <v>19</v>
      </c>
      <c r="G26" s="27">
        <f t="shared" si="9"/>
        <v>2.4336768252576191E-2</v>
      </c>
      <c r="H26" s="1"/>
      <c r="I26" s="6"/>
      <c r="J26" s="6"/>
      <c r="K26" s="1"/>
      <c r="L26" s="1"/>
      <c r="M26" s="1"/>
    </row>
    <row r="27" spans="1:13" ht="15.75" thickBot="1" x14ac:dyDescent="0.3">
      <c r="A27" s="4" t="s">
        <v>12</v>
      </c>
      <c r="B27" s="13">
        <f>SUM(B24:B26)</f>
        <v>4561</v>
      </c>
      <c r="C27" s="22">
        <f t="shared" ref="C27" si="10">SUM(C24:C26)</f>
        <v>0</v>
      </c>
      <c r="D27" s="15">
        <f t="shared" ref="D27" si="11">SUM(D24:D26)</f>
        <v>4561</v>
      </c>
      <c r="F27" s="1"/>
      <c r="G27" s="6"/>
      <c r="H27" s="1"/>
      <c r="I27" s="6"/>
      <c r="J27" s="6"/>
      <c r="K27" s="1"/>
      <c r="L27" s="1"/>
      <c r="M27" s="1"/>
    </row>
    <row r="28" spans="1:13" x14ac:dyDescent="0.25">
      <c r="F28" s="1"/>
      <c r="G28" s="6"/>
      <c r="H28" s="1"/>
      <c r="I28" s="6"/>
      <c r="J28" s="6"/>
      <c r="K28" s="1"/>
      <c r="L28" s="1"/>
      <c r="M28" s="1"/>
    </row>
    <row r="29" spans="1:13" x14ac:dyDescent="0.25">
      <c r="F29" s="1"/>
      <c r="G29" s="6"/>
      <c r="H29" s="1"/>
      <c r="I29" s="6"/>
      <c r="J29" s="6"/>
      <c r="K29" s="1"/>
      <c r="L29" s="1"/>
      <c r="M29" s="1"/>
    </row>
    <row r="30" spans="1:13" x14ac:dyDescent="0.25">
      <c r="F30" s="1"/>
      <c r="G30" s="6"/>
      <c r="H30" s="1"/>
      <c r="I30" s="6"/>
      <c r="J30" s="6"/>
      <c r="K30" s="1"/>
      <c r="L30" s="1"/>
      <c r="M30" s="1"/>
    </row>
    <row r="31" spans="1:13" x14ac:dyDescent="0.25">
      <c r="F31" s="1"/>
      <c r="G31" s="6"/>
      <c r="H31" s="1"/>
      <c r="I31" s="6"/>
      <c r="J31" s="6"/>
      <c r="K31" s="1"/>
      <c r="L31" s="1"/>
      <c r="M31" s="1"/>
    </row>
    <row r="32" spans="1:13" x14ac:dyDescent="0.25">
      <c r="F32" s="1"/>
      <c r="G32" s="6"/>
      <c r="H32" s="1"/>
      <c r="I32" s="6"/>
      <c r="J32" s="6"/>
      <c r="K32" s="1"/>
      <c r="L32" s="1"/>
      <c r="M32" s="1"/>
    </row>
    <row r="33" spans="6:13" x14ac:dyDescent="0.25">
      <c r="F33" s="1"/>
      <c r="G33" s="6"/>
      <c r="H33" s="1"/>
      <c r="I33" s="6"/>
      <c r="J33" s="6"/>
      <c r="K33" s="1"/>
      <c r="L33" s="1"/>
      <c r="M33" s="1"/>
    </row>
    <row r="34" spans="6:13" x14ac:dyDescent="0.25">
      <c r="F34" s="1"/>
      <c r="G34" s="6"/>
      <c r="H34" s="1"/>
      <c r="I34" s="6"/>
      <c r="J34" s="6"/>
      <c r="K34" s="1"/>
      <c r="L34" s="1"/>
      <c r="M34" s="1"/>
    </row>
    <row r="35" spans="6:13" x14ac:dyDescent="0.25">
      <c r="F35" s="1"/>
      <c r="G35" s="6"/>
      <c r="H35" s="1"/>
      <c r="I35" s="6"/>
      <c r="J35" s="6"/>
      <c r="K35" s="1"/>
      <c r="L35" s="1"/>
      <c r="M3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A7F6-934E-48B4-ACDD-B684357A90A7}">
  <dimension ref="A1:N34"/>
  <sheetViews>
    <sheetView workbookViewId="0">
      <selection activeCell="F34" sqref="F34"/>
    </sheetView>
  </sheetViews>
  <sheetFormatPr baseColWidth="10" defaultRowHeight="15" x14ac:dyDescent="0.25"/>
  <cols>
    <col min="1" max="13" width="11.42578125" style="1"/>
    <col min="15" max="16384" width="11.42578125" style="1"/>
  </cols>
  <sheetData>
    <row r="1" spans="1:13" x14ac:dyDescent="0.25">
      <c r="A1" s="4" t="s">
        <v>0</v>
      </c>
      <c r="F1" s="4" t="s">
        <v>16</v>
      </c>
    </row>
    <row r="2" spans="1:13" ht="15.75" thickBot="1" x14ac:dyDescent="0.3">
      <c r="A2" s="4"/>
      <c r="B2" s="1" t="s">
        <v>9</v>
      </c>
      <c r="C2" s="1" t="s">
        <v>10</v>
      </c>
      <c r="D2" s="4" t="s">
        <v>49</v>
      </c>
      <c r="I2" s="23" t="s">
        <v>50</v>
      </c>
      <c r="J2" s="19"/>
      <c r="K2" s="42"/>
      <c r="L2" s="23" t="s">
        <v>51</v>
      </c>
      <c r="M2" s="19"/>
    </row>
    <row r="3" spans="1:13" x14ac:dyDescent="0.25">
      <c r="A3" s="4" t="s">
        <v>1</v>
      </c>
      <c r="B3" s="1">
        <v>749</v>
      </c>
      <c r="C3" s="1">
        <v>941</v>
      </c>
      <c r="D3" s="1">
        <f>AVERAGE(B3:C3)</f>
        <v>845</v>
      </c>
      <c r="F3" s="4" t="s">
        <v>17</v>
      </c>
      <c r="G3" s="1">
        <f>D3/$D$6</f>
        <v>0.18005540166204986</v>
      </c>
      <c r="I3" s="36">
        <f>AVERAGE(G3,G10,G17,G24,G31)</f>
        <v>0.19377388922970634</v>
      </c>
      <c r="J3" s="37">
        <f>CONFIDENCE(0.05,STDEV(G3,G10,G17,G24,G31),5)</f>
        <v>8.9408016443137964E-2</v>
      </c>
      <c r="L3" s="4">
        <f>AVERAGE(D3,D10,D17,D24,D31)</f>
        <v>757.2</v>
      </c>
    </row>
    <row r="4" spans="1:13" x14ac:dyDescent="0.25">
      <c r="A4" s="4" t="s">
        <v>2</v>
      </c>
      <c r="B4" s="1">
        <v>2402</v>
      </c>
      <c r="C4" s="1">
        <v>2180</v>
      </c>
      <c r="D4" s="1">
        <f t="shared" ref="D4:D5" si="0">AVERAGE(B4:C4)</f>
        <v>2291</v>
      </c>
      <c r="F4" s="4" t="s">
        <v>18</v>
      </c>
      <c r="G4" s="1">
        <f t="shared" ref="G4:G5" si="1">D4/$D$6</f>
        <v>0.48817387598551032</v>
      </c>
      <c r="I4" s="38">
        <f>AVERAGE(G4,G11,G18,G25,G32)</f>
        <v>0.63002960867984326</v>
      </c>
      <c r="J4" s="39">
        <f t="shared" ref="J4:J5" si="2">CONFIDENCE(0.05,STDEV(G4,G11,G18,G25,G32),5)</f>
        <v>0.10236270898923291</v>
      </c>
    </row>
    <row r="5" spans="1:13" ht="15.75" thickBot="1" x14ac:dyDescent="0.3">
      <c r="A5" s="4" t="s">
        <v>3</v>
      </c>
      <c r="B5" s="1">
        <v>1618</v>
      </c>
      <c r="C5" s="1">
        <v>1496</v>
      </c>
      <c r="D5" s="1">
        <f t="shared" si="0"/>
        <v>1557</v>
      </c>
      <c r="F5" s="4" t="s">
        <v>19</v>
      </c>
      <c r="G5" s="1">
        <f t="shared" si="1"/>
        <v>0.33177072235243982</v>
      </c>
      <c r="I5" s="40">
        <f>AVERAGE(G5,G12,G19,G26,G33)</f>
        <v>0.17619650209045043</v>
      </c>
      <c r="J5" s="41">
        <f t="shared" si="2"/>
        <v>0.17294105418457353</v>
      </c>
    </row>
    <row r="6" spans="1:13" x14ac:dyDescent="0.25">
      <c r="A6" s="4" t="s">
        <v>11</v>
      </c>
      <c r="B6" s="2">
        <f>SUM(B3:B5)</f>
        <v>4769</v>
      </c>
      <c r="C6" s="2">
        <f t="shared" ref="C6:D6" si="3">SUM(C3:C5)</f>
        <v>4617</v>
      </c>
      <c r="D6" s="2">
        <f t="shared" si="3"/>
        <v>4693</v>
      </c>
    </row>
    <row r="8" spans="1:13" x14ac:dyDescent="0.25">
      <c r="A8" s="4" t="s">
        <v>4</v>
      </c>
    </row>
    <row r="9" spans="1:13" x14ac:dyDescent="0.25">
      <c r="A9" s="4"/>
      <c r="B9" s="1" t="s">
        <v>9</v>
      </c>
      <c r="C9" s="1" t="s">
        <v>10</v>
      </c>
      <c r="D9" s="4" t="s">
        <v>49</v>
      </c>
    </row>
    <row r="10" spans="1:13" x14ac:dyDescent="0.25">
      <c r="A10" s="4" t="s">
        <v>1</v>
      </c>
      <c r="B10" s="1">
        <v>15</v>
      </c>
      <c r="C10" s="1">
        <v>46</v>
      </c>
      <c r="D10" s="1">
        <f>AVERAGE(B10:C10)</f>
        <v>30.5</v>
      </c>
      <c r="F10" s="4" t="s">
        <v>17</v>
      </c>
      <c r="G10" s="1">
        <f>D10/$D$13</f>
        <v>2.944015444015444E-2</v>
      </c>
    </row>
    <row r="11" spans="1:13" x14ac:dyDescent="0.25">
      <c r="A11" s="4" t="s">
        <v>2</v>
      </c>
      <c r="B11" s="1">
        <v>431</v>
      </c>
      <c r="C11" s="1">
        <v>663</v>
      </c>
      <c r="D11" s="1">
        <f t="shared" ref="D11:D12" si="4">AVERAGE(B11:C11)</f>
        <v>547</v>
      </c>
      <c r="F11" s="4" t="s">
        <v>18</v>
      </c>
      <c r="G11" s="1">
        <f t="shared" ref="G11:G12" si="5">D11/$D$13</f>
        <v>0.52799227799227799</v>
      </c>
    </row>
    <row r="12" spans="1:13" x14ac:dyDescent="0.25">
      <c r="A12" s="4" t="s">
        <v>3</v>
      </c>
      <c r="B12" s="1">
        <v>369</v>
      </c>
      <c r="C12" s="1">
        <v>548</v>
      </c>
      <c r="D12" s="1">
        <f t="shared" si="4"/>
        <v>458.5</v>
      </c>
      <c r="F12" s="4" t="s">
        <v>19</v>
      </c>
      <c r="G12" s="1">
        <f t="shared" si="5"/>
        <v>0.44256756756756754</v>
      </c>
    </row>
    <row r="13" spans="1:13" x14ac:dyDescent="0.25">
      <c r="A13" s="4" t="s">
        <v>11</v>
      </c>
      <c r="B13" s="2">
        <f>SUM(B10:B12)</f>
        <v>815</v>
      </c>
      <c r="C13" s="2">
        <f t="shared" ref="C13" si="6">SUM(C10:C12)</f>
        <v>1257</v>
      </c>
      <c r="D13" s="2">
        <f t="shared" ref="D13" si="7">SUM(D10:D12)</f>
        <v>1036</v>
      </c>
    </row>
    <row r="15" spans="1:13" x14ac:dyDescent="0.25">
      <c r="A15" s="4" t="s">
        <v>5</v>
      </c>
    </row>
    <row r="16" spans="1:13" x14ac:dyDescent="0.25">
      <c r="A16" s="4"/>
      <c r="D16" s="4" t="s">
        <v>49</v>
      </c>
    </row>
    <row r="17" spans="1:7" x14ac:dyDescent="0.25">
      <c r="A17" s="4" t="s">
        <v>1</v>
      </c>
      <c r="B17" s="1">
        <v>1427</v>
      </c>
      <c r="C17" s="1">
        <v>718</v>
      </c>
      <c r="D17" s="1">
        <f>AVERAGE(B17:C17)</f>
        <v>1072.5</v>
      </c>
      <c r="F17" s="4" t="s">
        <v>17</v>
      </c>
      <c r="G17" s="1">
        <f>D17/$D$20</f>
        <v>0.30360934182590232</v>
      </c>
    </row>
    <row r="18" spans="1:7" x14ac:dyDescent="0.25">
      <c r="A18" s="4" t="s">
        <v>2</v>
      </c>
      <c r="B18" s="1">
        <v>2909</v>
      </c>
      <c r="C18" s="1">
        <v>1819</v>
      </c>
      <c r="D18" s="1">
        <f t="shared" ref="D18:D19" si="8">AVERAGE(B18:C18)</f>
        <v>2364</v>
      </c>
      <c r="F18" s="4" t="s">
        <v>18</v>
      </c>
      <c r="G18" s="1">
        <f t="shared" ref="G18:G19" si="9">D18/$D$20</f>
        <v>0.66921443736730357</v>
      </c>
    </row>
    <row r="19" spans="1:7" x14ac:dyDescent="0.25">
      <c r="A19" s="4" t="s">
        <v>3</v>
      </c>
      <c r="B19" s="1">
        <v>126</v>
      </c>
      <c r="C19" s="1">
        <v>66</v>
      </c>
      <c r="D19" s="1">
        <f t="shared" si="8"/>
        <v>96</v>
      </c>
      <c r="F19" s="4" t="s">
        <v>19</v>
      </c>
      <c r="G19" s="1">
        <f t="shared" si="9"/>
        <v>2.7176220806794056E-2</v>
      </c>
    </row>
    <row r="20" spans="1:7" x14ac:dyDescent="0.25">
      <c r="A20" s="4" t="s">
        <v>11</v>
      </c>
      <c r="B20" s="2">
        <f>SUM(B17:B19)</f>
        <v>4462</v>
      </c>
      <c r="C20" s="2">
        <f t="shared" ref="C20" si="10">SUM(C17:C19)</f>
        <v>2603</v>
      </c>
      <c r="D20" s="2">
        <f t="shared" ref="D20" si="11">SUM(D17:D19)</f>
        <v>3532.5</v>
      </c>
    </row>
    <row r="22" spans="1:7" x14ac:dyDescent="0.25">
      <c r="A22" s="4" t="s">
        <v>7</v>
      </c>
    </row>
    <row r="23" spans="1:7" x14ac:dyDescent="0.25">
      <c r="A23" s="4"/>
      <c r="D23" s="4" t="s">
        <v>49</v>
      </c>
    </row>
    <row r="24" spans="1:7" x14ac:dyDescent="0.25">
      <c r="A24" s="4" t="s">
        <v>1</v>
      </c>
      <c r="B24" s="1">
        <v>1203</v>
      </c>
      <c r="C24" s="1" t="s">
        <v>6</v>
      </c>
      <c r="D24" s="1">
        <f>AVERAGE(B24:C24)</f>
        <v>1203</v>
      </c>
      <c r="F24" s="4" t="s">
        <v>17</v>
      </c>
      <c r="G24" s="1">
        <f>D24/$D$27</f>
        <v>0.23201542912246867</v>
      </c>
    </row>
    <row r="25" spans="1:7" x14ac:dyDescent="0.25">
      <c r="A25" s="4" t="s">
        <v>2</v>
      </c>
      <c r="B25" s="1">
        <v>3654</v>
      </c>
      <c r="C25" s="1" t="s">
        <v>6</v>
      </c>
      <c r="D25" s="1">
        <f t="shared" ref="D25:D26" si="12">AVERAGE(B25:C25)</f>
        <v>3654</v>
      </c>
      <c r="F25" s="4" t="s">
        <v>18</v>
      </c>
      <c r="G25" s="1">
        <f t="shared" ref="G25:G26" si="13">D25/$D$27</f>
        <v>0.70472516875602698</v>
      </c>
    </row>
    <row r="26" spans="1:7" x14ac:dyDescent="0.25">
      <c r="A26" s="4" t="s">
        <v>3</v>
      </c>
      <c r="B26" s="1">
        <v>328</v>
      </c>
      <c r="C26" s="1" t="s">
        <v>6</v>
      </c>
      <c r="D26" s="1">
        <f t="shared" si="12"/>
        <v>328</v>
      </c>
      <c r="F26" s="4" t="s">
        <v>19</v>
      </c>
      <c r="G26" s="1">
        <f t="shared" si="13"/>
        <v>6.3259402121504341E-2</v>
      </c>
    </row>
    <row r="27" spans="1:7" x14ac:dyDescent="0.25">
      <c r="A27" s="4" t="s">
        <v>11</v>
      </c>
      <c r="B27" s="2">
        <f>SUM(B24:B26)</f>
        <v>5185</v>
      </c>
      <c r="C27" s="2">
        <f t="shared" ref="C27" si="14">SUM(C24:C26)</f>
        <v>0</v>
      </c>
      <c r="D27" s="2">
        <f t="shared" ref="D27" si="15">SUM(D24:D26)</f>
        <v>5185</v>
      </c>
    </row>
    <row r="29" spans="1:7" x14ac:dyDescent="0.25">
      <c r="A29" s="4" t="s">
        <v>8</v>
      </c>
    </row>
    <row r="30" spans="1:7" x14ac:dyDescent="0.25">
      <c r="A30" s="4"/>
      <c r="D30" s="4" t="s">
        <v>49</v>
      </c>
    </row>
    <row r="31" spans="1:7" x14ac:dyDescent="0.25">
      <c r="A31" s="4" t="s">
        <v>1</v>
      </c>
      <c r="B31" s="1">
        <v>518</v>
      </c>
      <c r="C31" s="1">
        <v>752</v>
      </c>
      <c r="D31" s="1">
        <f>AVERAGE(B31:C31)</f>
        <v>635</v>
      </c>
      <c r="F31" s="4" t="s">
        <v>17</v>
      </c>
      <c r="G31" s="1">
        <f>D31/$D$34</f>
        <v>0.22374911909795631</v>
      </c>
    </row>
    <row r="32" spans="1:7" x14ac:dyDescent="0.25">
      <c r="A32" s="4" t="s">
        <v>2</v>
      </c>
      <c r="B32" s="1">
        <v>1397</v>
      </c>
      <c r="C32" s="1">
        <v>2157</v>
      </c>
      <c r="D32" s="1">
        <f>AVERAGE(C32:C32)</f>
        <v>2157</v>
      </c>
      <c r="F32" s="4" t="s">
        <v>18</v>
      </c>
      <c r="G32" s="1">
        <f t="shared" ref="G32:G33" si="16">D32/$D$34</f>
        <v>0.7600422832980972</v>
      </c>
    </row>
    <row r="33" spans="1:7" x14ac:dyDescent="0.25">
      <c r="A33" s="4" t="s">
        <v>3</v>
      </c>
      <c r="B33" s="1">
        <v>153</v>
      </c>
      <c r="C33" s="1">
        <v>46</v>
      </c>
      <c r="D33" s="1">
        <f>AVERAGE(C33:C33)</f>
        <v>46</v>
      </c>
      <c r="F33" s="4" t="s">
        <v>19</v>
      </c>
      <c r="G33" s="1">
        <f t="shared" si="16"/>
        <v>1.620859760394644E-2</v>
      </c>
    </row>
    <row r="34" spans="1:7" x14ac:dyDescent="0.25">
      <c r="A34" s="4" t="s">
        <v>11</v>
      </c>
      <c r="B34" s="2">
        <f>SUM(B31:B33)</f>
        <v>2068</v>
      </c>
      <c r="C34" s="2">
        <f t="shared" ref="C34" si="17">SUM(C31:C33)</f>
        <v>2955</v>
      </c>
      <c r="D34" s="2">
        <f t="shared" ref="D34" si="18">SUM(D31:D33)</f>
        <v>2838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9304-85BE-4619-88B5-C9C2296AB6FF}">
  <dimension ref="A3:E8"/>
  <sheetViews>
    <sheetView workbookViewId="0">
      <selection activeCell="C17" sqref="C17"/>
    </sheetView>
  </sheetViews>
  <sheetFormatPr baseColWidth="10" defaultRowHeight="15" x14ac:dyDescent="0.25"/>
  <cols>
    <col min="1" max="1" width="11.42578125" style="1"/>
    <col min="2" max="4" width="11.42578125" style="6"/>
    <col min="5" max="16384" width="11.42578125" style="1"/>
  </cols>
  <sheetData>
    <row r="3" spans="1:5" ht="15.75" thickBot="1" x14ac:dyDescent="0.3"/>
    <row r="4" spans="1:5" ht="15.75" thickBot="1" x14ac:dyDescent="0.3">
      <c r="B4" s="16" t="s">
        <v>17</v>
      </c>
      <c r="C4" s="17" t="s">
        <v>18</v>
      </c>
      <c r="D4" s="17" t="s">
        <v>19</v>
      </c>
      <c r="E4" s="18" t="s">
        <v>11</v>
      </c>
    </row>
    <row r="5" spans="1:5" x14ac:dyDescent="0.25">
      <c r="A5" s="43" t="s">
        <v>20</v>
      </c>
      <c r="B5" s="8">
        <f>WT!I3</f>
        <v>0.74131392718948397</v>
      </c>
      <c r="C5" s="8">
        <f>WT!I4</f>
        <v>0.20516455454466498</v>
      </c>
      <c r="D5" s="8">
        <f>WT!I5</f>
        <v>5.352151826585113E-2</v>
      </c>
      <c r="E5" s="9">
        <f>SUM(B5:D5)</f>
        <v>1</v>
      </c>
    </row>
    <row r="6" spans="1:5" x14ac:dyDescent="0.25">
      <c r="A6" s="44" t="s">
        <v>13</v>
      </c>
      <c r="B6" s="11">
        <f>G82R!I3</f>
        <v>0.109903703791811</v>
      </c>
      <c r="C6" s="11">
        <f>G82R!I4</f>
        <v>0.55591147415505859</v>
      </c>
      <c r="D6" s="11">
        <f>G82R!I5</f>
        <v>0.33418482205313044</v>
      </c>
      <c r="E6" s="12">
        <f t="shared" ref="E6:E8" si="0">SUM(B6:D6)</f>
        <v>1</v>
      </c>
    </row>
    <row r="7" spans="1:5" x14ac:dyDescent="0.25">
      <c r="A7" s="44" t="s">
        <v>14</v>
      </c>
      <c r="B7" s="11">
        <f>L85P!I3</f>
        <v>0.5302227788180901</v>
      </c>
      <c r="C7" s="11">
        <f>L85P!I4</f>
        <v>0.28018829881308654</v>
      </c>
      <c r="D7" s="11">
        <f>L85P!I5</f>
        <v>0.18958892236882341</v>
      </c>
      <c r="E7" s="12">
        <f t="shared" si="0"/>
        <v>1</v>
      </c>
    </row>
    <row r="8" spans="1:5" ht="15.75" thickBot="1" x14ac:dyDescent="0.3">
      <c r="A8" s="45" t="s">
        <v>15</v>
      </c>
      <c r="B8" s="14">
        <f>P289R!I3</f>
        <v>0.19377388922970634</v>
      </c>
      <c r="C8" s="14">
        <f>P289R!I4</f>
        <v>0.63002960867984326</v>
      </c>
      <c r="D8" s="14">
        <f>P289R!I5</f>
        <v>0.17619650209045043</v>
      </c>
      <c r="E8" s="15">
        <f t="shared" si="0"/>
        <v>1</v>
      </c>
    </row>
  </sheetData>
  <phoneticPr fontId="2" type="noConversion"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E45A-EA99-4B7A-B1DB-47B1AE0146E6}">
  <dimension ref="A1:L32"/>
  <sheetViews>
    <sheetView tabSelected="1" workbookViewId="0">
      <selection activeCell="N10" sqref="N10"/>
    </sheetView>
  </sheetViews>
  <sheetFormatPr baseColWidth="10" defaultRowHeight="15" x14ac:dyDescent="0.25"/>
  <cols>
    <col min="1" max="1" width="16.85546875" style="1" customWidth="1"/>
    <col min="2" max="3" width="11.42578125" style="6"/>
    <col min="4" max="5" width="11.42578125" style="1"/>
    <col min="6" max="8" width="11.42578125" style="6"/>
    <col min="9" max="9" width="11.28515625" style="6" customWidth="1"/>
    <col min="10" max="11" width="11.42578125" style="1"/>
    <col min="12" max="12" width="21.7109375" style="1" customWidth="1"/>
    <col min="13" max="16384" width="11.42578125" style="1"/>
  </cols>
  <sheetData>
    <row r="1" spans="1:12" s="2" customFormat="1" x14ac:dyDescent="0.25">
      <c r="A1" s="2" t="s">
        <v>25</v>
      </c>
      <c r="B1" s="46"/>
      <c r="C1" s="46"/>
      <c r="E1" s="2" t="s">
        <v>26</v>
      </c>
      <c r="F1" s="46"/>
      <c r="G1" s="46"/>
      <c r="H1" s="46"/>
      <c r="I1" s="46"/>
      <c r="J1" s="4" t="s">
        <v>28</v>
      </c>
      <c r="K1" s="4">
        <v>24.48</v>
      </c>
      <c r="L1" s="4" t="s">
        <v>53</v>
      </c>
    </row>
    <row r="2" spans="1:12" x14ac:dyDescent="0.25">
      <c r="A2" s="4" t="s">
        <v>17</v>
      </c>
      <c r="E2" s="4" t="s">
        <v>17</v>
      </c>
      <c r="F2" s="6" t="s">
        <v>27</v>
      </c>
    </row>
    <row r="3" spans="1:12" ht="15.75" thickBot="1" x14ac:dyDescent="0.3">
      <c r="A3" s="4"/>
      <c r="B3" s="5" t="s">
        <v>49</v>
      </c>
      <c r="C3" s="5" t="s">
        <v>24</v>
      </c>
      <c r="E3" s="4"/>
    </row>
    <row r="4" spans="1:12" ht="15.75" thickBot="1" x14ac:dyDescent="0.3">
      <c r="A4" s="4" t="s">
        <v>20</v>
      </c>
      <c r="B4" s="29">
        <f>AVERAGE(WT!D3,WT!D10,WT!D17,WT!D24,WT!D31)</f>
        <v>6179.1</v>
      </c>
      <c r="C4" s="32"/>
      <c r="E4" s="4" t="s">
        <v>20</v>
      </c>
      <c r="F4" s="29">
        <f>24.48/K1</f>
        <v>1</v>
      </c>
      <c r="G4" s="32" t="s">
        <v>29</v>
      </c>
      <c r="I4" s="47" t="s">
        <v>30</v>
      </c>
      <c r="J4" s="19"/>
    </row>
    <row r="5" spans="1:12" x14ac:dyDescent="0.25">
      <c r="A5" s="4" t="s">
        <v>13</v>
      </c>
      <c r="B5" s="30">
        <f>AVERAGE(G82R!D3,G82R!D10,G82R!D17,G82R!D24,G82R!D31)</f>
        <v>233.3</v>
      </c>
      <c r="C5" s="33">
        <f>B5/$B$4</f>
        <v>3.775630755287987E-2</v>
      </c>
      <c r="E5" s="4" t="s">
        <v>13</v>
      </c>
      <c r="F5" s="30">
        <f>12.88/K1</f>
        <v>0.52614379084967322</v>
      </c>
      <c r="G5" s="33">
        <f>C5/F5</f>
        <v>7.1760435473175399E-2</v>
      </c>
      <c r="I5" s="26">
        <f>1-G5</f>
        <v>0.92823956452682466</v>
      </c>
      <c r="J5" s="1" t="s">
        <v>31</v>
      </c>
      <c r="L5" s="4" t="s">
        <v>37</v>
      </c>
    </row>
    <row r="6" spans="1:12" x14ac:dyDescent="0.25">
      <c r="A6" s="4" t="s">
        <v>14</v>
      </c>
      <c r="B6" s="30">
        <f>AVERAGE(L85P!D3,L85P!D10,L85P!D17,L85P!D24)</f>
        <v>2554.8333333333335</v>
      </c>
      <c r="C6" s="33">
        <f t="shared" ref="C6:C7" si="0">B6/$B$4</f>
        <v>0.41346366515080407</v>
      </c>
      <c r="E6" s="4" t="s">
        <v>14</v>
      </c>
      <c r="F6" s="30">
        <f>17.12/K1</f>
        <v>0.69934640522875824</v>
      </c>
      <c r="G6" s="33">
        <f t="shared" ref="G6:G7" si="1">C6/F6</f>
        <v>0.59121439970161693</v>
      </c>
      <c r="I6" s="26">
        <f t="shared" ref="I6:I7" si="2">1-G6</f>
        <v>0.40878560029838307</v>
      </c>
      <c r="L6" s="4" t="s">
        <v>38</v>
      </c>
    </row>
    <row r="7" spans="1:12" ht="15.75" thickBot="1" x14ac:dyDescent="0.3">
      <c r="A7" s="4" t="s">
        <v>15</v>
      </c>
      <c r="B7" s="31">
        <f>AVERAGE(P289R!D3,P289R!D10,P289R!D17,P289R!D24,P289R!D31)</f>
        <v>757.2</v>
      </c>
      <c r="C7" s="34">
        <f t="shared" si="0"/>
        <v>0.12254211778414333</v>
      </c>
      <c r="E7" s="4" t="s">
        <v>15</v>
      </c>
      <c r="F7" s="31">
        <f>22.06/K1</f>
        <v>0.90114379084967311</v>
      </c>
      <c r="G7" s="34">
        <f t="shared" si="1"/>
        <v>0.13598508809409923</v>
      </c>
      <c r="I7" s="26">
        <f t="shared" si="2"/>
        <v>0.86401491190590074</v>
      </c>
      <c r="L7" s="4" t="s">
        <v>39</v>
      </c>
    </row>
    <row r="8" spans="1:12" x14ac:dyDescent="0.25">
      <c r="I8" s="26"/>
    </row>
    <row r="9" spans="1:12" x14ac:dyDescent="0.25">
      <c r="I9" s="26"/>
    </row>
    <row r="10" spans="1:12" x14ac:dyDescent="0.25">
      <c r="A10" s="4" t="s">
        <v>21</v>
      </c>
      <c r="E10" s="4" t="s">
        <v>21</v>
      </c>
      <c r="I10" s="26"/>
    </row>
    <row r="11" spans="1:12" ht="15.75" thickBot="1" x14ac:dyDescent="0.3">
      <c r="A11" s="4"/>
      <c r="B11" s="5" t="s">
        <v>49</v>
      </c>
      <c r="C11" s="5" t="s">
        <v>24</v>
      </c>
      <c r="E11" s="4"/>
      <c r="I11" s="26"/>
    </row>
    <row r="12" spans="1:12" x14ac:dyDescent="0.25">
      <c r="A12" s="4" t="s">
        <v>20</v>
      </c>
      <c r="B12" s="29">
        <f>AVERAGE(WT!D4,WT!D11,WT!D18,WT!D25,WT!D32)</f>
        <v>1807.9</v>
      </c>
      <c r="C12" s="32"/>
      <c r="E12" s="4" t="s">
        <v>20</v>
      </c>
      <c r="F12" s="29">
        <v>1</v>
      </c>
      <c r="G12" s="32"/>
      <c r="I12" s="26"/>
    </row>
    <row r="13" spans="1:12" x14ac:dyDescent="0.25">
      <c r="A13" s="4" t="s">
        <v>13</v>
      </c>
      <c r="B13" s="30">
        <f>AVERAGE(G82R!D4,G82R!D11,G82R!D18,G82R!D25,G82R!D32)</f>
        <v>921</v>
      </c>
      <c r="C13" s="33">
        <f>B13/$B$12</f>
        <v>0.50943083135129152</v>
      </c>
      <c r="E13" s="4" t="s">
        <v>13</v>
      </c>
      <c r="F13" s="30">
        <v>0.52614379084967322</v>
      </c>
      <c r="G13" s="33">
        <f>C13/F13</f>
        <v>0.96823499623288944</v>
      </c>
      <c r="I13" s="26">
        <f>1-G13</f>
        <v>3.1765003767110556E-2</v>
      </c>
      <c r="L13" s="4" t="s">
        <v>48</v>
      </c>
    </row>
    <row r="14" spans="1:12" x14ac:dyDescent="0.25">
      <c r="A14" s="4" t="s">
        <v>14</v>
      </c>
      <c r="B14" s="30">
        <f>AVERAGE(L85P!D4,L85P!D11,L85P!D18,L85P!D25)</f>
        <v>1437.3333333333333</v>
      </c>
      <c r="C14" s="33">
        <f t="shared" ref="C14:C15" si="3">B14/$B$12</f>
        <v>0.7950292235927503</v>
      </c>
      <c r="E14" s="4" t="s">
        <v>14</v>
      </c>
      <c r="F14" s="30">
        <v>0.69934640522875824</v>
      </c>
      <c r="G14" s="33">
        <f t="shared" ref="G14:G15" si="4">C14/F14</f>
        <v>1.1368174879410353</v>
      </c>
      <c r="I14" s="26">
        <f t="shared" ref="I14:I15" si="5">1-G14</f>
        <v>-0.13681748794103532</v>
      </c>
      <c r="L14" s="4" t="s">
        <v>40</v>
      </c>
    </row>
    <row r="15" spans="1:12" ht="15.75" thickBot="1" x14ac:dyDescent="0.3">
      <c r="A15" s="4" t="s">
        <v>15</v>
      </c>
      <c r="B15" s="31">
        <f>AVERAGE(P289R!D4,P289R!D11,P289R!D18,P289R!D25,P289R!D32)</f>
        <v>2202.6</v>
      </c>
      <c r="C15" s="34">
        <f t="shared" si="3"/>
        <v>1.2183195973228607</v>
      </c>
      <c r="E15" s="4" t="s">
        <v>15</v>
      </c>
      <c r="F15" s="31">
        <v>0.90114379084967311</v>
      </c>
      <c r="G15" s="34">
        <f t="shared" si="4"/>
        <v>1.3519702512449516</v>
      </c>
      <c r="I15" s="26">
        <f t="shared" si="5"/>
        <v>-0.35197025124495163</v>
      </c>
      <c r="L15" s="4" t="s">
        <v>41</v>
      </c>
    </row>
    <row r="16" spans="1:12" x14ac:dyDescent="0.25">
      <c r="I16" s="26"/>
    </row>
    <row r="17" spans="1:12" x14ac:dyDescent="0.25">
      <c r="I17" s="26"/>
    </row>
    <row r="18" spans="1:12" x14ac:dyDescent="0.25">
      <c r="A18" s="4" t="s">
        <v>22</v>
      </c>
      <c r="E18" s="4" t="s">
        <v>22</v>
      </c>
      <c r="I18" s="26"/>
    </row>
    <row r="19" spans="1:12" ht="15.75" thickBot="1" x14ac:dyDescent="0.3">
      <c r="A19" s="4"/>
      <c r="B19" s="5" t="s">
        <v>49</v>
      </c>
      <c r="C19" s="5" t="s">
        <v>24</v>
      </c>
      <c r="E19" s="4"/>
      <c r="I19" s="26"/>
    </row>
    <row r="20" spans="1:12" x14ac:dyDescent="0.25">
      <c r="A20" s="4" t="s">
        <v>20</v>
      </c>
      <c r="B20" s="29">
        <f>AVERAGE(WT!D5,WT!D12,WT!D19,WT!D26,WT!D33)</f>
        <v>583.79999999999995</v>
      </c>
      <c r="C20" s="32"/>
      <c r="E20" s="4" t="s">
        <v>20</v>
      </c>
      <c r="F20" s="29">
        <v>1</v>
      </c>
      <c r="G20" s="32"/>
      <c r="I20" s="26"/>
    </row>
    <row r="21" spans="1:12" x14ac:dyDescent="0.25">
      <c r="A21" s="4" t="s">
        <v>13</v>
      </c>
      <c r="B21" s="30">
        <f>AVERAGE(G82R!D5,G82R!D12,G82R!D19,G82R!D26,G82R!D33)</f>
        <v>417.9</v>
      </c>
      <c r="C21" s="33">
        <f>B21/$B$20</f>
        <v>0.71582733812949639</v>
      </c>
      <c r="E21" s="4" t="s">
        <v>13</v>
      </c>
      <c r="F21" s="30">
        <v>0.52614379084967322</v>
      </c>
      <c r="G21" s="33">
        <f>C21/F21</f>
        <v>1.3605165556995398</v>
      </c>
      <c r="I21" s="26">
        <f>1-G21</f>
        <v>-0.36051655569953978</v>
      </c>
      <c r="L21" s="4" t="s">
        <v>42</v>
      </c>
    </row>
    <row r="22" spans="1:12" x14ac:dyDescent="0.25">
      <c r="A22" s="4" t="s">
        <v>14</v>
      </c>
      <c r="B22" s="30">
        <f>AVERAGE(L85P!D5,L85P!D12,L85P!D19,L85P!D26)</f>
        <v>958.33333333333337</v>
      </c>
      <c r="C22" s="33">
        <f t="shared" ref="C22:C23" si="6">B22/$B$20</f>
        <v>1.6415439077309584</v>
      </c>
      <c r="E22" s="4" t="s">
        <v>14</v>
      </c>
      <c r="F22" s="30">
        <v>0.69934640522875824</v>
      </c>
      <c r="G22" s="33">
        <f t="shared" ref="G22:G23" si="7">C22/F22</f>
        <v>2.3472543727367907</v>
      </c>
      <c r="I22" s="26">
        <f t="shared" ref="I22:I23" si="8">1-G22</f>
        <v>-1.3472543727367907</v>
      </c>
      <c r="L22" s="4" t="s">
        <v>43</v>
      </c>
    </row>
    <row r="23" spans="1:12" ht="15.75" thickBot="1" x14ac:dyDescent="0.3">
      <c r="A23" s="4" t="s">
        <v>15</v>
      </c>
      <c r="B23" s="31">
        <f>AVERAGE(P289R!D5,P289R!D12,P289R!D19,P289R!D26,P289R!D33)</f>
        <v>497.1</v>
      </c>
      <c r="C23" s="34">
        <f t="shared" si="6"/>
        <v>0.8514902363823228</v>
      </c>
      <c r="E23" s="4" t="s">
        <v>15</v>
      </c>
      <c r="F23" s="31">
        <v>0.90114379084967311</v>
      </c>
      <c r="G23" s="34">
        <f t="shared" si="7"/>
        <v>0.94489941009244172</v>
      </c>
      <c r="I23" s="26">
        <f t="shared" si="8"/>
        <v>5.5100589907558284E-2</v>
      </c>
      <c r="L23" s="4" t="s">
        <v>44</v>
      </c>
    </row>
    <row r="24" spans="1:12" x14ac:dyDescent="0.25">
      <c r="I24" s="26"/>
    </row>
    <row r="25" spans="1:12" x14ac:dyDescent="0.25">
      <c r="I25" s="26"/>
    </row>
    <row r="26" spans="1:12" x14ac:dyDescent="0.25">
      <c r="A26" s="4" t="s">
        <v>23</v>
      </c>
      <c r="E26" s="4" t="s">
        <v>23</v>
      </c>
      <c r="I26" s="26"/>
    </row>
    <row r="27" spans="1:12" ht="15.75" thickBot="1" x14ac:dyDescent="0.3">
      <c r="A27" s="4"/>
      <c r="B27" s="5" t="s">
        <v>49</v>
      </c>
      <c r="C27" s="5" t="s">
        <v>24</v>
      </c>
      <c r="E27" s="4"/>
      <c r="H27" s="6" t="s">
        <v>35</v>
      </c>
      <c r="I27" s="26" t="s">
        <v>36</v>
      </c>
    </row>
    <row r="28" spans="1:12" x14ac:dyDescent="0.25">
      <c r="A28" s="4" t="s">
        <v>20</v>
      </c>
      <c r="B28" s="29">
        <f>AVERAGE(WT!D6,WT!D13,WT!D20,WT!D27,WT!D34)</f>
        <v>8570.7999999999993</v>
      </c>
      <c r="C28" s="32"/>
      <c r="D28" s="1" t="s">
        <v>34</v>
      </c>
      <c r="E28" s="4" t="s">
        <v>20</v>
      </c>
      <c r="F28" s="29">
        <v>1</v>
      </c>
      <c r="G28" s="8" t="s">
        <v>29</v>
      </c>
      <c r="H28" s="8" t="s">
        <v>33</v>
      </c>
      <c r="I28" s="26"/>
      <c r="J28" s="1" t="s">
        <v>32</v>
      </c>
    </row>
    <row r="29" spans="1:12" x14ac:dyDescent="0.25">
      <c r="A29" s="4" t="s">
        <v>13</v>
      </c>
      <c r="B29" s="30">
        <f>AVERAGE(G82R!D6,G82R!D13,G82R!D20,G82R!D27,G82R!D34)</f>
        <v>1572.2</v>
      </c>
      <c r="C29" s="33">
        <f>B29/$B$28</f>
        <v>0.18343678536426006</v>
      </c>
      <c r="D29" s="1">
        <f>CONFIDENCE(0.05,STDEV(G82R!D6,G82R!D13,G82R!D20,G82R!D27,G82R!D34),5)/8570.8</f>
        <v>0.11902154772824999</v>
      </c>
      <c r="E29" s="4" t="s">
        <v>13</v>
      </c>
      <c r="F29" s="30">
        <v>0.52614379084967322</v>
      </c>
      <c r="G29" s="11">
        <f>C29/F29</f>
        <v>0.34864382808362471</v>
      </c>
      <c r="H29" s="11">
        <f>D29/F29</f>
        <v>0.22621486711083538</v>
      </c>
      <c r="I29" s="26">
        <f>1-G29</f>
        <v>0.65135617191637529</v>
      </c>
      <c r="J29" s="1">
        <f>1-C29</f>
        <v>0.81656321463574</v>
      </c>
      <c r="L29" s="4" t="s">
        <v>45</v>
      </c>
    </row>
    <row r="30" spans="1:12" x14ac:dyDescent="0.25">
      <c r="A30" s="4" t="s">
        <v>14</v>
      </c>
      <c r="B30" s="30">
        <f>AVERAGE(L85P!D6,L85P!D13,L85P!D20,L85P!D27)</f>
        <v>4950.5</v>
      </c>
      <c r="C30" s="33">
        <f t="shared" ref="C30:C31" si="9">B30/$B$28</f>
        <v>0.57760069071731934</v>
      </c>
      <c r="D30" s="1">
        <f>CONFIDENCE(0.05,STDEV(L85P!D6,L85P!D13,L85P!D20,L85P!D27),4)/8750.8</f>
        <v>0.27798436761519096</v>
      </c>
      <c r="E30" s="4" t="s">
        <v>14</v>
      </c>
      <c r="F30" s="30">
        <v>0.69934640522875824</v>
      </c>
      <c r="G30" s="11">
        <f t="shared" ref="G30:G31" si="10">C30/F30</f>
        <v>0.82591500635280235</v>
      </c>
      <c r="H30" s="11">
        <f t="shared" ref="H30:H31" si="11">D30/F30</f>
        <v>0.39749166584228235</v>
      </c>
      <c r="I30" s="26">
        <f t="shared" ref="I30:I31" si="12">1-G30</f>
        <v>0.17408499364719765</v>
      </c>
      <c r="J30" s="1">
        <f t="shared" ref="J30:J31" si="13">1-C30</f>
        <v>0.42239930928268066</v>
      </c>
      <c r="L30" s="4" t="s">
        <v>46</v>
      </c>
    </row>
    <row r="31" spans="1:12" ht="15.75" thickBot="1" x14ac:dyDescent="0.3">
      <c r="A31" s="4" t="s">
        <v>15</v>
      </c>
      <c r="B31" s="31">
        <f>AVERAGE(P289R!D6,P289R!D13,P289R!D20,P289R!D27,P289R!D34)</f>
        <v>3456.9</v>
      </c>
      <c r="C31" s="34">
        <f t="shared" si="9"/>
        <v>0.40333457786904375</v>
      </c>
      <c r="D31" s="1">
        <f>CONFIDENCE(0.05,STDEV(P289R!D6,P289R!D13,P289R!D20,P289R!D27,P289R!D34),5)/8570.8</f>
        <v>0.16776222712593189</v>
      </c>
      <c r="E31" s="4" t="s">
        <v>15</v>
      </c>
      <c r="F31" s="31">
        <v>0.90114379084967311</v>
      </c>
      <c r="G31" s="14">
        <f t="shared" si="10"/>
        <v>0.44758071016474127</v>
      </c>
      <c r="H31" s="14">
        <f t="shared" si="11"/>
        <v>0.18616588032832335</v>
      </c>
      <c r="I31" s="26">
        <f t="shared" si="12"/>
        <v>0.55241928983525868</v>
      </c>
      <c r="J31" s="1">
        <f t="shared" si="13"/>
        <v>0.59666542213095619</v>
      </c>
      <c r="L31" s="4" t="s">
        <v>47</v>
      </c>
    </row>
    <row r="32" spans="1:12" ht="15.75" thickBot="1" x14ac:dyDescent="0.3">
      <c r="G32" s="6" t="s">
        <v>35</v>
      </c>
      <c r="H32" s="6" t="s">
        <v>35</v>
      </c>
      <c r="I32" s="27" t="s">
        <v>36</v>
      </c>
      <c r="J32" s="1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WT</vt:lpstr>
      <vt:lpstr>G82R</vt:lpstr>
      <vt:lpstr>L85P</vt:lpstr>
      <vt:lpstr>P289R</vt:lpstr>
      <vt:lpstr>Glykosylation</vt:lpstr>
      <vt:lpstr>Protein amounts ratio to 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2020-12-07T14:00:48Z</dcterms:created>
  <dcterms:modified xsi:type="dcterms:W3CDTF">2021-09-23T14:38:32Z</dcterms:modified>
</cp:coreProperties>
</file>